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4419600A-B236-418A-9A38-2D957435C6B2}" xr6:coauthVersionLast="36" xr6:coauthVersionMax="36" xr10:uidLastSave="{00000000-0000-0000-0000-000000000000}"/>
  <bookViews>
    <workbookView xWindow="0" yWindow="0" windowWidth="21600" windowHeight="9140" tabRatio="762" xr2:uid="{00000000-000D-0000-FFFF-FFFF00000000}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Tables" sheetId="5" r:id="rId5"/>
    <sheet name="DATA" sheetId="21" r:id="rId6"/>
    <sheet name="DATA FORMATION" sheetId="20" r:id="rId7"/>
  </sheets>
  <definedNames>
    <definedName name="_xlnm._FilterDatabase" localSheetId="6" hidden="1">'DATA FORMATION'!$B$1:$J$210</definedName>
    <definedName name="_xlnm._FilterDatabase" localSheetId="0" hidden="1">'Plan Consolidé 2019'!$A$11:$R$319</definedName>
    <definedName name="_xlnm._FilterDatabase" localSheetId="4" hidden="1">Tables!#REF!</definedName>
    <definedName name="Axes">T_Fileres[Axe
(Filières)]</definedName>
    <definedName name="Durée_H">Tables!$I$2:$I$6</definedName>
    <definedName name="Intitules">T_Intitules[Intitulé de Formation]</definedName>
    <definedName name="Organisme">Tables!$G$2:$G$4</definedName>
    <definedName name="Plan_DIF">Tables!$Q$2:$Q$4</definedName>
    <definedName name="Réalisation">Tables!$O$2:$O$6</definedName>
    <definedName name="Type_Formation">Tables!$E$2:$E$4</definedName>
    <definedName name="Types">T_Types[[Type de Formation ]]</definedName>
    <definedName name="Validation">Tables!$M$2:$M$3</definedName>
  </definedNames>
  <calcPr calcId="191029"/>
  <pivotCaches>
    <pivotCache cacheId="0" r:id="rId8"/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2" i="1" l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D13" i="1" l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12" i="1"/>
  <c r="B192" i="20" l="1"/>
  <c r="M192" i="20" s="1"/>
  <c r="C192" i="20"/>
  <c r="D192" i="20"/>
  <c r="E192" i="20"/>
  <c r="B193" i="20"/>
  <c r="C193" i="20"/>
  <c r="D193" i="20"/>
  <c r="E193" i="20"/>
  <c r="M193" i="20"/>
  <c r="B194" i="20"/>
  <c r="C194" i="20"/>
  <c r="D194" i="20"/>
  <c r="E194" i="20"/>
  <c r="M194" i="20"/>
  <c r="B195" i="20"/>
  <c r="M195" i="20" s="1"/>
  <c r="C195" i="20"/>
  <c r="D195" i="20"/>
  <c r="E195" i="20"/>
  <c r="B196" i="20"/>
  <c r="C196" i="20"/>
  <c r="D196" i="20"/>
  <c r="E196" i="20"/>
  <c r="M196" i="20"/>
  <c r="B197" i="20"/>
  <c r="M197" i="20" s="1"/>
  <c r="C197" i="20"/>
  <c r="D197" i="20"/>
  <c r="E197" i="20"/>
  <c r="B198" i="20"/>
  <c r="M198" i="20" s="1"/>
  <c r="C198" i="20"/>
  <c r="D198" i="20"/>
  <c r="E198" i="20"/>
  <c r="B199" i="20"/>
  <c r="M199" i="20" s="1"/>
  <c r="C199" i="20"/>
  <c r="D199" i="20"/>
  <c r="E199" i="20"/>
  <c r="B200" i="20"/>
  <c r="M200" i="20" s="1"/>
  <c r="C200" i="20"/>
  <c r="D200" i="20"/>
  <c r="E200" i="20"/>
  <c r="B201" i="20"/>
  <c r="C201" i="20"/>
  <c r="D201" i="20"/>
  <c r="E201" i="20"/>
  <c r="M201" i="20"/>
  <c r="B202" i="20"/>
  <c r="C202" i="20"/>
  <c r="D202" i="20"/>
  <c r="E202" i="20"/>
  <c r="M202" i="20"/>
  <c r="B203" i="20"/>
  <c r="C203" i="20"/>
  <c r="D203" i="20"/>
  <c r="E203" i="20"/>
  <c r="M203" i="20"/>
  <c r="B204" i="20"/>
  <c r="M204" i="20" s="1"/>
  <c r="C204" i="20"/>
  <c r="D204" i="20"/>
  <c r="E204" i="20"/>
  <c r="B205" i="20"/>
  <c r="M205" i="20" s="1"/>
  <c r="C205" i="20"/>
  <c r="D205" i="20"/>
  <c r="E205" i="20"/>
  <c r="B206" i="20"/>
  <c r="M206" i="20" s="1"/>
  <c r="C206" i="20"/>
  <c r="D206" i="20"/>
  <c r="E206" i="20"/>
  <c r="B207" i="20"/>
  <c r="M207" i="20" s="1"/>
  <c r="C207" i="20"/>
  <c r="D207" i="20"/>
  <c r="E207" i="20"/>
  <c r="B208" i="20"/>
  <c r="M208" i="20" s="1"/>
  <c r="C208" i="20"/>
  <c r="D208" i="20"/>
  <c r="E208" i="20"/>
  <c r="B209" i="20"/>
  <c r="M209" i="20" s="1"/>
  <c r="C209" i="20"/>
  <c r="D209" i="20"/>
  <c r="E209" i="20"/>
  <c r="B210" i="20"/>
  <c r="M210" i="20" s="1"/>
  <c r="C210" i="20"/>
  <c r="D210" i="20"/>
  <c r="E210" i="20"/>
  <c r="B211" i="20"/>
  <c r="C211" i="20"/>
  <c r="D211" i="20"/>
  <c r="E211" i="20"/>
  <c r="M211" i="20"/>
  <c r="B212" i="20"/>
  <c r="C212" i="20"/>
  <c r="D212" i="20"/>
  <c r="E212" i="20"/>
  <c r="M212" i="20"/>
  <c r="B213" i="20"/>
  <c r="M213" i="20" s="1"/>
  <c r="C213" i="20"/>
  <c r="D213" i="20"/>
  <c r="E213" i="20"/>
  <c r="B214" i="20"/>
  <c r="M214" i="20" s="1"/>
  <c r="C214" i="20"/>
  <c r="D214" i="20"/>
  <c r="E214" i="20"/>
  <c r="B215" i="20"/>
  <c r="M215" i="20" s="1"/>
  <c r="C215" i="20"/>
  <c r="D215" i="20"/>
  <c r="E215" i="20"/>
  <c r="B216" i="20"/>
  <c r="M216" i="20" s="1"/>
  <c r="C216" i="20"/>
  <c r="D216" i="20"/>
  <c r="E216" i="20"/>
  <c r="B217" i="20"/>
  <c r="M217" i="20" s="1"/>
  <c r="C217" i="20"/>
  <c r="D217" i="20"/>
  <c r="E217" i="20"/>
  <c r="B218" i="20"/>
  <c r="C218" i="20"/>
  <c r="D218" i="20"/>
  <c r="E218" i="20"/>
  <c r="M218" i="20"/>
  <c r="B219" i="20"/>
  <c r="M219" i="20" s="1"/>
  <c r="C219" i="20"/>
  <c r="D219" i="20"/>
  <c r="E219" i="20"/>
  <c r="B220" i="20"/>
  <c r="M220" i="20" s="1"/>
  <c r="C220" i="20"/>
  <c r="D220" i="20"/>
  <c r="E220" i="20"/>
  <c r="B221" i="20"/>
  <c r="C221" i="20"/>
  <c r="D221" i="20"/>
  <c r="E221" i="20"/>
  <c r="M221" i="20"/>
  <c r="B222" i="20"/>
  <c r="M222" i="20" s="1"/>
  <c r="C222" i="20"/>
  <c r="D222" i="20"/>
  <c r="E222" i="20"/>
  <c r="B223" i="20"/>
  <c r="M223" i="20" s="1"/>
  <c r="C223" i="20"/>
  <c r="D223" i="20"/>
  <c r="E223" i="20"/>
  <c r="B224" i="20"/>
  <c r="M224" i="20" s="1"/>
  <c r="C224" i="20"/>
  <c r="D224" i="20"/>
  <c r="E224" i="20"/>
  <c r="B225" i="20"/>
  <c r="M225" i="20" s="1"/>
  <c r="C225" i="20"/>
  <c r="D225" i="20"/>
  <c r="E225" i="20"/>
  <c r="B226" i="20"/>
  <c r="M226" i="20" s="1"/>
  <c r="C226" i="20"/>
  <c r="D226" i="20"/>
  <c r="E226" i="20"/>
  <c r="B227" i="20"/>
  <c r="C227" i="20"/>
  <c r="D227" i="20"/>
  <c r="E227" i="20"/>
  <c r="M227" i="20"/>
  <c r="B228" i="20"/>
  <c r="C228" i="20"/>
  <c r="D228" i="20"/>
  <c r="E228" i="20"/>
  <c r="M228" i="20"/>
  <c r="B229" i="20"/>
  <c r="M229" i="20" s="1"/>
  <c r="C229" i="20"/>
  <c r="D229" i="20"/>
  <c r="E229" i="20"/>
  <c r="B230" i="20"/>
  <c r="M230" i="20" s="1"/>
  <c r="C230" i="20"/>
  <c r="D230" i="20"/>
  <c r="E230" i="20"/>
  <c r="B231" i="20"/>
  <c r="M231" i="20" s="1"/>
  <c r="C231" i="20"/>
  <c r="D231" i="20"/>
  <c r="E231" i="20"/>
  <c r="B232" i="20"/>
  <c r="M232" i="20" s="1"/>
  <c r="C232" i="20"/>
  <c r="D232" i="20"/>
  <c r="E232" i="20"/>
  <c r="B233" i="20"/>
  <c r="M233" i="20" s="1"/>
  <c r="C233" i="20"/>
  <c r="D233" i="20"/>
  <c r="E233" i="20"/>
  <c r="B234" i="20"/>
  <c r="C234" i="20"/>
  <c r="D234" i="20"/>
  <c r="E234" i="20"/>
  <c r="M234" i="20"/>
  <c r="B235" i="20"/>
  <c r="M235" i="20" s="1"/>
  <c r="C235" i="20"/>
  <c r="D235" i="20"/>
  <c r="E235" i="20"/>
  <c r="B236" i="20"/>
  <c r="M236" i="20" s="1"/>
  <c r="C236" i="20"/>
  <c r="D236" i="20"/>
  <c r="E236" i="20"/>
  <c r="B237" i="20"/>
  <c r="C237" i="20"/>
  <c r="D237" i="20"/>
  <c r="E237" i="20"/>
  <c r="M237" i="20"/>
  <c r="B238" i="20"/>
  <c r="M238" i="20" s="1"/>
  <c r="C238" i="20"/>
  <c r="D238" i="20"/>
  <c r="E238" i="20"/>
  <c r="B239" i="20"/>
  <c r="M239" i="20" s="1"/>
  <c r="C239" i="20"/>
  <c r="D239" i="20"/>
  <c r="E239" i="20"/>
  <c r="B240" i="20"/>
  <c r="M240" i="20" s="1"/>
  <c r="C240" i="20"/>
  <c r="D240" i="20"/>
  <c r="E240" i="20"/>
  <c r="B241" i="20"/>
  <c r="M241" i="20" s="1"/>
  <c r="C241" i="20"/>
  <c r="D241" i="20"/>
  <c r="E241" i="20"/>
  <c r="B242" i="20"/>
  <c r="M242" i="20" s="1"/>
  <c r="C242" i="20"/>
  <c r="D242" i="20"/>
  <c r="E242" i="20"/>
  <c r="B243" i="20"/>
  <c r="C243" i="20"/>
  <c r="D243" i="20"/>
  <c r="E243" i="20"/>
  <c r="M243" i="20"/>
  <c r="B244" i="20"/>
  <c r="C244" i="20"/>
  <c r="D244" i="20"/>
  <c r="E244" i="20"/>
  <c r="M244" i="20"/>
  <c r="B245" i="20"/>
  <c r="M245" i="20" s="1"/>
  <c r="C245" i="20"/>
  <c r="D245" i="20"/>
  <c r="E245" i="20"/>
  <c r="B246" i="20"/>
  <c r="M246" i="20" s="1"/>
  <c r="C246" i="20"/>
  <c r="D246" i="20"/>
  <c r="E246" i="20"/>
  <c r="B247" i="20"/>
  <c r="M247" i="20" s="1"/>
  <c r="C247" i="20"/>
  <c r="D247" i="20"/>
  <c r="E247" i="20"/>
  <c r="B248" i="20"/>
  <c r="M248" i="20" s="1"/>
  <c r="C248" i="20"/>
  <c r="D248" i="20"/>
  <c r="E248" i="20"/>
  <c r="B249" i="20"/>
  <c r="M249" i="20" s="1"/>
  <c r="C249" i="20"/>
  <c r="D249" i="20"/>
  <c r="E249" i="20"/>
  <c r="B250" i="20"/>
  <c r="C250" i="20"/>
  <c r="D250" i="20"/>
  <c r="E250" i="20"/>
  <c r="M250" i="20"/>
  <c r="B251" i="20"/>
  <c r="M251" i="20" s="1"/>
  <c r="C251" i="20"/>
  <c r="D251" i="20"/>
  <c r="E251" i="20"/>
  <c r="B252" i="20"/>
  <c r="M252" i="20" s="1"/>
  <c r="C252" i="20"/>
  <c r="D252" i="20"/>
  <c r="E252" i="20"/>
  <c r="B253" i="20"/>
  <c r="C253" i="20"/>
  <c r="D253" i="20"/>
  <c r="E253" i="20"/>
  <c r="M253" i="20"/>
  <c r="B254" i="20"/>
  <c r="M254" i="20" s="1"/>
  <c r="C254" i="20"/>
  <c r="D254" i="20"/>
  <c r="E254" i="20"/>
  <c r="B255" i="20"/>
  <c r="M255" i="20" s="1"/>
  <c r="C255" i="20"/>
  <c r="D255" i="20"/>
  <c r="E255" i="20"/>
  <c r="B256" i="20"/>
  <c r="M256" i="20" s="1"/>
  <c r="C256" i="20"/>
  <c r="D256" i="20"/>
  <c r="E256" i="20"/>
  <c r="B257" i="20"/>
  <c r="M257" i="20" s="1"/>
  <c r="C257" i="20"/>
  <c r="D257" i="20"/>
  <c r="E257" i="20"/>
  <c r="B258" i="20"/>
  <c r="M258" i="20" s="1"/>
  <c r="C258" i="20"/>
  <c r="D258" i="20"/>
  <c r="E258" i="20"/>
  <c r="B259" i="20"/>
  <c r="C259" i="20"/>
  <c r="D259" i="20"/>
  <c r="E259" i="20"/>
  <c r="M259" i="20"/>
  <c r="B260" i="20"/>
  <c r="C260" i="20"/>
  <c r="D260" i="20"/>
  <c r="E260" i="20"/>
  <c r="M260" i="20"/>
  <c r="B261" i="20"/>
  <c r="M261" i="20" s="1"/>
  <c r="C261" i="20"/>
  <c r="D261" i="20"/>
  <c r="E261" i="20"/>
  <c r="B262" i="20"/>
  <c r="M262" i="20" s="1"/>
  <c r="C262" i="20"/>
  <c r="D262" i="20"/>
  <c r="E262" i="20"/>
  <c r="B263" i="20"/>
  <c r="M263" i="20" s="1"/>
  <c r="C263" i="20"/>
  <c r="D263" i="20"/>
  <c r="E263" i="20"/>
  <c r="B264" i="20"/>
  <c r="M264" i="20" s="1"/>
  <c r="C264" i="20"/>
  <c r="D264" i="20"/>
  <c r="E264" i="20"/>
  <c r="B265" i="20"/>
  <c r="M265" i="20" s="1"/>
  <c r="C265" i="20"/>
  <c r="D265" i="20"/>
  <c r="E265" i="20"/>
  <c r="B266" i="20"/>
  <c r="C266" i="20"/>
  <c r="D266" i="20"/>
  <c r="E266" i="20"/>
  <c r="M266" i="20"/>
  <c r="B267" i="20"/>
  <c r="M267" i="20" s="1"/>
  <c r="C267" i="20"/>
  <c r="D267" i="20"/>
  <c r="E267" i="20"/>
  <c r="B268" i="20"/>
  <c r="M268" i="20" s="1"/>
  <c r="C268" i="20"/>
  <c r="D268" i="20"/>
  <c r="E268" i="20"/>
  <c r="B269" i="20"/>
  <c r="C269" i="20"/>
  <c r="D269" i="20"/>
  <c r="E269" i="20"/>
  <c r="M269" i="20"/>
  <c r="B270" i="20"/>
  <c r="M270" i="20" s="1"/>
  <c r="C270" i="20"/>
  <c r="D270" i="20"/>
  <c r="E270" i="20"/>
  <c r="B271" i="20"/>
  <c r="M271" i="20" s="1"/>
  <c r="C271" i="20"/>
  <c r="D271" i="20"/>
  <c r="E271" i="20"/>
  <c r="B272" i="20"/>
  <c r="M272" i="20" s="1"/>
  <c r="C272" i="20"/>
  <c r="D272" i="20"/>
  <c r="E272" i="20"/>
  <c r="B273" i="20"/>
  <c r="M273" i="20" s="1"/>
  <c r="C273" i="20"/>
  <c r="D273" i="20"/>
  <c r="E273" i="20"/>
  <c r="B274" i="20"/>
  <c r="M274" i="20" s="1"/>
  <c r="C274" i="20"/>
  <c r="D274" i="20"/>
  <c r="E274" i="20"/>
  <c r="B275" i="20"/>
  <c r="C275" i="20"/>
  <c r="D275" i="20"/>
  <c r="E275" i="20"/>
  <c r="M275" i="20"/>
  <c r="B276" i="20"/>
  <c r="C276" i="20"/>
  <c r="D276" i="20"/>
  <c r="E276" i="20"/>
  <c r="M276" i="20"/>
  <c r="B277" i="20"/>
  <c r="M277" i="20" s="1"/>
  <c r="C277" i="20"/>
  <c r="D277" i="20"/>
  <c r="E277" i="20"/>
  <c r="B278" i="20"/>
  <c r="M278" i="20" s="1"/>
  <c r="C278" i="20"/>
  <c r="D278" i="20"/>
  <c r="E278" i="20"/>
  <c r="B279" i="20"/>
  <c r="M279" i="20" s="1"/>
  <c r="C279" i="20"/>
  <c r="D279" i="20"/>
  <c r="E279" i="20"/>
  <c r="B280" i="20"/>
  <c r="M280" i="20" s="1"/>
  <c r="C280" i="20"/>
  <c r="D280" i="20"/>
  <c r="E280" i="20"/>
  <c r="B281" i="20"/>
  <c r="M281" i="20" s="1"/>
  <c r="C281" i="20"/>
  <c r="D281" i="20"/>
  <c r="E281" i="20"/>
  <c r="B282" i="20"/>
  <c r="C282" i="20"/>
  <c r="D282" i="20"/>
  <c r="E282" i="20"/>
  <c r="M282" i="20"/>
  <c r="B283" i="20"/>
  <c r="M283" i="20" s="1"/>
  <c r="C283" i="20"/>
  <c r="D283" i="20"/>
  <c r="E283" i="20"/>
  <c r="B284" i="20"/>
  <c r="M284" i="20" s="1"/>
  <c r="C284" i="20"/>
  <c r="D284" i="20"/>
  <c r="E284" i="20"/>
  <c r="B285" i="20"/>
  <c r="C285" i="20"/>
  <c r="D285" i="20"/>
  <c r="E285" i="20"/>
  <c r="M285" i="20"/>
  <c r="B286" i="20"/>
  <c r="M286" i="20" s="1"/>
  <c r="C286" i="20"/>
  <c r="D286" i="20"/>
  <c r="E286" i="20"/>
  <c r="B287" i="20"/>
  <c r="M287" i="20" s="1"/>
  <c r="C287" i="20"/>
  <c r="D287" i="20"/>
  <c r="E287" i="20"/>
  <c r="B288" i="20"/>
  <c r="M288" i="20" s="1"/>
  <c r="C288" i="20"/>
  <c r="D288" i="20"/>
  <c r="E288" i="20"/>
  <c r="B289" i="20"/>
  <c r="M289" i="20" s="1"/>
  <c r="C289" i="20"/>
  <c r="D289" i="20"/>
  <c r="E289" i="20"/>
  <c r="B290" i="20"/>
  <c r="M290" i="20" s="1"/>
  <c r="C290" i="20"/>
  <c r="D290" i="20"/>
  <c r="E290" i="20"/>
  <c r="B291" i="20"/>
  <c r="C291" i="20"/>
  <c r="D291" i="20"/>
  <c r="E291" i="20"/>
  <c r="M291" i="20"/>
  <c r="B292" i="20"/>
  <c r="C292" i="20"/>
  <c r="D292" i="20"/>
  <c r="E292" i="20"/>
  <c r="M292" i="20"/>
  <c r="B293" i="20"/>
  <c r="M293" i="20" s="1"/>
  <c r="C293" i="20"/>
  <c r="D293" i="20"/>
  <c r="E293" i="20"/>
  <c r="B294" i="20"/>
  <c r="M294" i="20" s="1"/>
  <c r="C294" i="20"/>
  <c r="D294" i="20"/>
  <c r="E294" i="20"/>
  <c r="B295" i="20"/>
  <c r="M295" i="20" s="1"/>
  <c r="C295" i="20"/>
  <c r="D295" i="20"/>
  <c r="E295" i="20"/>
  <c r="B296" i="20"/>
  <c r="C296" i="20"/>
  <c r="D296" i="20"/>
  <c r="E296" i="20"/>
  <c r="M296" i="20"/>
  <c r="B297" i="20"/>
  <c r="M297" i="20" s="1"/>
  <c r="C297" i="20"/>
  <c r="D297" i="20"/>
  <c r="E297" i="20"/>
  <c r="B298" i="20"/>
  <c r="M298" i="20" s="1"/>
  <c r="C298" i="20"/>
  <c r="D298" i="20"/>
  <c r="E298" i="20"/>
  <c r="B299" i="20"/>
  <c r="C299" i="20"/>
  <c r="D299" i="20"/>
  <c r="E299" i="20"/>
  <c r="M299" i="20"/>
  <c r="B300" i="20"/>
  <c r="M300" i="20" s="1"/>
  <c r="C300" i="20"/>
  <c r="D300" i="20"/>
  <c r="E300" i="20"/>
  <c r="B301" i="20"/>
  <c r="C301" i="20"/>
  <c r="D301" i="20"/>
  <c r="E301" i="20"/>
  <c r="M301" i="20"/>
  <c r="B302" i="20"/>
  <c r="M302" i="20" s="1"/>
  <c r="C302" i="20"/>
  <c r="D302" i="20"/>
  <c r="E302" i="20"/>
  <c r="B303" i="20"/>
  <c r="M303" i="20" s="1"/>
  <c r="C303" i="20"/>
  <c r="D303" i="20"/>
  <c r="E303" i="20"/>
  <c r="B304" i="20"/>
  <c r="M304" i="20" s="1"/>
  <c r="C304" i="20"/>
  <c r="D304" i="20"/>
  <c r="E304" i="20"/>
  <c r="B305" i="20"/>
  <c r="M305" i="20" s="1"/>
  <c r="C305" i="20"/>
  <c r="D305" i="20"/>
  <c r="E305" i="20"/>
  <c r="B306" i="20"/>
  <c r="C306" i="20"/>
  <c r="D306" i="20"/>
  <c r="E306" i="20"/>
  <c r="M306" i="20"/>
  <c r="B307" i="20"/>
  <c r="M307" i="20" s="1"/>
  <c r="C307" i="20"/>
  <c r="D307" i="20"/>
  <c r="E307" i="20"/>
  <c r="B308" i="20"/>
  <c r="M308" i="20" s="1"/>
  <c r="C308" i="20"/>
  <c r="D308" i="20"/>
  <c r="E308" i="20"/>
  <c r="B309" i="20"/>
  <c r="M309" i="20" s="1"/>
  <c r="C309" i="20"/>
  <c r="D309" i="20"/>
  <c r="E309" i="20"/>
  <c r="B182" i="20" l="1"/>
  <c r="M182" i="20" s="1"/>
  <c r="C182" i="20"/>
  <c r="D182" i="20"/>
  <c r="E182" i="20"/>
  <c r="B183" i="20"/>
  <c r="M183" i="20" s="1"/>
  <c r="C183" i="20"/>
  <c r="D183" i="20"/>
  <c r="E183" i="20"/>
  <c r="M6" i="1" l="1"/>
  <c r="M4" i="1"/>
  <c r="L6" i="1"/>
  <c r="L4" i="1"/>
  <c r="K6" i="1"/>
  <c r="K4" i="1"/>
  <c r="I4" i="1"/>
  <c r="I6" i="1"/>
  <c r="I7" i="1" l="1"/>
  <c r="K7" i="1"/>
  <c r="M7" i="1"/>
  <c r="L7" i="1"/>
  <c r="B144" i="20" l="1"/>
  <c r="M144" i="20" s="1"/>
  <c r="C144" i="20"/>
  <c r="D144" i="20"/>
  <c r="E144" i="20"/>
  <c r="B12" i="20"/>
  <c r="M12" i="20" s="1"/>
  <c r="C12" i="20"/>
  <c r="D12" i="20"/>
  <c r="E12" i="20"/>
  <c r="E2" i="20" l="1"/>
  <c r="E3" i="20"/>
  <c r="E4" i="20"/>
  <c r="E5" i="20"/>
  <c r="E6" i="20"/>
  <c r="E7" i="20"/>
  <c r="E8" i="20"/>
  <c r="E9" i="20"/>
  <c r="E10" i="20"/>
  <c r="E11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E99" i="20"/>
  <c r="E100" i="20"/>
  <c r="E101" i="20"/>
  <c r="E102" i="20"/>
  <c r="E103" i="20"/>
  <c r="E106" i="20"/>
  <c r="E104" i="20"/>
  <c r="E105" i="20"/>
  <c r="E107" i="20"/>
  <c r="E108" i="20"/>
  <c r="E109" i="20"/>
  <c r="E110" i="20"/>
  <c r="E111" i="20"/>
  <c r="E112" i="20"/>
  <c r="E113" i="20"/>
  <c r="E114" i="20"/>
  <c r="E115" i="20"/>
  <c r="E116" i="20"/>
  <c r="E118" i="20"/>
  <c r="E119" i="20"/>
  <c r="E120" i="20"/>
  <c r="E121" i="20"/>
  <c r="E123" i="20"/>
  <c r="E124" i="20"/>
  <c r="E117" i="20"/>
  <c r="E122" i="20"/>
  <c r="E125" i="20"/>
  <c r="E126" i="20"/>
  <c r="E127" i="20"/>
  <c r="E128" i="20"/>
  <c r="E129" i="20"/>
  <c r="E130" i="20"/>
  <c r="E131" i="20"/>
  <c r="E132" i="20"/>
  <c r="E133" i="20"/>
  <c r="E134" i="20"/>
  <c r="E135" i="20"/>
  <c r="E136" i="20"/>
  <c r="E137" i="20"/>
  <c r="E138" i="20"/>
  <c r="E139" i="20"/>
  <c r="E140" i="20"/>
  <c r="E141" i="20"/>
  <c r="E142" i="20"/>
  <c r="E143" i="20"/>
  <c r="E145" i="20"/>
  <c r="E146" i="20"/>
  <c r="E147" i="20"/>
  <c r="E148" i="20"/>
  <c r="E149" i="20"/>
  <c r="E150" i="20"/>
  <c r="E151" i="20"/>
  <c r="E152" i="20"/>
  <c r="E153" i="20"/>
  <c r="E154" i="20"/>
  <c r="E155" i="20"/>
  <c r="E156" i="20"/>
  <c r="E157" i="20"/>
  <c r="E158" i="20"/>
  <c r="E159" i="20"/>
  <c r="E160" i="20"/>
  <c r="E161" i="20"/>
  <c r="E162" i="20"/>
  <c r="E163" i="20"/>
  <c r="E164" i="20"/>
  <c r="E165" i="20"/>
  <c r="E166" i="20"/>
  <c r="E167" i="20"/>
  <c r="E168" i="20"/>
  <c r="E169" i="20"/>
  <c r="E170" i="20"/>
  <c r="E171" i="20"/>
  <c r="E172" i="20"/>
  <c r="E173" i="20"/>
  <c r="E174" i="20"/>
  <c r="E175" i="20"/>
  <c r="E176" i="20"/>
  <c r="E177" i="20"/>
  <c r="E178" i="20"/>
  <c r="E179" i="20"/>
  <c r="E180" i="20"/>
  <c r="E181" i="20"/>
  <c r="E184" i="20"/>
  <c r="E185" i="20"/>
  <c r="E186" i="20"/>
  <c r="E187" i="20"/>
  <c r="E188" i="20"/>
  <c r="E189" i="20"/>
  <c r="E190" i="20"/>
  <c r="E191" i="20"/>
  <c r="D2" i="20"/>
  <c r="D3" i="20"/>
  <c r="D4" i="20"/>
  <c r="D5" i="20"/>
  <c r="D6" i="20"/>
  <c r="D7" i="20"/>
  <c r="D8" i="20"/>
  <c r="D9" i="20"/>
  <c r="D10" i="20"/>
  <c r="D11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6" i="20"/>
  <c r="D104" i="20"/>
  <c r="D105" i="20"/>
  <c r="D107" i="20"/>
  <c r="D108" i="20"/>
  <c r="D109" i="20"/>
  <c r="D110" i="20"/>
  <c r="D111" i="20"/>
  <c r="D112" i="20"/>
  <c r="D113" i="20"/>
  <c r="D114" i="20"/>
  <c r="D115" i="20"/>
  <c r="D116" i="20"/>
  <c r="D118" i="20"/>
  <c r="D119" i="20"/>
  <c r="D120" i="20"/>
  <c r="D121" i="20"/>
  <c r="D123" i="20"/>
  <c r="D124" i="20"/>
  <c r="D117" i="20"/>
  <c r="D122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D161" i="20"/>
  <c r="D162" i="20"/>
  <c r="D163" i="20"/>
  <c r="D164" i="20"/>
  <c r="D165" i="20"/>
  <c r="D166" i="20"/>
  <c r="D167" i="20"/>
  <c r="D168" i="20"/>
  <c r="D169" i="20"/>
  <c r="D170" i="20"/>
  <c r="D171" i="20"/>
  <c r="D172" i="20"/>
  <c r="D173" i="20"/>
  <c r="D174" i="20"/>
  <c r="D175" i="20"/>
  <c r="D176" i="20"/>
  <c r="D177" i="20"/>
  <c r="D178" i="20"/>
  <c r="D179" i="20"/>
  <c r="D180" i="20"/>
  <c r="D181" i="20"/>
  <c r="D184" i="20"/>
  <c r="D185" i="20"/>
  <c r="D186" i="20"/>
  <c r="D187" i="20"/>
  <c r="D188" i="20"/>
  <c r="D189" i="20"/>
  <c r="D190" i="20"/>
  <c r="D191" i="20"/>
  <c r="C2" i="20"/>
  <c r="C3" i="20"/>
  <c r="C4" i="20"/>
  <c r="C5" i="20"/>
  <c r="C6" i="20"/>
  <c r="C7" i="20"/>
  <c r="C8" i="20"/>
  <c r="C9" i="20"/>
  <c r="C10" i="20"/>
  <c r="C11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6" i="20"/>
  <c r="C104" i="20"/>
  <c r="C105" i="20"/>
  <c r="C107" i="20"/>
  <c r="C108" i="20"/>
  <c r="C109" i="20"/>
  <c r="C110" i="20"/>
  <c r="C111" i="20"/>
  <c r="C112" i="20"/>
  <c r="C113" i="20"/>
  <c r="C114" i="20"/>
  <c r="C115" i="20"/>
  <c r="C116" i="20"/>
  <c r="C118" i="20"/>
  <c r="C119" i="20"/>
  <c r="C120" i="20"/>
  <c r="C121" i="20"/>
  <c r="C123" i="20"/>
  <c r="C124" i="20"/>
  <c r="C117" i="20"/>
  <c r="C122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181" i="20"/>
  <c r="C184" i="20"/>
  <c r="C185" i="20"/>
  <c r="C186" i="20"/>
  <c r="C187" i="20"/>
  <c r="C188" i="20"/>
  <c r="C189" i="20"/>
  <c r="C190" i="20"/>
  <c r="C191" i="20"/>
  <c r="B2" i="20"/>
  <c r="B3" i="20"/>
  <c r="B4" i="20"/>
  <c r="B5" i="20"/>
  <c r="B6" i="20"/>
  <c r="B7" i="20"/>
  <c r="B8" i="20"/>
  <c r="B9" i="20"/>
  <c r="B10" i="20"/>
  <c r="B11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6" i="20"/>
  <c r="B104" i="20"/>
  <c r="B105" i="20"/>
  <c r="B107" i="20"/>
  <c r="B108" i="20"/>
  <c r="B109" i="20"/>
  <c r="B110" i="20"/>
  <c r="B111" i="20"/>
  <c r="B112" i="20"/>
  <c r="B113" i="20"/>
  <c r="B114" i="20"/>
  <c r="B115" i="20"/>
  <c r="B116" i="20"/>
  <c r="B118" i="20"/>
  <c r="B119" i="20"/>
  <c r="B120" i="20"/>
  <c r="B121" i="20"/>
  <c r="B123" i="20"/>
  <c r="B124" i="20"/>
  <c r="B117" i="20"/>
  <c r="B122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4" i="20"/>
  <c r="B185" i="20"/>
  <c r="B186" i="20"/>
  <c r="B187" i="20"/>
  <c r="B188" i="20"/>
  <c r="B189" i="20"/>
  <c r="B190" i="20"/>
  <c r="B191" i="20"/>
  <c r="M168" i="20" l="1"/>
  <c r="M136" i="20"/>
  <c r="M170" i="20"/>
  <c r="M166" i="20"/>
  <c r="M157" i="20"/>
  <c r="M150" i="20"/>
  <c r="M148" i="20"/>
  <c r="M143" i="20"/>
  <c r="M108" i="20"/>
  <c r="M105" i="20"/>
  <c r="M104" i="20"/>
  <c r="M186" i="20"/>
  <c r="M181" i="20"/>
  <c r="M180" i="20"/>
  <c r="M172" i="20"/>
  <c r="M169" i="20"/>
  <c r="M162" i="20"/>
  <c r="M154" i="20"/>
  <c r="M155" i="20"/>
  <c r="M146" i="20"/>
  <c r="M142" i="20"/>
  <c r="M138" i="20"/>
  <c r="M135" i="20"/>
  <c r="M132" i="20"/>
  <c r="M129" i="20"/>
  <c r="M126" i="20"/>
  <c r="M116" i="20"/>
  <c r="M103" i="20"/>
  <c r="M96" i="20"/>
  <c r="M90" i="20"/>
  <c r="M84" i="20"/>
  <c r="M75" i="20"/>
  <c r="M73" i="20"/>
  <c r="M70" i="20"/>
  <c r="M64" i="20"/>
  <c r="M58" i="20"/>
  <c r="M59" i="20"/>
  <c r="M55" i="20"/>
  <c r="M56" i="20"/>
  <c r="M53" i="20"/>
  <c r="M52" i="20"/>
  <c r="M46" i="20"/>
  <c r="M43" i="20"/>
  <c r="M44" i="20"/>
  <c r="M36" i="20"/>
  <c r="M37" i="20"/>
  <c r="M25" i="20"/>
  <c r="M22" i="20"/>
  <c r="M21" i="20"/>
  <c r="M16" i="20"/>
  <c r="M13" i="20"/>
  <c r="M10" i="20"/>
  <c r="M3" i="20"/>
  <c r="M117" i="20" l="1"/>
  <c r="M167" i="20"/>
  <c r="M179" i="20" l="1"/>
  <c r="M177" i="20"/>
  <c r="M121" i="20"/>
  <c r="M122" i="20"/>
  <c r="M100" i="20"/>
  <c r="M191" i="20"/>
  <c r="M190" i="20"/>
  <c r="M189" i="20"/>
  <c r="M188" i="20"/>
  <c r="M187" i="20"/>
  <c r="M185" i="20"/>
  <c r="M184" i="20"/>
  <c r="M176" i="20"/>
  <c r="M178" i="20"/>
  <c r="M175" i="20"/>
  <c r="M174" i="20"/>
  <c r="M173" i="20"/>
  <c r="M171" i="20"/>
  <c r="M165" i="20"/>
  <c r="M164" i="20"/>
  <c r="M163" i="20"/>
  <c r="M161" i="20"/>
  <c r="M160" i="20"/>
  <c r="M159" i="20"/>
  <c r="M158" i="20"/>
  <c r="M156" i="20"/>
  <c r="M153" i="20"/>
  <c r="M152" i="20"/>
  <c r="M151" i="20"/>
  <c r="M149" i="20"/>
  <c r="M147" i="20"/>
  <c r="M145" i="20"/>
  <c r="M141" i="20"/>
  <c r="M140" i="20"/>
  <c r="M139" i="20"/>
  <c r="M137" i="20"/>
  <c r="M134" i="20"/>
  <c r="M133" i="20"/>
  <c r="M131" i="20"/>
  <c r="M130" i="20"/>
  <c r="M128" i="20"/>
  <c r="M127" i="20"/>
  <c r="M125" i="20"/>
  <c r="M124" i="20"/>
  <c r="M123" i="20"/>
  <c r="M120" i="20"/>
  <c r="M119" i="20"/>
  <c r="M118" i="20"/>
  <c r="M115" i="20"/>
  <c r="M114" i="20"/>
  <c r="M113" i="20"/>
  <c r="M112" i="20"/>
  <c r="M111" i="20"/>
  <c r="M110" i="20"/>
  <c r="M109" i="20"/>
  <c r="M107" i="20"/>
  <c r="M106" i="20"/>
  <c r="M102" i="20"/>
  <c r="M101" i="20"/>
  <c r="M99" i="20"/>
  <c r="M98" i="20"/>
  <c r="M97" i="20"/>
  <c r="M95" i="20"/>
  <c r="M94" i="20"/>
  <c r="M93" i="20"/>
  <c r="M92" i="20"/>
  <c r="M91" i="20"/>
  <c r="M89" i="20"/>
  <c r="M88" i="20"/>
  <c r="M87" i="20"/>
  <c r="M86" i="20"/>
  <c r="M85" i="20"/>
  <c r="M83" i="20"/>
  <c r="M82" i="20"/>
  <c r="M81" i="20"/>
  <c r="M80" i="20"/>
  <c r="M79" i="20"/>
  <c r="M78" i="20"/>
  <c r="M77" i="20"/>
  <c r="M76" i="20"/>
  <c r="M74" i="20"/>
  <c r="M72" i="20"/>
  <c r="M71" i="20"/>
  <c r="M69" i="20"/>
  <c r="M68" i="20"/>
  <c r="M67" i="20"/>
  <c r="M66" i="20"/>
  <c r="M65" i="20"/>
  <c r="M63" i="20"/>
  <c r="M62" i="20"/>
  <c r="M61" i="20"/>
  <c r="M60" i="20"/>
  <c r="M57" i="20"/>
  <c r="M54" i="20"/>
  <c r="M51" i="20"/>
  <c r="M50" i="20"/>
  <c r="M49" i="20"/>
  <c r="M48" i="20"/>
  <c r="M47" i="20"/>
  <c r="M45" i="20"/>
  <c r="M42" i="20"/>
  <c r="M41" i="20"/>
  <c r="M40" i="20"/>
  <c r="M39" i="20"/>
  <c r="M38" i="20"/>
  <c r="M35" i="20"/>
  <c r="M34" i="20"/>
  <c r="M33" i="20"/>
  <c r="M32" i="20"/>
  <c r="M31" i="20"/>
  <c r="M30" i="20"/>
  <c r="M29" i="20"/>
  <c r="M28" i="20"/>
  <c r="M27" i="20"/>
  <c r="M26" i="20"/>
  <c r="M24" i="20"/>
  <c r="M23" i="20"/>
  <c r="M20" i="20"/>
  <c r="M19" i="20"/>
  <c r="M18" i="20"/>
  <c r="M17" i="20"/>
  <c r="M15" i="20"/>
  <c r="M14" i="20"/>
  <c r="M8" i="20"/>
  <c r="M7" i="20"/>
  <c r="M11" i="20"/>
  <c r="M9" i="20"/>
  <c r="M6" i="20"/>
  <c r="M5" i="20"/>
  <c r="M4" i="20"/>
  <c r="N4" i="1" l="1"/>
  <c r="N6" i="1" l="1"/>
  <c r="N7" i="1" s="1"/>
  <c r="M2" i="20"/>
  <c r="J192" i="1"/>
  <c r="J193" i="1"/>
  <c r="J178" i="1"/>
  <c r="G4" i="1" l="1"/>
</calcChain>
</file>

<file path=xl/sharedStrings.xml><?xml version="1.0" encoding="utf-8"?>
<sst xmlns="http://schemas.openxmlformats.org/spreadsheetml/2006/main" count="6558" uniqueCount="1009">
  <si>
    <t>Manager</t>
  </si>
  <si>
    <t>Organisme</t>
  </si>
  <si>
    <t>Commercial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</si>
  <si>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</si>
  <si>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</si>
  <si>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</si>
  <si>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</si>
  <si>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</si>
  <si>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</si>
  <si>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</si>
  <si>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</si>
  <si>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</si>
  <si>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</si>
  <si>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</si>
  <si>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</si>
  <si>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</si>
  <si>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</si>
  <si>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</si>
  <si>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</si>
  <si>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</si>
  <si>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</si>
  <si>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</si>
  <si>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</si>
  <si>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</si>
  <si>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</si>
  <si>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</si>
  <si>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</si>
  <si>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</si>
  <si>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</si>
  <si>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</si>
  <si>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</si>
  <si>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</si>
  <si>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</si>
  <si>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</si>
  <si>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</si>
  <si>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</si>
  <si>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</si>
  <si>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F</t>
  </si>
  <si>
    <t>Service</t>
  </si>
  <si>
    <t>NICOLAS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</si>
  <si>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</si>
  <si>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</si>
  <si>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</si>
  <si>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</si>
  <si>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</si>
  <si>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</si>
  <si>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</si>
  <si>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</si>
  <si>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</si>
  <si>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</si>
  <si>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</si>
  <si>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</si>
  <si>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</si>
  <si>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</si>
  <si>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</si>
  <si>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</si>
  <si>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</si>
  <si>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</si>
  <si>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</si>
  <si>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</si>
  <si>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</si>
  <si>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</si>
  <si>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</si>
  <si>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Nombre de Intitulé</t>
  </si>
  <si>
    <t>Valeurs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</si>
  <si>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</si>
  <si>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</si>
  <si>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</si>
  <si>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</si>
  <si>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</si>
  <si>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</si>
  <si>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</si>
  <si>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</si>
  <si>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</si>
  <si>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</si>
  <si>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</si>
  <si>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</si>
  <si>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</si>
  <si>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</si>
  <si>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</si>
  <si>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</si>
  <si>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</si>
  <si>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</si>
  <si>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</si>
  <si>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</si>
  <si>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</si>
  <si>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</si>
  <si>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</si>
  <si>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</si>
  <si>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</si>
  <si>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</si>
  <si>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</si>
  <si>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</si>
  <si>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</si>
  <si>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</si>
  <si>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</si>
  <si>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</si>
  <si>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</si>
  <si>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</si>
  <si>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</si>
  <si>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</si>
  <si>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</si>
  <si>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</si>
  <si>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</si>
  <si>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</si>
  <si>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</si>
  <si>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</si>
  <si>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</si>
  <si>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</si>
  <si>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Job code</t>
  </si>
  <si>
    <t>Description du job code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</si>
  <si>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</si>
  <si>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</si>
  <si>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</si>
  <si>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</si>
  <si>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</si>
  <si>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</si>
  <si>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</si>
  <si>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</si>
  <si>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</si>
  <si>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</si>
  <si>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</si>
  <si>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</si>
  <si>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</si>
  <si>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</si>
  <si>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</si>
  <si>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</si>
  <si>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</si>
  <si>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</si>
  <si>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</si>
  <si>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</si>
  <si>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</si>
  <si>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</si>
  <si>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</si>
  <si>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</si>
  <si>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</si>
  <si>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</si>
  <si>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</si>
  <si>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</si>
  <si>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</si>
  <si>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</si>
  <si>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</si>
  <si>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</si>
  <si>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</si>
  <si>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</si>
  <si>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</si>
  <si>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</si>
  <si>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</si>
  <si>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</si>
  <si>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</si>
  <si>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</si>
  <si>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</si>
  <si>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</si>
  <si>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</si>
  <si>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</si>
  <si>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</si>
  <si>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</si>
  <si>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</si>
  <si>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</si>
  <si>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</si>
  <si>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</si>
  <si>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</si>
  <si>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</si>
  <si>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</si>
  <si>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</si>
  <si>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</si>
  <si>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</si>
  <si>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</si>
  <si>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</si>
  <si>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</si>
  <si>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</si>
  <si>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</si>
  <si>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</si>
  <si>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</si>
  <si>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</si>
  <si>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</si>
  <si>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</si>
  <si>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</si>
  <si>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</si>
  <si>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</si>
  <si>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</si>
  <si>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</si>
  <si>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</si>
  <si>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</si>
  <si>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</si>
  <si>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</si>
  <si>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</si>
  <si>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</si>
  <si>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</si>
  <si>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</si>
  <si>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</si>
  <si>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</si>
  <si>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</si>
  <si>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</si>
  <si>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</si>
  <si>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</si>
  <si>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</si>
  <si>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</si>
  <si>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</si>
  <si>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</si>
  <si>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</si>
  <si>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</si>
  <si>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</si>
  <si>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</si>
  <si>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</si>
  <si>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</si>
  <si>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</si>
  <si>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</si>
  <si>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</si>
  <si>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</si>
  <si>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</si>
  <si>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</si>
  <si>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</si>
  <si>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</si>
  <si>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</si>
  <si>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</si>
  <si>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</si>
  <si>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</si>
  <si>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</si>
  <si>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</si>
  <si>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</si>
  <si>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</si>
  <si>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</si>
  <si>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</si>
  <si>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</si>
  <si>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</si>
  <si>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</si>
  <si>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</si>
  <si>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</si>
  <si>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</si>
  <si>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</si>
  <si>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</si>
  <si>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</si>
  <si>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</si>
  <si>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</si>
  <si>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</si>
  <si>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</si>
  <si>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</si>
  <si>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</si>
  <si>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</si>
  <si>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</si>
  <si>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</si>
  <si>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</si>
  <si>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</si>
  <si>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</si>
  <si>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</si>
  <si>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</si>
  <si>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</si>
  <si>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</si>
  <si>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</si>
  <si>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</si>
  <si>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</si>
  <si>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</si>
  <si>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</si>
  <si>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</si>
  <si>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</si>
  <si>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</si>
  <si>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</si>
  <si>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</si>
  <si>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</si>
  <si>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</si>
  <si>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</si>
  <si>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</si>
  <si>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</si>
  <si>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</si>
  <si>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</si>
  <si>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</si>
  <si>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</si>
  <si>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</si>
  <si>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</si>
  <si>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</si>
  <si>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</si>
  <si>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</si>
  <si>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</si>
  <si>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</si>
  <si>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</si>
  <si>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</si>
  <si>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</si>
  <si>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</si>
  <si>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</si>
  <si>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</si>
  <si>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</si>
  <si>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</si>
  <si>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</si>
  <si>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</si>
  <si>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</si>
  <si>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</si>
  <si>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</si>
  <si>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</si>
  <si>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</si>
  <si>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</si>
  <si>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</si>
  <si>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</si>
  <si>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</si>
  <si>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</si>
  <si>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</si>
  <si>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</si>
  <si>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</si>
  <si>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</si>
  <si>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</si>
  <si>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</si>
  <si>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</si>
  <si>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</si>
  <si>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</si>
  <si>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</si>
  <si>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</si>
  <si>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</si>
  <si>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</si>
  <si>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</si>
  <si>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</si>
  <si>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</si>
  <si>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</si>
  <si>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</si>
  <si>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</si>
  <si>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</si>
  <si>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</si>
  <si>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</si>
  <si>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</si>
  <si>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</si>
  <si>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</si>
  <si>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</si>
  <si>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</si>
  <si>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</si>
  <si>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</si>
  <si>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</si>
  <si>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</si>
  <si>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</si>
  <si>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</si>
  <si>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</si>
  <si>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</si>
  <si>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</si>
  <si>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</si>
  <si>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</si>
  <si>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</si>
  <si>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</si>
  <si>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</si>
  <si>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</si>
  <si>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</si>
  <si>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</si>
  <si>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</si>
  <si>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</si>
  <si>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</si>
  <si>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</si>
  <si>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</si>
  <si>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</si>
  <si>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</si>
  <si>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</si>
  <si>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</si>
  <si>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</si>
  <si>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</si>
  <si>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</si>
  <si>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</si>
  <si>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</si>
  <si>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</si>
  <si>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</si>
  <si>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</si>
  <si>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</si>
  <si>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</si>
  <si>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</si>
  <si>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</si>
  <si>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</si>
  <si>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</si>
  <si>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</si>
  <si>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</si>
  <si>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</si>
  <si>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</si>
  <si>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</si>
  <si>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</si>
  <si>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</si>
  <si>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</si>
  <si>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</si>
  <si>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</si>
  <si>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</si>
  <si>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</si>
  <si>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</si>
  <si>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</si>
  <si>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</si>
  <si>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</si>
  <si>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</si>
  <si>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</si>
  <si>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</si>
  <si>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</si>
  <si>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</si>
  <si>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</si>
  <si>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</si>
  <si>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</si>
  <si>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</si>
  <si>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</si>
  <si>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</si>
  <si>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</si>
  <si>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</si>
  <si>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</si>
  <si>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</si>
  <si>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</si>
  <si>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</si>
  <si>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</si>
  <si>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</si>
  <si>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</si>
  <si>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</si>
  <si>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</si>
  <si>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</si>
  <si>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</si>
  <si>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</si>
  <si>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</si>
  <si>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</si>
  <si>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</si>
  <si>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</si>
  <si>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</si>
  <si>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</si>
  <si>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</si>
  <si>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</si>
  <si>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</si>
  <si>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</si>
  <si>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</si>
  <si>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</si>
  <si>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</si>
  <si>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</si>
  <si>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</si>
  <si>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</si>
  <si>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</si>
  <si>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</si>
  <si>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</si>
  <si>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</si>
  <si>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</si>
  <si>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</si>
  <si>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</si>
  <si>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</si>
  <si>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</si>
  <si>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</si>
  <si>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</si>
  <si>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</si>
  <si>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</si>
  <si>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</si>
  <si>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</si>
  <si>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</si>
  <si>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</si>
  <si>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</si>
  <si>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</si>
  <si>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</si>
  <si>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</si>
  <si>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</si>
  <si>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</si>
  <si>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</si>
  <si>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</si>
  <si>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</si>
  <si>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</si>
  <si>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</si>
  <si>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</si>
  <si>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</si>
  <si>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</si>
  <si>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</si>
  <si>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</si>
  <si>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</si>
  <si>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</si>
  <si>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</si>
  <si>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</si>
  <si>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</si>
  <si>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</si>
  <si>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</si>
  <si>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</si>
  <si>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</si>
  <si>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</si>
  <si>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</si>
  <si>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</si>
  <si>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</si>
  <si>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</si>
  <si>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</si>
  <si>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</si>
  <si>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</si>
  <si>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</si>
  <si>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</si>
  <si>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</si>
  <si>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</si>
  <si>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</si>
  <si>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</si>
  <si>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</si>
  <si>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</si>
  <si>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</si>
  <si>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</si>
  <si>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</si>
  <si>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</si>
  <si>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</si>
  <si>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</si>
  <si>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</si>
  <si>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</si>
  <si>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</si>
  <si>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</si>
  <si>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</si>
  <si>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</si>
  <si>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</si>
  <si>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</si>
  <si>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</si>
  <si>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</si>
  <si>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</si>
  <si>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</si>
  <si>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</si>
  <si>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</si>
  <si>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</si>
  <si>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</si>
  <si>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</si>
  <si>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</si>
  <si>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</si>
  <si>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</si>
  <si>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</si>
  <si>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</si>
  <si>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</si>
  <si>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</si>
  <si>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</si>
  <si>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</si>
  <si>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</si>
  <si>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</si>
  <si>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</si>
  <si>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</si>
  <si>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</si>
  <si>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</si>
  <si>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</si>
  <si>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</si>
  <si>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</si>
  <si>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</si>
  <si>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</si>
  <si>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</si>
  <si>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</si>
  <si>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</si>
  <si>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</si>
  <si>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</si>
  <si>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</si>
  <si>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</si>
  <si>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</si>
  <si>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</si>
  <si>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</si>
  <si>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</si>
  <si>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</si>
  <si>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</si>
  <si>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</si>
  <si>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</si>
  <si>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</si>
  <si>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</si>
  <si>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</si>
  <si>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</si>
  <si>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</si>
  <si>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</si>
  <si>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</si>
  <si>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</si>
  <si>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</si>
  <si>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</si>
  <si>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</si>
  <si>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</si>
  <si>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</si>
  <si>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</si>
  <si>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</si>
  <si>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</si>
  <si>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</si>
  <si>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</si>
  <si>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</si>
  <si>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</si>
  <si>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</si>
  <si>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</si>
  <si>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</si>
  <si>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</si>
  <si>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</si>
  <si>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</si>
  <si>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</si>
  <si>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</si>
  <si>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</si>
  <si>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</si>
  <si>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</si>
  <si>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</si>
  <si>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</si>
  <si>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</si>
  <si>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</si>
  <si>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</si>
  <si>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</si>
  <si>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</si>
  <si>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</si>
  <si>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</si>
  <si>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</si>
  <si>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</si>
  <si>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</si>
  <si>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</si>
  <si>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</si>
  <si>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</si>
  <si>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</si>
  <si>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</si>
  <si>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</si>
  <si>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</si>
  <si>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</si>
  <si>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</si>
  <si>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</si>
  <si>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</si>
  <si>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</si>
  <si>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</si>
  <si>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</si>
  <si>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</si>
  <si>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</si>
  <si>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</si>
  <si>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</si>
  <si>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</si>
  <si>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</si>
  <si>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</si>
  <si>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</si>
  <si>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</si>
  <si>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</si>
  <si>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</si>
  <si>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</si>
  <si>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</si>
  <si>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</si>
  <si>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</si>
  <si>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</si>
  <si>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</si>
  <si>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</si>
  <si>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</si>
  <si>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</si>
  <si>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</si>
  <si>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</si>
  <si>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</si>
  <si>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</si>
  <si>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</si>
  <si>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</si>
  <si>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</si>
  <si>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</si>
  <si>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</si>
  <si>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</si>
  <si>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</si>
  <si>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</si>
  <si>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</si>
  <si>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</si>
  <si>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</si>
  <si>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</si>
  <si>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</si>
  <si>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</si>
  <si>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</si>
  <si>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</si>
  <si>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</si>
  <si>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</si>
  <si>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</si>
  <si>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</si>
  <si>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</si>
  <si>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</si>
  <si>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</si>
  <si>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</si>
  <si>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</si>
  <si>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</si>
  <si>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</si>
  <si>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</si>
  <si>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</si>
  <si>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</si>
  <si>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</si>
  <si>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</si>
  <si>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</si>
  <si>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</si>
  <si>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</si>
  <si>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</si>
  <si>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</si>
  <si>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</si>
  <si>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</si>
  <si>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</si>
  <si>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</si>
  <si>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</si>
  <si>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</si>
  <si>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</si>
  <si>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</si>
  <si>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</si>
  <si>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</si>
  <si>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</si>
  <si>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</si>
  <si>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</si>
  <si>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</si>
  <si>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</si>
  <si>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</si>
  <si>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</si>
  <si>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</si>
  <si>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</si>
  <si>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</si>
  <si>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</si>
  <si>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</si>
  <si>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</si>
  <si>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</si>
  <si>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</si>
  <si>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</si>
  <si>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</si>
  <si>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</si>
  <si>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</si>
  <si>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</si>
  <si>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</si>
  <si>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</si>
  <si>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</si>
  <si>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</si>
  <si>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</si>
  <si>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</si>
  <si>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</si>
  <si>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</si>
  <si>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</si>
  <si>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</si>
  <si>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</si>
  <si>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</si>
  <si>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</si>
  <si>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</si>
  <si>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</si>
  <si>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</si>
  <si>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</si>
  <si>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</si>
  <si>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</si>
  <si>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</si>
  <si>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</si>
  <si>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</si>
  <si>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</si>
  <si>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</si>
  <si>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</si>
  <si>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</si>
  <si>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</si>
  <si>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</si>
  <si>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</si>
  <si>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</si>
  <si>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</si>
  <si>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</si>
  <si>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</si>
  <si>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</si>
  <si>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</si>
  <si>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</si>
  <si>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</si>
  <si>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</si>
  <si>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</si>
  <si>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</si>
  <si>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</si>
  <si>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</si>
  <si>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</si>
  <si>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</si>
  <si>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</si>
  <si>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</si>
  <si>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</si>
  <si>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</si>
  <si>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</si>
  <si>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</si>
  <si>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</si>
  <si>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</si>
  <si>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</si>
  <si>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</si>
  <si>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</si>
  <si>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</si>
  <si>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</si>
  <si>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</si>
  <si>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</si>
  <si>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</si>
  <si>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</si>
  <si>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</si>
  <si>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</si>
  <si>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</si>
  <si>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</si>
  <si>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</si>
  <si>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</si>
  <si>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</si>
  <si>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</si>
  <si>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</si>
  <si>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</si>
  <si>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</si>
  <si>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</si>
  <si>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</si>
  <si>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</si>
  <si>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</si>
  <si>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</si>
  <si>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</si>
  <si>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</si>
  <si>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</si>
  <si>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</si>
  <si>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</si>
  <si>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</si>
  <si>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</si>
  <si>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</si>
  <si>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</si>
  <si>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</si>
  <si>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</si>
  <si>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</si>
  <si>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</si>
  <si>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</si>
  <si>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</si>
  <si>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</si>
  <si>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</si>
  <si>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</si>
  <si>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</si>
  <si>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</si>
  <si>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</si>
  <si>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</si>
  <si>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</si>
  <si>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</si>
  <si>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</si>
  <si>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</si>
  <si>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</si>
  <si>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</si>
  <si>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</si>
  <si>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</si>
  <si>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</si>
  <si>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</si>
  <si>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</si>
  <si>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</si>
  <si>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</si>
  <si>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</si>
  <si>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</si>
  <si>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</si>
  <si>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</si>
  <si>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</si>
  <si>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</si>
  <si>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</si>
  <si>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</si>
  <si>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</si>
  <si>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</si>
  <si>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</si>
  <si>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</si>
  <si>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</si>
  <si>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</si>
  <si>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</si>
  <si>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</si>
  <si>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</si>
  <si>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</si>
  <si>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</si>
  <si>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</si>
  <si>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</si>
  <si>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</si>
  <si>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</si>
  <si>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</si>
  <si>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</si>
  <si>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</si>
  <si>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</si>
  <si>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</si>
  <si>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</si>
  <si>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</si>
  <si>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</si>
  <si>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</si>
  <si>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</si>
  <si>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</si>
  <si>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</si>
  <si>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</si>
  <si>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</si>
  <si>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</si>
  <si>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</si>
  <si>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</si>
  <si>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</si>
  <si>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</si>
  <si>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</si>
  <si>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</si>
  <si>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</si>
  <si>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</si>
  <si>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</si>
  <si>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</si>
  <si>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</si>
  <si>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</si>
  <si>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</si>
  <si>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</si>
  <si>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</si>
  <si>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</si>
  <si>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</si>
  <si>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</si>
  <si>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</si>
  <si>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</si>
  <si>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</si>
  <si>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</si>
  <si>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</si>
  <si>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</si>
  <si>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LACOURR</t>
  </si>
  <si>
    <t>LACOURB</t>
  </si>
  <si>
    <t>Recyclage CACES2</t>
  </si>
  <si>
    <t>Recyclage CACES3 5</t>
  </si>
  <si>
    <t>Recyclage SST</t>
  </si>
  <si>
    <t>CFSP</t>
  </si>
  <si>
    <t>SEEF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</si>
  <si>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</si>
  <si>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</si>
  <si>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</si>
  <si>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</si>
  <si>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</si>
  <si>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</si>
  <si>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</si>
  <si>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</si>
  <si>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</si>
  <si>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</si>
  <si>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</si>
  <si>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</si>
  <si>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</si>
  <si>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</si>
  <si>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</si>
  <si>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</si>
  <si>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</si>
  <si>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</si>
  <si>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</si>
  <si>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</si>
  <si>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</si>
  <si>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</si>
  <si>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</si>
  <si>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</si>
  <si>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</si>
  <si>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</si>
  <si>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</si>
  <si>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</si>
  <si>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</si>
  <si>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</si>
  <si>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</si>
  <si>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</si>
  <si>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</si>
  <si>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</si>
  <si>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</si>
  <si>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</si>
  <si>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</si>
  <si>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</si>
  <si>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</si>
  <si>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</si>
  <si>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</si>
  <si>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</si>
  <si>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</si>
  <si>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</si>
  <si>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</si>
  <si>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</si>
  <si>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</si>
  <si>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</si>
  <si>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</si>
  <si>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</si>
  <si>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</si>
  <si>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</si>
  <si>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</si>
  <si>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</si>
  <si>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</si>
  <si>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</si>
  <si>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</si>
  <si>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</si>
  <si>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</si>
  <si>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</si>
  <si>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</si>
  <si>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</si>
  <si>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</si>
  <si>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</si>
  <si>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</si>
  <si>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</si>
  <si>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</si>
  <si>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</si>
  <si>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</si>
  <si>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</si>
  <si>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</si>
  <si>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</si>
  <si>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</si>
  <si>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</si>
  <si>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</si>
  <si>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</si>
  <si>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</si>
  <si>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</si>
  <si>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</si>
  <si>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</si>
  <si>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</si>
  <si>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</si>
  <si>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</si>
  <si>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</si>
  <si>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</si>
  <si>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</si>
  <si>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</si>
  <si>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</si>
  <si>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</si>
  <si>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</si>
  <si>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</si>
  <si>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</si>
  <si>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</si>
  <si>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</si>
  <si>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</si>
  <si>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</si>
  <si>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>Formation obligatoire</t>
  </si>
  <si>
    <t>Maintien de l'emploi</t>
  </si>
  <si>
    <t>Adaptation au poste</t>
  </si>
  <si>
    <t>NOM</t>
  </si>
  <si>
    <t>PRENOM</t>
  </si>
  <si>
    <t>Calendrier de réalisation</t>
  </si>
  <si>
    <t>Coûts salariaux chargés</t>
  </si>
  <si>
    <t>Coût péda.</t>
  </si>
  <si>
    <t>Somme de Coût péda.</t>
  </si>
  <si>
    <t>Somme de Coûts salariaux chargés</t>
  </si>
  <si>
    <t>Somme de TotC</t>
  </si>
  <si>
    <t>Gestes et Postures</t>
  </si>
  <si>
    <t>Recyclage Pont Roulant</t>
  </si>
  <si>
    <t>Risques Chimiques</t>
  </si>
  <si>
    <t>Hab Electricité</t>
  </si>
  <si>
    <t>Intitulé de Formation</t>
  </si>
  <si>
    <t xml:space="preserve">Type de Formation </t>
  </si>
  <si>
    <t>MATRICULE</t>
  </si>
  <si>
    <t>CLE RECHERCHE</t>
  </si>
  <si>
    <t>VALIDATION</t>
  </si>
  <si>
    <t>CALENDRIER</t>
  </si>
  <si>
    <t>INTITULE FORMATION</t>
  </si>
  <si>
    <t>AXE FORMATION</t>
  </si>
  <si>
    <t>TYPE FORMATION</t>
  </si>
  <si>
    <t>SITE</t>
  </si>
  <si>
    <t>MANAGER</t>
  </si>
  <si>
    <t>Code du CE (Actuellement vide)</t>
  </si>
  <si>
    <t>code function + description</t>
  </si>
  <si>
    <t>Business title</t>
  </si>
  <si>
    <t>French category code</t>
  </si>
  <si>
    <t>Borisjuks</t>
  </si>
  <si>
    <t>Années d'ancienneté</t>
  </si>
  <si>
    <t>SEBTR</t>
  </si>
  <si>
    <t>SENER</t>
  </si>
  <si>
    <t>SEEDH</t>
  </si>
  <si>
    <t>Recyclage CACES3</t>
  </si>
  <si>
    <t>PLAN DE FORMATION 2019 CONSOLIDE</t>
  </si>
  <si>
    <t>PLAN</t>
  </si>
  <si>
    <t>Plan</t>
  </si>
  <si>
    <t>DIF</t>
  </si>
  <si>
    <t>PP</t>
  </si>
  <si>
    <t>Type de Formation</t>
  </si>
  <si>
    <t>Service (DVC/NDVC)</t>
  </si>
  <si>
    <t>REALISATION</t>
  </si>
  <si>
    <t>Validation</t>
  </si>
  <si>
    <t>Organisme de Formation</t>
  </si>
  <si>
    <t>CSFP</t>
  </si>
  <si>
    <t>Intitulé Formation</t>
  </si>
  <si>
    <t>Durée en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</si>
</sst>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2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  <numFmt numFmtId="172" formatCode="[$-40C]mmm\-yy;@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sz val="10"/>
      <color theme="1"/>
      <name val="Comic Sans MS"/>
      <family val="4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ck">
        <color theme="4" tint="-0.249977111117893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/>
      <bottom style="thin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1" fillId="0" borderId="0"/>
    <xf numFmtId="0" fontId="8" fillId="0" borderId="0"/>
    <xf numFmtId="9" fontId="11" fillId="0" borderId="0" applyFont="0" applyFill="0" applyBorder="0" applyAlignment="0" applyProtection="0"/>
    <xf numFmtId="0" fontId="1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/>
  </cellStyleXfs>
  <cellXfs count="238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5" borderId="4" xfId="0" applyFont="1" applyFill="1" applyBorder="1"/>
    <xf numFmtId="0" fontId="0" fillId="0" borderId="0" xfId="0" applyAlignment="1">
      <alignment horizontal="left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2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6" xfId="4" applyFont="1" applyFill="1" applyBorder="1" applyAlignment="1">
      <alignment vertical="center" wrapText="1"/>
    </xf>
    <xf numFmtId="168" fontId="1" fillId="0" borderId="0" xfId="6" applyNumberFormat="1" applyFont="1" applyBorder="1"/>
    <xf numFmtId="168" fontId="0" fillId="6" borderId="0" xfId="0" applyNumberFormat="1" applyFill="1" applyAlignment="1">
      <alignment horizontal="left"/>
    </xf>
    <xf numFmtId="0" fontId="4" fillId="0" borderId="2" xfId="2"/>
    <xf numFmtId="0" fontId="9" fillId="2" borderId="6" xfId="4" applyFont="1" applyFill="1" applyBorder="1" applyAlignment="1">
      <alignment horizontal="center" vertical="center" wrapText="1"/>
    </xf>
    <xf numFmtId="0" fontId="9" fillId="2" borderId="9" xfId="4" applyFont="1" applyFill="1" applyBorder="1" applyAlignment="1">
      <alignment horizontal="center" vertical="center" wrapText="1"/>
    </xf>
    <xf numFmtId="0" fontId="9" fillId="2" borderId="10" xfId="4" applyFont="1" applyFill="1" applyBorder="1" applyAlignment="1">
      <alignment horizontal="center" vertical="center" wrapText="1"/>
    </xf>
    <xf numFmtId="0" fontId="9" fillId="2" borderId="11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2" xfId="0" pivotButton="1" applyBorder="1"/>
    <xf numFmtId="168" fontId="1" fillId="6" borderId="12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12" xfId="0" applyNumberFormat="1" applyBorder="1" applyAlignment="1">
      <alignment horizontal="left"/>
    </xf>
    <xf numFmtId="168" fontId="0" fillId="0" borderId="0" xfId="0" applyNumberFormat="1" applyBorder="1"/>
    <xf numFmtId="168" fontId="0" fillId="0" borderId="12" xfId="0" applyNumberFormat="1" applyBorder="1" applyAlignment="1">
      <alignment horizontal="left" indent="1"/>
    </xf>
    <xf numFmtId="0" fontId="1" fillId="0" borderId="14" xfId="0" applyFont="1" applyBorder="1" applyAlignment="1">
      <alignment horizontal="center" vertical="center"/>
    </xf>
    <xf numFmtId="168" fontId="1" fillId="0" borderId="14" xfId="0" applyNumberFormat="1" applyFont="1" applyBorder="1" applyAlignment="1">
      <alignment horizontal="center" vertical="center"/>
    </xf>
    <xf numFmtId="0" fontId="0" fillId="0" borderId="15" xfId="0" pivotButton="1" applyBorder="1"/>
    <xf numFmtId="0" fontId="0" fillId="0" borderId="16" xfId="0" applyBorder="1"/>
    <xf numFmtId="168" fontId="0" fillId="6" borderId="12" xfId="0" applyNumberFormat="1" applyFont="1" applyFill="1" applyBorder="1" applyAlignment="1"/>
    <xf numFmtId="168" fontId="0" fillId="6" borderId="13" xfId="0" applyNumberFormat="1" applyFont="1" applyFill="1" applyBorder="1" applyAlignment="1"/>
    <xf numFmtId="0" fontId="1" fillId="0" borderId="7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7" xfId="12" applyAlignment="1">
      <alignment horizontal="center"/>
    </xf>
    <xf numFmtId="0" fontId="13" fillId="0" borderId="0" xfId="3" applyFont="1" applyFill="1" applyBorder="1"/>
    <xf numFmtId="0" fontId="13" fillId="0" borderId="0" xfId="0" applyFont="1"/>
    <xf numFmtId="0" fontId="4" fillId="0" borderId="0" xfId="2" applyBorder="1"/>
    <xf numFmtId="0" fontId="17" fillId="0" borderId="0" xfId="17" applyFont="1"/>
    <xf numFmtId="0" fontId="16" fillId="0" borderId="0" xfId="17"/>
    <xf numFmtId="0" fontId="18" fillId="0" borderId="0" xfId="17" applyFont="1"/>
    <xf numFmtId="0" fontId="18" fillId="0" borderId="0" xfId="17" applyFont="1" applyBorder="1"/>
    <xf numFmtId="0" fontId="18" fillId="0" borderId="0" xfId="0" applyFont="1" applyBorder="1"/>
    <xf numFmtId="14" fontId="18" fillId="0" borderId="0" xfId="0" applyNumberFormat="1" applyFont="1" applyBorder="1"/>
    <xf numFmtId="0" fontId="18" fillId="0" borderId="0" xfId="17" applyNumberFormat="1" applyFont="1" applyBorder="1" applyAlignment="1">
      <alignment horizontal="right"/>
    </xf>
    <xf numFmtId="0" fontId="18" fillId="0" borderId="0" xfId="0" applyFont="1" applyBorder="1" applyAlignment="1">
      <alignment horizontal="right"/>
    </xf>
    <xf numFmtId="0" fontId="4" fillId="0" borderId="18" xfId="2" applyBorder="1" applyAlignment="1">
      <alignment horizontal="center" vertical="center" wrapText="1"/>
    </xf>
    <xf numFmtId="165" fontId="4" fillId="0" borderId="19" xfId="2" applyNumberFormat="1" applyBorder="1" applyAlignment="1">
      <alignment horizontal="center" vertical="center" wrapText="1"/>
    </xf>
    <xf numFmtId="165" fontId="4" fillId="0" borderId="18" xfId="2" applyNumberForma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6" fontId="1" fillId="0" borderId="17" xfId="6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166" fontId="1" fillId="0" borderId="18" xfId="7" applyNumberFormat="1" applyFont="1" applyBorder="1" applyAlignment="1">
      <alignment horizontal="center" vertical="center"/>
    </xf>
    <xf numFmtId="166" fontId="1" fillId="0" borderId="22" xfId="7" applyNumberFormat="1" applyFont="1" applyBorder="1" applyAlignment="1">
      <alignment horizontal="center" vertical="center"/>
    </xf>
    <xf numFmtId="9" fontId="2" fillId="0" borderId="18" xfId="0" applyNumberFormat="1" applyFont="1" applyBorder="1" applyAlignment="1">
      <alignment horizontal="center" vertical="center"/>
    </xf>
    <xf numFmtId="0" fontId="4" fillId="0" borderId="20" xfId="2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14" fontId="18" fillId="12" borderId="23" xfId="0" applyNumberFormat="1" applyFont="1" applyFill="1" applyBorder="1" applyAlignment="1" applyProtection="1">
      <protection locked="0"/>
    </xf>
    <xf numFmtId="168" fontId="0" fillId="6" borderId="0" xfId="0" applyNumberFormat="1" applyFont="1" applyFill="1" applyAlignment="1">
      <alignment horizontal="left"/>
    </xf>
    <xf numFmtId="0" fontId="0" fillId="0" borderId="15" xfId="0" applyBorder="1"/>
    <xf numFmtId="0" fontId="0" fillId="0" borderId="24" xfId="0" applyBorder="1"/>
    <xf numFmtId="0" fontId="0" fillId="0" borderId="13" xfId="0" applyBorder="1"/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24" xfId="0" pivotButton="1" applyBorder="1"/>
    <xf numFmtId="0" fontId="12" fillId="0" borderId="12" xfId="0" applyFont="1" applyBorder="1" applyAlignment="1">
      <alignment horizontal="center" vertical="center"/>
    </xf>
    <xf numFmtId="168" fontId="12" fillId="0" borderId="0" xfId="0" applyNumberFormat="1" applyFont="1" applyBorder="1" applyAlignment="1">
      <alignment horizontal="center" vertical="center"/>
    </xf>
    <xf numFmtId="168" fontId="12" fillId="0" borderId="13" xfId="0" applyNumberFormat="1" applyFont="1" applyBorder="1" applyAlignment="1">
      <alignment horizontal="center" vertical="center"/>
    </xf>
    <xf numFmtId="0" fontId="9" fillId="4" borderId="15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168" fontId="0" fillId="0" borderId="13" xfId="0" applyNumberFormat="1" applyBorder="1"/>
    <xf numFmtId="0" fontId="0" fillId="0" borderId="12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8" xfId="0" pivotButton="1" applyBorder="1" applyAlignment="1">
      <alignment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6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2" fillId="0" borderId="0" xfId="0" applyNumberFormat="1" applyFont="1" applyAlignment="1">
      <alignment horizontal="center" vertical="center"/>
    </xf>
    <xf numFmtId="0" fontId="1" fillId="0" borderId="28" xfId="0" applyFont="1" applyBorder="1" applyAlignment="1">
      <alignment horizontal="left" vertical="center"/>
    </xf>
    <xf numFmtId="168" fontId="1" fillId="0" borderId="29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166" fontId="1" fillId="0" borderId="19" xfId="7" applyNumberFormat="1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6" fillId="9" borderId="30" xfId="4" applyFill="1" applyBorder="1" applyAlignment="1">
      <alignment horizontal="center" vertical="center" wrapText="1"/>
    </xf>
    <xf numFmtId="0" fontId="6" fillId="9" borderId="30" xfId="4" applyFont="1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 vertical="center" wrapText="1"/>
    </xf>
    <xf numFmtId="0" fontId="6" fillId="8" borderId="30" xfId="4" applyFill="1" applyBorder="1" applyAlignment="1">
      <alignment horizontal="center" vertical="center"/>
    </xf>
    <xf numFmtId="0" fontId="6" fillId="8" borderId="30" xfId="4" applyFill="1" applyBorder="1" applyAlignment="1">
      <alignment horizontal="center" vertical="center" wrapText="1"/>
    </xf>
    <xf numFmtId="0" fontId="6" fillId="10" borderId="30" xfId="4" applyFill="1" applyBorder="1" applyAlignment="1">
      <alignment horizontal="center" vertical="center" wrapText="1"/>
    </xf>
    <xf numFmtId="0" fontId="6" fillId="13" borderId="30" xfId="4" applyFill="1" applyBorder="1" applyAlignment="1">
      <alignment horizontal="center" vertical="center" wrapText="1"/>
    </xf>
    <xf numFmtId="0" fontId="0" fillId="13" borderId="30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13" borderId="30" xfId="0" applyFont="1" applyFill="1" applyBorder="1" applyAlignment="1">
      <alignment vertical="center"/>
    </xf>
    <xf numFmtId="0" fontId="0" fillId="13" borderId="30" xfId="0" applyFont="1" applyFill="1" applyBorder="1" applyAlignment="1">
      <alignment horizontal="center" vertical="center"/>
    </xf>
    <xf numFmtId="0" fontId="0" fillId="0" borderId="30" xfId="0" applyFont="1" applyBorder="1" applyAlignment="1">
      <alignment vertical="center"/>
    </xf>
    <xf numFmtId="0" fontId="0" fillId="9" borderId="30" xfId="0" applyNumberFormat="1" applyFont="1" applyFill="1" applyBorder="1" applyAlignment="1">
      <alignment horizontal="center" vertical="center"/>
    </xf>
    <xf numFmtId="166" fontId="1" fillId="0" borderId="18" xfId="6" applyNumberFormat="1" applyFont="1" applyBorder="1" applyAlignment="1">
      <alignment horizontal="center" vertical="center"/>
    </xf>
    <xf numFmtId="0" fontId="16" fillId="0" borderId="0" xfId="17" applyNumberFormat="1"/>
    <xf numFmtId="14" fontId="16" fillId="0" borderId="0" xfId="17" applyNumberFormat="1"/>
    <xf numFmtId="0" fontId="16" fillId="7" borderId="0" xfId="17" applyFill="1"/>
    <xf numFmtId="0" fontId="17" fillId="0" borderId="0" xfId="17" applyNumberFormat="1" applyFont="1"/>
    <xf numFmtId="14" fontId="17" fillId="0" borderId="0" xfId="17" applyNumberFormat="1" applyFont="1"/>
    <xf numFmtId="0" fontId="17" fillId="0" borderId="0" xfId="17" applyFont="1" applyAlignment="1">
      <alignment horizontal="center" vertical="center" wrapText="1"/>
    </xf>
    <xf numFmtId="0" fontId="16" fillId="0" borderId="0" xfId="17" applyNumberFormat="1" applyAlignment="1">
      <alignment horizontal="left"/>
    </xf>
    <xf numFmtId="0" fontId="17" fillId="0" borderId="0" xfId="17" applyNumberFormat="1" applyFont="1" applyAlignment="1">
      <alignment horizontal="left"/>
    </xf>
    <xf numFmtId="0" fontId="18" fillId="0" borderId="0" xfId="0" applyNumberFormat="1" applyFont="1" applyBorder="1" applyAlignment="1">
      <alignment horizontal="left"/>
    </xf>
    <xf numFmtId="0" fontId="16" fillId="0" borderId="0" xfId="17" applyAlignment="1">
      <alignment horizontal="left"/>
    </xf>
    <xf numFmtId="0" fontId="17" fillId="0" borderId="0" xfId="17" applyFont="1" applyAlignment="1">
      <alignment horizontal="left"/>
    </xf>
    <xf numFmtId="0" fontId="18" fillId="0" borderId="0" xfId="17" applyFont="1" applyAlignment="1">
      <alignment horizontal="left"/>
    </xf>
    <xf numFmtId="0" fontId="0" fillId="5" borderId="0" xfId="0" applyFont="1" applyFill="1" applyBorder="1"/>
    <xf numFmtId="0" fontId="0" fillId="6" borderId="31" xfId="0" applyFont="1" applyFill="1" applyBorder="1"/>
    <xf numFmtId="0" fontId="0" fillId="5" borderId="31" xfId="0" applyFont="1" applyFill="1" applyBorder="1"/>
    <xf numFmtId="0" fontId="0" fillId="8" borderId="30" xfId="0" applyNumberFormat="1" applyFont="1" applyFill="1" applyBorder="1" applyAlignment="1">
      <alignment horizontal="center" vertical="center"/>
    </xf>
    <xf numFmtId="14" fontId="18" fillId="12" borderId="37" xfId="0" applyNumberFormat="1" applyFont="1" applyFill="1" applyBorder="1" applyAlignment="1" applyProtection="1">
      <protection locked="0"/>
    </xf>
    <xf numFmtId="14" fontId="18" fillId="12" borderId="40" xfId="0" applyNumberFormat="1" applyFont="1" applyFill="1" applyBorder="1" applyAlignment="1" applyProtection="1">
      <protection locked="0"/>
    </xf>
    <xf numFmtId="0" fontId="18" fillId="12" borderId="32" xfId="0" applyNumberFormat="1" applyFont="1" applyFill="1" applyBorder="1" applyAlignment="1" applyProtection="1">
      <alignment horizontal="left"/>
      <protection locked="0"/>
    </xf>
    <xf numFmtId="0" fontId="18" fillId="12" borderId="41" xfId="17" applyNumberFormat="1" applyFont="1" applyFill="1" applyBorder="1" applyAlignment="1" applyProtection="1">
      <alignment horizontal="left"/>
      <protection locked="0"/>
    </xf>
    <xf numFmtId="0" fontId="18" fillId="12" borderId="41" xfId="17" applyFont="1" applyFill="1" applyBorder="1" applyAlignment="1">
      <alignment horizontal="left"/>
    </xf>
    <xf numFmtId="0" fontId="23" fillId="12" borderId="41" xfId="17" applyNumberFormat="1" applyFont="1" applyFill="1" applyBorder="1" applyAlignment="1" applyProtection="1">
      <alignment horizontal="left"/>
      <protection locked="0"/>
    </xf>
    <xf numFmtId="0" fontId="23" fillId="12" borderId="41" xfId="0" applyNumberFormat="1" applyFont="1" applyFill="1" applyBorder="1" applyAlignment="1" applyProtection="1">
      <alignment horizontal="left"/>
      <protection locked="0"/>
    </xf>
    <xf numFmtId="0" fontId="23" fillId="12" borderId="42" xfId="0" applyNumberFormat="1" applyFont="1" applyFill="1" applyBorder="1" applyAlignment="1" applyProtection="1">
      <alignment horizontal="left"/>
      <protection locked="0"/>
    </xf>
    <xf numFmtId="14" fontId="18" fillId="12" borderId="23" xfId="0" applyNumberFormat="1" applyFont="1" applyFill="1" applyBorder="1" applyAlignment="1" applyProtection="1"/>
    <xf numFmtId="14" fontId="18" fillId="12" borderId="23" xfId="0" applyNumberFormat="1" applyFont="1" applyFill="1" applyBorder="1" applyAlignment="1" applyProtection="1">
      <alignment horizontal="left"/>
    </xf>
    <xf numFmtId="14" fontId="18" fillId="12" borderId="23" xfId="0" applyNumberFormat="1" applyFont="1" applyFill="1" applyBorder="1" applyAlignment="1" applyProtection="1">
      <alignment horizontal="center"/>
    </xf>
    <xf numFmtId="14" fontId="18" fillId="12" borderId="33" xfId="0" applyNumberFormat="1" applyFont="1" applyFill="1" applyBorder="1" applyAlignment="1" applyProtection="1"/>
    <xf numFmtId="14" fontId="18" fillId="12" borderId="33" xfId="0" applyNumberFormat="1" applyFont="1" applyFill="1" applyBorder="1" applyAlignment="1" applyProtection="1">
      <alignment horizontal="left"/>
    </xf>
    <xf numFmtId="14" fontId="18" fillId="12" borderId="33" xfId="0" applyNumberFormat="1" applyFont="1" applyFill="1" applyBorder="1" applyAlignment="1" applyProtection="1">
      <alignment horizontal="center"/>
    </xf>
    <xf numFmtId="14" fontId="18" fillId="12" borderId="38" xfId="0" applyNumberFormat="1" applyFont="1" applyFill="1" applyBorder="1" applyAlignment="1" applyProtection="1"/>
    <xf numFmtId="14" fontId="20" fillId="12" borderId="38" xfId="0" applyNumberFormat="1" applyFont="1" applyFill="1" applyBorder="1" applyAlignment="1" applyProtection="1">
      <alignment horizontal="left"/>
    </xf>
    <xf numFmtId="14" fontId="18" fillId="12" borderId="38" xfId="0" applyNumberFormat="1" applyFont="1" applyFill="1" applyBorder="1" applyAlignment="1" applyProtection="1">
      <alignment horizontal="left"/>
    </xf>
    <xf numFmtId="14" fontId="20" fillId="12" borderId="38" xfId="0" applyNumberFormat="1" applyFont="1" applyFill="1" applyBorder="1" applyAlignment="1" applyProtection="1"/>
    <xf numFmtId="14" fontId="23" fillId="12" borderId="38" xfId="0" applyNumberFormat="1" applyFont="1" applyFill="1" applyBorder="1" applyAlignment="1" applyProtection="1"/>
    <xf numFmtId="14" fontId="23" fillId="12" borderId="39" xfId="0" applyNumberFormat="1" applyFont="1" applyFill="1" applyBorder="1" applyAlignment="1" applyProtection="1"/>
    <xf numFmtId="14" fontId="20" fillId="12" borderId="23" xfId="0" applyNumberFormat="1" applyFont="1" applyFill="1" applyBorder="1" applyAlignment="1" applyProtection="1"/>
    <xf numFmtId="14" fontId="18" fillId="0" borderId="23" xfId="0" applyNumberFormat="1" applyFont="1" applyFill="1" applyBorder="1" applyAlignment="1" applyProtection="1"/>
    <xf numFmtId="0" fontId="18" fillId="12" borderId="43" xfId="0" applyNumberFormat="1" applyFont="1" applyFill="1" applyBorder="1"/>
    <xf numFmtId="0" fontId="18" fillId="12" borderId="43" xfId="0" applyFont="1" applyFill="1" applyBorder="1"/>
    <xf numFmtId="0" fontId="23" fillId="12" borderId="43" xfId="0" applyNumberFormat="1" applyFont="1" applyFill="1" applyBorder="1"/>
    <xf numFmtId="0" fontId="23" fillId="12" borderId="44" xfId="0" applyNumberFormat="1" applyFont="1" applyFill="1" applyBorder="1"/>
    <xf numFmtId="0" fontId="18" fillId="12" borderId="45" xfId="17" applyFont="1" applyFill="1" applyBorder="1" applyAlignment="1">
      <alignment horizontal="left"/>
    </xf>
    <xf numFmtId="14" fontId="18" fillId="12" borderId="5" xfId="0" applyNumberFormat="1" applyFont="1" applyFill="1" applyBorder="1" applyAlignment="1" applyProtection="1"/>
    <xf numFmtId="14" fontId="18" fillId="12" borderId="5" xfId="0" applyNumberFormat="1" applyFont="1" applyFill="1" applyBorder="1" applyAlignment="1" applyProtection="1">
      <alignment horizontal="left"/>
    </xf>
    <xf numFmtId="14" fontId="18" fillId="12" borderId="5" xfId="0" applyNumberFormat="1" applyFont="1" applyFill="1" applyBorder="1" applyAlignment="1" applyProtection="1">
      <alignment horizontal="center"/>
    </xf>
    <xf numFmtId="14" fontId="18" fillId="12" borderId="36" xfId="0" applyNumberFormat="1" applyFont="1" applyFill="1" applyBorder="1" applyAlignment="1" applyProtection="1"/>
    <xf numFmtId="14" fontId="18" fillId="12" borderId="5" xfId="0" applyNumberFormat="1" applyFont="1" applyFill="1" applyBorder="1" applyAlignment="1" applyProtection="1">
      <protection locked="0"/>
    </xf>
    <xf numFmtId="14" fontId="18" fillId="12" borderId="4" xfId="0" applyNumberFormat="1" applyFont="1" applyFill="1" applyBorder="1" applyAlignment="1" applyProtection="1">
      <protection locked="0"/>
    </xf>
    <xf numFmtId="0" fontId="20" fillId="12" borderId="5" xfId="0" applyFont="1" applyFill="1" applyBorder="1" applyAlignment="1">
      <alignment horizontal="center" vertical="center"/>
    </xf>
    <xf numFmtId="0" fontId="21" fillId="12" borderId="36" xfId="0" applyFont="1" applyFill="1" applyBorder="1" applyAlignment="1">
      <alignment horizontal="center" vertical="center"/>
    </xf>
    <xf numFmtId="0" fontId="21" fillId="12" borderId="5" xfId="0" applyFont="1" applyFill="1" applyBorder="1" applyAlignment="1">
      <alignment horizontal="center" vertical="center"/>
    </xf>
    <xf numFmtId="0" fontId="18" fillId="12" borderId="46" xfId="0" applyFont="1" applyFill="1" applyBorder="1"/>
    <xf numFmtId="0" fontId="19" fillId="11" borderId="34" xfId="0" applyFont="1" applyFill="1" applyBorder="1" applyAlignment="1">
      <alignment horizontal="left" vertical="center" wrapText="1"/>
    </xf>
    <xf numFmtId="0" fontId="22" fillId="11" borderId="34" xfId="0" applyFont="1" applyFill="1" applyBorder="1" applyAlignment="1">
      <alignment horizontal="left" vertical="center" wrapText="1"/>
    </xf>
    <xf numFmtId="0" fontId="0" fillId="0" borderId="19" xfId="0" applyBorder="1" applyAlignment="1">
      <alignment vertical="center"/>
    </xf>
    <xf numFmtId="0" fontId="4" fillId="0" borderId="18" xfId="2" applyBorder="1" applyAlignment="1">
      <alignment horizontal="center" vertical="center"/>
    </xf>
    <xf numFmtId="0" fontId="6" fillId="9" borderId="48" xfId="4" applyFill="1" applyBorder="1" applyAlignment="1">
      <alignment horizontal="center" vertical="center" wrapText="1"/>
    </xf>
    <xf numFmtId="0" fontId="18" fillId="9" borderId="30" xfId="17" applyFont="1" applyFill="1" applyBorder="1" applyAlignment="1">
      <alignment horizontal="left"/>
    </xf>
    <xf numFmtId="0" fontId="18" fillId="9" borderId="30" xfId="17" applyNumberFormat="1" applyFont="1" applyFill="1" applyBorder="1" applyAlignment="1" applyProtection="1">
      <alignment horizontal="left"/>
      <protection locked="0"/>
    </xf>
    <xf numFmtId="0" fontId="23" fillId="9" borderId="30" xfId="17" applyNumberFormat="1" applyFont="1" applyFill="1" applyBorder="1" applyAlignment="1" applyProtection="1">
      <alignment horizontal="left"/>
      <protection locked="0"/>
    </xf>
    <xf numFmtId="0" fontId="23" fillId="9" borderId="30" xfId="0" applyNumberFormat="1" applyFont="1" applyFill="1" applyBorder="1" applyAlignment="1" applyProtection="1">
      <alignment horizontal="left"/>
      <protection locked="0"/>
    </xf>
    <xf numFmtId="0" fontId="18" fillId="9" borderId="30" xfId="0" applyNumberFormat="1" applyFont="1" applyFill="1" applyBorder="1" applyAlignment="1" applyProtection="1">
      <alignment horizontal="left"/>
      <protection locked="0"/>
    </xf>
    <xf numFmtId="0" fontId="0" fillId="9" borderId="47" xfId="0" applyNumberFormat="1" applyFont="1" applyFill="1" applyBorder="1" applyAlignment="1">
      <alignment horizontal="left" vertical="center"/>
    </xf>
    <xf numFmtId="0" fontId="0" fillId="10" borderId="30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9" fontId="24" fillId="0" borderId="17" xfId="0" applyNumberFormat="1" applyFont="1" applyBorder="1" applyAlignment="1">
      <alignment horizontal="center" vertical="center"/>
    </xf>
    <xf numFmtId="9" fontId="24" fillId="0" borderId="18" xfId="0" applyNumberFormat="1" applyFont="1" applyBorder="1" applyAlignment="1">
      <alignment horizontal="center" vertical="center"/>
    </xf>
    <xf numFmtId="9" fontId="24" fillId="0" borderId="19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165" fontId="0" fillId="10" borderId="30" xfId="0" applyNumberFormat="1" applyFont="1" applyFill="1" applyBorder="1" applyAlignment="1">
      <alignment horizontal="right" vertical="center"/>
    </xf>
    <xf numFmtId="0" fontId="0" fillId="10" borderId="30" xfId="0" applyFont="1" applyFill="1" applyBorder="1" applyAlignment="1">
      <alignment horizontal="right" vertical="center"/>
    </xf>
    <xf numFmtId="0" fontId="18" fillId="12" borderId="51" xfId="0" applyNumberFormat="1" applyFont="1" applyFill="1" applyBorder="1"/>
    <xf numFmtId="14" fontId="23" fillId="12" borderId="23" xfId="0" applyNumberFormat="1" applyFont="1" applyFill="1" applyBorder="1" applyAlignment="1" applyProtection="1"/>
    <xf numFmtId="0" fontId="23" fillId="12" borderId="51" xfId="0" applyNumberFormat="1" applyFont="1" applyFill="1" applyBorder="1"/>
    <xf numFmtId="0" fontId="0" fillId="9" borderId="49" xfId="6" applyNumberFormat="1" applyFont="1" applyFill="1" applyBorder="1" applyAlignment="1">
      <alignment horizontal="center" vertical="center"/>
    </xf>
    <xf numFmtId="0" fontId="0" fillId="9" borderId="47" xfId="6" applyNumberFormat="1" applyFont="1" applyFill="1" applyBorder="1" applyAlignment="1">
      <alignment horizontal="center" vertical="center"/>
    </xf>
    <xf numFmtId="0" fontId="0" fillId="8" borderId="47" xfId="0" applyNumberFormat="1" applyFont="1" applyFill="1" applyBorder="1" applyAlignment="1">
      <alignment horizontal="center" vertical="center"/>
    </xf>
    <xf numFmtId="0" fontId="25" fillId="10" borderId="30" xfId="0" applyNumberFormat="1" applyFont="1" applyFill="1" applyBorder="1" applyAlignment="1">
      <alignment horizontal="center" vertical="center"/>
    </xf>
    <xf numFmtId="0" fontId="0" fillId="10" borderId="30" xfId="0" applyNumberFormat="1" applyFont="1" applyFill="1" applyBorder="1" applyAlignment="1">
      <alignment horizontal="center" vertical="center"/>
    </xf>
    <xf numFmtId="0" fontId="25" fillId="10" borderId="30" xfId="0" applyFont="1" applyFill="1" applyBorder="1" applyAlignment="1">
      <alignment horizontal="center" vertical="center"/>
    </xf>
    <xf numFmtId="165" fontId="25" fillId="10" borderId="50" xfId="0" applyNumberFormat="1" applyFont="1" applyFill="1" applyBorder="1" applyAlignment="1">
      <alignment horizontal="right" vertical="center"/>
    </xf>
    <xf numFmtId="0" fontId="25" fillId="13" borderId="50" xfId="0" applyFont="1" applyFill="1" applyBorder="1" applyAlignment="1">
      <alignment horizontal="center" vertical="center"/>
    </xf>
    <xf numFmtId="0" fontId="25" fillId="13" borderId="49" xfId="0" applyFont="1" applyFill="1" applyBorder="1" applyAlignment="1">
      <alignment vertical="center"/>
    </xf>
    <xf numFmtId="0" fontId="25" fillId="13" borderId="49" xfId="0" applyNumberFormat="1" applyFont="1" applyFill="1" applyBorder="1" applyAlignment="1">
      <alignment horizontal="center" vertical="center"/>
    </xf>
    <xf numFmtId="0" fontId="25" fillId="0" borderId="49" xfId="0" applyFont="1" applyBorder="1" applyAlignment="1">
      <alignment vertical="center"/>
    </xf>
    <xf numFmtId="0" fontId="25" fillId="10" borderId="30" xfId="6" applyNumberFormat="1" applyFont="1" applyFill="1" applyBorder="1" applyAlignment="1">
      <alignment horizontal="right" vertical="center"/>
    </xf>
    <xf numFmtId="0" fontId="0" fillId="10" borderId="30" xfId="6" applyNumberFormat="1" applyFont="1" applyFill="1" applyBorder="1" applyAlignment="1">
      <alignment horizontal="right" vertical="center"/>
    </xf>
    <xf numFmtId="14" fontId="23" fillId="12" borderId="23" xfId="0" applyNumberFormat="1" applyFont="1" applyFill="1" applyBorder="1" applyAlignment="1" applyProtection="1">
      <alignment horizontal="left"/>
    </xf>
    <xf numFmtId="14" fontId="23" fillId="12" borderId="23" xfId="0" applyNumberFormat="1" applyFont="1" applyFill="1" applyBorder="1" applyAlignment="1" applyProtection="1">
      <alignment horizontal="center"/>
    </xf>
    <xf numFmtId="165" fontId="0" fillId="10" borderId="50" xfId="0" applyNumberFormat="1" applyFont="1" applyFill="1" applyBorder="1" applyAlignment="1">
      <alignment horizontal="right" vertical="center"/>
    </xf>
    <xf numFmtId="0" fontId="0" fillId="13" borderId="49" xfId="0" applyFont="1" applyFill="1" applyBorder="1" applyAlignment="1">
      <alignment vertical="center"/>
    </xf>
    <xf numFmtId="0" fontId="0" fillId="13" borderId="49" xfId="0" applyNumberFormat="1" applyFont="1" applyFill="1" applyBorder="1" applyAlignment="1">
      <alignment horizontal="center" vertical="center"/>
    </xf>
    <xf numFmtId="0" fontId="0" fillId="0" borderId="49" xfId="0" applyFont="1" applyBorder="1" applyAlignment="1">
      <alignment vertical="center"/>
    </xf>
    <xf numFmtId="0" fontId="9" fillId="2" borderId="52" xfId="4" applyFont="1" applyFill="1" applyBorder="1" applyAlignment="1">
      <alignment horizontal="center" vertical="center" wrapText="1"/>
    </xf>
    <xf numFmtId="0" fontId="26" fillId="0" borderId="0" xfId="0" applyFont="1" applyFill="1" applyBorder="1"/>
    <xf numFmtId="172" fontId="26" fillId="0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/>
    </xf>
    <xf numFmtId="0" fontId="27" fillId="0" borderId="0" xfId="0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 applyProtection="1">
      <alignment horizontal="center"/>
      <protection locked="0"/>
    </xf>
    <xf numFmtId="172" fontId="26" fillId="0" borderId="0" xfId="0" applyNumberFormat="1" applyFont="1" applyFill="1" applyBorder="1" applyAlignment="1" applyProtection="1">
      <alignment horizontal="center" vertical="center"/>
    </xf>
    <xf numFmtId="0" fontId="26" fillId="0" borderId="0" xfId="0" applyFont="1" applyFill="1" applyBorder="1" applyAlignment="1" applyProtection="1">
      <alignment horizontal="center"/>
    </xf>
    <xf numFmtId="0" fontId="11" fillId="0" borderId="0" xfId="0" applyFont="1" applyFill="1" applyBorder="1" applyProtection="1">
      <protection locked="0"/>
    </xf>
    <xf numFmtId="0" fontId="9" fillId="13" borderId="50" xfId="5" applyFont="1" applyFill="1" applyBorder="1" applyAlignment="1">
      <alignment horizontal="center" vertical="center"/>
    </xf>
    <xf numFmtId="0" fontId="9" fillId="13" borderId="49" xfId="5" applyFont="1" applyFill="1" applyBorder="1" applyAlignment="1">
      <alignment horizontal="center" vertical="center"/>
    </xf>
    <xf numFmtId="0" fontId="9" fillId="13" borderId="47" xfId="5" applyFont="1" applyFill="1" applyBorder="1" applyAlignment="1">
      <alignment horizontal="center" vertical="center"/>
    </xf>
    <xf numFmtId="0" fontId="9" fillId="14" borderId="50" xfId="5" applyFont="1" applyFill="1" applyBorder="1" applyAlignment="1">
      <alignment horizontal="center" vertical="center"/>
    </xf>
    <xf numFmtId="0" fontId="9" fillId="14" borderId="49" xfId="5" applyFont="1" applyFill="1" applyBorder="1" applyAlignment="1">
      <alignment horizontal="center" vertical="center"/>
    </xf>
    <xf numFmtId="0" fontId="9" fillId="14" borderId="47" xfId="5" applyFont="1" applyFill="1" applyBorder="1" applyAlignment="1">
      <alignment horizontal="center" vertical="center"/>
    </xf>
    <xf numFmtId="0" fontId="3" fillId="0" borderId="35" xfId="1" applyBorder="1" applyAlignment="1">
      <alignment horizontal="center" vertical="center"/>
    </xf>
    <xf numFmtId="0" fontId="9" fillId="9" borderId="30" xfId="5" applyFont="1" applyFill="1" applyBorder="1" applyAlignment="1">
      <alignment horizontal="center" vertical="center"/>
    </xf>
    <xf numFmtId="0" fontId="9" fillId="8" borderId="30" xfId="5" applyFont="1" applyFill="1" applyBorder="1" applyAlignment="1">
      <alignment horizontal="center" vertical="center"/>
    </xf>
    <xf numFmtId="0" fontId="9" fillId="10" borderId="30" xfId="5" applyFont="1" applyFill="1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0" fontId="6" fillId="0" borderId="0" xfId="0" applyFont="1"/>
    <xf numFmtId="0" fontId="6" fillId="0" borderId="0" xfId="0" applyFont="1" applyFill="1" applyBorder="1"/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 applyProtection="1">
      <alignment horizontal="center" vertical="center"/>
    </xf>
    <xf numFmtId="0" fontId="20" fillId="12" borderId="5" xfId="0" applyNumberFormat="1" applyFont="1" applyFill="1" applyBorder="1" applyAlignment="1" applyProtection="1">
      <alignment horizontal="center" vertical="center"/>
      <protection locked="0"/>
    </xf>
  </cellXfs>
  <cellStyles count="18">
    <cellStyle name="60 % - Accent1" xfId="5" builtinId="32"/>
    <cellStyle name="Accent1" xfId="4" builtinId="29"/>
    <cellStyle name="Euro" xfId="8" xr:uid="{00000000-0005-0000-0000-000002000000}"/>
    <cellStyle name="Lien hypertexte" xfId="13" builtinId="8" hidden="1"/>
    <cellStyle name="Lien hypertexte" xfId="15" builtinId="8" hidden="1"/>
    <cellStyle name="Lien hypertexte visité" xfId="14" builtinId="9" hidden="1"/>
    <cellStyle name="Lien hypertexte visité" xfId="16" builtinId="9" hidden="1"/>
    <cellStyle name="Milliers" xfId="6" builtinId="3"/>
    <cellStyle name="Monétaire" xfId="7" builtinId="4"/>
    <cellStyle name="Normal" xfId="0" builtinId="0"/>
    <cellStyle name="Normal 2" xfId="9" xr:uid="{00000000-0005-0000-0000-00000A000000}"/>
    <cellStyle name="Normal 3" xfId="17" xr:uid="{00000000-0005-0000-0000-00000B000000}"/>
    <cellStyle name="Normal 6" xfId="10" xr:uid="{00000000-0005-0000-0000-00000C000000}"/>
    <cellStyle name="Pourcentage 2" xfId="11" xr:uid="{00000000-0005-0000-0000-00000D000000}"/>
    <cellStyle name="Titre 1" xfId="1" builtinId="16"/>
    <cellStyle name="Titre 2" xfId="2" builtinId="17"/>
    <cellStyle name="Titre 3" xfId="3" builtinId="18"/>
    <cellStyle name="Total" xfId="12" builtinId="25"/>
  </cellStyles>
  <dxfs count="20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[$-40C]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[$-40C]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>
          <fgColor indexed="64"/>
          <bgColor theme="4" tint="0.59999389629810485"/>
        </patternFill>
      </fill>
      <border diagonalUp="0" diagonalDown="0">
        <left style="thin">
          <color theme="0"/>
        </left>
        <right style="medium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border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0"/>
        </left>
        <right style="thick">
          <color theme="0"/>
        </right>
        <top/>
        <bottom/>
        <vertical style="thick">
          <color theme="0"/>
        </vertical>
        <horizontal style="thick">
          <color theme="0"/>
        </horizontal>
      </border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numFmt numFmtId="0" formatCode="General"/>
    </dxf>
    <dxf>
      <numFmt numFmtId="19" formatCode="dd/mm/yyyy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top style="thick">
          <color theme="0"/>
        </top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Light16">
    <tableStyle name="Style de tableau 1" pivot="0" count="0" xr9:uid="{00000000-0011-0000-FFFF-FFFF00000000}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Plan consolidé 2019 v2b.xlsm]Graphiques!Tableau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#\ ##0\ _€_-;\-* #\ ##0\ _€_-;_-* "-"??\ _€_-;_-@_-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Plan consolidé 2019 v2b.xlsm]Graphiques!Tableau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Plan consolidé 2019 v2b.xlsm]Graphiques!Tableau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Plan consolidé 2019 v2b.xlsm]Graphiques!Tableau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Plan consolidé 2019 v2b.xlsm]Graphiques!Tableau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Plan consolidé 2019 v2b.xlsm]Graphiques!Tableau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0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544.592726041665" createdVersion="4" refreshedVersion="4" minRefreshableVersion="3" recordCount="308" xr:uid="{00000000-000A-0000-FFFF-FFFF01000000}">
  <cacheSource type="worksheet">
    <worksheetSource name="PlanFormation2019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4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33">
      <pivotArea outline="0" collapsedLevelsAreSubtotals="1" fieldPosition="0"/>
    </format>
    <format dxfId="132">
      <pivotArea dataOnly="0" labelOnly="1" fieldPosition="0">
        <references count="1">
          <reference field="20" count="0"/>
        </references>
      </pivotArea>
    </format>
    <format dxfId="131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30">
      <pivotArea grandRow="1" outline="0" collapsedLevelsAreSubtotals="1" fieldPosition="0"/>
    </format>
    <format dxfId="129">
      <pivotArea dataOnly="0" labelOnly="1" grandRow="1" outline="0" fieldPosition="0"/>
    </format>
    <format dxfId="128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48">
      <pivotArea dataOnly="0" grandRow="1" axis="axisRow" fieldPosition="0"/>
    </format>
    <format dxfId="147">
      <pivotArea dataOnly="0" grandRow="1" axis="axisRow" fieldPosition="0"/>
    </format>
    <format dxfId="146">
      <pivotArea grandRow="1" outline="0" collapsedLevelsAreSubtotals="1" fieldPosition="0"/>
    </format>
    <format dxfId="145">
      <pivotArea dataOnly="0" labelOnly="1" grandRow="1" outline="0" fieldPosition="0"/>
    </format>
    <format dxfId="144">
      <pivotArea grandRow="1" outline="0" collapsedLevelsAreSubtotals="1" fieldPosition="0"/>
    </format>
    <format dxfId="143">
      <pivotArea dataOnly="0" labelOnly="1" grandRow="1" outline="0" fieldPosition="0"/>
    </format>
    <format dxfId="142">
      <pivotArea collapsedLevelsAreSubtotals="1" fieldPosition="0">
        <references count="1">
          <reference field="6" count="0"/>
        </references>
      </pivotArea>
    </format>
    <format dxfId="141">
      <pivotArea dataOnly="0" labelOnly="1" fieldPosition="0">
        <references count="1">
          <reference field="6" count="0"/>
        </references>
      </pivotArea>
    </format>
    <format dxfId="140">
      <pivotArea grandRow="1" outline="0" collapsedLevelsAreSubtotals="1" fieldPosition="0"/>
    </format>
    <format dxfId="139">
      <pivotArea collapsedLevelsAreSubtotals="1" fieldPosition="0">
        <references count="1">
          <reference field="6" count="1">
            <x v="0"/>
          </reference>
        </references>
      </pivotArea>
    </format>
    <format dxfId="138">
      <pivotArea dataOnly="0" labelOnly="1" fieldPosition="0">
        <references count="1">
          <reference field="6" count="1">
            <x v="0"/>
          </reference>
        </references>
      </pivotArea>
    </format>
    <format dxfId="137">
      <pivotArea collapsedLevelsAreSubtotals="1" fieldPosition="0">
        <references count="1">
          <reference field="6" count="1">
            <x v="0"/>
          </reference>
        </references>
      </pivotArea>
    </format>
    <format dxfId="136">
      <pivotArea dataOnly="0" labelOnly="1" fieldPosition="0">
        <references count="1">
          <reference field="6" count="1">
            <x v="0"/>
          </reference>
        </references>
      </pivotArea>
    </format>
    <format dxfId="135">
      <pivotArea grandRow="1" outline="0" collapsedLevelsAreSubtotals="1" fieldPosition="0"/>
    </format>
    <format dxfId="134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2000000}" name="Tableau croisé dynamique6" cacheId="1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76">
      <pivotArea dataOnly="0" grandRow="1" axis="axisRow" fieldPosition="0"/>
    </format>
    <format dxfId="175">
      <pivotArea dataOnly="0" grandRow="1" axis="axisRow" fieldPosition="0"/>
    </format>
    <format dxfId="174">
      <pivotArea grandRow="1" outline="0" collapsedLevelsAreSubtotals="1" fieldPosition="0"/>
    </format>
    <format dxfId="173">
      <pivotArea dataOnly="0" labelOnly="1" grandRow="1" outline="0" fieldPosition="0"/>
    </format>
    <format dxfId="172">
      <pivotArea grandRow="1" outline="0" collapsedLevelsAreSubtotals="1" fieldPosition="0"/>
    </format>
    <format dxfId="171">
      <pivotArea dataOnly="0" labelOnly="1" grandRow="1" outline="0" fieldPosition="0"/>
    </format>
    <format dxfId="170">
      <pivotArea grandRow="1" outline="0" collapsedLevelsAreSubtotals="1" fieldPosition="0"/>
    </format>
    <format dxfId="169">
      <pivotArea collapsedLevelsAreSubtotals="1" fieldPosition="0">
        <references count="1">
          <reference field="18" count="0"/>
        </references>
      </pivotArea>
    </format>
    <format dxfId="168">
      <pivotArea dataOnly="0" labelOnly="1" fieldPosition="0">
        <references count="1">
          <reference field="18" count="0"/>
        </references>
      </pivotArea>
    </format>
    <format dxfId="167">
      <pivotArea collapsedLevelsAreSubtotals="1" fieldPosition="0">
        <references count="1">
          <reference field="18" count="0"/>
        </references>
      </pivotArea>
    </format>
    <format dxfId="166">
      <pivotArea type="all" dataOnly="0" outline="0" fieldPosition="0"/>
    </format>
    <format dxfId="165">
      <pivotArea field="18" type="button" dataOnly="0" labelOnly="1" outline="0" axis="axisRow" fieldPosition="0"/>
    </format>
    <format dxfId="16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2">
      <pivotArea field="18" type="button" dataOnly="0" labelOnly="1" outline="0" axis="axisRow" fieldPosition="0"/>
    </format>
    <format dxfId="16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0">
      <pivotArea field="18" type="button" dataOnly="0" labelOnly="1" outline="0" axis="axisRow" fieldPosition="0"/>
    </format>
    <format dxfId="15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5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5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5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54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53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52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51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50">
      <pivotArea field="18" type="button" dataOnly="0" labelOnly="1" outline="0" axis="axisRow" fieldPosition="0"/>
    </format>
    <format dxfId="149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3000000}" name="Tableau croisé dynamique2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71">
      <pivotArea dataOnly="0" grandRow="1" axis="axisRow" fieldPosition="0"/>
    </format>
    <format dxfId="70">
      <pivotArea dataOnly="0" grandRow="1" axis="axisRow" fieldPosition="0"/>
    </format>
    <format dxfId="69">
      <pivotArea grandRow="1" outline="0" collapsedLevelsAreSubtotals="1" fieldPosition="0"/>
    </format>
    <format dxfId="68">
      <pivotArea dataOnly="0" labelOnly="1" grandRow="1" outline="0" fieldPosition="0"/>
    </format>
    <format dxfId="67">
      <pivotArea grandRow="1" outline="0" collapsedLevelsAreSubtotals="1" fieldPosition="0"/>
    </format>
    <format dxfId="66">
      <pivotArea dataOnly="0" labelOnly="1" grandRow="1" outline="0" fieldPosition="0"/>
    </format>
    <format dxfId="65">
      <pivotArea grandRow="1" outline="0" collapsedLevelsAreSubtotals="1" fieldPosition="0"/>
    </format>
    <format dxfId="64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5000000}" name="Tableau croisé dynamique8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84">
      <pivotArea dataOnly="0" grandRow="1" axis="axisRow" fieldPosition="0"/>
    </format>
    <format dxfId="83">
      <pivotArea dataOnly="0" grandRow="1" axis="axisRow" fieldPosition="0"/>
    </format>
    <format dxfId="82">
      <pivotArea grandRow="1" outline="0" collapsedLevelsAreSubtotals="1" fieldPosition="0"/>
    </format>
    <format dxfId="81">
      <pivotArea dataOnly="0" labelOnly="1" grandRow="1" outline="0" fieldPosition="0"/>
    </format>
    <format dxfId="80">
      <pivotArea grandRow="1" outline="0" collapsedLevelsAreSubtotals="1" fieldPosition="0"/>
    </format>
    <format dxfId="79">
      <pivotArea dataOnly="0" labelOnly="1" grandRow="1" outline="0" fieldPosition="0"/>
    </format>
    <format dxfId="78">
      <pivotArea collapsedLevelsAreSubtotals="1" fieldPosition="0">
        <references count="1">
          <reference field="6" count="0"/>
        </references>
      </pivotArea>
    </format>
    <format dxfId="77">
      <pivotArea dataOnly="0" labelOnly="1" fieldPosition="0">
        <references count="1">
          <reference field="6" count="0"/>
        </references>
      </pivotArea>
    </format>
    <format dxfId="76">
      <pivotArea grandRow="1" outline="0" collapsedLevelsAreSubtotals="1" fieldPosition="0"/>
    </format>
    <format dxfId="75">
      <pivotArea collapsedLevelsAreSubtotals="1" fieldPosition="0">
        <references count="1">
          <reference field="6" count="1">
            <x v="0"/>
          </reference>
        </references>
      </pivotArea>
    </format>
    <format dxfId="74">
      <pivotArea dataOnly="0" labelOnly="1" fieldPosition="0">
        <references count="1">
          <reference field="6" count="1">
            <x v="0"/>
          </reference>
        </references>
      </pivotArea>
    </format>
    <format dxfId="73">
      <pivotArea collapsedLevelsAreSubtotals="1" fieldPosition="0">
        <references count="1">
          <reference field="6" count="1">
            <x v="0"/>
          </reference>
        </references>
      </pivotArea>
    </format>
    <format dxfId="72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0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91">
      <pivotArea outline="0" collapsedLevelsAreSubtotals="1" fieldPosition="0"/>
    </format>
    <format dxfId="90">
      <pivotArea dataOnly="0" labelOnly="1" fieldPosition="0">
        <references count="1">
          <reference field="20" count="0"/>
        </references>
      </pivotArea>
    </format>
    <format dxfId="89">
      <pivotArea collapsedLevelsAreSubtotals="1" fieldPosition="0">
        <references count="1">
          <reference field="20" count="0"/>
        </references>
      </pivotArea>
    </format>
    <format dxfId="88">
      <pivotArea dataOnly="0" labelOnly="1" fieldPosition="0">
        <references count="1">
          <reference field="20" count="0"/>
        </references>
      </pivotArea>
    </format>
    <format dxfId="87">
      <pivotArea grandRow="1" outline="0" collapsedLevelsAreSubtotals="1" fieldPosition="0"/>
    </format>
    <format dxfId="86">
      <pivotArea dataOnly="0" labelOnly="1" grandRow="1" outline="0" fieldPosition="0"/>
    </format>
    <format dxfId="85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6000000}" name="Tableau croisé dynamique9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99">
      <pivotArea outline="0" collapsedLevelsAreSubtotals="1" fieldPosition="0"/>
    </format>
    <format dxfId="98">
      <pivotArea dataOnly="0" labelOnly="1" fieldPosition="0">
        <references count="1">
          <reference field="20" count="0"/>
        </references>
      </pivotArea>
    </format>
    <format dxfId="97">
      <pivotArea collapsedLevelsAreSubtotals="1" fieldPosition="0">
        <references count="1">
          <reference field="20" count="0"/>
        </references>
      </pivotArea>
    </format>
    <format dxfId="96">
      <pivotArea dataOnly="0" labelOnly="1" fieldPosition="0">
        <references count="1">
          <reference field="20" count="0"/>
        </references>
      </pivotArea>
    </format>
    <format dxfId="95">
      <pivotArea collapsedLevelsAreSubtotals="1" fieldPosition="0">
        <references count="1">
          <reference field="20" count="0"/>
        </references>
      </pivotArea>
    </format>
    <format dxfId="94">
      <pivotArea dataOnly="0" labelOnly="1" fieldPosition="0">
        <references count="1">
          <reference field="20" count="0"/>
        </references>
      </pivotArea>
    </format>
    <format dxfId="93">
      <pivotArea grandRow="1" outline="0" collapsedLevelsAreSubtotals="1" fieldPosition="0"/>
    </format>
    <format dxfId="92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1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106">
      <pivotArea outline="0" collapsedLevelsAreSubtotals="1" fieldPosition="0"/>
    </format>
    <format dxfId="105">
      <pivotArea collapsedLevelsAreSubtotals="1" fieldPosition="0">
        <references count="1">
          <reference field="19" count="0"/>
        </references>
      </pivotArea>
    </format>
    <format dxfId="104">
      <pivotArea dataOnly="0" labelOnly="1" fieldPosition="0">
        <references count="1">
          <reference field="19" count="0"/>
        </references>
      </pivotArea>
    </format>
    <format dxfId="103">
      <pivotArea grandRow="1" outline="0" collapsedLevelsAreSubtotals="1" fieldPosition="0"/>
    </format>
    <format dxfId="102">
      <pivotArea dataOnly="0" labelOnly="1" grandRow="1" outline="0" fieldPosition="0"/>
    </format>
    <format dxfId="101">
      <pivotArea grandRow="1" outline="0" collapsedLevelsAreSubtotals="1" fieldPosition="0"/>
    </format>
    <format dxfId="100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1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111">
      <pivotArea outline="0" collapsedLevelsAreSubtotals="1" fieldPosition="0"/>
    </format>
    <format dxfId="110">
      <pivotArea collapsedLevelsAreSubtotals="1" fieldPosition="0">
        <references count="1">
          <reference field="18" count="0"/>
        </references>
      </pivotArea>
    </format>
    <format dxfId="109">
      <pivotArea dataOnly="0" labelOnly="1" fieldPosition="0">
        <references count="1">
          <reference field="18" count="0"/>
        </references>
      </pivotArea>
    </format>
    <format dxfId="108">
      <pivotArea grandRow="1" outline="0" collapsedLevelsAreSubtotals="1" fieldPosition="0"/>
    </format>
    <format dxfId="107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4000000}" name="Tableau croisé dynamique7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127">
      <pivotArea dataOnly="0" grandRow="1" axis="axisRow" fieldPosition="0"/>
    </format>
    <format dxfId="126">
      <pivotArea dataOnly="0" grandRow="1" axis="axisRow" fieldPosition="0"/>
    </format>
    <format dxfId="125">
      <pivotArea collapsedLevelsAreSubtotals="1" fieldPosition="0">
        <references count="1">
          <reference field="6" count="0"/>
        </references>
      </pivotArea>
    </format>
    <format dxfId="124">
      <pivotArea dataOnly="0" labelOnly="1" fieldPosition="0">
        <references count="1">
          <reference field="6" count="0"/>
        </references>
      </pivotArea>
    </format>
    <format dxfId="123">
      <pivotArea collapsedLevelsAreSubtotals="1" fieldPosition="0">
        <references count="1">
          <reference field="6" count="1">
            <x v="0"/>
          </reference>
        </references>
      </pivotArea>
    </format>
    <format dxfId="122">
      <pivotArea dataOnly="0" labelOnly="1" fieldPosition="0">
        <references count="1">
          <reference field="6" count="1">
            <x v="0"/>
          </reference>
        </references>
      </pivotArea>
    </format>
    <format dxfId="121">
      <pivotArea collapsedLevelsAreSubtotals="1" fieldPosition="0">
        <references count="1">
          <reference field="6" count="1">
            <x v="0"/>
          </reference>
        </references>
      </pivotArea>
    </format>
    <format dxfId="120">
      <pivotArea dataOnly="0" labelOnly="1" fieldPosition="0">
        <references count="1">
          <reference field="6" count="0"/>
        </references>
      </pivotArea>
    </format>
    <format dxfId="119">
      <pivotArea grandRow="1" outline="0" collapsedLevelsAreSubtotals="1" fieldPosition="0"/>
    </format>
    <format dxfId="118">
      <pivotArea dataOnly="0" labelOnly="1" grandRow="1" outline="0" fieldPosition="0"/>
    </format>
    <format dxfId="117">
      <pivotArea grandRow="1" outline="0" collapsedLevelsAreSubtotals="1" fieldPosition="0"/>
    </format>
    <format dxfId="116">
      <pivotArea grandRow="1" outline="0" collapsedLevelsAreSubtotals="1" fieldPosition="0"/>
    </format>
    <format dxfId="115">
      <pivotArea grandRow="1" outline="0" collapsedLevelsAreSubtotals="1" fieldPosition="0"/>
    </format>
    <format dxfId="114">
      <pivotArea grandRow="1" outline="0" collapsedLevelsAreSubtotals="1" fieldPosition="0"/>
    </format>
    <format dxfId="113">
      <pivotArea dataOnly="0" labelOnly="1" grandRow="1" outline="0" fieldPosition="0"/>
    </format>
    <format dxfId="112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Formation2019" displayName="PlanFormation2019" ref="A11:Z319" totalsRowShown="0" headerRowDxfId="199" dataDxfId="198">
  <autoFilter ref="A11:Z319" xr:uid="{00000000-0009-0000-0100-000001000000}"/>
  <sortState ref="A12:Z319">
    <sortCondition ref="B11:B484"/>
  </sortState>
  <tableColumns count="26">
    <tableColumn id="4" xr3:uid="{00000000-0010-0000-0000-000004000000}" name="Matricule" dataDxfId="197">
      <calculatedColumnFormula>VLOOKUP(PlanFormation2019[[#This Row],[Matricule]],DATA!A:T,1,FALSE)</calculatedColumnFormula>
    </tableColumn>
    <tableColumn id="5" xr3:uid="{00000000-0010-0000-0000-000005000000}" name="Nom" dataDxfId="196">
      <calculatedColumnFormula>VLOOKUP($A12,Data[],2,FALSE)</calculatedColumnFormula>
    </tableColumn>
    <tableColumn id="6" xr3:uid="{00000000-0010-0000-0000-000006000000}" name="Prénom" dataDxfId="195">
      <calculatedColumnFormula>VLOOKUP($A12,Data[],3,FALSE)</calculatedColumnFormula>
    </tableColumn>
    <tableColumn id="9" xr3:uid="{00000000-0010-0000-0000-000009000000}" name="Age" dataDxfId="194" dataCellStyle="Milliers">
      <calculatedColumnFormula>VLOOKUP($A12,Data[],15,FALSE)</calculatedColumnFormula>
    </tableColumn>
    <tableColumn id="16" xr3:uid="{00000000-0010-0000-0000-000010000000}" name="Ancienneté" dataDxfId="4" dataCellStyle="Milliers">
      <calculatedColumnFormula>VLOOKUP($A12,Data[],6,FALSE)</calculatedColumnFormula>
    </tableColumn>
    <tableColumn id="19" xr3:uid="{00000000-0010-0000-0000-000013000000}" name="Sexe" dataDxfId="3" dataCellStyle="Milliers">
      <calculatedColumnFormula>VLOOKUP($A12,Data[],16,FALSE)</calculatedColumnFormula>
    </tableColumn>
    <tableColumn id="24" xr3:uid="{00000000-0010-0000-0000-000018000000}" name="Service" dataDxfId="2">
      <calculatedColumnFormula>VLOOKUP($A12,Data[],7,FALSE)</calculatedColumnFormula>
    </tableColumn>
    <tableColumn id="31" xr3:uid="{00000000-0010-0000-0000-00001F000000}" name="Site" dataDxfId="1">
      <calculatedColumnFormula>VLOOKUP($A12,Data[],5,FALSE)</calculatedColumnFormula>
    </tableColumn>
    <tableColumn id="32" xr3:uid="{00000000-0010-0000-0000-000020000000}" name="Manager" dataDxfId="0">
      <calculatedColumnFormula>VLOOKUP($A12,Data[],4,FALSE)</calculatedColumnFormula>
    </tableColumn>
    <tableColumn id="7" xr3:uid="{00000000-0010-0000-0000-000007000000}" name="Axe_x000a_(Filières)" dataDxfId="193">
      <calculatedColumnFormula>IF(PlanFormation2019[[#This Row],[Matricule]]&lt;&gt;"",VLOOKUP(A12,'DATA FORMATION'!A:M,8,FALSE))</calculatedColumnFormula>
    </tableColumn>
    <tableColumn id="8" xr3:uid="{00000000-0010-0000-0000-000008000000}" name="Intitulé Formation" dataDxfId="192"/>
    <tableColumn id="10" xr3:uid="{00000000-0010-0000-0000-00000A000000}" name="Organisme" dataDxfId="191"/>
    <tableColumn id="11" xr3:uid="{00000000-0010-0000-0000-00000B000000}" name="Durée_x000a_H" dataDxfId="190" dataCellStyle="Milliers"/>
    <tableColumn id="12" xr3:uid="{00000000-0010-0000-0000-00000C000000}" name="Coût péda." dataDxfId="189"/>
    <tableColumn id="13" xr3:uid="{00000000-0010-0000-0000-00000D000000}" name="Dispositif_x000a_(Plan / DIF)" dataDxfId="188"/>
    <tableColumn id="14" xr3:uid="{00000000-0010-0000-0000-00000E000000}" name="Type de Formation" dataDxfId="187"/>
    <tableColumn id="17" xr3:uid="{00000000-0010-0000-0000-000011000000}" name="Calendrier de réalisation" dataDxfId="186"/>
    <tableColumn id="15" xr3:uid="{00000000-0010-0000-0000-00000F000000}" name="Validation" dataDxfId="185"/>
    <tableColumn id="18" xr3:uid="{00000000-0010-0000-0000-000012000000}" name="Réalisation" dataDxfId="184"/>
    <tableColumn id="22" xr3:uid="{00000000-0010-0000-0000-000016000000}" name="Taux_x000a_horaire_x000a_brut" dataDxfId="183"/>
    <tableColumn id="23" xr3:uid="{00000000-0010-0000-0000-000017000000}" name="Coûts salariaux chargés" dataDxfId="182"/>
    <tableColumn id="26" xr3:uid="{00000000-0010-0000-0000-00001A000000}" name="Montant Total_x000a_Financement_x000a_ADEFIM" dataDxfId="181"/>
    <tableColumn id="27" xr3:uid="{00000000-0010-0000-0000-00001B000000}" name="Financement au titre du Plan" dataDxfId="180"/>
    <tableColumn id="28" xr3:uid="{00000000-0010-0000-0000-00001C000000}" name="Financement au titre de la PP" dataDxfId="179"/>
    <tableColumn id="29" xr3:uid="{00000000-0010-0000-0000-00001D000000}" name="Financement au titre du DIF" dataDxfId="178"/>
    <tableColumn id="30" xr3:uid="{00000000-0010-0000-0000-00001E000000}" name="Frais déplac._x000a_/ héberg." dataDxfId="17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uxFormation" displayName="TauxFormation" ref="A7:D11" totalsRowShown="0" headerRowDxfId="63" tableBorderDxfId="62">
  <tableColumns count="4">
    <tableColumn id="1" xr3:uid="{00000000-0010-0000-0100-000001000000}" name="CSP"/>
    <tableColumn id="2" xr3:uid="{00000000-0010-0000-0100-000002000000}" name="Effectif entité"/>
    <tableColumn id="3" xr3:uid="{00000000-0010-0000-0100-000003000000}" name="Effectif en formation"/>
    <tableColumn id="4" xr3:uid="{00000000-0010-0000-0100-000004000000}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uxPlus50ans" displayName="TauxPlus50ans" ref="F7:I11" totalsRowShown="0" headerRowDxfId="61" tableBorderDxfId="60">
  <tableColumns count="4">
    <tableColumn id="1" xr3:uid="{00000000-0010-0000-0200-000001000000}" name="CSP"/>
    <tableColumn id="2" xr3:uid="{00000000-0010-0000-0200-000002000000}" name="Effectif _x000a_+ 50 ans entité"/>
    <tableColumn id="3" xr3:uid="{00000000-0010-0000-0200-000003000000}" name="Effectif _x000a_+ 50 ans en formation"/>
    <tableColumn id="4" xr3:uid="{00000000-0010-0000-0200-000004000000}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NonFormation" displayName="NonFormation" ref="A17:D21" totalsRowShown="0" headerRowDxfId="59" tableBorderDxfId="58">
  <tableColumns count="4">
    <tableColumn id="2" xr3:uid="{00000000-0010-0000-0300-000002000000}" name="Nom - Prénom"/>
    <tableColumn id="3" xr3:uid="{00000000-0010-0000-0300-000003000000}" name="CSP" dataDxfId="57"/>
    <tableColumn id="6" xr3:uid="{00000000-0010-0000-0300-000006000000}" name="Emploi/métier" dataDxfId="56"/>
    <tableColumn id="4" xr3:uid="{00000000-0010-0000-0300-000004000000}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Fileres" displayName="T_Fileres" ref="A1:A8" totalsRowShown="0" headerRowDxfId="55" headerRowBorderDxfId="54" tableBorderDxfId="53" headerRowCellStyle="Accent1">
  <autoFilter ref="A1:A8" xr:uid="{00000000-0009-0000-0100-000005000000}"/>
  <tableColumns count="1">
    <tableColumn id="1" xr3:uid="{00000000-0010-0000-0400-000001000000}" name="Axe_x000a_(Filières)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_Intitules" displayName="T_Intitules" ref="C1:C13" totalsRowShown="0" headerRowDxfId="15" dataDxfId="52" headerRowCellStyle="Accent1">
  <autoFilter ref="C1:C13" xr:uid="{00000000-0009-0000-0100-000006000000}"/>
  <tableColumns count="1">
    <tableColumn id="1" xr3:uid="{00000000-0010-0000-0500-000001000000}" name="Intitulé de Formation" dataDxfId="51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_Types" displayName="T_Types" ref="E1:E4" totalsRowShown="0" headerRowDxfId="14" dataDxfId="50" headerRowCellStyle="Accent1">
  <autoFilter ref="E1:E4" xr:uid="{00000000-0009-0000-0100-000008000000}"/>
  <tableColumns count="1">
    <tableColumn id="1" xr3:uid="{00000000-0010-0000-0600-000001000000}" name="Type de Formation " dataDxfId="49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1C68F7D-7E66-415B-A840-2F1C542D8894}" name="Tableau10" displayName="Tableau10" ref="G1:G4" totalsRowShown="0" headerRowDxfId="13" dataDxfId="26" headerRowCellStyle="Accent1">
  <autoFilter ref="G1:G4" xr:uid="{3F1359EE-0469-48CD-A539-68D9645DFD46}"/>
  <tableColumns count="1">
    <tableColumn id="1" xr3:uid="{EB22F0C8-75D8-4C30-A1C8-D4D80845708C}" name="Organisme de Formation" dataDxfId="27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69E942B-A5B2-4FBF-BA82-A979B6F39C68}" name="Tableau11" displayName="Tableau11" ref="I1:I6" totalsRowShown="0" headerRowDxfId="12" dataDxfId="24" headerRowCellStyle="Accent1">
  <autoFilter ref="I1:I6" xr:uid="{9322C777-AFAA-4B06-8CAD-E5D23D07EDF9}"/>
  <tableColumns count="1">
    <tableColumn id="1" xr3:uid="{DE969932-E8D9-483D-9624-0914D33815A8}" name="Durée en H" dataDxfId="25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870666F-6970-4CA0-A42B-1D0431E23190}" name="Calendrier_Realisation" displayName="Calendrier_Realisation" ref="K1:K13" totalsRowShown="0" headerRowDxfId="11" dataDxfId="22" headerRowCellStyle="Accent1">
  <autoFilter ref="K1:K13" xr:uid="{92A8ED70-C2A1-4EB1-983D-E8852FC13E6A}"/>
  <tableColumns count="1">
    <tableColumn id="1" xr3:uid="{3960C910-3DFE-4A3C-A2BF-E79B993666E7}" name="Calendrier_x000a_de réalisation" dataDxfId="23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1C164A60-8F7D-4BEE-ACBC-11A93AE89742}" name="Tableau13" displayName="Tableau13" ref="M1:M3" totalsRowShown="0" headerRowDxfId="10" dataDxfId="20" headerRowCellStyle="Accent1">
  <autoFilter ref="M1:M3" xr:uid="{7C7BD977-548B-40B5-A604-B23AC67B5908}"/>
  <tableColumns count="1">
    <tableColumn id="1" xr3:uid="{C7B0C6CC-83A0-45EE-A932-424F57ED9A49}" name="Validation" dataDxfId="21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CBD2C03-EBF6-4045-AC09-D2D0AB8B4608}" name="Tableau14" displayName="Tableau14" ref="O1:O6" totalsRowShown="0" headerRowDxfId="9" dataDxfId="18">
  <autoFilter ref="O1:O6" xr:uid="{0FE85968-CFCB-48E3-A153-804D242E6DF6}"/>
  <tableColumns count="1">
    <tableColumn id="1" xr3:uid="{CDA61E47-1A91-4087-A8A9-FDDEA6694B55}" name="Réalisation" dataDxfId="19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7CDCB4E-2E50-4D4E-877B-DC80BB09F677}" name="Tableau15" displayName="Tableau15" ref="Q1:Q4" totalsRowShown="0" headerRowDxfId="8" dataDxfId="16">
  <autoFilter ref="Q1:Q4" xr:uid="{6D02BFE7-3DDE-4A09-85F0-9586B7AEDDA4}"/>
  <tableColumns count="1">
    <tableColumn id="1" xr3:uid="{669A2D52-36D4-4521-89A0-FCCCF30A1C7B}" name="Plan" dataDxfId="17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Data" displayName="Data" ref="A1:T237" totalsRowShown="0" headerRowDxfId="48" headerRowCellStyle="Normal 3" dataCellStyle="Normal 3">
  <autoFilter ref="A1:T237" xr:uid="{00000000-0009-0000-0100-000002000000}"/>
  <sortState ref="A2:T237">
    <sortCondition ref="B1:B237"/>
  </sortState>
  <tableColumns count="20">
    <tableColumn id="40" xr3:uid="{00000000-0010-0000-0700-000028000000}" name="Matricule" dataDxfId="47" dataCellStyle="Normal 3"/>
    <tableColumn id="1" xr3:uid="{00000000-0010-0000-0700-000001000000}" name="Nom" dataCellStyle="Normal 3"/>
    <tableColumn id="2" xr3:uid="{00000000-0010-0000-0700-000002000000}" name="Prénom" dataCellStyle="Normal 3"/>
    <tableColumn id="4" xr3:uid="{00000000-0010-0000-0700-000004000000}" name="Manager" dataCellStyle="Normal 3"/>
    <tableColumn id="5" xr3:uid="{00000000-0010-0000-0700-000005000000}" name="Site" dataCellStyle="Normal 3"/>
    <tableColumn id="6" xr3:uid="{00000000-0010-0000-0700-000006000000}" name="Années d'ancienneté" dataDxfId="46" dataCellStyle="Normal 3"/>
    <tableColumn id="7" xr3:uid="{00000000-0010-0000-0700-000007000000}" name="Service (DVC/NDVC)" dataCellStyle="Normal 3"/>
    <tableColumn id="8" xr3:uid="{00000000-0010-0000-0700-000008000000}" name="Code du CE (Actuellement vide)" dataCellStyle="Normal 3"/>
    <tableColumn id="9" xr3:uid="{00000000-0010-0000-0700-000009000000}" name="Job code" dataCellStyle="Normal 3"/>
    <tableColumn id="10" xr3:uid="{00000000-0010-0000-0700-00000A000000}" name="Description du job code" dataCellStyle="Normal 3"/>
    <tableColumn id="11" xr3:uid="{00000000-0010-0000-0700-00000B000000}" name="code function + description" dataCellStyle="Normal 3"/>
    <tableColumn id="12" xr3:uid="{00000000-0010-0000-0700-00000C000000}" name="Business title" dataCellStyle="Normal 3"/>
    <tableColumn id="13" xr3:uid="{00000000-0010-0000-0700-00000D000000}" name="Classification de l'employé" dataCellStyle="Normal 3"/>
    <tableColumn id="14" xr3:uid="{00000000-0010-0000-0700-00000E000000}" name="Date de début de contrat" dataDxfId="45" dataCellStyle="Normal 3"/>
    <tableColumn id="15" xr3:uid="{00000000-0010-0000-0700-00000F000000}" name="Age" dataCellStyle="Normal 3"/>
    <tableColumn id="16" xr3:uid="{00000000-0010-0000-0700-000010000000}" name="Sexe" dataCellStyle="Normal 3"/>
    <tableColumn id="17" xr3:uid="{00000000-0010-0000-0700-000011000000}" name="N° de sécurité sociale" dataDxfId="44" dataCellStyle="Normal 3"/>
    <tableColumn id="18" xr3:uid="{00000000-0010-0000-0700-000012000000}" name="French category code" dataCellStyle="Normal 3"/>
    <tableColumn id="19" xr3:uid="{00000000-0010-0000-0700-000013000000}" name="Description de la categorie" dataCellStyle="Normal 3"/>
    <tableColumn id="20" xr3:uid="{00000000-0010-0000-0700-000014000000}" name="grade ou groupe de poste" dataCellStyle="Normal 3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Formations" displayName="Formations" ref="A1:M309" totalsRowShown="0" headerRowDxfId="41" dataDxfId="39" headerRowBorderDxfId="40" tableBorderDxfId="38">
  <autoFilter ref="A1:M309" xr:uid="{00000000-0009-0000-0100-000009000000}"/>
  <sortState ref="A2:M309">
    <sortCondition ref="B1:B309"/>
  </sortState>
  <tableColumns count="13">
    <tableColumn id="21" xr3:uid="{00000000-0010-0000-0800-000015000000}" name="MATRICULE" dataDxfId="37"/>
    <tableColumn id="1" xr3:uid="{00000000-0010-0000-0800-000001000000}" name="NOM" dataDxfId="36">
      <calculatedColumnFormula>IF(Formations[[#This Row],[MATRICULE]]&lt;&gt;"",VLOOKUP($A2,DATA!$A:$T,2,FALSE),"")</calculatedColumnFormula>
    </tableColumn>
    <tableColumn id="2" xr3:uid="{00000000-0010-0000-0800-000002000000}" name="PRENOM" dataDxfId="35">
      <calculatedColumnFormula>IF(Formations[[#This Row],[MATRICULE]]&lt;&gt;"",VLOOKUP($A2,DATA!$A:$T,3,FALSE),"")</calculatedColumnFormula>
    </tableColumn>
    <tableColumn id="3" xr3:uid="{00000000-0010-0000-0800-000003000000}" name="SITE" dataDxfId="34">
      <calculatedColumnFormula>IF(Formations[[#This Row],[MATRICULE]]&lt;&gt;"",VLOOKUP($A2,DATA!$A:$T,5,FALSE),"")</calculatedColumnFormula>
    </tableColumn>
    <tableColumn id="4" xr3:uid="{00000000-0010-0000-0800-000004000000}" name="MANAGER" dataDxfId="33">
      <calculatedColumnFormula>IF(Formations[[#This Row],[MATRICULE]]&lt;&gt;"",VLOOKUP(A2,DATA!A:T,4,FALSE),"")</calculatedColumnFormula>
    </tableColumn>
    <tableColumn id="11" xr3:uid="{00000000-0010-0000-0800-00000B000000}" name="PLAN" dataDxfId="32"/>
    <tableColumn id="10" xr3:uid="{00000000-0010-0000-0800-00000A000000}" name="TYPE FORMATION" dataDxfId="31"/>
    <tableColumn id="6" xr3:uid="{00000000-0010-0000-0800-000006000000}" name="AXE FORMATION" dataDxfId="7"/>
    <tableColumn id="5" xr3:uid="{00000000-0010-0000-0800-000005000000}" name="INTITULE FORMATION" dataDxfId="5"/>
    <tableColumn id="7" xr3:uid="{00000000-0010-0000-0800-000007000000}" name="CALENDRIER" dataDxfId="6"/>
    <tableColumn id="9" xr3:uid="{00000000-0010-0000-0800-000009000000}" name="VALIDATION" dataDxfId="30"/>
    <tableColumn id="12" xr3:uid="{00000000-0010-0000-0800-00000C000000}" name="REALISATION" dataDxfId="29"/>
    <tableColumn id="8" xr3:uid="{00000000-0010-0000-0800-000008000000}" name="CLE RECHERCHE" dataDxfId="28">
      <calculatedColumnFormula>Formations[[#This Row],[NOM]]&amp;Formations[[#This Row],[INTITULE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3" tint="0.39997558519241921"/>
    <pageSetUpPr fitToPage="1"/>
  </sheetPr>
  <dimension ref="A1:AK350"/>
  <sheetViews>
    <sheetView tabSelected="1" topLeftCell="L7" zoomScale="70" zoomScaleNormal="70" workbookViewId="0">
      <selection activeCell="R15" sqref="R15"/>
    </sheetView>
  </sheetViews>
  <sheetFormatPr baseColWidth="10" defaultRowHeight="14.5" x14ac:dyDescent="0.35"/>
  <cols>
    <col min="1" max="1" width="11.453125" style="7" customWidth="1"/>
    <col min="2" max="2" width="17.1796875" style="7" customWidth="1"/>
    <col min="3" max="3" width="13.453125" style="7" customWidth="1"/>
    <col min="4" max="4" width="9.7265625" style="7" customWidth="1"/>
    <col min="5" max="5" width="12.81640625" customWidth="1"/>
    <col min="6" max="6" width="10.453125" customWidth="1"/>
    <col min="7" max="7" width="13.1796875" customWidth="1"/>
    <col min="8" max="8" width="14" customWidth="1"/>
    <col min="9" max="9" width="16.7265625" customWidth="1"/>
    <col min="10" max="10" width="22.26953125" customWidth="1"/>
    <col min="11" max="11" width="22.453125" customWidth="1"/>
    <col min="12" max="12" width="18.1796875" customWidth="1"/>
    <col min="13" max="13" width="17" customWidth="1"/>
    <col min="14" max="14" width="18.453125" customWidth="1"/>
    <col min="15" max="15" width="19.81640625" customWidth="1"/>
    <col min="16" max="16" width="25.7265625" customWidth="1"/>
    <col min="17" max="17" width="28.1796875" style="7" customWidth="1"/>
    <col min="18" max="18" width="15.453125" customWidth="1"/>
    <col min="19" max="19" width="15.81640625" customWidth="1"/>
    <col min="20" max="20" width="21.81640625" customWidth="1"/>
    <col min="21" max="21" width="18.81640625" style="7" customWidth="1"/>
    <col min="22" max="22" width="22.1796875" customWidth="1"/>
    <col min="23" max="23" width="17.1796875" style="7" customWidth="1"/>
    <col min="24" max="24" width="15.81640625" customWidth="1"/>
    <col min="25" max="25" width="17" customWidth="1"/>
    <col min="26" max="26" width="13.26953125" customWidth="1"/>
    <col min="27" max="27" width="14.1796875" customWidth="1"/>
    <col min="31" max="31" width="13" customWidth="1"/>
    <col min="33" max="33" width="14.54296875" customWidth="1"/>
    <col min="34" max="35" width="23" bestFit="1" customWidth="1"/>
    <col min="36" max="36" width="11.7265625" customWidth="1"/>
    <col min="38" max="38" width="18" bestFit="1" customWidth="1"/>
  </cols>
  <sheetData>
    <row r="1" spans="1:37" s="1" customFormat="1" ht="33" customHeight="1" thickTop="1" thickBot="1" x14ac:dyDescent="0.4">
      <c r="A1" s="6"/>
      <c r="B1" s="6"/>
      <c r="C1" s="6"/>
      <c r="D1" s="227" t="s">
        <v>996</v>
      </c>
      <c r="E1" s="227"/>
      <c r="F1" s="227"/>
      <c r="G1" s="227"/>
      <c r="H1" s="227"/>
      <c r="I1" s="227"/>
      <c r="J1" s="227"/>
      <c r="K1" s="227"/>
      <c r="L1" s="227"/>
      <c r="M1" s="227"/>
      <c r="N1" s="227"/>
      <c r="S1" s="2"/>
      <c r="T1" s="13"/>
      <c r="U1" s="2"/>
      <c r="Z1" s="2"/>
      <c r="AA1" s="2"/>
      <c r="AB1" s="2"/>
    </row>
    <row r="2" spans="1:37" s="1" customFormat="1" ht="14.25" customHeight="1" thickTop="1" thickBot="1" x14ac:dyDescent="0.4">
      <c r="A2" s="6"/>
      <c r="B2" s="6"/>
      <c r="C2" s="6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Q2" s="2"/>
      <c r="R2" s="2"/>
      <c r="S2" s="2"/>
      <c r="T2" s="13"/>
      <c r="U2" s="2"/>
    </row>
    <row r="3" spans="1:37" s="1" customFormat="1" ht="35" thickTop="1" thickBot="1" x14ac:dyDescent="0.4">
      <c r="A3" s="6"/>
      <c r="B3" s="6"/>
      <c r="C3" s="6"/>
      <c r="F3" s="64"/>
      <c r="G3" s="69" t="s">
        <v>23</v>
      </c>
      <c r="H3" s="69"/>
      <c r="I3" s="70" t="s">
        <v>30</v>
      </c>
      <c r="J3" s="174"/>
      <c r="K3" s="58" t="s">
        <v>31</v>
      </c>
      <c r="L3" s="60" t="s">
        <v>75</v>
      </c>
      <c r="M3" s="60" t="s">
        <v>74</v>
      </c>
      <c r="N3" s="59" t="s">
        <v>68</v>
      </c>
    </row>
    <row r="4" spans="1:37" s="1" customFormat="1" ht="15.65" customHeight="1" thickTop="1" thickBot="1" x14ac:dyDescent="0.4">
      <c r="A4" s="6"/>
      <c r="B4" s="6"/>
      <c r="C4" s="6"/>
      <c r="E4" s="231" t="s">
        <v>7</v>
      </c>
      <c r="F4" s="231"/>
      <c r="G4" s="103">
        <f>SUMPRODUCT(1/COUNTIF(PlanFormation2019[Nom],PlanFormation2019[Nom]))</f>
        <v>178.99999999999997</v>
      </c>
      <c r="H4" s="183"/>
      <c r="I4" s="62">
        <f>COUNTA(PlanFormation2019[Intitulé Formation])</f>
        <v>308</v>
      </c>
      <c r="J4" s="61"/>
      <c r="K4" s="187">
        <f>SUM(PlanFormation2019[Durée
H])</f>
        <v>1729.5</v>
      </c>
      <c r="L4" s="63">
        <f>SUM(PlanFormation2019[Coût péda.])</f>
        <v>38190</v>
      </c>
      <c r="M4" s="62">
        <f>SUM(PlanFormation2019[Coûts salariaux chargés])</f>
        <v>0</v>
      </c>
      <c r="N4" s="117">
        <f>L4+M4</f>
        <v>38190</v>
      </c>
    </row>
    <row r="5" spans="1:37" s="1" customFormat="1" ht="15.5" thickTop="1" thickBot="1" x14ac:dyDescent="0.4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</row>
    <row r="6" spans="1:37" s="1" customFormat="1" ht="15.65" customHeight="1" thickTop="1" thickBot="1" x14ac:dyDescent="0.4">
      <c r="A6" s="6"/>
      <c r="B6" s="6"/>
      <c r="C6" s="6"/>
      <c r="E6" s="231" t="s">
        <v>8</v>
      </c>
      <c r="F6" s="231"/>
      <c r="G6" s="173"/>
      <c r="H6" s="173"/>
      <c r="I6" s="62">
        <f>SUBTOTAL(3,PlanFormation2019[Intitulé Formation])</f>
        <v>308</v>
      </c>
      <c r="J6" s="62"/>
      <c r="K6" s="62">
        <f>SUBTOTAL(9,PlanFormation2019[Durée
H])</f>
        <v>1729.5</v>
      </c>
      <c r="L6" s="101">
        <f>SUBTOTAL(9,PlanFormation2019[Coût péda.])</f>
        <v>38190</v>
      </c>
      <c r="M6" s="66">
        <f>SUBTOTAL(9,PlanFormation2019[Coûts salariaux chargés])</f>
        <v>0</v>
      </c>
      <c r="N6" s="67">
        <f>L6+M6</f>
        <v>38190</v>
      </c>
      <c r="T6" s="3"/>
      <c r="U6" s="3"/>
      <c r="V6" s="3"/>
    </row>
    <row r="7" spans="1:37" s="1" customFormat="1" ht="15.65" customHeight="1" thickTop="1" thickBot="1" x14ac:dyDescent="0.4">
      <c r="A7" s="6"/>
      <c r="B7" s="6"/>
      <c r="C7" s="6"/>
      <c r="E7" s="231" t="s">
        <v>9</v>
      </c>
      <c r="F7" s="231"/>
      <c r="G7" s="173"/>
      <c r="H7" s="65"/>
      <c r="I7" s="184">
        <f>IFERROR(I6/I4,"0%")</f>
        <v>1</v>
      </c>
      <c r="J7" s="68"/>
      <c r="K7" s="185">
        <f>IFERROR(K6/K4,"0%")</f>
        <v>1</v>
      </c>
      <c r="L7" s="184">
        <f>IFERROR(L6/L4,"0%")</f>
        <v>1</v>
      </c>
      <c r="M7" s="185" t="str">
        <f>IFERROR(M6/M4,"0%")</f>
        <v>0%</v>
      </c>
      <c r="N7" s="186">
        <f>IFERROR(N6/N4,"0%")</f>
        <v>1</v>
      </c>
    </row>
    <row r="8" spans="1:37" s="1" customFormat="1" ht="15" thickTop="1" x14ac:dyDescent="0.35">
      <c r="A8" s="6"/>
      <c r="B8" s="6"/>
      <c r="C8" s="6"/>
      <c r="D8" s="6"/>
      <c r="E8" s="4"/>
      <c r="I8" s="102"/>
      <c r="J8" s="102"/>
      <c r="K8" s="102"/>
      <c r="P8" s="5"/>
      <c r="Q8" s="6"/>
      <c r="R8" s="5"/>
      <c r="S8" s="5"/>
      <c r="T8" s="5"/>
      <c r="U8" s="6"/>
      <c r="W8" s="6"/>
    </row>
    <row r="9" spans="1:37" s="1" customFormat="1" ht="15" thickBot="1" x14ac:dyDescent="0.4">
      <c r="A9" s="6"/>
      <c r="B9" s="6"/>
      <c r="C9" s="6"/>
      <c r="D9" s="6"/>
      <c r="E9" s="4"/>
      <c r="Q9" s="6"/>
      <c r="R9" s="5"/>
      <c r="S9" s="5"/>
      <c r="T9" s="5"/>
      <c r="U9" s="6"/>
      <c r="W9" s="6"/>
    </row>
    <row r="10" spans="1:37" s="3" customFormat="1" ht="15" thickBot="1" x14ac:dyDescent="0.4">
      <c r="A10" s="228" t="s">
        <v>28</v>
      </c>
      <c r="B10" s="228"/>
      <c r="C10" s="228"/>
      <c r="D10" s="228"/>
      <c r="E10" s="228"/>
      <c r="F10" s="228"/>
      <c r="G10" s="229" t="s">
        <v>27</v>
      </c>
      <c r="H10" s="229"/>
      <c r="I10" s="229"/>
      <c r="J10" s="230" t="s">
        <v>29</v>
      </c>
      <c r="K10" s="230"/>
      <c r="L10" s="230"/>
      <c r="M10" s="230"/>
      <c r="N10" s="230"/>
      <c r="O10" s="221" t="s">
        <v>846</v>
      </c>
      <c r="P10" s="222"/>
      <c r="Q10" s="222"/>
      <c r="R10" s="222"/>
      <c r="S10" s="222"/>
      <c r="T10" s="222"/>
      <c r="U10" s="223"/>
      <c r="V10" s="224" t="s">
        <v>52</v>
      </c>
      <c r="W10" s="225"/>
      <c r="X10" s="225"/>
      <c r="Y10" s="225"/>
      <c r="Z10" s="226"/>
      <c r="AA10" s="1"/>
      <c r="AG10" s="1"/>
      <c r="AH10" s="1"/>
      <c r="AI10" s="1"/>
      <c r="AJ10" s="1"/>
      <c r="AK10" s="1"/>
    </row>
    <row r="11" spans="1:37" s="6" customFormat="1" ht="46" customHeight="1" thickBot="1" x14ac:dyDescent="0.4">
      <c r="A11" s="175" t="s">
        <v>34</v>
      </c>
      <c r="B11" s="105" t="s">
        <v>32</v>
      </c>
      <c r="C11" s="104" t="s">
        <v>35</v>
      </c>
      <c r="D11" s="106" t="s">
        <v>15</v>
      </c>
      <c r="E11" s="106" t="s">
        <v>16</v>
      </c>
      <c r="F11" s="106" t="s">
        <v>13</v>
      </c>
      <c r="G11" s="107" t="s">
        <v>38</v>
      </c>
      <c r="H11" s="108" t="s">
        <v>847</v>
      </c>
      <c r="I11" s="108" t="s">
        <v>0</v>
      </c>
      <c r="J11" s="109" t="s">
        <v>24</v>
      </c>
      <c r="K11" s="109" t="s">
        <v>1007</v>
      </c>
      <c r="L11" s="109" t="s">
        <v>1</v>
      </c>
      <c r="M11" s="109" t="s">
        <v>25</v>
      </c>
      <c r="N11" s="109" t="s">
        <v>967</v>
      </c>
      <c r="O11" s="110" t="s">
        <v>26</v>
      </c>
      <c r="P11" s="110" t="s">
        <v>1001</v>
      </c>
      <c r="Q11" s="111" t="s">
        <v>965</v>
      </c>
      <c r="R11" s="110" t="s">
        <v>1004</v>
      </c>
      <c r="S11" s="111" t="s">
        <v>46</v>
      </c>
      <c r="T11" s="111" t="s">
        <v>17</v>
      </c>
      <c r="U11" s="111" t="s">
        <v>966</v>
      </c>
      <c r="V11" s="112" t="s">
        <v>53</v>
      </c>
      <c r="W11" s="112" t="s">
        <v>55</v>
      </c>
      <c r="X11" s="112" t="s">
        <v>56</v>
      </c>
      <c r="Y11" s="112" t="s">
        <v>54</v>
      </c>
      <c r="Z11" s="112" t="s">
        <v>51</v>
      </c>
      <c r="AA11" s="1"/>
      <c r="AB11" s="1"/>
      <c r="AC11" s="1"/>
    </row>
    <row r="12" spans="1:37" ht="16" customHeight="1" thickBot="1" x14ac:dyDescent="0.5">
      <c r="A12" s="176">
        <v>102933</v>
      </c>
      <c r="B12" s="181" t="str">
        <f>VLOOKUP($A12,Data[],2,FALSE)</f>
        <v>AIT HELLAL</v>
      </c>
      <c r="C12" s="181" t="str">
        <f>VLOOKUP($A12,Data[],3,FALSE)</f>
        <v>Yazid</v>
      </c>
      <c r="D12" s="116">
        <f>VLOOKUP($A12,Data[],15,FALSE)</f>
        <v>47</v>
      </c>
      <c r="E12" s="116">
        <f>VLOOKUP($A12,Data[],6,FALSE)</f>
        <v>11</v>
      </c>
      <c r="F12" s="116" t="str">
        <f>VLOOKUP($A12,Data[],16,FALSE)</f>
        <v>M</v>
      </c>
      <c r="G12" s="133" t="str">
        <f>VLOOKUP($A12,Data[],7,FALSE)</f>
        <v>DVC</v>
      </c>
      <c r="H12" s="133" t="str">
        <f>VLOOKUP($A12,Data[],5,FALSE)</f>
        <v>Aub.</v>
      </c>
      <c r="I12" s="133" t="str">
        <f>VLOOKUP($A12,Data[],4,FALSE)</f>
        <v>ALIX</v>
      </c>
      <c r="J12" s="182" t="s">
        <v>5</v>
      </c>
      <c r="K12" s="182" t="s">
        <v>850</v>
      </c>
      <c r="L12" s="182" t="s">
        <v>848</v>
      </c>
      <c r="M12" s="189">
        <v>1.5</v>
      </c>
      <c r="N12" s="188">
        <v>53</v>
      </c>
      <c r="O12" s="200" t="s">
        <v>998</v>
      </c>
      <c r="P12" s="114" t="s">
        <v>960</v>
      </c>
      <c r="Q12" s="114"/>
      <c r="R12" s="114"/>
      <c r="S12" s="113"/>
      <c r="T12" s="114"/>
      <c r="U12" s="114"/>
      <c r="V12" s="115"/>
      <c r="W12" s="115"/>
      <c r="X12" s="115"/>
      <c r="Y12" s="115"/>
      <c r="Z12" s="115"/>
      <c r="AA12" s="1"/>
      <c r="AB12" s="1"/>
      <c r="AC12" s="1"/>
    </row>
    <row r="13" spans="1:37" ht="16.5" customHeight="1" thickBot="1" x14ac:dyDescent="0.5">
      <c r="A13" s="177">
        <v>102933</v>
      </c>
      <c r="B13" s="181" t="str">
        <f>VLOOKUP($A13,Data[],2,FALSE)</f>
        <v>AIT HELLAL</v>
      </c>
      <c r="C13" s="181" t="str">
        <f>VLOOKUP($A13,Data[],3,FALSE)</f>
        <v>Yazid</v>
      </c>
      <c r="D13" s="116">
        <f>VLOOKUP($A13,Data[],15,FALSE)</f>
        <v>47</v>
      </c>
      <c r="E13" s="116">
        <f>VLOOKUP($A13,Data[],6,FALSE)</f>
        <v>11</v>
      </c>
      <c r="F13" s="116" t="str">
        <f>VLOOKUP($A13,Data[],16,FALSE)</f>
        <v>M</v>
      </c>
      <c r="G13" s="133" t="str">
        <f>VLOOKUP($A13,Data[],7,FALSE)</f>
        <v>DVC</v>
      </c>
      <c r="H13" s="133" t="str">
        <f>VLOOKUP($A13,Data[],5,FALSE)</f>
        <v>Aub.</v>
      </c>
      <c r="I13" s="133" t="str">
        <f>VLOOKUP($A13,Data[],4,FALSE)</f>
        <v>ALIX</v>
      </c>
      <c r="J13" s="182" t="s">
        <v>5</v>
      </c>
      <c r="K13" s="182" t="s">
        <v>861</v>
      </c>
      <c r="L13" s="182" t="s">
        <v>1006</v>
      </c>
      <c r="M13" s="189">
        <v>7</v>
      </c>
      <c r="N13" s="188">
        <v>117</v>
      </c>
      <c r="O13" s="200" t="s">
        <v>998</v>
      </c>
      <c r="P13" s="114" t="s">
        <v>960</v>
      </c>
      <c r="Q13" s="114"/>
      <c r="R13" s="114"/>
      <c r="S13" s="113"/>
      <c r="T13" s="114"/>
      <c r="U13" s="114"/>
      <c r="V13" s="115"/>
      <c r="W13" s="115"/>
      <c r="X13" s="115"/>
      <c r="Y13" s="115"/>
      <c r="Z13" s="115"/>
      <c r="AA13" s="1"/>
      <c r="AB13" s="1"/>
      <c r="AC13" s="1"/>
    </row>
    <row r="14" spans="1:37" ht="16" thickBot="1" x14ac:dyDescent="0.5">
      <c r="A14" s="176">
        <v>104634</v>
      </c>
      <c r="B14" s="181" t="str">
        <f>VLOOKUP($A14,Data[],2,FALSE)</f>
        <v>ALVES</v>
      </c>
      <c r="C14" s="181" t="str">
        <f>VLOOKUP($A14,Data[],3,FALSE)</f>
        <v>Paolo</v>
      </c>
      <c r="D14" s="116">
        <f>VLOOKUP($A14,Data[],15,FALSE)</f>
        <v>41</v>
      </c>
      <c r="E14" s="116">
        <f>VLOOKUP($A14,Data[],6,FALSE)</f>
        <v>10</v>
      </c>
      <c r="F14" s="116" t="str">
        <f>VLOOKUP($A14,Data[],16,FALSE)</f>
        <v>M</v>
      </c>
      <c r="G14" s="133" t="str">
        <f>VLOOKUP($A14,Data[],7,FALSE)</f>
        <v>DVC</v>
      </c>
      <c r="H14" s="133" t="str">
        <f>VLOOKUP($A14,Data[],5,FALSE)</f>
        <v>STG</v>
      </c>
      <c r="I14" s="133" t="str">
        <f>VLOOKUP($A14,Data[],4,FALSE)</f>
        <v>XUEREB</v>
      </c>
      <c r="J14" s="182" t="s">
        <v>5</v>
      </c>
      <c r="K14" s="182" t="s">
        <v>850</v>
      </c>
      <c r="L14" s="182" t="s">
        <v>848</v>
      </c>
      <c r="M14" s="189">
        <v>1.5</v>
      </c>
      <c r="N14" s="188">
        <v>53</v>
      </c>
      <c r="O14" s="200" t="s">
        <v>998</v>
      </c>
      <c r="P14" s="114" t="s">
        <v>960</v>
      </c>
      <c r="Q14" s="114"/>
      <c r="R14" s="114"/>
      <c r="S14" s="113"/>
      <c r="T14" s="114"/>
      <c r="U14" s="114"/>
      <c r="V14" s="115"/>
      <c r="W14" s="115"/>
      <c r="X14" s="115"/>
      <c r="Y14" s="115"/>
      <c r="Z14" s="115"/>
      <c r="AA14" s="1"/>
      <c r="AB14" s="1"/>
      <c r="AC14" s="1"/>
    </row>
    <row r="15" spans="1:37" ht="15" customHeight="1" thickBot="1" x14ac:dyDescent="0.5">
      <c r="A15" s="176">
        <v>104634</v>
      </c>
      <c r="B15" s="181" t="str">
        <f>VLOOKUP($A15,Data[],2,FALSE)</f>
        <v>ALVES</v>
      </c>
      <c r="C15" s="181" t="str">
        <f>VLOOKUP($A15,Data[],3,FALSE)</f>
        <v>Paolo</v>
      </c>
      <c r="D15" s="116">
        <f>VLOOKUP($A15,Data[],15,FALSE)</f>
        <v>41</v>
      </c>
      <c r="E15" s="116">
        <f>VLOOKUP($A15,Data[],6,FALSE)</f>
        <v>10</v>
      </c>
      <c r="F15" s="116" t="str">
        <f>VLOOKUP($A15,Data[],16,FALSE)</f>
        <v>M</v>
      </c>
      <c r="G15" s="133" t="str">
        <f>VLOOKUP($A15,Data[],7,FALSE)</f>
        <v>DVC</v>
      </c>
      <c r="H15" s="133" t="str">
        <f>VLOOKUP($A15,Data[],5,FALSE)</f>
        <v>STG</v>
      </c>
      <c r="I15" s="133" t="str">
        <f>VLOOKUP($A15,Data[],4,FALSE)</f>
        <v>XUEREB</v>
      </c>
      <c r="J15" s="182" t="s">
        <v>5</v>
      </c>
      <c r="K15" s="182" t="s">
        <v>973</v>
      </c>
      <c r="L15" s="182" t="s">
        <v>848</v>
      </c>
      <c r="M15" s="189">
        <v>7</v>
      </c>
      <c r="N15" s="188">
        <v>162</v>
      </c>
      <c r="O15" s="200" t="s">
        <v>998</v>
      </c>
      <c r="P15" s="114" t="s">
        <v>960</v>
      </c>
      <c r="Q15" s="114"/>
      <c r="R15" s="114"/>
      <c r="S15" s="113"/>
      <c r="T15" s="114"/>
      <c r="U15" s="114"/>
      <c r="V15" s="115"/>
      <c r="W15" s="115"/>
      <c r="X15" s="115"/>
      <c r="Y15" s="115"/>
      <c r="Z15" s="115"/>
      <c r="AA15" s="1"/>
      <c r="AB15" s="1"/>
      <c r="AC15" s="1"/>
    </row>
    <row r="16" spans="1:37" ht="15" customHeight="1" thickBot="1" x14ac:dyDescent="0.5">
      <c r="A16" s="176">
        <v>104634</v>
      </c>
      <c r="B16" s="181" t="str">
        <f>VLOOKUP($A16,Data[],2,FALSE)</f>
        <v>ALVES</v>
      </c>
      <c r="C16" s="181" t="str">
        <f>VLOOKUP($A16,Data[],3,FALSE)</f>
        <v>Paolo</v>
      </c>
      <c r="D16" s="116">
        <f>VLOOKUP($A16,Data[],15,FALSE)</f>
        <v>41</v>
      </c>
      <c r="E16" s="116">
        <f>VLOOKUP($A16,Data[],6,FALSE)</f>
        <v>10</v>
      </c>
      <c r="F16" s="116" t="str">
        <f>VLOOKUP($A16,Data[],16,FALSE)</f>
        <v>M</v>
      </c>
      <c r="G16" s="133" t="str">
        <f>VLOOKUP($A16,Data[],7,FALSE)</f>
        <v>DVC</v>
      </c>
      <c r="H16" s="133" t="str">
        <f>VLOOKUP($A16,Data[],5,FALSE)</f>
        <v>STG</v>
      </c>
      <c r="I16" s="133" t="str">
        <f>VLOOKUP($A16,Data[],4,FALSE)</f>
        <v>XUEREB</v>
      </c>
      <c r="J16" s="182" t="s">
        <v>5</v>
      </c>
      <c r="K16" s="182" t="s">
        <v>972</v>
      </c>
      <c r="L16" s="182" t="s">
        <v>848</v>
      </c>
      <c r="M16" s="189">
        <v>7</v>
      </c>
      <c r="N16" s="188">
        <v>165</v>
      </c>
      <c r="O16" s="200" t="s">
        <v>998</v>
      </c>
      <c r="P16" s="114" t="s">
        <v>960</v>
      </c>
      <c r="Q16" s="114"/>
      <c r="R16" s="114"/>
      <c r="S16" s="113"/>
      <c r="T16" s="114"/>
      <c r="U16" s="114"/>
      <c r="V16" s="115"/>
      <c r="W16" s="115"/>
      <c r="X16" s="115"/>
      <c r="Y16" s="115"/>
      <c r="Z16" s="115"/>
      <c r="AA16" s="1"/>
      <c r="AB16" s="1"/>
      <c r="AC16" s="1"/>
    </row>
    <row r="17" spans="1:29" ht="15" customHeight="1" thickBot="1" x14ac:dyDescent="0.5">
      <c r="A17" s="176">
        <v>104692</v>
      </c>
      <c r="B17" s="181" t="str">
        <f>VLOOKUP($A17,Data[],2,FALSE)</f>
        <v>ARNAUD JOUFFREY</v>
      </c>
      <c r="C17" s="181" t="str">
        <f>VLOOKUP($A17,Data[],3,FALSE)</f>
        <v>Jean-Marc</v>
      </c>
      <c r="D17" s="116">
        <f>VLOOKUP($A17,Data[],15,FALSE)</f>
        <v>57</v>
      </c>
      <c r="E17" s="116">
        <f>VLOOKUP($A17,Data[],6,FALSE)</f>
        <v>10</v>
      </c>
      <c r="F17" s="116" t="str">
        <f>VLOOKUP($A17,Data[],16,FALSE)</f>
        <v>M</v>
      </c>
      <c r="G17" s="133" t="str">
        <f>VLOOKUP($A17,Data[],7,FALSE)</f>
        <v>DVC</v>
      </c>
      <c r="H17" s="133" t="str">
        <f>VLOOKUP($A17,Data[],5,FALSE)</f>
        <v>STG</v>
      </c>
      <c r="I17" s="133" t="str">
        <f>VLOOKUP($A17,Data[],4,FALSE)</f>
        <v>XUEREB</v>
      </c>
      <c r="J17" s="182" t="s">
        <v>5</v>
      </c>
      <c r="K17" s="182" t="s">
        <v>850</v>
      </c>
      <c r="L17" s="182" t="s">
        <v>848</v>
      </c>
      <c r="M17" s="189">
        <v>1.5</v>
      </c>
      <c r="N17" s="188">
        <v>53</v>
      </c>
      <c r="O17" s="200" t="s">
        <v>998</v>
      </c>
      <c r="P17" s="114" t="s">
        <v>960</v>
      </c>
      <c r="Q17" s="114"/>
      <c r="R17" s="114"/>
      <c r="S17" s="113"/>
      <c r="T17" s="114"/>
      <c r="U17" s="114"/>
      <c r="V17" s="115"/>
      <c r="W17" s="115"/>
      <c r="X17" s="115"/>
      <c r="Y17" s="115"/>
      <c r="Z17" s="115"/>
      <c r="AA17" s="1"/>
      <c r="AB17" s="1"/>
      <c r="AC17" s="1"/>
    </row>
    <row r="18" spans="1:29" ht="16" thickBot="1" x14ac:dyDescent="0.5">
      <c r="A18" s="176">
        <v>104692</v>
      </c>
      <c r="B18" s="181" t="str">
        <f>VLOOKUP($A18,Data[],2,FALSE)</f>
        <v>ARNAUD JOUFFREY</v>
      </c>
      <c r="C18" s="181" t="str">
        <f>VLOOKUP($A18,Data[],3,FALSE)</f>
        <v>Jean-Marc</v>
      </c>
      <c r="D18" s="116">
        <f>VLOOKUP($A18,Data[],15,FALSE)</f>
        <v>57</v>
      </c>
      <c r="E18" s="116">
        <f>VLOOKUP($A18,Data[],6,FALSE)</f>
        <v>10</v>
      </c>
      <c r="F18" s="116" t="str">
        <f>VLOOKUP($A18,Data[],16,FALSE)</f>
        <v>M</v>
      </c>
      <c r="G18" s="133" t="str">
        <f>VLOOKUP($A18,Data[],7,FALSE)</f>
        <v>DVC</v>
      </c>
      <c r="H18" s="133" t="str">
        <f>VLOOKUP($A18,Data[],5,FALSE)</f>
        <v>STG</v>
      </c>
      <c r="I18" s="133" t="str">
        <f>VLOOKUP($A18,Data[],4,FALSE)</f>
        <v>XUEREB</v>
      </c>
      <c r="J18" s="182" t="s">
        <v>5</v>
      </c>
      <c r="K18" s="182" t="s">
        <v>973</v>
      </c>
      <c r="L18" s="182" t="s">
        <v>848</v>
      </c>
      <c r="M18" s="189">
        <v>7</v>
      </c>
      <c r="N18" s="188">
        <v>162</v>
      </c>
      <c r="O18" s="200" t="s">
        <v>998</v>
      </c>
      <c r="P18" s="114" t="s">
        <v>960</v>
      </c>
      <c r="Q18" s="114"/>
      <c r="R18" s="114"/>
      <c r="S18" s="113"/>
      <c r="T18" s="114"/>
      <c r="U18" s="114"/>
      <c r="V18" s="115"/>
      <c r="W18" s="115"/>
      <c r="X18" s="115"/>
      <c r="Y18" s="115"/>
      <c r="Z18" s="115"/>
      <c r="AA18" s="1"/>
      <c r="AB18" s="1"/>
      <c r="AC18" s="1"/>
    </row>
    <row r="19" spans="1:29" ht="16" thickBot="1" x14ac:dyDescent="0.5">
      <c r="A19" s="176">
        <v>102936</v>
      </c>
      <c r="B19" s="181" t="str">
        <f>VLOOKUP($A19,Data[],2,FALSE)</f>
        <v>ARNAUDE</v>
      </c>
      <c r="C19" s="181" t="str">
        <f>VLOOKUP($A19,Data[],3,FALSE)</f>
        <v>Emmanuel</v>
      </c>
      <c r="D19" s="116">
        <f>VLOOKUP($A19,Data[],15,FALSE)</f>
        <v>43</v>
      </c>
      <c r="E19" s="116">
        <f>VLOOKUP($A19,Data[],6,FALSE)</f>
        <v>12</v>
      </c>
      <c r="F19" s="116" t="str">
        <f>VLOOKUP($A19,Data[],16,FALSE)</f>
        <v>M</v>
      </c>
      <c r="G19" s="133" t="str">
        <f>VLOOKUP($A19,Data[],7,FALSE)</f>
        <v>DVC</v>
      </c>
      <c r="H19" s="133" t="str">
        <f>VLOOKUP($A19,Data[],5,FALSE)</f>
        <v>Aub.</v>
      </c>
      <c r="I19" s="133" t="str">
        <f>VLOOKUP($A19,Data[],4,FALSE)</f>
        <v>SAVY</v>
      </c>
      <c r="J19" s="182" t="s">
        <v>5</v>
      </c>
      <c r="K19" s="182" t="s">
        <v>850</v>
      </c>
      <c r="L19" s="182" t="s">
        <v>848</v>
      </c>
      <c r="M19" s="189">
        <v>1.5</v>
      </c>
      <c r="N19" s="188">
        <v>53</v>
      </c>
      <c r="O19" s="200" t="s">
        <v>998</v>
      </c>
      <c r="P19" s="114" t="s">
        <v>960</v>
      </c>
      <c r="Q19" s="114"/>
      <c r="R19" s="114"/>
      <c r="S19" s="113"/>
      <c r="T19" s="114"/>
      <c r="U19" s="114"/>
      <c r="V19" s="115"/>
      <c r="W19" s="115"/>
      <c r="X19" s="115"/>
      <c r="Y19" s="115"/>
      <c r="Z19" s="115"/>
      <c r="AA19" s="1"/>
      <c r="AB19" s="1"/>
      <c r="AC19" s="1"/>
    </row>
    <row r="20" spans="1:29" ht="16" thickBot="1" x14ac:dyDescent="0.5">
      <c r="A20" s="177">
        <v>102936</v>
      </c>
      <c r="B20" s="181" t="str">
        <f>VLOOKUP($A20,Data[],2,FALSE)</f>
        <v>ARNAUDE</v>
      </c>
      <c r="C20" s="181" t="str">
        <f>VLOOKUP($A20,Data[],3,FALSE)</f>
        <v>Emmanuel</v>
      </c>
      <c r="D20" s="116">
        <f>VLOOKUP($A20,Data[],15,FALSE)</f>
        <v>43</v>
      </c>
      <c r="E20" s="116">
        <f>VLOOKUP($A20,Data[],6,FALSE)</f>
        <v>12</v>
      </c>
      <c r="F20" s="116" t="str">
        <f>VLOOKUP($A20,Data[],16,FALSE)</f>
        <v>M</v>
      </c>
      <c r="G20" s="133" t="str">
        <f>VLOOKUP($A20,Data[],7,FALSE)</f>
        <v>DVC</v>
      </c>
      <c r="H20" s="133" t="str">
        <f>VLOOKUP($A20,Data[],5,FALSE)</f>
        <v>Aub.</v>
      </c>
      <c r="I20" s="133" t="str">
        <f>VLOOKUP($A20,Data[],4,FALSE)</f>
        <v>SAVY</v>
      </c>
      <c r="J20" s="182" t="s">
        <v>5</v>
      </c>
      <c r="K20" s="182" t="s">
        <v>861</v>
      </c>
      <c r="L20" s="182" t="s">
        <v>1006</v>
      </c>
      <c r="M20" s="189">
        <v>7</v>
      </c>
      <c r="N20" s="188">
        <v>117</v>
      </c>
      <c r="O20" s="200" t="s">
        <v>998</v>
      </c>
      <c r="P20" s="114" t="s">
        <v>960</v>
      </c>
      <c r="Q20" s="114"/>
      <c r="R20" s="114"/>
      <c r="S20" s="113"/>
      <c r="T20" s="114"/>
      <c r="U20" s="114"/>
      <c r="V20" s="115"/>
      <c r="W20" s="115"/>
      <c r="X20" s="115"/>
      <c r="Y20" s="115"/>
      <c r="Z20" s="115"/>
      <c r="AA20" s="1"/>
      <c r="AB20" s="1"/>
      <c r="AC20" s="1"/>
    </row>
    <row r="21" spans="1:29" ht="16" thickBot="1" x14ac:dyDescent="0.5">
      <c r="A21" s="176">
        <v>103038</v>
      </c>
      <c r="B21" s="181" t="str">
        <f>VLOOKUP($A21,Data[],2,FALSE)</f>
        <v>ARNAUDJL</v>
      </c>
      <c r="C21" s="181" t="str">
        <f>VLOOKUP($A21,Data[],3,FALSE)</f>
        <v>Jean-Luc</v>
      </c>
      <c r="D21" s="116">
        <f>VLOOKUP($A21,Data[],15,FALSE)</f>
        <v>52</v>
      </c>
      <c r="E21" s="116">
        <f>VLOOKUP($A21,Data[],6,FALSE)</f>
        <v>32</v>
      </c>
      <c r="F21" s="116" t="str">
        <f>VLOOKUP($A21,Data[],16,FALSE)</f>
        <v>M</v>
      </c>
      <c r="G21" s="133" t="str">
        <f>VLOOKUP($A21,Data[],7,FALSE)</f>
        <v>DVC</v>
      </c>
      <c r="H21" s="133" t="str">
        <f>VLOOKUP($A21,Data[],5,FALSE)</f>
        <v>Aub.</v>
      </c>
      <c r="I21" s="133" t="str">
        <f>VLOOKUP($A21,Data[],4,FALSE)</f>
        <v>PIFFAUT</v>
      </c>
      <c r="J21" s="182" t="s">
        <v>5</v>
      </c>
      <c r="K21" s="182" t="s">
        <v>850</v>
      </c>
      <c r="L21" s="182" t="s">
        <v>848</v>
      </c>
      <c r="M21" s="189">
        <v>1.5</v>
      </c>
      <c r="N21" s="188">
        <v>53</v>
      </c>
      <c r="O21" s="200" t="s">
        <v>998</v>
      </c>
      <c r="P21" s="114" t="s">
        <v>960</v>
      </c>
      <c r="Q21" s="114"/>
      <c r="R21" s="114"/>
      <c r="S21" s="113"/>
      <c r="T21" s="114"/>
      <c r="U21" s="114"/>
      <c r="V21" s="115"/>
      <c r="W21" s="115"/>
      <c r="X21" s="115"/>
      <c r="Y21" s="115"/>
      <c r="Z21" s="115"/>
      <c r="AA21" s="1"/>
      <c r="AB21" s="1"/>
      <c r="AC21" s="1"/>
    </row>
    <row r="22" spans="1:29" ht="16" thickBot="1" x14ac:dyDescent="0.5">
      <c r="A22" s="176">
        <v>103038</v>
      </c>
      <c r="B22" s="181" t="str">
        <f>VLOOKUP($A22,Data[],2,FALSE)</f>
        <v>ARNAUDJL</v>
      </c>
      <c r="C22" s="181" t="str">
        <f>VLOOKUP($A22,Data[],3,FALSE)</f>
        <v>Jean-Luc</v>
      </c>
      <c r="D22" s="116">
        <f>VLOOKUP($A22,Data[],15,FALSE)</f>
        <v>52</v>
      </c>
      <c r="E22" s="116">
        <f>VLOOKUP($A22,Data[],6,FALSE)</f>
        <v>32</v>
      </c>
      <c r="F22" s="116" t="str">
        <f>VLOOKUP($A22,Data[],16,FALSE)</f>
        <v>M</v>
      </c>
      <c r="G22" s="133" t="str">
        <f>VLOOKUP($A22,Data[],7,FALSE)</f>
        <v>DVC</v>
      </c>
      <c r="H22" s="133" t="str">
        <f>VLOOKUP($A22,Data[],5,FALSE)</f>
        <v>Aub.</v>
      </c>
      <c r="I22" s="133" t="str">
        <f>VLOOKUP($A22,Data[],4,FALSE)</f>
        <v>PIFFAUT</v>
      </c>
      <c r="J22" s="182" t="s">
        <v>5</v>
      </c>
      <c r="K22" s="182" t="s">
        <v>995</v>
      </c>
      <c r="L22" s="182" t="s">
        <v>848</v>
      </c>
      <c r="M22" s="189">
        <v>14</v>
      </c>
      <c r="N22" s="188">
        <v>297</v>
      </c>
      <c r="O22" s="200" t="s">
        <v>998</v>
      </c>
      <c r="P22" s="114" t="s">
        <v>960</v>
      </c>
      <c r="Q22" s="114"/>
      <c r="R22" s="114"/>
      <c r="S22" s="113"/>
      <c r="T22" s="114"/>
      <c r="U22" s="114"/>
      <c r="V22" s="115"/>
      <c r="W22" s="115"/>
      <c r="X22" s="115"/>
      <c r="Y22" s="115"/>
      <c r="Z22" s="115"/>
      <c r="AA22" s="1"/>
      <c r="AB22" s="1"/>
      <c r="AC22" s="1"/>
    </row>
    <row r="23" spans="1:29" ht="16" thickBot="1" x14ac:dyDescent="0.5">
      <c r="A23" s="177">
        <v>103038</v>
      </c>
      <c r="B23" s="181" t="str">
        <f>VLOOKUP($A23,Data[],2,FALSE)</f>
        <v>ARNAUDJL</v>
      </c>
      <c r="C23" s="181" t="str">
        <f>VLOOKUP($A23,Data[],3,FALSE)</f>
        <v>Jean-Luc</v>
      </c>
      <c r="D23" s="116">
        <f>VLOOKUP($A23,Data[],15,FALSE)</f>
        <v>52</v>
      </c>
      <c r="E23" s="116">
        <f>VLOOKUP($A23,Data[],6,FALSE)</f>
        <v>32</v>
      </c>
      <c r="F23" s="116" t="str">
        <f>VLOOKUP($A23,Data[],16,FALSE)</f>
        <v>M</v>
      </c>
      <c r="G23" s="133" t="str">
        <f>VLOOKUP($A23,Data[],7,FALSE)</f>
        <v>DVC</v>
      </c>
      <c r="H23" s="133" t="str">
        <f>VLOOKUP($A23,Data[],5,FALSE)</f>
        <v>Aub.</v>
      </c>
      <c r="I23" s="133" t="str">
        <f>VLOOKUP($A23,Data[],4,FALSE)</f>
        <v>PIFFAUT</v>
      </c>
      <c r="J23" s="182" t="s">
        <v>5</v>
      </c>
      <c r="K23" s="182" t="s">
        <v>861</v>
      </c>
      <c r="L23" s="182" t="s">
        <v>1006</v>
      </c>
      <c r="M23" s="189">
        <v>7</v>
      </c>
      <c r="N23" s="188">
        <v>117</v>
      </c>
      <c r="O23" s="200" t="s">
        <v>998</v>
      </c>
      <c r="P23" s="114" t="s">
        <v>960</v>
      </c>
      <c r="Q23" s="114"/>
      <c r="R23" s="114"/>
      <c r="S23" s="113"/>
      <c r="T23" s="114"/>
      <c r="U23" s="114"/>
      <c r="V23" s="115"/>
      <c r="W23" s="115"/>
      <c r="X23" s="115"/>
      <c r="Y23" s="115"/>
      <c r="Z23" s="115"/>
      <c r="AA23" s="1"/>
      <c r="AB23" s="1"/>
      <c r="AC23" s="1"/>
    </row>
    <row r="24" spans="1:29" ht="16" thickBot="1" x14ac:dyDescent="0.5">
      <c r="A24" s="176">
        <v>103070</v>
      </c>
      <c r="B24" s="181" t="str">
        <f>VLOOKUP($A24,Data[],2,FALSE)</f>
        <v>AUBERT</v>
      </c>
      <c r="C24" s="181" t="str">
        <f>VLOOKUP($A24,Data[],3,FALSE)</f>
        <v>Herve</v>
      </c>
      <c r="D24" s="116">
        <f>VLOOKUP($A24,Data[],15,FALSE)</f>
        <v>55</v>
      </c>
      <c r="E24" s="116">
        <f>VLOOKUP($A24,Data[],6,FALSE)</f>
        <v>35</v>
      </c>
      <c r="F24" s="116" t="str">
        <f>VLOOKUP($A24,Data[],16,FALSE)</f>
        <v>M</v>
      </c>
      <c r="G24" s="133" t="str">
        <f>VLOOKUP($A24,Data[],7,FALSE)</f>
        <v>DVC</v>
      </c>
      <c r="H24" s="133" t="str">
        <f>VLOOKUP($A24,Data[],5,FALSE)</f>
        <v>Aub.</v>
      </c>
      <c r="I24" s="133" t="str">
        <f>VLOOKUP($A24,Data[],4,FALSE)</f>
        <v>SAVY</v>
      </c>
      <c r="J24" s="182" t="s">
        <v>5</v>
      </c>
      <c r="K24" s="182" t="s">
        <v>971</v>
      </c>
      <c r="L24" s="182" t="s">
        <v>848</v>
      </c>
      <c r="M24" s="189">
        <v>7</v>
      </c>
      <c r="N24" s="188">
        <v>124</v>
      </c>
      <c r="O24" s="200" t="s">
        <v>998</v>
      </c>
      <c r="P24" s="114" t="s">
        <v>960</v>
      </c>
      <c r="Q24" s="114"/>
      <c r="R24" s="114"/>
      <c r="S24" s="113"/>
      <c r="T24" s="114"/>
      <c r="U24" s="114"/>
      <c r="V24" s="115"/>
      <c r="W24" s="115"/>
      <c r="X24" s="115"/>
      <c r="Y24" s="115"/>
      <c r="Z24" s="115"/>
      <c r="AA24" s="1"/>
      <c r="AB24" s="1"/>
      <c r="AC24" s="1"/>
    </row>
    <row r="25" spans="1:29" ht="16" thickBot="1" x14ac:dyDescent="0.5">
      <c r="A25" s="176">
        <v>102998</v>
      </c>
      <c r="B25" s="181" t="str">
        <f>VLOOKUP($A25,Data[],2,FALSE)</f>
        <v>AVOUAC</v>
      </c>
      <c r="C25" s="181" t="str">
        <f>VLOOKUP($A25,Data[],3,FALSE)</f>
        <v>Emmanuel</v>
      </c>
      <c r="D25" s="116">
        <f>VLOOKUP($A25,Data[],15,FALSE)</f>
        <v>47</v>
      </c>
      <c r="E25" s="116">
        <f>VLOOKUP($A25,Data[],6,FALSE)</f>
        <v>23</v>
      </c>
      <c r="F25" s="116" t="str">
        <f>VLOOKUP($A25,Data[],16,FALSE)</f>
        <v>M</v>
      </c>
      <c r="G25" s="133" t="str">
        <f>VLOOKUP($A25,Data[],7,FALSE)</f>
        <v>Non DVC</v>
      </c>
      <c r="H25" s="133" t="str">
        <f>VLOOKUP($A25,Data[],5,FALSE)</f>
        <v>Aub.</v>
      </c>
      <c r="I25" s="133" t="str">
        <f>VLOOKUP($A25,Data[],4,FALSE)</f>
        <v>RICCARDI</v>
      </c>
      <c r="J25" s="182" t="s">
        <v>5</v>
      </c>
      <c r="K25" s="182" t="s">
        <v>850</v>
      </c>
      <c r="L25" s="182" t="s">
        <v>848</v>
      </c>
      <c r="M25" s="189">
        <v>1.5</v>
      </c>
      <c r="N25" s="188">
        <v>53</v>
      </c>
      <c r="O25" s="200" t="s">
        <v>998</v>
      </c>
      <c r="P25" s="114" t="s">
        <v>960</v>
      </c>
      <c r="Q25" s="114"/>
      <c r="R25" s="114"/>
      <c r="S25" s="113"/>
      <c r="T25" s="114"/>
      <c r="U25" s="114"/>
      <c r="V25" s="115"/>
      <c r="W25" s="115"/>
      <c r="X25" s="115"/>
      <c r="Y25" s="115"/>
      <c r="Z25" s="115"/>
      <c r="AA25" s="1"/>
      <c r="AB25" s="1"/>
      <c r="AC25" s="1"/>
    </row>
    <row r="26" spans="1:29" ht="16" thickBot="1" x14ac:dyDescent="0.5">
      <c r="A26" s="177">
        <v>102998</v>
      </c>
      <c r="B26" s="181" t="str">
        <f>VLOOKUP($A26,Data[],2,FALSE)</f>
        <v>AVOUAC</v>
      </c>
      <c r="C26" s="181" t="str">
        <f>VLOOKUP($A26,Data[],3,FALSE)</f>
        <v>Emmanuel</v>
      </c>
      <c r="D26" s="116">
        <f>VLOOKUP($A26,Data[],15,FALSE)</f>
        <v>47</v>
      </c>
      <c r="E26" s="116">
        <f>VLOOKUP($A26,Data[],6,FALSE)</f>
        <v>23</v>
      </c>
      <c r="F26" s="116" t="str">
        <f>VLOOKUP($A26,Data[],16,FALSE)</f>
        <v>M</v>
      </c>
      <c r="G26" s="133" t="str">
        <f>VLOOKUP($A26,Data[],7,FALSE)</f>
        <v>Non DVC</v>
      </c>
      <c r="H26" s="133" t="str">
        <f>VLOOKUP($A26,Data[],5,FALSE)</f>
        <v>Aub.</v>
      </c>
      <c r="I26" s="133" t="str">
        <f>VLOOKUP($A26,Data[],4,FALSE)</f>
        <v>RICCARDI</v>
      </c>
      <c r="J26" s="182" t="s">
        <v>5</v>
      </c>
      <c r="K26" s="182" t="s">
        <v>861</v>
      </c>
      <c r="L26" s="182" t="s">
        <v>1006</v>
      </c>
      <c r="M26" s="189">
        <v>7</v>
      </c>
      <c r="N26" s="188">
        <v>117</v>
      </c>
      <c r="O26" s="200" t="s">
        <v>998</v>
      </c>
      <c r="P26" s="114" t="s">
        <v>960</v>
      </c>
      <c r="Q26" s="114"/>
      <c r="R26" s="114"/>
      <c r="S26" s="113"/>
      <c r="T26" s="114"/>
      <c r="U26" s="114"/>
      <c r="V26" s="115"/>
      <c r="W26" s="115"/>
      <c r="X26" s="115"/>
      <c r="Y26" s="115"/>
      <c r="Z26" s="115"/>
      <c r="AA26" s="1"/>
      <c r="AB26" s="1"/>
      <c r="AC26" s="1"/>
    </row>
    <row r="27" spans="1:29" ht="16" thickBot="1" x14ac:dyDescent="0.5">
      <c r="A27" s="176">
        <v>103009</v>
      </c>
      <c r="B27" s="181" t="str">
        <f>VLOOKUP($A27,Data[],2,FALSE)</f>
        <v>AYGLON</v>
      </c>
      <c r="C27" s="181" t="str">
        <f>VLOOKUP($A27,Data[],3,FALSE)</f>
        <v>Dominique</v>
      </c>
      <c r="D27" s="116">
        <f>VLOOKUP($A27,Data[],15,FALSE)</f>
        <v>51</v>
      </c>
      <c r="E27" s="116">
        <f>VLOOKUP($A27,Data[],6,FALSE)</f>
        <v>11</v>
      </c>
      <c r="F27" s="116" t="str">
        <f>VLOOKUP($A27,Data[],16,FALSE)</f>
        <v>M</v>
      </c>
      <c r="G27" s="133" t="str">
        <f>VLOOKUP($A27,Data[],7,FALSE)</f>
        <v>DVC</v>
      </c>
      <c r="H27" s="133" t="str">
        <f>VLOOKUP($A27,Data[],5,FALSE)</f>
        <v>Aub.</v>
      </c>
      <c r="I27" s="133" t="str">
        <f>VLOOKUP($A27,Data[],4,FALSE)</f>
        <v>ALIX</v>
      </c>
      <c r="J27" s="182" t="s">
        <v>5</v>
      </c>
      <c r="K27" s="182" t="s">
        <v>971</v>
      </c>
      <c r="L27" s="182" t="s">
        <v>848</v>
      </c>
      <c r="M27" s="189">
        <v>7</v>
      </c>
      <c r="N27" s="188">
        <v>124</v>
      </c>
      <c r="O27" s="200" t="s">
        <v>998</v>
      </c>
      <c r="P27" s="114" t="s">
        <v>960</v>
      </c>
      <c r="Q27" s="114"/>
      <c r="R27" s="114"/>
      <c r="S27" s="113"/>
      <c r="T27" s="114"/>
      <c r="U27" s="114"/>
      <c r="V27" s="115"/>
      <c r="W27" s="115"/>
      <c r="X27" s="115"/>
      <c r="Y27" s="115"/>
      <c r="Z27" s="115"/>
      <c r="AA27" s="1"/>
      <c r="AB27" s="1"/>
      <c r="AC27" s="1"/>
    </row>
    <row r="28" spans="1:29" ht="16" thickBot="1" x14ac:dyDescent="0.5">
      <c r="A28" s="176">
        <v>104628</v>
      </c>
      <c r="B28" s="181" t="str">
        <f>VLOOKUP($A28,Data[],2,FALSE)</f>
        <v>BARAZZUTTI</v>
      </c>
      <c r="C28" s="181" t="str">
        <f>VLOOKUP($A28,Data[],3,FALSE)</f>
        <v>Lionel</v>
      </c>
      <c r="D28" s="116">
        <f>VLOOKUP($A28,Data[],15,FALSE)</f>
        <v>45</v>
      </c>
      <c r="E28" s="116">
        <f>VLOOKUP($A28,Data[],6,FALSE)</f>
        <v>10</v>
      </c>
      <c r="F28" s="116" t="str">
        <f>VLOOKUP($A28,Data[],16,FALSE)</f>
        <v>M</v>
      </c>
      <c r="G28" s="133" t="str">
        <f>VLOOKUP($A28,Data[],7,FALSE)</f>
        <v>DVC</v>
      </c>
      <c r="H28" s="133" t="str">
        <f>VLOOKUP($A28,Data[],5,FALSE)</f>
        <v>STG</v>
      </c>
      <c r="I28" s="133" t="str">
        <f>VLOOKUP($A28,Data[],4,FALSE)</f>
        <v>XUEREB</v>
      </c>
      <c r="J28" s="182" t="s">
        <v>5</v>
      </c>
      <c r="K28" s="182" t="s">
        <v>850</v>
      </c>
      <c r="L28" s="182" t="s">
        <v>848</v>
      </c>
      <c r="M28" s="189">
        <v>1.5</v>
      </c>
      <c r="N28" s="188">
        <v>53</v>
      </c>
      <c r="O28" s="200" t="s">
        <v>998</v>
      </c>
      <c r="P28" s="114" t="s">
        <v>960</v>
      </c>
      <c r="Q28" s="114"/>
      <c r="R28" s="114"/>
      <c r="S28" s="113"/>
      <c r="T28" s="114"/>
      <c r="U28" s="114"/>
      <c r="V28" s="115"/>
      <c r="W28" s="115"/>
      <c r="X28" s="115"/>
      <c r="Y28" s="115"/>
      <c r="Z28" s="115"/>
      <c r="AA28" s="1"/>
      <c r="AB28" s="1"/>
      <c r="AC28" s="1"/>
    </row>
    <row r="29" spans="1:29" ht="16" thickBot="1" x14ac:dyDescent="0.5">
      <c r="A29" s="176">
        <v>104628</v>
      </c>
      <c r="B29" s="181" t="str">
        <f>VLOOKUP($A29,Data[],2,FALSE)</f>
        <v>BARAZZUTTI</v>
      </c>
      <c r="C29" s="181" t="str">
        <f>VLOOKUP($A29,Data[],3,FALSE)</f>
        <v>Lionel</v>
      </c>
      <c r="D29" s="116">
        <f>VLOOKUP($A29,Data[],15,FALSE)</f>
        <v>45</v>
      </c>
      <c r="E29" s="116">
        <f>VLOOKUP($A29,Data[],6,FALSE)</f>
        <v>10</v>
      </c>
      <c r="F29" s="116" t="str">
        <f>VLOOKUP($A29,Data[],16,FALSE)</f>
        <v>M</v>
      </c>
      <c r="G29" s="133" t="str">
        <f>VLOOKUP($A29,Data[],7,FALSE)</f>
        <v>DVC</v>
      </c>
      <c r="H29" s="133" t="str">
        <f>VLOOKUP($A29,Data[],5,FALSE)</f>
        <v>STG</v>
      </c>
      <c r="I29" s="133" t="str">
        <f>VLOOKUP($A29,Data[],4,FALSE)</f>
        <v>XUEREB</v>
      </c>
      <c r="J29" s="182" t="s">
        <v>5</v>
      </c>
      <c r="K29" s="182" t="s">
        <v>973</v>
      </c>
      <c r="L29" s="182" t="s">
        <v>848</v>
      </c>
      <c r="M29" s="189">
        <v>7</v>
      </c>
      <c r="N29" s="188">
        <v>162</v>
      </c>
      <c r="O29" s="200" t="s">
        <v>998</v>
      </c>
      <c r="P29" s="114" t="s">
        <v>960</v>
      </c>
      <c r="Q29" s="114"/>
      <c r="R29" s="114"/>
      <c r="S29" s="113"/>
      <c r="T29" s="114"/>
      <c r="U29" s="114"/>
      <c r="V29" s="115"/>
      <c r="W29" s="115"/>
      <c r="X29" s="115"/>
      <c r="Y29" s="115"/>
      <c r="Z29" s="115"/>
      <c r="AA29" s="1"/>
      <c r="AB29" s="1"/>
      <c r="AC29" s="1"/>
    </row>
    <row r="30" spans="1:29" ht="16" thickBot="1" x14ac:dyDescent="0.5">
      <c r="A30" s="176">
        <v>104383</v>
      </c>
      <c r="B30" s="181" t="str">
        <f>VLOOKUP($A30,Data[],2,FALSE)</f>
        <v>BARBERA</v>
      </c>
      <c r="C30" s="181" t="str">
        <f>VLOOKUP($A30,Data[],3,FALSE)</f>
        <v>Jeremy</v>
      </c>
      <c r="D30" s="116">
        <f>VLOOKUP($A30,Data[],15,FALSE)</f>
        <v>37</v>
      </c>
      <c r="E30" s="116">
        <f>VLOOKUP($A30,Data[],6,FALSE)</f>
        <v>10</v>
      </c>
      <c r="F30" s="116" t="str">
        <f>VLOOKUP($A30,Data[],16,FALSE)</f>
        <v>M</v>
      </c>
      <c r="G30" s="133" t="str">
        <f>VLOOKUP($A30,Data[],7,FALSE)</f>
        <v>DVC</v>
      </c>
      <c r="H30" s="133" t="str">
        <f>VLOOKUP($A30,Data[],5,FALSE)</f>
        <v>Aub.</v>
      </c>
      <c r="I30" s="133" t="str">
        <f>VLOOKUP($A30,Data[],4,FALSE)</f>
        <v>SENEPART</v>
      </c>
      <c r="J30" s="182" t="s">
        <v>5</v>
      </c>
      <c r="K30" s="182" t="s">
        <v>850</v>
      </c>
      <c r="L30" s="182" t="s">
        <v>848</v>
      </c>
      <c r="M30" s="189">
        <v>1.5</v>
      </c>
      <c r="N30" s="188">
        <v>53</v>
      </c>
      <c r="O30" s="200" t="s">
        <v>998</v>
      </c>
      <c r="P30" s="114" t="s">
        <v>960</v>
      </c>
      <c r="Q30" s="114"/>
      <c r="R30" s="114"/>
      <c r="S30" s="113"/>
      <c r="T30" s="114"/>
      <c r="U30" s="114"/>
      <c r="V30" s="115"/>
      <c r="W30" s="115"/>
      <c r="X30" s="115"/>
      <c r="Y30" s="115"/>
      <c r="Z30" s="115"/>
      <c r="AA30" s="1"/>
      <c r="AB30" s="1"/>
      <c r="AC30" s="1"/>
    </row>
    <row r="31" spans="1:29" ht="16" thickBot="1" x14ac:dyDescent="0.5">
      <c r="A31" s="177">
        <v>104383</v>
      </c>
      <c r="B31" s="181" t="str">
        <f>VLOOKUP($A31,Data[],2,FALSE)</f>
        <v>BARBERA</v>
      </c>
      <c r="C31" s="181" t="str">
        <f>VLOOKUP($A31,Data[],3,FALSE)</f>
        <v>Jeremy</v>
      </c>
      <c r="D31" s="116">
        <f>VLOOKUP($A31,Data[],15,FALSE)</f>
        <v>37</v>
      </c>
      <c r="E31" s="116">
        <f>VLOOKUP($A31,Data[],6,FALSE)</f>
        <v>10</v>
      </c>
      <c r="F31" s="116" t="str">
        <f>VLOOKUP($A31,Data[],16,FALSE)</f>
        <v>M</v>
      </c>
      <c r="G31" s="133" t="str">
        <f>VLOOKUP($A31,Data[],7,FALSE)</f>
        <v>DVC</v>
      </c>
      <c r="H31" s="133" t="str">
        <f>VLOOKUP($A31,Data[],5,FALSE)</f>
        <v>Aub.</v>
      </c>
      <c r="I31" s="133" t="str">
        <f>VLOOKUP($A31,Data[],4,FALSE)</f>
        <v>SENEPART</v>
      </c>
      <c r="J31" s="182" t="s">
        <v>5</v>
      </c>
      <c r="K31" s="182" t="s">
        <v>974</v>
      </c>
      <c r="L31" s="182" t="s">
        <v>863</v>
      </c>
      <c r="M31" s="189">
        <v>10.5</v>
      </c>
      <c r="N31" s="188">
        <v>260</v>
      </c>
      <c r="O31" s="200" t="s">
        <v>998</v>
      </c>
      <c r="P31" s="114" t="s">
        <v>960</v>
      </c>
      <c r="Q31" s="114"/>
      <c r="R31" s="114"/>
      <c r="S31" s="113"/>
      <c r="T31" s="114"/>
      <c r="U31" s="114"/>
      <c r="V31" s="115"/>
      <c r="W31" s="115"/>
      <c r="X31" s="115"/>
      <c r="Y31" s="115"/>
      <c r="Z31" s="115"/>
      <c r="AA31" s="1"/>
      <c r="AB31" s="1"/>
      <c r="AC31" s="1"/>
    </row>
    <row r="32" spans="1:29" ht="16" thickBot="1" x14ac:dyDescent="0.5">
      <c r="A32" s="177">
        <v>240339</v>
      </c>
      <c r="B32" s="181" t="str">
        <f>VLOOKUP($A32,Data[],2,FALSE)</f>
        <v>BASSOU</v>
      </c>
      <c r="C32" s="181" t="str">
        <f>VLOOKUP($A32,Data[],3,FALSE)</f>
        <v>Anouar</v>
      </c>
      <c r="D32" s="116">
        <f>VLOOKUP($A32,Data[],15,FALSE)</f>
        <v>53</v>
      </c>
      <c r="E32" s="116">
        <f>VLOOKUP($A32,Data[],6,FALSE)</f>
        <v>6</v>
      </c>
      <c r="F32" s="116" t="str">
        <f>VLOOKUP($A32,Data[],16,FALSE)</f>
        <v>M</v>
      </c>
      <c r="G32" s="133" t="str">
        <f>VLOOKUP($A32,Data[],7,FALSE)</f>
        <v>DVC</v>
      </c>
      <c r="H32" s="133" t="str">
        <f>VLOOKUP($A32,Data[],5,FALSE)</f>
        <v>Lattes</v>
      </c>
      <c r="I32" s="133" t="str">
        <f>VLOOKUP($A32,Data[],4,FALSE)</f>
        <v>JACKEL</v>
      </c>
      <c r="J32" s="182" t="s">
        <v>5</v>
      </c>
      <c r="K32" s="182" t="s">
        <v>992</v>
      </c>
      <c r="L32" s="182" t="s">
        <v>863</v>
      </c>
      <c r="M32" s="189">
        <v>10.5</v>
      </c>
      <c r="N32" s="188">
        <v>260</v>
      </c>
      <c r="O32" s="200" t="s">
        <v>998</v>
      </c>
      <c r="P32" s="114" t="s">
        <v>960</v>
      </c>
      <c r="Q32" s="114"/>
      <c r="R32" s="114"/>
      <c r="S32" s="113"/>
      <c r="T32" s="114"/>
      <c r="U32" s="114"/>
      <c r="V32" s="115"/>
      <c r="W32" s="115"/>
      <c r="X32" s="115"/>
      <c r="Y32" s="115"/>
      <c r="Z32" s="115"/>
      <c r="AA32" s="1"/>
      <c r="AB32" s="1"/>
      <c r="AC32" s="1"/>
    </row>
    <row r="33" spans="1:29" ht="16" thickBot="1" x14ac:dyDescent="0.5">
      <c r="A33" s="176">
        <v>103071</v>
      </c>
      <c r="B33" s="181" t="str">
        <f>VLOOKUP($A33,Data[],2,FALSE)</f>
        <v>BEAUMEL</v>
      </c>
      <c r="C33" s="181" t="str">
        <f>VLOOKUP($A33,Data[],3,FALSE)</f>
        <v>Claudine</v>
      </c>
      <c r="D33" s="116">
        <f>VLOOKUP($A33,Data[],15,FALSE)</f>
        <v>59</v>
      </c>
      <c r="E33" s="116">
        <f>VLOOKUP($A33,Data[],6,FALSE)</f>
        <v>35</v>
      </c>
      <c r="F33" s="116" t="str">
        <f>VLOOKUP($A33,Data[],16,FALSE)</f>
        <v>F</v>
      </c>
      <c r="G33" s="133" t="str">
        <f>VLOOKUP($A33,Data[],7,FALSE)</f>
        <v>DVC</v>
      </c>
      <c r="H33" s="133" t="str">
        <f>VLOOKUP($A33,Data[],5,FALSE)</f>
        <v>Aub.</v>
      </c>
      <c r="I33" s="133" t="str">
        <f>VLOOKUP($A33,Data[],4,FALSE)</f>
        <v>FUENTES</v>
      </c>
      <c r="J33" s="182" t="s">
        <v>5</v>
      </c>
      <c r="K33" s="182" t="s">
        <v>971</v>
      </c>
      <c r="L33" s="182" t="s">
        <v>848</v>
      </c>
      <c r="M33" s="189">
        <v>7</v>
      </c>
      <c r="N33" s="188">
        <v>124</v>
      </c>
      <c r="O33" s="200" t="s">
        <v>998</v>
      </c>
      <c r="P33" s="114" t="s">
        <v>960</v>
      </c>
      <c r="Q33" s="114"/>
      <c r="R33" s="114"/>
      <c r="S33" s="113"/>
      <c r="T33" s="114"/>
      <c r="U33" s="114"/>
      <c r="V33" s="115"/>
      <c r="W33" s="115"/>
      <c r="X33" s="115"/>
      <c r="Y33" s="115"/>
      <c r="Z33" s="115"/>
      <c r="AA33" s="1"/>
      <c r="AB33" s="1"/>
      <c r="AC33" s="1"/>
    </row>
    <row r="34" spans="1:29" ht="16" thickBot="1" x14ac:dyDescent="0.5">
      <c r="A34" s="176">
        <v>191742</v>
      </c>
      <c r="B34" s="181" t="str">
        <f>VLOOKUP($A34,Data[],2,FALSE)</f>
        <v>BEN AMAR</v>
      </c>
      <c r="C34" s="181" t="str">
        <f>VLOOKUP($A34,Data[],3,FALSE)</f>
        <v>Mohamed</v>
      </c>
      <c r="D34" s="116">
        <f>VLOOKUP($A34,Data[],15,FALSE)</f>
        <v>37</v>
      </c>
      <c r="E34" s="116">
        <f>VLOOKUP($A34,Data[],6,FALSE)</f>
        <v>11</v>
      </c>
      <c r="F34" s="116" t="str">
        <f>VLOOKUP($A34,Data[],16,FALSE)</f>
        <v>M</v>
      </c>
      <c r="G34" s="133" t="str">
        <f>VLOOKUP($A34,Data[],7,FALSE)</f>
        <v>DVC</v>
      </c>
      <c r="H34" s="133" t="str">
        <f>VLOOKUP($A34,Data[],5,FALSE)</f>
        <v>Lattes</v>
      </c>
      <c r="I34" s="133" t="str">
        <f>VLOOKUP($A34,Data[],4,FALSE)</f>
        <v>VERNE</v>
      </c>
      <c r="J34" s="182" t="s">
        <v>5</v>
      </c>
      <c r="K34" s="182" t="s">
        <v>973</v>
      </c>
      <c r="L34" s="182" t="s">
        <v>848</v>
      </c>
      <c r="M34" s="189">
        <v>7</v>
      </c>
      <c r="N34" s="188">
        <v>162</v>
      </c>
      <c r="O34" s="200" t="s">
        <v>998</v>
      </c>
      <c r="P34" s="114" t="s">
        <v>960</v>
      </c>
      <c r="Q34" s="114"/>
      <c r="R34" s="114"/>
      <c r="S34" s="113"/>
      <c r="T34" s="114"/>
      <c r="U34" s="114"/>
      <c r="V34" s="115"/>
      <c r="W34" s="115"/>
      <c r="X34" s="115"/>
      <c r="Y34" s="115"/>
      <c r="Z34" s="115"/>
      <c r="AA34" s="1"/>
      <c r="AB34" s="1"/>
      <c r="AC34" s="1"/>
    </row>
    <row r="35" spans="1:29" ht="16" thickBot="1" x14ac:dyDescent="0.5">
      <c r="A35" s="177">
        <v>191742</v>
      </c>
      <c r="B35" s="181" t="str">
        <f>VLOOKUP($A35,Data[],2,FALSE)</f>
        <v>BEN AMAR</v>
      </c>
      <c r="C35" s="181" t="str">
        <f>VLOOKUP($A35,Data[],3,FALSE)</f>
        <v>Mohamed</v>
      </c>
      <c r="D35" s="116">
        <f>VLOOKUP($A35,Data[],15,FALSE)</f>
        <v>37</v>
      </c>
      <c r="E35" s="116">
        <f>VLOOKUP($A35,Data[],6,FALSE)</f>
        <v>11</v>
      </c>
      <c r="F35" s="116" t="str">
        <f>VLOOKUP($A35,Data[],16,FALSE)</f>
        <v>M</v>
      </c>
      <c r="G35" s="133" t="str">
        <f>VLOOKUP($A35,Data[],7,FALSE)</f>
        <v>DVC</v>
      </c>
      <c r="H35" s="133" t="str">
        <f>VLOOKUP($A35,Data[],5,FALSE)</f>
        <v>Lattes</v>
      </c>
      <c r="I35" s="133" t="str">
        <f>VLOOKUP($A35,Data[],4,FALSE)</f>
        <v>VERNE</v>
      </c>
      <c r="J35" s="182" t="s">
        <v>5</v>
      </c>
      <c r="K35" s="182" t="s">
        <v>992</v>
      </c>
      <c r="L35" s="182" t="s">
        <v>863</v>
      </c>
      <c r="M35" s="189">
        <v>10.5</v>
      </c>
      <c r="N35" s="188">
        <v>260</v>
      </c>
      <c r="O35" s="200" t="s">
        <v>998</v>
      </c>
      <c r="P35" s="114" t="s">
        <v>960</v>
      </c>
      <c r="Q35" s="114"/>
      <c r="R35" s="114"/>
      <c r="S35" s="113"/>
      <c r="T35" s="114"/>
      <c r="U35" s="114"/>
      <c r="V35" s="115"/>
      <c r="W35" s="115"/>
      <c r="X35" s="115"/>
      <c r="Y35" s="115"/>
      <c r="Z35" s="115"/>
      <c r="AA35" s="1"/>
      <c r="AB35" s="1"/>
      <c r="AC35" s="1"/>
    </row>
    <row r="36" spans="1:29" ht="16" thickBot="1" x14ac:dyDescent="0.5">
      <c r="A36" s="176">
        <v>10559280</v>
      </c>
      <c r="B36" s="181" t="str">
        <f>VLOOKUP($A36,Data[],2,FALSE)</f>
        <v>BENASSI</v>
      </c>
      <c r="C36" s="181" t="str">
        <f>VLOOKUP($A36,Data[],3,FALSE)</f>
        <v>Christian</v>
      </c>
      <c r="D36" s="116">
        <f>VLOOKUP($A36,Data[],15,FALSE)</f>
        <v>48</v>
      </c>
      <c r="E36" s="116">
        <f>VLOOKUP($A36,Data[],6,FALSE)</f>
        <v>1</v>
      </c>
      <c r="F36" s="116" t="str">
        <f>VLOOKUP($A36,Data[],16,FALSE)</f>
        <v>M</v>
      </c>
      <c r="G36" s="133" t="str">
        <f>VLOOKUP($A36,Data[],7,FALSE)</f>
        <v>DVC</v>
      </c>
      <c r="H36" s="133" t="str">
        <f>VLOOKUP($A36,Data[],5,FALSE)</f>
        <v>STG</v>
      </c>
      <c r="I36" s="133" t="str">
        <f>VLOOKUP($A36,Data[],4,FALSE)</f>
        <v>XUEREB</v>
      </c>
      <c r="J36" s="182" t="s">
        <v>5</v>
      </c>
      <c r="K36" s="182" t="s">
        <v>850</v>
      </c>
      <c r="L36" s="182" t="s">
        <v>848</v>
      </c>
      <c r="M36" s="189">
        <v>1.5</v>
      </c>
      <c r="N36" s="188">
        <v>53</v>
      </c>
      <c r="O36" s="200" t="s">
        <v>998</v>
      </c>
      <c r="P36" s="114" t="s">
        <v>960</v>
      </c>
      <c r="Q36" s="114"/>
      <c r="R36" s="114"/>
      <c r="S36" s="113"/>
      <c r="T36" s="114"/>
      <c r="U36" s="114"/>
      <c r="V36" s="115"/>
      <c r="W36" s="115"/>
      <c r="X36" s="115"/>
      <c r="Y36" s="115"/>
      <c r="Z36" s="115"/>
      <c r="AA36" s="1"/>
      <c r="AB36" s="1"/>
      <c r="AC36" s="1"/>
    </row>
    <row r="37" spans="1:29" ht="16" thickBot="1" x14ac:dyDescent="0.5">
      <c r="A37" s="176">
        <v>102925</v>
      </c>
      <c r="B37" s="181" t="str">
        <f>VLOOKUP($A37,Data[],2,FALSE)</f>
        <v>BENCHEIKH</v>
      </c>
      <c r="C37" s="181" t="str">
        <f>VLOOKUP($A37,Data[],3,FALSE)</f>
        <v>Mohammed</v>
      </c>
      <c r="D37" s="116">
        <f>VLOOKUP($A37,Data[],15,FALSE)</f>
        <v>52</v>
      </c>
      <c r="E37" s="116">
        <f>VLOOKUP($A37,Data[],6,FALSE)</f>
        <v>12</v>
      </c>
      <c r="F37" s="116" t="str">
        <f>VLOOKUP($A37,Data[],16,FALSE)</f>
        <v>M</v>
      </c>
      <c r="G37" s="133" t="str">
        <f>VLOOKUP($A37,Data[],7,FALSE)</f>
        <v>DVC</v>
      </c>
      <c r="H37" s="133" t="str">
        <f>VLOOKUP($A37,Data[],5,FALSE)</f>
        <v>Aub.</v>
      </c>
      <c r="I37" s="133" t="str">
        <f>VLOOKUP($A37,Data[],4,FALSE)</f>
        <v>SENEPART</v>
      </c>
      <c r="J37" s="182" t="s">
        <v>5</v>
      </c>
      <c r="K37" s="182" t="s">
        <v>971</v>
      </c>
      <c r="L37" s="182" t="s">
        <v>848</v>
      </c>
      <c r="M37" s="189">
        <v>7</v>
      </c>
      <c r="N37" s="188">
        <v>124</v>
      </c>
      <c r="O37" s="200" t="s">
        <v>998</v>
      </c>
      <c r="P37" s="114" t="s">
        <v>960</v>
      </c>
      <c r="Q37" s="114"/>
      <c r="R37" s="114"/>
      <c r="S37" s="113"/>
      <c r="T37" s="114"/>
      <c r="U37" s="114"/>
      <c r="V37" s="115"/>
      <c r="W37" s="115"/>
      <c r="X37" s="115"/>
      <c r="Y37" s="115"/>
      <c r="Z37" s="115"/>
      <c r="AA37" s="1"/>
      <c r="AB37" s="1"/>
      <c r="AC37" s="1"/>
    </row>
    <row r="38" spans="1:29" ht="16" thickBot="1" x14ac:dyDescent="0.5">
      <c r="A38" s="176">
        <v>102925</v>
      </c>
      <c r="B38" s="181" t="str">
        <f>VLOOKUP($A38,Data[],2,FALSE)</f>
        <v>BENCHEIKH</v>
      </c>
      <c r="C38" s="181" t="str">
        <f>VLOOKUP($A38,Data[],3,FALSE)</f>
        <v>Mohammed</v>
      </c>
      <c r="D38" s="116">
        <f>VLOOKUP($A38,Data[],15,FALSE)</f>
        <v>52</v>
      </c>
      <c r="E38" s="116">
        <f>VLOOKUP($A38,Data[],6,FALSE)</f>
        <v>12</v>
      </c>
      <c r="F38" s="116" t="str">
        <f>VLOOKUP($A38,Data[],16,FALSE)</f>
        <v>M</v>
      </c>
      <c r="G38" s="133" t="str">
        <f>VLOOKUP($A38,Data[],7,FALSE)</f>
        <v>DVC</v>
      </c>
      <c r="H38" s="133" t="str">
        <f>VLOOKUP($A38,Data[],5,FALSE)</f>
        <v>Aub.</v>
      </c>
      <c r="I38" s="133" t="str">
        <f>VLOOKUP($A38,Data[],4,FALSE)</f>
        <v>SENEPART</v>
      </c>
      <c r="J38" s="182" t="s">
        <v>5</v>
      </c>
      <c r="K38" s="182" t="s">
        <v>850</v>
      </c>
      <c r="L38" s="182" t="s">
        <v>848</v>
      </c>
      <c r="M38" s="189">
        <v>1.5</v>
      </c>
      <c r="N38" s="188">
        <v>53</v>
      </c>
      <c r="O38" s="200" t="s">
        <v>998</v>
      </c>
      <c r="P38" s="114" t="s">
        <v>960</v>
      </c>
      <c r="Q38" s="114"/>
      <c r="R38" s="114"/>
      <c r="S38" s="113"/>
      <c r="T38" s="114"/>
      <c r="U38" s="114"/>
      <c r="V38" s="115"/>
      <c r="W38" s="115"/>
      <c r="X38" s="115"/>
      <c r="Y38" s="115"/>
      <c r="Z38" s="115"/>
      <c r="AA38" s="1"/>
      <c r="AB38" s="1"/>
      <c r="AC38" s="1"/>
    </row>
    <row r="39" spans="1:29" ht="16" thickBot="1" x14ac:dyDescent="0.5">
      <c r="A39" s="176">
        <v>102925</v>
      </c>
      <c r="B39" s="181" t="str">
        <f>VLOOKUP($A39,Data[],2,FALSE)</f>
        <v>BENCHEIKH</v>
      </c>
      <c r="C39" s="181" t="str">
        <f>VLOOKUP($A39,Data[],3,FALSE)</f>
        <v>Mohammed</v>
      </c>
      <c r="D39" s="116">
        <f>VLOOKUP($A39,Data[],15,FALSE)</f>
        <v>52</v>
      </c>
      <c r="E39" s="116">
        <f>VLOOKUP($A39,Data[],6,FALSE)</f>
        <v>12</v>
      </c>
      <c r="F39" s="116" t="str">
        <f>VLOOKUP($A39,Data[],16,FALSE)</f>
        <v>M</v>
      </c>
      <c r="G39" s="133" t="str">
        <f>VLOOKUP($A39,Data[],7,FALSE)</f>
        <v>DVC</v>
      </c>
      <c r="H39" s="133" t="str">
        <f>VLOOKUP($A39,Data[],5,FALSE)</f>
        <v>Aub.</v>
      </c>
      <c r="I39" s="133" t="str">
        <f>VLOOKUP($A39,Data[],4,FALSE)</f>
        <v>SENEPART</v>
      </c>
      <c r="J39" s="182" t="s">
        <v>5</v>
      </c>
      <c r="K39" s="182" t="s">
        <v>973</v>
      </c>
      <c r="L39" s="182" t="s">
        <v>848</v>
      </c>
      <c r="M39" s="189">
        <v>7</v>
      </c>
      <c r="N39" s="188">
        <v>162</v>
      </c>
      <c r="O39" s="200" t="s">
        <v>998</v>
      </c>
      <c r="P39" s="114" t="s">
        <v>960</v>
      </c>
      <c r="Q39" s="114"/>
      <c r="R39" s="114"/>
      <c r="S39" s="113"/>
      <c r="T39" s="114"/>
      <c r="U39" s="114"/>
      <c r="V39" s="115"/>
      <c r="W39" s="115"/>
      <c r="X39" s="115"/>
      <c r="Y39" s="115"/>
      <c r="Z39" s="115"/>
      <c r="AA39" s="1"/>
      <c r="AB39" s="1"/>
      <c r="AC39" s="1"/>
    </row>
    <row r="40" spans="1:29" ht="16" thickBot="1" x14ac:dyDescent="0.5">
      <c r="A40" s="176">
        <v>102971</v>
      </c>
      <c r="B40" s="181" t="str">
        <f>VLOOKUP($A40,Data[],2,FALSE)</f>
        <v>BLACHON</v>
      </c>
      <c r="C40" s="181" t="str">
        <f>VLOOKUP($A40,Data[],3,FALSE)</f>
        <v>Henri</v>
      </c>
      <c r="D40" s="116">
        <f>VLOOKUP($A40,Data[],15,FALSE)</f>
        <v>52</v>
      </c>
      <c r="E40" s="116">
        <f>VLOOKUP($A40,Data[],6,FALSE)</f>
        <v>17</v>
      </c>
      <c r="F40" s="116" t="str">
        <f>VLOOKUP($A40,Data[],16,FALSE)</f>
        <v>M</v>
      </c>
      <c r="G40" s="133" t="str">
        <f>VLOOKUP($A40,Data[],7,FALSE)</f>
        <v>DVC</v>
      </c>
      <c r="H40" s="133" t="str">
        <f>VLOOKUP($A40,Data[],5,FALSE)</f>
        <v>Aub.</v>
      </c>
      <c r="I40" s="133" t="str">
        <f>VLOOKUP($A40,Data[],4,FALSE)</f>
        <v>ALIX</v>
      </c>
      <c r="J40" s="182" t="s">
        <v>5</v>
      </c>
      <c r="K40" s="182" t="s">
        <v>971</v>
      </c>
      <c r="L40" s="182" t="s">
        <v>848</v>
      </c>
      <c r="M40" s="189">
        <v>7</v>
      </c>
      <c r="N40" s="188">
        <v>124</v>
      </c>
      <c r="O40" s="200" t="s">
        <v>998</v>
      </c>
      <c r="P40" s="114" t="s">
        <v>960</v>
      </c>
      <c r="Q40" s="114"/>
      <c r="R40" s="114"/>
      <c r="S40" s="113"/>
      <c r="T40" s="114"/>
      <c r="U40" s="114"/>
      <c r="V40" s="115"/>
      <c r="W40" s="115"/>
      <c r="X40" s="115"/>
      <c r="Y40" s="115"/>
      <c r="Z40" s="115"/>
      <c r="AA40" s="1"/>
      <c r="AB40" s="1"/>
      <c r="AC40" s="1"/>
    </row>
    <row r="41" spans="1:29" ht="16" thickBot="1" x14ac:dyDescent="0.5">
      <c r="A41" s="176">
        <v>102971</v>
      </c>
      <c r="B41" s="181" t="str">
        <f>VLOOKUP($A41,Data[],2,FALSE)</f>
        <v>BLACHON</v>
      </c>
      <c r="C41" s="181" t="str">
        <f>VLOOKUP($A41,Data[],3,FALSE)</f>
        <v>Henri</v>
      </c>
      <c r="D41" s="116">
        <f>VLOOKUP($A41,Data[],15,FALSE)</f>
        <v>52</v>
      </c>
      <c r="E41" s="116">
        <f>VLOOKUP($A41,Data[],6,FALSE)</f>
        <v>17</v>
      </c>
      <c r="F41" s="116" t="str">
        <f>VLOOKUP($A41,Data[],16,FALSE)</f>
        <v>M</v>
      </c>
      <c r="G41" s="133" t="str">
        <f>VLOOKUP($A41,Data[],7,FALSE)</f>
        <v>DVC</v>
      </c>
      <c r="H41" s="133" t="str">
        <f>VLOOKUP($A41,Data[],5,FALSE)</f>
        <v>Aub.</v>
      </c>
      <c r="I41" s="133" t="str">
        <f>VLOOKUP($A41,Data[],4,FALSE)</f>
        <v>ALIX</v>
      </c>
      <c r="J41" s="182" t="s">
        <v>5</v>
      </c>
      <c r="K41" s="182" t="s">
        <v>850</v>
      </c>
      <c r="L41" s="182" t="s">
        <v>848</v>
      </c>
      <c r="M41" s="189">
        <v>1.5</v>
      </c>
      <c r="N41" s="188">
        <v>53</v>
      </c>
      <c r="O41" s="200" t="s">
        <v>998</v>
      </c>
      <c r="P41" s="114" t="s">
        <v>960</v>
      </c>
      <c r="Q41" s="114"/>
      <c r="R41" s="114"/>
      <c r="S41" s="113"/>
      <c r="T41" s="114"/>
      <c r="U41" s="114"/>
      <c r="V41" s="115"/>
      <c r="W41" s="115"/>
      <c r="X41" s="115"/>
      <c r="Y41" s="115"/>
      <c r="Z41" s="115"/>
      <c r="AA41" s="1"/>
      <c r="AB41" s="1"/>
      <c r="AC41" s="1"/>
    </row>
    <row r="42" spans="1:29" ht="16" thickBot="1" x14ac:dyDescent="0.5">
      <c r="A42" s="176">
        <v>103085</v>
      </c>
      <c r="B42" s="181" t="str">
        <f>VLOOKUP($A42,Data[],2,FALSE)</f>
        <v>BLAYE</v>
      </c>
      <c r="C42" s="181" t="str">
        <f>VLOOKUP($A42,Data[],3,FALSE)</f>
        <v>Michel</v>
      </c>
      <c r="D42" s="116">
        <f>VLOOKUP($A42,Data[],15,FALSE)</f>
        <v>57</v>
      </c>
      <c r="E42" s="116">
        <f>VLOOKUP($A42,Data[],6,FALSE)</f>
        <v>35</v>
      </c>
      <c r="F42" s="116" t="str">
        <f>VLOOKUP($A42,Data[],16,FALSE)</f>
        <v>M</v>
      </c>
      <c r="G42" s="133" t="str">
        <f>VLOOKUP($A42,Data[],7,FALSE)</f>
        <v>DVC</v>
      </c>
      <c r="H42" s="133" t="str">
        <f>VLOOKUP($A42,Data[],5,FALSE)</f>
        <v>Aub.</v>
      </c>
      <c r="I42" s="133" t="str">
        <f>VLOOKUP($A42,Data[],4,FALSE)</f>
        <v>SAVY</v>
      </c>
      <c r="J42" s="182" t="s">
        <v>5</v>
      </c>
      <c r="K42" s="182" t="s">
        <v>971</v>
      </c>
      <c r="L42" s="182" t="s">
        <v>848</v>
      </c>
      <c r="M42" s="189">
        <v>7</v>
      </c>
      <c r="N42" s="188">
        <v>124</v>
      </c>
      <c r="O42" s="200" t="s">
        <v>998</v>
      </c>
      <c r="P42" s="114" t="s">
        <v>960</v>
      </c>
      <c r="Q42" s="114"/>
      <c r="R42" s="114"/>
      <c r="S42" s="113"/>
      <c r="T42" s="114"/>
      <c r="U42" s="114"/>
      <c r="V42" s="115"/>
      <c r="W42" s="115"/>
      <c r="X42" s="115"/>
      <c r="Y42" s="115"/>
      <c r="Z42" s="115"/>
      <c r="AA42" s="1"/>
      <c r="AB42" s="1"/>
      <c r="AC42" s="1"/>
    </row>
    <row r="43" spans="1:29" ht="16" thickBot="1" x14ac:dyDescent="0.5">
      <c r="A43" s="176">
        <v>103085</v>
      </c>
      <c r="B43" s="181" t="str">
        <f>VLOOKUP($A43,Data[],2,FALSE)</f>
        <v>BLAYE</v>
      </c>
      <c r="C43" s="181" t="str">
        <f>VLOOKUP($A43,Data[],3,FALSE)</f>
        <v>Michel</v>
      </c>
      <c r="D43" s="116">
        <f>VLOOKUP($A43,Data[],15,FALSE)</f>
        <v>57</v>
      </c>
      <c r="E43" s="116">
        <f>VLOOKUP($A43,Data[],6,FALSE)</f>
        <v>35</v>
      </c>
      <c r="F43" s="116" t="str">
        <f>VLOOKUP($A43,Data[],16,FALSE)</f>
        <v>M</v>
      </c>
      <c r="G43" s="133" t="str">
        <f>VLOOKUP($A43,Data[],7,FALSE)</f>
        <v>DVC</v>
      </c>
      <c r="H43" s="133" t="str">
        <f>VLOOKUP($A43,Data[],5,FALSE)</f>
        <v>Aub.</v>
      </c>
      <c r="I43" s="133" t="str">
        <f>VLOOKUP($A43,Data[],4,FALSE)</f>
        <v>SAVY</v>
      </c>
      <c r="J43" s="182" t="s">
        <v>5</v>
      </c>
      <c r="K43" s="182" t="s">
        <v>850</v>
      </c>
      <c r="L43" s="182" t="s">
        <v>848</v>
      </c>
      <c r="M43" s="189">
        <v>1.5</v>
      </c>
      <c r="N43" s="188">
        <v>53</v>
      </c>
      <c r="O43" s="200" t="s">
        <v>998</v>
      </c>
      <c r="P43" s="114" t="s">
        <v>960</v>
      </c>
      <c r="Q43" s="114"/>
      <c r="R43" s="114"/>
      <c r="S43" s="113"/>
      <c r="T43" s="114"/>
      <c r="U43" s="114"/>
      <c r="V43" s="115"/>
      <c r="W43" s="115"/>
      <c r="X43" s="115"/>
      <c r="Y43" s="115"/>
      <c r="Z43" s="115"/>
      <c r="AA43" s="1"/>
      <c r="AB43" s="1"/>
      <c r="AC43" s="1"/>
    </row>
    <row r="44" spans="1:29" ht="16" thickBot="1" x14ac:dyDescent="0.5">
      <c r="A44" s="176">
        <v>10559278</v>
      </c>
      <c r="B44" s="181" t="str">
        <f>VLOOKUP($A44,Data[],2,FALSE)</f>
        <v>BOISSON MENUEL</v>
      </c>
      <c r="C44" s="181" t="str">
        <f>VLOOKUP($A44,Data[],3,FALSE)</f>
        <v>Bertrand</v>
      </c>
      <c r="D44" s="116">
        <f>VLOOKUP($A44,Data[],15,FALSE)</f>
        <v>35</v>
      </c>
      <c r="E44" s="116">
        <f>VLOOKUP($A44,Data[],6,FALSE)</f>
        <v>1</v>
      </c>
      <c r="F44" s="116" t="str">
        <f>VLOOKUP($A44,Data[],16,FALSE)</f>
        <v>M</v>
      </c>
      <c r="G44" s="133" t="str">
        <f>VLOOKUP($A44,Data[],7,FALSE)</f>
        <v>DVC</v>
      </c>
      <c r="H44" s="133" t="str">
        <f>VLOOKUP($A44,Data[],5,FALSE)</f>
        <v>STG</v>
      </c>
      <c r="I44" s="133" t="str">
        <f>VLOOKUP($A44,Data[],4,FALSE)</f>
        <v>XUEREB</v>
      </c>
      <c r="J44" s="182" t="s">
        <v>5</v>
      </c>
      <c r="K44" s="182" t="s">
        <v>850</v>
      </c>
      <c r="L44" s="182" t="s">
        <v>848</v>
      </c>
      <c r="M44" s="189">
        <v>1.5</v>
      </c>
      <c r="N44" s="188">
        <v>53</v>
      </c>
      <c r="O44" s="200" t="s">
        <v>998</v>
      </c>
      <c r="P44" s="114" t="s">
        <v>960</v>
      </c>
      <c r="Q44" s="114"/>
      <c r="R44" s="114"/>
      <c r="S44" s="113"/>
      <c r="T44" s="114"/>
      <c r="U44" s="114"/>
      <c r="V44" s="115"/>
      <c r="W44" s="115"/>
      <c r="X44" s="115"/>
      <c r="Y44" s="115"/>
      <c r="Z44" s="115"/>
      <c r="AA44" s="1"/>
      <c r="AB44" s="1"/>
      <c r="AC44" s="1"/>
    </row>
    <row r="45" spans="1:29" ht="16" thickBot="1" x14ac:dyDescent="0.5">
      <c r="A45" s="176">
        <v>191166</v>
      </c>
      <c r="B45" s="181" t="str">
        <f>VLOOKUP($A45,Data[],2,FALSE)</f>
        <v>BONAFOUS</v>
      </c>
      <c r="C45" s="181" t="str">
        <f>VLOOKUP($A45,Data[],3,FALSE)</f>
        <v>Amandine</v>
      </c>
      <c r="D45" s="116">
        <f>VLOOKUP($A45,Data[],15,FALSE)</f>
        <v>34</v>
      </c>
      <c r="E45" s="116">
        <f>VLOOKUP($A45,Data[],6,FALSE)</f>
        <v>10</v>
      </c>
      <c r="F45" s="116" t="str">
        <f>VLOOKUP($A45,Data[],16,FALSE)</f>
        <v>F</v>
      </c>
      <c r="G45" s="133" t="str">
        <f>VLOOKUP($A45,Data[],7,FALSE)</f>
        <v>Non DVC</v>
      </c>
      <c r="H45" s="133" t="str">
        <f>VLOOKUP($A45,Data[],5,FALSE)</f>
        <v>Lattes</v>
      </c>
      <c r="I45" s="133" t="str">
        <f>VLOOKUP($A45,Data[],4,FALSE)</f>
        <v>VERNE</v>
      </c>
      <c r="J45" s="182" t="s">
        <v>5</v>
      </c>
      <c r="K45" s="182" t="s">
        <v>971</v>
      </c>
      <c r="L45" s="182" t="s">
        <v>848</v>
      </c>
      <c r="M45" s="189">
        <v>7</v>
      </c>
      <c r="N45" s="188">
        <v>124</v>
      </c>
      <c r="O45" s="200" t="s">
        <v>998</v>
      </c>
      <c r="P45" s="114" t="s">
        <v>960</v>
      </c>
      <c r="Q45" s="114"/>
      <c r="R45" s="114"/>
      <c r="S45" s="113"/>
      <c r="T45" s="114"/>
      <c r="U45" s="114"/>
      <c r="V45" s="115"/>
      <c r="W45" s="115"/>
      <c r="X45" s="115"/>
      <c r="Y45" s="115"/>
      <c r="Z45" s="115"/>
      <c r="AA45" s="1"/>
      <c r="AB45" s="1"/>
      <c r="AC45" s="1"/>
    </row>
    <row r="46" spans="1:29" ht="16" thickBot="1" x14ac:dyDescent="0.5">
      <c r="A46" s="177">
        <v>102961</v>
      </c>
      <c r="B46" s="181" t="str">
        <f>VLOOKUP($A46,Data[],2,FALSE)</f>
        <v>BONJOUR</v>
      </c>
      <c r="C46" s="181" t="str">
        <f>VLOOKUP($A46,Data[],3,FALSE)</f>
        <v>Dominique</v>
      </c>
      <c r="D46" s="116">
        <f>VLOOKUP($A46,Data[],15,FALSE)</f>
        <v>53</v>
      </c>
      <c r="E46" s="116">
        <f>VLOOKUP($A46,Data[],6,FALSE)</f>
        <v>13</v>
      </c>
      <c r="F46" s="116" t="str">
        <f>VLOOKUP($A46,Data[],16,FALSE)</f>
        <v>M</v>
      </c>
      <c r="G46" s="133" t="str">
        <f>VLOOKUP($A46,Data[],7,FALSE)</f>
        <v>DVC</v>
      </c>
      <c r="H46" s="133" t="str">
        <f>VLOOKUP($A46,Data[],5,FALSE)</f>
        <v>Aub.</v>
      </c>
      <c r="I46" s="133" t="str">
        <f>VLOOKUP($A46,Data[],4,FALSE)</f>
        <v>ALIX</v>
      </c>
      <c r="J46" s="182" t="s">
        <v>5</v>
      </c>
      <c r="K46" s="182" t="s">
        <v>861</v>
      </c>
      <c r="L46" s="182" t="s">
        <v>1006</v>
      </c>
      <c r="M46" s="189">
        <v>7</v>
      </c>
      <c r="N46" s="188">
        <v>117</v>
      </c>
      <c r="O46" s="200" t="s">
        <v>998</v>
      </c>
      <c r="P46" s="114" t="s">
        <v>960</v>
      </c>
      <c r="Q46" s="114"/>
      <c r="R46" s="114"/>
      <c r="S46" s="113"/>
      <c r="T46" s="114"/>
      <c r="U46" s="114"/>
      <c r="V46" s="115"/>
      <c r="W46" s="115"/>
      <c r="X46" s="115"/>
      <c r="Y46" s="115"/>
      <c r="Z46" s="115"/>
      <c r="AA46" s="1"/>
      <c r="AB46" s="1"/>
      <c r="AC46" s="1"/>
    </row>
    <row r="47" spans="1:29" ht="16" thickBot="1" x14ac:dyDescent="0.5">
      <c r="A47" s="177">
        <v>103028</v>
      </c>
      <c r="B47" s="181" t="str">
        <f>VLOOKUP($A47,Data[],2,FALSE)</f>
        <v>BONNEFOY</v>
      </c>
      <c r="C47" s="181" t="str">
        <f>VLOOKUP($A47,Data[],3,FALSE)</f>
        <v>Daniel</v>
      </c>
      <c r="D47" s="116">
        <f>VLOOKUP($A47,Data[],15,FALSE)</f>
        <v>52</v>
      </c>
      <c r="E47" s="116">
        <f>VLOOKUP($A47,Data[],6,FALSE)</f>
        <v>27</v>
      </c>
      <c r="F47" s="116" t="str">
        <f>VLOOKUP($A47,Data[],16,FALSE)</f>
        <v>M</v>
      </c>
      <c r="G47" s="133" t="str">
        <f>VLOOKUP($A47,Data[],7,FALSE)</f>
        <v>DVC</v>
      </c>
      <c r="H47" s="133" t="str">
        <f>VLOOKUP($A47,Data[],5,FALSE)</f>
        <v>Aub.</v>
      </c>
      <c r="I47" s="133" t="str">
        <f>VLOOKUP($A47,Data[],4,FALSE)</f>
        <v>ALIX</v>
      </c>
      <c r="J47" s="182" t="s">
        <v>5</v>
      </c>
      <c r="K47" s="182" t="s">
        <v>861</v>
      </c>
      <c r="L47" s="182" t="s">
        <v>1006</v>
      </c>
      <c r="M47" s="189">
        <v>7</v>
      </c>
      <c r="N47" s="188">
        <v>117</v>
      </c>
      <c r="O47" s="200" t="s">
        <v>998</v>
      </c>
      <c r="P47" s="114" t="s">
        <v>960</v>
      </c>
      <c r="Q47" s="114"/>
      <c r="R47" s="114"/>
      <c r="S47" s="113"/>
      <c r="T47" s="114"/>
      <c r="U47" s="114"/>
      <c r="V47" s="115"/>
      <c r="W47" s="115"/>
      <c r="X47" s="115"/>
      <c r="Y47" s="115"/>
      <c r="Z47" s="115"/>
      <c r="AA47" s="1"/>
      <c r="AB47" s="1"/>
      <c r="AC47" s="1"/>
    </row>
    <row r="48" spans="1:29" ht="16" thickBot="1" x14ac:dyDescent="0.5">
      <c r="A48" s="176">
        <v>192053</v>
      </c>
      <c r="B48" s="181" t="str">
        <f>VLOOKUP($A48,Data[],2,FALSE)</f>
        <v>BONNEL</v>
      </c>
      <c r="C48" s="181" t="str">
        <f>VLOOKUP($A48,Data[],3,FALSE)</f>
        <v>Anne</v>
      </c>
      <c r="D48" s="116">
        <f>VLOOKUP($A48,Data[],15,FALSE)</f>
        <v>59</v>
      </c>
      <c r="E48" s="116">
        <f>VLOOKUP($A48,Data[],6,FALSE)</f>
        <v>27</v>
      </c>
      <c r="F48" s="116" t="str">
        <f>VLOOKUP($A48,Data[],16,FALSE)</f>
        <v>F</v>
      </c>
      <c r="G48" s="133" t="str">
        <f>VLOOKUP($A48,Data[],7,FALSE)</f>
        <v>DVC</v>
      </c>
      <c r="H48" s="133" t="str">
        <f>VLOOKUP($A48,Data[],5,FALSE)</f>
        <v>Lattes</v>
      </c>
      <c r="I48" s="133" t="str">
        <f>VLOOKUP($A48,Data[],4,FALSE)</f>
        <v>VERNE</v>
      </c>
      <c r="J48" s="182" t="s">
        <v>5</v>
      </c>
      <c r="K48" s="182" t="s">
        <v>971</v>
      </c>
      <c r="L48" s="182" t="s">
        <v>848</v>
      </c>
      <c r="M48" s="189">
        <v>7</v>
      </c>
      <c r="N48" s="188">
        <v>124</v>
      </c>
      <c r="O48" s="200" t="s">
        <v>998</v>
      </c>
      <c r="P48" s="114" t="s">
        <v>960</v>
      </c>
      <c r="Q48" s="114"/>
      <c r="R48" s="114"/>
      <c r="S48" s="113"/>
      <c r="T48" s="114"/>
      <c r="U48" s="114"/>
      <c r="V48" s="115"/>
      <c r="W48" s="115"/>
      <c r="X48" s="115"/>
      <c r="Y48" s="115"/>
      <c r="Z48" s="115"/>
      <c r="AA48" s="1"/>
      <c r="AB48" s="1"/>
      <c r="AC48" s="1"/>
    </row>
    <row r="49" spans="1:29" ht="16" thickBot="1" x14ac:dyDescent="0.5">
      <c r="A49" s="176">
        <v>192053</v>
      </c>
      <c r="B49" s="181" t="str">
        <f>VLOOKUP($A49,Data[],2,FALSE)</f>
        <v>BONNEL</v>
      </c>
      <c r="C49" s="181" t="str">
        <f>VLOOKUP($A49,Data[],3,FALSE)</f>
        <v>Anne</v>
      </c>
      <c r="D49" s="116">
        <f>VLOOKUP($A49,Data[],15,FALSE)</f>
        <v>59</v>
      </c>
      <c r="E49" s="116">
        <f>VLOOKUP($A49,Data[],6,FALSE)</f>
        <v>27</v>
      </c>
      <c r="F49" s="116" t="str">
        <f>VLOOKUP($A49,Data[],16,FALSE)</f>
        <v>F</v>
      </c>
      <c r="G49" s="133" t="str">
        <f>VLOOKUP($A49,Data[],7,FALSE)</f>
        <v>DVC</v>
      </c>
      <c r="H49" s="133" t="str">
        <f>VLOOKUP($A49,Data[],5,FALSE)</f>
        <v>Lattes</v>
      </c>
      <c r="I49" s="133" t="str">
        <f>VLOOKUP($A49,Data[],4,FALSE)</f>
        <v>VERNE</v>
      </c>
      <c r="J49" s="182" t="s">
        <v>5</v>
      </c>
      <c r="K49" s="182" t="s">
        <v>973</v>
      </c>
      <c r="L49" s="182" t="s">
        <v>848</v>
      </c>
      <c r="M49" s="189">
        <v>7</v>
      </c>
      <c r="N49" s="188">
        <v>162</v>
      </c>
      <c r="O49" s="200" t="s">
        <v>998</v>
      </c>
      <c r="P49" s="114" t="s">
        <v>960</v>
      </c>
      <c r="Q49" s="114"/>
      <c r="R49" s="114"/>
      <c r="S49" s="113"/>
      <c r="T49" s="114"/>
      <c r="U49" s="114"/>
      <c r="V49" s="115"/>
      <c r="W49" s="115"/>
      <c r="X49" s="115"/>
      <c r="Y49" s="115"/>
      <c r="Z49" s="115"/>
      <c r="AA49" s="1"/>
      <c r="AB49" s="1"/>
      <c r="AC49" s="1"/>
    </row>
    <row r="50" spans="1:29" ht="16" thickBot="1" x14ac:dyDescent="0.5">
      <c r="A50" s="176">
        <v>102987</v>
      </c>
      <c r="B50" s="181" t="str">
        <f>VLOOKUP($A50,Data[],2,FALSE)</f>
        <v>BOUCHIER</v>
      </c>
      <c r="C50" s="181" t="str">
        <f>VLOOKUP($A50,Data[],3,FALSE)</f>
        <v>Dimitri</v>
      </c>
      <c r="D50" s="116">
        <f>VLOOKUP($A50,Data[],15,FALSE)</f>
        <v>42</v>
      </c>
      <c r="E50" s="116">
        <f>VLOOKUP($A50,Data[],6,FALSE)</f>
        <v>18</v>
      </c>
      <c r="F50" s="116" t="str">
        <f>VLOOKUP($A50,Data[],16,FALSE)</f>
        <v>M</v>
      </c>
      <c r="G50" s="133" t="str">
        <f>VLOOKUP($A50,Data[],7,FALSE)</f>
        <v>DVC</v>
      </c>
      <c r="H50" s="133" t="str">
        <f>VLOOKUP($A50,Data[],5,FALSE)</f>
        <v>Aub.</v>
      </c>
      <c r="I50" s="133" t="str">
        <f>VLOOKUP($A50,Data[],4,FALSE)</f>
        <v>ALIX</v>
      </c>
      <c r="J50" s="182" t="s">
        <v>5</v>
      </c>
      <c r="K50" s="182" t="s">
        <v>850</v>
      </c>
      <c r="L50" s="182" t="s">
        <v>848</v>
      </c>
      <c r="M50" s="189">
        <v>1.5</v>
      </c>
      <c r="N50" s="188">
        <v>53</v>
      </c>
      <c r="O50" s="200" t="s">
        <v>998</v>
      </c>
      <c r="P50" s="114" t="s">
        <v>960</v>
      </c>
      <c r="Q50" s="114"/>
      <c r="R50" s="114"/>
      <c r="S50" s="113"/>
      <c r="T50" s="114"/>
      <c r="U50" s="114"/>
      <c r="V50" s="115"/>
      <c r="W50" s="115"/>
      <c r="X50" s="115"/>
      <c r="Y50" s="115"/>
      <c r="Z50" s="115"/>
      <c r="AA50" s="1"/>
      <c r="AB50" s="1"/>
      <c r="AC50" s="1"/>
    </row>
    <row r="51" spans="1:29" ht="16" thickBot="1" x14ac:dyDescent="0.5">
      <c r="A51" s="176">
        <v>102920</v>
      </c>
      <c r="B51" s="181" t="str">
        <f>VLOOKUP($A51,Data[],2,FALSE)</f>
        <v>BOUDIER</v>
      </c>
      <c r="C51" s="181" t="str">
        <f>VLOOKUP($A51,Data[],3,FALSE)</f>
        <v>Eddy</v>
      </c>
      <c r="D51" s="116">
        <f>VLOOKUP($A51,Data[],15,FALSE)</f>
        <v>41</v>
      </c>
      <c r="E51" s="116">
        <f>VLOOKUP($A51,Data[],6,FALSE)</f>
        <v>10</v>
      </c>
      <c r="F51" s="116" t="str">
        <f>VLOOKUP($A51,Data[],16,FALSE)</f>
        <v>M</v>
      </c>
      <c r="G51" s="133" t="str">
        <f>VLOOKUP($A51,Data[],7,FALSE)</f>
        <v>DVC</v>
      </c>
      <c r="H51" s="133" t="str">
        <f>VLOOKUP($A51,Data[],5,FALSE)</f>
        <v>Aub.</v>
      </c>
      <c r="I51" s="133" t="str">
        <f>VLOOKUP($A51,Data[],4,FALSE)</f>
        <v>PIFFAUT</v>
      </c>
      <c r="J51" s="182" t="s">
        <v>5</v>
      </c>
      <c r="K51" s="182" t="s">
        <v>973</v>
      </c>
      <c r="L51" s="182" t="s">
        <v>848</v>
      </c>
      <c r="M51" s="189">
        <v>7</v>
      </c>
      <c r="N51" s="188">
        <v>162</v>
      </c>
      <c r="O51" s="200" t="s">
        <v>998</v>
      </c>
      <c r="P51" s="114" t="s">
        <v>960</v>
      </c>
      <c r="Q51" s="114"/>
      <c r="R51" s="114"/>
      <c r="S51" s="113"/>
      <c r="T51" s="114"/>
      <c r="U51" s="114"/>
      <c r="V51" s="115"/>
      <c r="W51" s="115"/>
      <c r="X51" s="115"/>
      <c r="Y51" s="115"/>
      <c r="Z51" s="115"/>
      <c r="AA51" s="1"/>
      <c r="AB51" s="1"/>
      <c r="AC51" s="1"/>
    </row>
    <row r="52" spans="1:29" ht="16" thickBot="1" x14ac:dyDescent="0.5">
      <c r="A52" s="176">
        <v>102921</v>
      </c>
      <c r="B52" s="181" t="str">
        <f>VLOOKUP($A52,Data[],2,FALSE)</f>
        <v>BOULOGNE</v>
      </c>
      <c r="C52" s="181" t="str">
        <f>VLOOKUP($A52,Data[],3,FALSE)</f>
        <v>Laurent</v>
      </c>
      <c r="D52" s="116">
        <f>VLOOKUP($A52,Data[],15,FALSE)</f>
        <v>49</v>
      </c>
      <c r="E52" s="116">
        <f>VLOOKUP($A52,Data[],6,FALSE)</f>
        <v>10</v>
      </c>
      <c r="F52" s="116" t="str">
        <f>VLOOKUP($A52,Data[],16,FALSE)</f>
        <v>M</v>
      </c>
      <c r="G52" s="133" t="str">
        <f>VLOOKUP($A52,Data[],7,FALSE)</f>
        <v>DVC</v>
      </c>
      <c r="H52" s="133" t="str">
        <f>VLOOKUP($A52,Data[],5,FALSE)</f>
        <v>Aub.</v>
      </c>
      <c r="I52" s="133" t="str">
        <f>VLOOKUP($A52,Data[],4,FALSE)</f>
        <v>SENEPART</v>
      </c>
      <c r="J52" s="182" t="s">
        <v>5</v>
      </c>
      <c r="K52" s="182" t="s">
        <v>850</v>
      </c>
      <c r="L52" s="182" t="s">
        <v>848</v>
      </c>
      <c r="M52" s="189">
        <v>1.5</v>
      </c>
      <c r="N52" s="188">
        <v>53</v>
      </c>
      <c r="O52" s="200" t="s">
        <v>998</v>
      </c>
      <c r="P52" s="114" t="s">
        <v>960</v>
      </c>
      <c r="Q52" s="114"/>
      <c r="R52" s="114"/>
      <c r="S52" s="113"/>
      <c r="T52" s="114"/>
      <c r="U52" s="114"/>
      <c r="V52" s="115"/>
      <c r="W52" s="115"/>
      <c r="X52" s="115"/>
      <c r="Y52" s="115"/>
      <c r="Z52" s="115"/>
      <c r="AA52" s="1"/>
      <c r="AB52" s="1"/>
      <c r="AC52" s="1"/>
    </row>
    <row r="53" spans="1:29" ht="16" thickBot="1" x14ac:dyDescent="0.5">
      <c r="A53" s="177">
        <v>102921</v>
      </c>
      <c r="B53" s="181" t="str">
        <f>VLOOKUP($A53,Data[],2,FALSE)</f>
        <v>BOULOGNE</v>
      </c>
      <c r="C53" s="181" t="str">
        <f>VLOOKUP($A53,Data[],3,FALSE)</f>
        <v>Laurent</v>
      </c>
      <c r="D53" s="116">
        <f>VLOOKUP($A53,Data[],15,FALSE)</f>
        <v>49</v>
      </c>
      <c r="E53" s="116">
        <f>VLOOKUP($A53,Data[],6,FALSE)</f>
        <v>10</v>
      </c>
      <c r="F53" s="116" t="str">
        <f>VLOOKUP($A53,Data[],16,FALSE)</f>
        <v>M</v>
      </c>
      <c r="G53" s="133" t="str">
        <f>VLOOKUP($A53,Data[],7,FALSE)</f>
        <v>DVC</v>
      </c>
      <c r="H53" s="133" t="str">
        <f>VLOOKUP($A53,Data[],5,FALSE)</f>
        <v>Aub.</v>
      </c>
      <c r="I53" s="133" t="str">
        <f>VLOOKUP($A53,Data[],4,FALSE)</f>
        <v>SENEPART</v>
      </c>
      <c r="J53" s="182" t="s">
        <v>5</v>
      </c>
      <c r="K53" s="182" t="s">
        <v>861</v>
      </c>
      <c r="L53" s="182" t="s">
        <v>1006</v>
      </c>
      <c r="M53" s="189">
        <v>7</v>
      </c>
      <c r="N53" s="188">
        <v>117</v>
      </c>
      <c r="O53" s="200" t="s">
        <v>998</v>
      </c>
      <c r="P53" s="114" t="s">
        <v>960</v>
      </c>
      <c r="Q53" s="114"/>
      <c r="R53" s="114"/>
      <c r="S53" s="113"/>
      <c r="T53" s="114"/>
      <c r="U53" s="114"/>
      <c r="V53" s="115"/>
      <c r="W53" s="115"/>
      <c r="X53" s="115"/>
      <c r="Y53" s="115"/>
      <c r="Z53" s="115"/>
      <c r="AA53" s="1"/>
      <c r="AB53" s="1"/>
      <c r="AC53" s="1"/>
    </row>
    <row r="54" spans="1:29" ht="16" thickBot="1" x14ac:dyDescent="0.5">
      <c r="A54" s="177">
        <v>102921</v>
      </c>
      <c r="B54" s="181" t="str">
        <f>VLOOKUP($A54,Data[],2,FALSE)</f>
        <v>BOULOGNE</v>
      </c>
      <c r="C54" s="181" t="str">
        <f>VLOOKUP($A54,Data[],3,FALSE)</f>
        <v>Laurent</v>
      </c>
      <c r="D54" s="116">
        <f>VLOOKUP($A54,Data[],15,FALSE)</f>
        <v>49</v>
      </c>
      <c r="E54" s="116">
        <f>VLOOKUP($A54,Data[],6,FALSE)</f>
        <v>10</v>
      </c>
      <c r="F54" s="116" t="str">
        <f>VLOOKUP($A54,Data[],16,FALSE)</f>
        <v>M</v>
      </c>
      <c r="G54" s="133" t="str">
        <f>VLOOKUP($A54,Data[],7,FALSE)</f>
        <v>DVC</v>
      </c>
      <c r="H54" s="133" t="str">
        <f>VLOOKUP($A54,Data[],5,FALSE)</f>
        <v>Aub.</v>
      </c>
      <c r="I54" s="133" t="str">
        <f>VLOOKUP($A54,Data[],4,FALSE)</f>
        <v>SENEPART</v>
      </c>
      <c r="J54" s="182" t="s">
        <v>5</v>
      </c>
      <c r="K54" s="182" t="s">
        <v>974</v>
      </c>
      <c r="L54" s="182" t="s">
        <v>863</v>
      </c>
      <c r="M54" s="189">
        <v>10.5</v>
      </c>
      <c r="N54" s="188">
        <v>260</v>
      </c>
      <c r="O54" s="200" t="s">
        <v>998</v>
      </c>
      <c r="P54" s="114" t="s">
        <v>960</v>
      </c>
      <c r="Q54" s="114"/>
      <c r="R54" s="114"/>
      <c r="S54" s="113"/>
      <c r="T54" s="114"/>
      <c r="U54" s="114"/>
      <c r="V54" s="115"/>
      <c r="W54" s="115"/>
      <c r="X54" s="115"/>
      <c r="Y54" s="115"/>
      <c r="Z54" s="115"/>
      <c r="AA54" s="1"/>
      <c r="AB54" s="1"/>
      <c r="AC54" s="1"/>
    </row>
    <row r="55" spans="1:29" ht="16" thickBot="1" x14ac:dyDescent="0.5">
      <c r="A55" s="176">
        <v>104646</v>
      </c>
      <c r="B55" s="181" t="str">
        <f>VLOOKUP($A55,Data[],2,FALSE)</f>
        <v>BOUQUET</v>
      </c>
      <c r="C55" s="181" t="str">
        <f>VLOOKUP($A55,Data[],3,FALSE)</f>
        <v>David</v>
      </c>
      <c r="D55" s="116">
        <f>VLOOKUP($A55,Data[],15,FALSE)</f>
        <v>47</v>
      </c>
      <c r="E55" s="116">
        <f>VLOOKUP($A55,Data[],6,FALSE)</f>
        <v>10</v>
      </c>
      <c r="F55" s="116" t="str">
        <f>VLOOKUP($A55,Data[],16,FALSE)</f>
        <v>M</v>
      </c>
      <c r="G55" s="133" t="str">
        <f>VLOOKUP($A55,Data[],7,FALSE)</f>
        <v>DVC</v>
      </c>
      <c r="H55" s="133" t="str">
        <f>VLOOKUP($A55,Data[],5,FALSE)</f>
        <v>STG</v>
      </c>
      <c r="I55" s="133" t="str">
        <f>VLOOKUP($A55,Data[],4,FALSE)</f>
        <v>XUEREB</v>
      </c>
      <c r="J55" s="182" t="s">
        <v>5</v>
      </c>
      <c r="K55" s="182" t="s">
        <v>850</v>
      </c>
      <c r="L55" s="182" t="s">
        <v>848</v>
      </c>
      <c r="M55" s="189">
        <v>1.5</v>
      </c>
      <c r="N55" s="188">
        <v>53</v>
      </c>
      <c r="O55" s="200" t="s">
        <v>998</v>
      </c>
      <c r="P55" s="114" t="s">
        <v>960</v>
      </c>
      <c r="Q55" s="114"/>
      <c r="R55" s="114"/>
      <c r="S55" s="113"/>
      <c r="T55" s="114"/>
      <c r="U55" s="114"/>
      <c r="V55" s="115"/>
      <c r="W55" s="115"/>
      <c r="X55" s="115"/>
      <c r="Y55" s="115"/>
      <c r="Z55" s="115"/>
      <c r="AA55" s="1"/>
      <c r="AB55" s="1"/>
      <c r="AC55" s="1"/>
    </row>
    <row r="56" spans="1:29" ht="16" thickBot="1" x14ac:dyDescent="0.5">
      <c r="A56" s="177">
        <v>104646</v>
      </c>
      <c r="B56" s="181" t="str">
        <f>VLOOKUP($A56,Data[],2,FALSE)</f>
        <v>BOUQUET</v>
      </c>
      <c r="C56" s="181" t="str">
        <f>VLOOKUP($A56,Data[],3,FALSE)</f>
        <v>David</v>
      </c>
      <c r="D56" s="116">
        <f>VLOOKUP($A56,Data[],15,FALSE)</f>
        <v>47</v>
      </c>
      <c r="E56" s="116">
        <f>VLOOKUP($A56,Data[],6,FALSE)</f>
        <v>10</v>
      </c>
      <c r="F56" s="116" t="str">
        <f>VLOOKUP($A56,Data[],16,FALSE)</f>
        <v>M</v>
      </c>
      <c r="G56" s="133" t="str">
        <f>VLOOKUP($A56,Data[],7,FALSE)</f>
        <v>DVC</v>
      </c>
      <c r="H56" s="133" t="str">
        <f>VLOOKUP($A56,Data[],5,FALSE)</f>
        <v>STG</v>
      </c>
      <c r="I56" s="133" t="str">
        <f>VLOOKUP($A56,Data[],4,FALSE)</f>
        <v>XUEREB</v>
      </c>
      <c r="J56" s="182" t="s">
        <v>5</v>
      </c>
      <c r="K56" s="182" t="s">
        <v>861</v>
      </c>
      <c r="L56" s="182" t="s">
        <v>1006</v>
      </c>
      <c r="M56" s="189">
        <v>7</v>
      </c>
      <c r="N56" s="188">
        <v>117</v>
      </c>
      <c r="O56" s="200" t="s">
        <v>998</v>
      </c>
      <c r="P56" s="114" t="s">
        <v>960</v>
      </c>
      <c r="Q56" s="114"/>
      <c r="R56" s="114"/>
      <c r="S56" s="113"/>
      <c r="T56" s="114"/>
      <c r="U56" s="114"/>
      <c r="V56" s="115"/>
      <c r="W56" s="115"/>
      <c r="X56" s="115"/>
      <c r="Y56" s="115"/>
      <c r="Z56" s="115"/>
      <c r="AA56" s="1"/>
      <c r="AB56" s="1"/>
      <c r="AC56" s="1"/>
    </row>
    <row r="57" spans="1:29" ht="16" thickBot="1" x14ac:dyDescent="0.5">
      <c r="A57" s="176">
        <v>103039</v>
      </c>
      <c r="B57" s="181" t="str">
        <f>VLOOKUP($A57,Data[],2,FALSE)</f>
        <v>BRANJONNEAU</v>
      </c>
      <c r="C57" s="181" t="str">
        <f>VLOOKUP($A57,Data[],3,FALSE)</f>
        <v>Didier</v>
      </c>
      <c r="D57" s="116">
        <f>VLOOKUP($A57,Data[],15,FALSE)</f>
        <v>55</v>
      </c>
      <c r="E57" s="116">
        <f>VLOOKUP($A57,Data[],6,FALSE)</f>
        <v>32</v>
      </c>
      <c r="F57" s="116" t="str">
        <f>VLOOKUP($A57,Data[],16,FALSE)</f>
        <v>M</v>
      </c>
      <c r="G57" s="133" t="str">
        <f>VLOOKUP($A57,Data[],7,FALSE)</f>
        <v>DVC</v>
      </c>
      <c r="H57" s="133" t="str">
        <f>VLOOKUP($A57,Data[],5,FALSE)</f>
        <v>Aub.</v>
      </c>
      <c r="I57" s="133" t="str">
        <f>VLOOKUP($A57,Data[],4,FALSE)</f>
        <v>SENEPART</v>
      </c>
      <c r="J57" s="182" t="s">
        <v>5</v>
      </c>
      <c r="K57" s="182" t="s">
        <v>971</v>
      </c>
      <c r="L57" s="182" t="s">
        <v>848</v>
      </c>
      <c r="M57" s="189">
        <v>7</v>
      </c>
      <c r="N57" s="188">
        <v>124</v>
      </c>
      <c r="O57" s="200" t="s">
        <v>998</v>
      </c>
      <c r="P57" s="114" t="s">
        <v>960</v>
      </c>
      <c r="Q57" s="114"/>
      <c r="R57" s="114"/>
      <c r="S57" s="113"/>
      <c r="T57" s="114"/>
      <c r="U57" s="114"/>
      <c r="V57" s="115"/>
      <c r="W57" s="115"/>
      <c r="X57" s="115"/>
      <c r="Y57" s="115"/>
      <c r="Z57" s="115"/>
      <c r="AA57" s="1"/>
      <c r="AB57" s="1"/>
      <c r="AC57" s="1"/>
    </row>
    <row r="58" spans="1:29" ht="16" thickBot="1" x14ac:dyDescent="0.5">
      <c r="A58" s="176">
        <v>10559261</v>
      </c>
      <c r="B58" s="181" t="str">
        <f>VLOOKUP($A58,Data[],2,FALSE)</f>
        <v>BRISARD</v>
      </c>
      <c r="C58" s="181" t="str">
        <f>VLOOKUP($A58,Data[],3,FALSE)</f>
        <v>Simon</v>
      </c>
      <c r="D58" s="116">
        <f>VLOOKUP($A58,Data[],15,FALSE)</f>
        <v>33</v>
      </c>
      <c r="E58" s="116">
        <f>VLOOKUP($A58,Data[],6,FALSE)</f>
        <v>1</v>
      </c>
      <c r="F58" s="116" t="str">
        <f>VLOOKUP($A58,Data[],16,FALSE)</f>
        <v>M</v>
      </c>
      <c r="G58" s="133" t="str">
        <f>VLOOKUP($A58,Data[],7,FALSE)</f>
        <v>DVC</v>
      </c>
      <c r="H58" s="133" t="str">
        <f>VLOOKUP($A58,Data[],5,FALSE)</f>
        <v>STG</v>
      </c>
      <c r="I58" s="133" t="str">
        <f>VLOOKUP($A58,Data[],4,FALSE)</f>
        <v>XUEREB</v>
      </c>
      <c r="J58" s="182" t="s">
        <v>5</v>
      </c>
      <c r="K58" s="182" t="s">
        <v>971</v>
      </c>
      <c r="L58" s="182" t="s">
        <v>848</v>
      </c>
      <c r="M58" s="189">
        <v>7</v>
      </c>
      <c r="N58" s="188">
        <v>124</v>
      </c>
      <c r="O58" s="200" t="s">
        <v>998</v>
      </c>
      <c r="P58" s="114" t="s">
        <v>960</v>
      </c>
      <c r="Q58" s="114"/>
      <c r="R58" s="114"/>
      <c r="S58" s="113"/>
      <c r="T58" s="114"/>
      <c r="U58" s="114"/>
      <c r="V58" s="115"/>
      <c r="W58" s="115"/>
      <c r="X58" s="115"/>
      <c r="Y58" s="115"/>
      <c r="Z58" s="115"/>
      <c r="AA58" s="1"/>
      <c r="AB58" s="1"/>
      <c r="AC58" s="1"/>
    </row>
    <row r="59" spans="1:29" ht="16" thickBot="1" x14ac:dyDescent="0.5">
      <c r="A59" s="176">
        <v>10559261</v>
      </c>
      <c r="B59" s="181" t="str">
        <f>VLOOKUP($A59,Data[],2,FALSE)</f>
        <v>BRISARD</v>
      </c>
      <c r="C59" s="181" t="str">
        <f>VLOOKUP($A59,Data[],3,FALSE)</f>
        <v>Simon</v>
      </c>
      <c r="D59" s="116">
        <f>VLOOKUP($A59,Data[],15,FALSE)</f>
        <v>33</v>
      </c>
      <c r="E59" s="116">
        <f>VLOOKUP($A59,Data[],6,FALSE)</f>
        <v>1</v>
      </c>
      <c r="F59" s="116" t="str">
        <f>VLOOKUP($A59,Data[],16,FALSE)</f>
        <v>M</v>
      </c>
      <c r="G59" s="133" t="str">
        <f>VLOOKUP($A59,Data[],7,FALSE)</f>
        <v>DVC</v>
      </c>
      <c r="H59" s="133" t="str">
        <f>VLOOKUP($A59,Data[],5,FALSE)</f>
        <v>STG</v>
      </c>
      <c r="I59" s="133" t="str">
        <f>VLOOKUP($A59,Data[],4,FALSE)</f>
        <v>XUEREB</v>
      </c>
      <c r="J59" s="182" t="s">
        <v>5</v>
      </c>
      <c r="K59" s="182" t="s">
        <v>850</v>
      </c>
      <c r="L59" s="182" t="s">
        <v>848</v>
      </c>
      <c r="M59" s="189">
        <v>1.5</v>
      </c>
      <c r="N59" s="188">
        <v>53</v>
      </c>
      <c r="O59" s="200" t="s">
        <v>998</v>
      </c>
      <c r="P59" s="114" t="s">
        <v>960</v>
      </c>
      <c r="Q59" s="114"/>
      <c r="R59" s="114"/>
      <c r="S59" s="113"/>
      <c r="T59" s="114"/>
      <c r="U59" s="114"/>
      <c r="V59" s="115"/>
      <c r="W59" s="115"/>
      <c r="X59" s="115"/>
      <c r="Y59" s="115"/>
      <c r="Z59" s="115"/>
      <c r="AA59" s="1"/>
      <c r="AB59" s="1"/>
      <c r="AC59" s="1"/>
    </row>
    <row r="60" spans="1:29" ht="16" thickBot="1" x14ac:dyDescent="0.5">
      <c r="A60" s="176">
        <v>104658</v>
      </c>
      <c r="B60" s="181" t="str">
        <f>VLOOKUP($A60,Data[],2,FALSE)</f>
        <v>BRUN</v>
      </c>
      <c r="C60" s="181" t="str">
        <f>VLOOKUP($A60,Data[],3,FALSE)</f>
        <v>Christian</v>
      </c>
      <c r="D60" s="116">
        <f>VLOOKUP($A60,Data[],15,FALSE)</f>
        <v>52</v>
      </c>
      <c r="E60" s="116">
        <f>VLOOKUP($A60,Data[],6,FALSE)</f>
        <v>10</v>
      </c>
      <c r="F60" s="116" t="str">
        <f>VLOOKUP($A60,Data[],16,FALSE)</f>
        <v>M</v>
      </c>
      <c r="G60" s="133" t="str">
        <f>VLOOKUP($A60,Data[],7,FALSE)</f>
        <v>DVC</v>
      </c>
      <c r="H60" s="133" t="str">
        <f>VLOOKUP($A60,Data[],5,FALSE)</f>
        <v>STG</v>
      </c>
      <c r="I60" s="133" t="str">
        <f>VLOOKUP($A60,Data[],4,FALSE)</f>
        <v>FOUASSIER</v>
      </c>
      <c r="J60" s="182" t="s">
        <v>5</v>
      </c>
      <c r="K60" s="182" t="s">
        <v>850</v>
      </c>
      <c r="L60" s="182" t="s">
        <v>848</v>
      </c>
      <c r="M60" s="189">
        <v>1.5</v>
      </c>
      <c r="N60" s="188">
        <v>53</v>
      </c>
      <c r="O60" s="200" t="s">
        <v>998</v>
      </c>
      <c r="P60" s="114" t="s">
        <v>960</v>
      </c>
      <c r="Q60" s="114"/>
      <c r="R60" s="114"/>
      <c r="S60" s="113"/>
      <c r="T60" s="114"/>
      <c r="U60" s="114"/>
      <c r="V60" s="115"/>
      <c r="W60" s="115"/>
      <c r="X60" s="115"/>
      <c r="Y60" s="115"/>
      <c r="Z60" s="115"/>
      <c r="AA60" s="1"/>
      <c r="AB60" s="1"/>
      <c r="AC60" s="1"/>
    </row>
    <row r="61" spans="1:29" ht="16" thickBot="1" x14ac:dyDescent="0.5">
      <c r="A61" s="176">
        <v>104658</v>
      </c>
      <c r="B61" s="181" t="str">
        <f>VLOOKUP($A61,Data[],2,FALSE)</f>
        <v>BRUN</v>
      </c>
      <c r="C61" s="181" t="str">
        <f>VLOOKUP($A61,Data[],3,FALSE)</f>
        <v>Christian</v>
      </c>
      <c r="D61" s="116">
        <f>VLOOKUP($A61,Data[],15,FALSE)</f>
        <v>52</v>
      </c>
      <c r="E61" s="116">
        <f>VLOOKUP($A61,Data[],6,FALSE)</f>
        <v>10</v>
      </c>
      <c r="F61" s="116" t="str">
        <f>VLOOKUP($A61,Data[],16,FALSE)</f>
        <v>M</v>
      </c>
      <c r="G61" s="133" t="str">
        <f>VLOOKUP($A61,Data[],7,FALSE)</f>
        <v>DVC</v>
      </c>
      <c r="H61" s="133" t="str">
        <f>VLOOKUP($A61,Data[],5,FALSE)</f>
        <v>STG</v>
      </c>
      <c r="I61" s="133" t="str">
        <f>VLOOKUP($A61,Data[],4,FALSE)</f>
        <v>FOUASSIER</v>
      </c>
      <c r="J61" s="182" t="s">
        <v>5</v>
      </c>
      <c r="K61" s="182" t="s">
        <v>973</v>
      </c>
      <c r="L61" s="182" t="s">
        <v>848</v>
      </c>
      <c r="M61" s="189">
        <v>7</v>
      </c>
      <c r="N61" s="188">
        <v>162</v>
      </c>
      <c r="O61" s="200" t="s">
        <v>998</v>
      </c>
      <c r="P61" s="114" t="s">
        <v>960</v>
      </c>
      <c r="Q61" s="114"/>
      <c r="R61" s="114"/>
      <c r="S61" s="113"/>
      <c r="T61" s="114"/>
      <c r="U61" s="114"/>
      <c r="V61" s="115"/>
      <c r="W61" s="115"/>
      <c r="X61" s="115"/>
      <c r="Y61" s="115"/>
      <c r="Z61" s="115"/>
      <c r="AA61" s="1"/>
      <c r="AB61" s="1"/>
      <c r="AC61" s="1"/>
    </row>
    <row r="62" spans="1:29" ht="16" thickBot="1" x14ac:dyDescent="0.5">
      <c r="A62" s="177">
        <v>115869</v>
      </c>
      <c r="B62" s="181" t="str">
        <f>VLOOKUP($A62,Data[],2,FALSE)</f>
        <v>BRUNEL</v>
      </c>
      <c r="C62" s="181" t="str">
        <f>VLOOKUP($A62,Data[],3,FALSE)</f>
        <v>Xavier</v>
      </c>
      <c r="D62" s="116">
        <f>VLOOKUP($A62,Data[],15,FALSE)</f>
        <v>39</v>
      </c>
      <c r="E62" s="116">
        <f>VLOOKUP($A62,Data[],6,FALSE)</f>
        <v>10</v>
      </c>
      <c r="F62" s="116" t="str">
        <f>VLOOKUP($A62,Data[],16,FALSE)</f>
        <v>M</v>
      </c>
      <c r="G62" s="133" t="str">
        <f>VLOOKUP($A62,Data[],7,FALSE)</f>
        <v>DVC</v>
      </c>
      <c r="H62" s="133" t="str">
        <f>VLOOKUP($A62,Data[],5,FALSE)</f>
        <v>Aub.</v>
      </c>
      <c r="I62" s="133" t="str">
        <f>VLOOKUP($A62,Data[],4,FALSE)</f>
        <v>ALIX</v>
      </c>
      <c r="J62" s="182" t="s">
        <v>5</v>
      </c>
      <c r="K62" s="182" t="s">
        <v>861</v>
      </c>
      <c r="L62" s="182" t="s">
        <v>1006</v>
      </c>
      <c r="M62" s="189">
        <v>7</v>
      </c>
      <c r="N62" s="188">
        <v>117</v>
      </c>
      <c r="O62" s="200" t="s">
        <v>998</v>
      </c>
      <c r="P62" s="114" t="s">
        <v>960</v>
      </c>
      <c r="Q62" s="114"/>
      <c r="R62" s="114"/>
      <c r="S62" s="113"/>
      <c r="T62" s="114"/>
      <c r="U62" s="114"/>
      <c r="V62" s="115"/>
      <c r="W62" s="115"/>
      <c r="X62" s="115"/>
      <c r="Y62" s="115"/>
      <c r="Z62" s="115"/>
      <c r="AA62" s="1"/>
      <c r="AB62" s="1"/>
      <c r="AC62" s="1"/>
    </row>
    <row r="63" spans="1:29" ht="16" thickBot="1" x14ac:dyDescent="0.5">
      <c r="A63" s="177">
        <v>115869</v>
      </c>
      <c r="B63" s="181" t="str">
        <f>VLOOKUP($A63,Data[],2,FALSE)</f>
        <v>BRUNEL</v>
      </c>
      <c r="C63" s="181" t="str">
        <f>VLOOKUP($A63,Data[],3,FALSE)</f>
        <v>Xavier</v>
      </c>
      <c r="D63" s="116">
        <f>VLOOKUP($A63,Data[],15,FALSE)</f>
        <v>39</v>
      </c>
      <c r="E63" s="116">
        <f>VLOOKUP($A63,Data[],6,FALSE)</f>
        <v>10</v>
      </c>
      <c r="F63" s="116" t="str">
        <f>VLOOKUP($A63,Data[],16,FALSE)</f>
        <v>M</v>
      </c>
      <c r="G63" s="133" t="str">
        <f>VLOOKUP($A63,Data[],7,FALSE)</f>
        <v>DVC</v>
      </c>
      <c r="H63" s="133" t="str">
        <f>VLOOKUP($A63,Data[],5,FALSE)</f>
        <v>Aub.</v>
      </c>
      <c r="I63" s="133" t="str">
        <f>VLOOKUP($A63,Data[],4,FALSE)</f>
        <v>ALIX</v>
      </c>
      <c r="J63" s="182" t="s">
        <v>5</v>
      </c>
      <c r="K63" s="182" t="s">
        <v>974</v>
      </c>
      <c r="L63" s="182" t="s">
        <v>863</v>
      </c>
      <c r="M63" s="189">
        <v>10.5</v>
      </c>
      <c r="N63" s="188">
        <v>260</v>
      </c>
      <c r="O63" s="200" t="s">
        <v>998</v>
      </c>
      <c r="P63" s="114" t="s">
        <v>960</v>
      </c>
      <c r="Q63" s="114"/>
      <c r="R63" s="114"/>
      <c r="S63" s="113"/>
      <c r="T63" s="114"/>
      <c r="U63" s="114"/>
      <c r="V63" s="115"/>
      <c r="W63" s="115"/>
      <c r="X63" s="115"/>
      <c r="Y63" s="115"/>
      <c r="Z63" s="115"/>
      <c r="AA63" s="1"/>
      <c r="AB63" s="1"/>
      <c r="AC63" s="1"/>
    </row>
    <row r="64" spans="1:29" ht="16" thickBot="1" x14ac:dyDescent="0.5">
      <c r="A64" s="176">
        <v>104784</v>
      </c>
      <c r="B64" s="181" t="str">
        <f>VLOOKUP($A64,Data[],2,FALSE)</f>
        <v>BUISSON</v>
      </c>
      <c r="C64" s="181" t="str">
        <f>VLOOKUP($A64,Data[],3,FALSE)</f>
        <v>Florian</v>
      </c>
      <c r="D64" s="116">
        <f>VLOOKUP($A64,Data[],15,FALSE)</f>
        <v>33</v>
      </c>
      <c r="E64" s="116">
        <f>VLOOKUP($A64,Data[],6,FALSE)</f>
        <v>10</v>
      </c>
      <c r="F64" s="116" t="str">
        <f>VLOOKUP($A64,Data[],16,FALSE)</f>
        <v>M</v>
      </c>
      <c r="G64" s="133" t="str">
        <f>VLOOKUP($A64,Data[],7,FALSE)</f>
        <v>DVC</v>
      </c>
      <c r="H64" s="133" t="str">
        <f>VLOOKUP($A64,Data[],5,FALSE)</f>
        <v>STG</v>
      </c>
      <c r="I64" s="133" t="str">
        <f>VLOOKUP($A64,Data[],4,FALSE)</f>
        <v>FOUASSIER</v>
      </c>
      <c r="J64" s="182" t="s">
        <v>5</v>
      </c>
      <c r="K64" s="182" t="s">
        <v>850</v>
      </c>
      <c r="L64" s="182" t="s">
        <v>848</v>
      </c>
      <c r="M64" s="189">
        <v>1.5</v>
      </c>
      <c r="N64" s="188">
        <v>53</v>
      </c>
      <c r="O64" s="200" t="s">
        <v>998</v>
      </c>
      <c r="P64" s="114" t="s">
        <v>960</v>
      </c>
      <c r="Q64" s="114"/>
      <c r="R64" s="114"/>
      <c r="S64" s="113"/>
      <c r="T64" s="114"/>
      <c r="U64" s="114"/>
      <c r="V64" s="115"/>
      <c r="W64" s="115"/>
      <c r="X64" s="115"/>
      <c r="Y64" s="115"/>
      <c r="Z64" s="115"/>
      <c r="AA64" s="1"/>
      <c r="AB64" s="1"/>
      <c r="AC64" s="1"/>
    </row>
    <row r="65" spans="1:29" ht="16" thickBot="1" x14ac:dyDescent="0.5">
      <c r="A65" s="177">
        <v>104784</v>
      </c>
      <c r="B65" s="181" t="str">
        <f>VLOOKUP($A65,Data[],2,FALSE)</f>
        <v>BUISSON</v>
      </c>
      <c r="C65" s="181" t="str">
        <f>VLOOKUP($A65,Data[],3,FALSE)</f>
        <v>Florian</v>
      </c>
      <c r="D65" s="116">
        <f>VLOOKUP($A65,Data[],15,FALSE)</f>
        <v>33</v>
      </c>
      <c r="E65" s="116">
        <f>VLOOKUP($A65,Data[],6,FALSE)</f>
        <v>10</v>
      </c>
      <c r="F65" s="116" t="str">
        <f>VLOOKUP($A65,Data[],16,FALSE)</f>
        <v>M</v>
      </c>
      <c r="G65" s="133" t="str">
        <f>VLOOKUP($A65,Data[],7,FALSE)</f>
        <v>DVC</v>
      </c>
      <c r="H65" s="133" t="str">
        <f>VLOOKUP($A65,Data[],5,FALSE)</f>
        <v>STG</v>
      </c>
      <c r="I65" s="133" t="str">
        <f>VLOOKUP($A65,Data[],4,FALSE)</f>
        <v>FOUASSIER</v>
      </c>
      <c r="J65" s="182" t="s">
        <v>5</v>
      </c>
      <c r="K65" s="182" t="s">
        <v>861</v>
      </c>
      <c r="L65" s="182" t="s">
        <v>1006</v>
      </c>
      <c r="M65" s="189">
        <v>7</v>
      </c>
      <c r="N65" s="188">
        <v>117</v>
      </c>
      <c r="O65" s="200" t="s">
        <v>998</v>
      </c>
      <c r="P65" s="114" t="s">
        <v>960</v>
      </c>
      <c r="Q65" s="114"/>
      <c r="R65" s="114"/>
      <c r="S65" s="113"/>
      <c r="T65" s="114"/>
      <c r="U65" s="114"/>
      <c r="V65" s="115"/>
      <c r="W65" s="115"/>
      <c r="X65" s="115"/>
      <c r="Y65" s="115"/>
      <c r="Z65" s="115"/>
      <c r="AA65" s="1"/>
      <c r="AB65" s="1"/>
      <c r="AC65" s="1"/>
    </row>
    <row r="66" spans="1:29" ht="16" thickBot="1" x14ac:dyDescent="0.5">
      <c r="A66" s="177">
        <v>104784</v>
      </c>
      <c r="B66" s="181" t="str">
        <f>VLOOKUP($A66,Data[],2,FALSE)</f>
        <v>BUISSON</v>
      </c>
      <c r="C66" s="181" t="str">
        <f>VLOOKUP($A66,Data[],3,FALSE)</f>
        <v>Florian</v>
      </c>
      <c r="D66" s="116">
        <f>VLOOKUP($A66,Data[],15,FALSE)</f>
        <v>33</v>
      </c>
      <c r="E66" s="116">
        <f>VLOOKUP($A66,Data[],6,FALSE)</f>
        <v>10</v>
      </c>
      <c r="F66" s="116" t="str">
        <f>VLOOKUP($A66,Data[],16,FALSE)</f>
        <v>M</v>
      </c>
      <c r="G66" s="133" t="str">
        <f>VLOOKUP($A66,Data[],7,FALSE)</f>
        <v>DVC</v>
      </c>
      <c r="H66" s="133" t="str">
        <f>VLOOKUP($A66,Data[],5,FALSE)</f>
        <v>STG</v>
      </c>
      <c r="I66" s="133" t="str">
        <f>VLOOKUP($A66,Data[],4,FALSE)</f>
        <v>FOUASSIER</v>
      </c>
      <c r="J66" s="182" t="s">
        <v>5</v>
      </c>
      <c r="K66" s="182" t="s">
        <v>974</v>
      </c>
      <c r="L66" s="182" t="s">
        <v>863</v>
      </c>
      <c r="M66" s="189">
        <v>10.5</v>
      </c>
      <c r="N66" s="188">
        <v>260</v>
      </c>
      <c r="O66" s="200" t="s">
        <v>998</v>
      </c>
      <c r="P66" s="114" t="s">
        <v>960</v>
      </c>
      <c r="Q66" s="114"/>
      <c r="R66" s="114"/>
      <c r="S66" s="113"/>
      <c r="T66" s="114"/>
      <c r="U66" s="114"/>
      <c r="V66" s="115"/>
      <c r="W66" s="115"/>
      <c r="X66" s="115"/>
      <c r="Y66" s="115"/>
      <c r="Z66" s="115"/>
      <c r="AA66" s="1"/>
      <c r="AB66" s="1"/>
      <c r="AC66" s="1"/>
    </row>
    <row r="67" spans="1:29" ht="16" thickBot="1" x14ac:dyDescent="0.5">
      <c r="A67" s="176">
        <v>135347</v>
      </c>
      <c r="B67" s="181" t="str">
        <f>VLOOKUP($A67,Data[],2,FALSE)</f>
        <v>BUNEL</v>
      </c>
      <c r="C67" s="181" t="str">
        <f>VLOOKUP($A67,Data[],3,FALSE)</f>
        <v>Stephane</v>
      </c>
      <c r="D67" s="116">
        <f>VLOOKUP($A67,Data[],15,FALSE)</f>
        <v>52</v>
      </c>
      <c r="E67" s="116">
        <f>VLOOKUP($A67,Data[],6,FALSE)</f>
        <v>26</v>
      </c>
      <c r="F67" s="116" t="str">
        <f>VLOOKUP($A67,Data[],16,FALSE)</f>
        <v>M</v>
      </c>
      <c r="G67" s="133" t="str">
        <f>VLOOKUP($A67,Data[],7,FALSE)</f>
        <v>DVC</v>
      </c>
      <c r="H67" s="133" t="str">
        <f>VLOOKUP($A67,Data[],5,FALSE)</f>
        <v>STG</v>
      </c>
      <c r="I67" s="133" t="str">
        <f>VLOOKUP($A67,Data[],4,FALSE)</f>
        <v>XUEREB</v>
      </c>
      <c r="J67" s="182" t="s">
        <v>5</v>
      </c>
      <c r="K67" s="182" t="s">
        <v>850</v>
      </c>
      <c r="L67" s="182" t="s">
        <v>848</v>
      </c>
      <c r="M67" s="189">
        <v>1.5</v>
      </c>
      <c r="N67" s="188">
        <v>53</v>
      </c>
      <c r="O67" s="200" t="s">
        <v>998</v>
      </c>
      <c r="P67" s="114" t="s">
        <v>960</v>
      </c>
      <c r="Q67" s="114"/>
      <c r="R67" s="114"/>
      <c r="S67" s="113"/>
      <c r="T67" s="114"/>
      <c r="U67" s="114"/>
      <c r="V67" s="115"/>
      <c r="W67" s="115"/>
      <c r="X67" s="115"/>
      <c r="Y67" s="115"/>
      <c r="Z67" s="115"/>
      <c r="AA67" s="1"/>
      <c r="AB67" s="1"/>
      <c r="AC67" s="1"/>
    </row>
    <row r="68" spans="1:29" ht="16" thickBot="1" x14ac:dyDescent="0.5">
      <c r="A68" s="177">
        <v>135347</v>
      </c>
      <c r="B68" s="181" t="str">
        <f>VLOOKUP($A68,Data[],2,FALSE)</f>
        <v>BUNEL</v>
      </c>
      <c r="C68" s="181" t="str">
        <f>VLOOKUP($A68,Data[],3,FALSE)</f>
        <v>Stephane</v>
      </c>
      <c r="D68" s="116">
        <f>VLOOKUP($A68,Data[],15,FALSE)</f>
        <v>52</v>
      </c>
      <c r="E68" s="116">
        <f>VLOOKUP($A68,Data[],6,FALSE)</f>
        <v>26</v>
      </c>
      <c r="F68" s="116" t="str">
        <f>VLOOKUP($A68,Data[],16,FALSE)</f>
        <v>M</v>
      </c>
      <c r="G68" s="133" t="str">
        <f>VLOOKUP($A68,Data[],7,FALSE)</f>
        <v>DVC</v>
      </c>
      <c r="H68" s="133" t="str">
        <f>VLOOKUP($A68,Data[],5,FALSE)</f>
        <v>STG</v>
      </c>
      <c r="I68" s="133" t="str">
        <f>VLOOKUP($A68,Data[],4,FALSE)</f>
        <v>XUEREB</v>
      </c>
      <c r="J68" s="182" t="s">
        <v>5</v>
      </c>
      <c r="K68" s="182" t="s">
        <v>861</v>
      </c>
      <c r="L68" s="182" t="s">
        <v>1006</v>
      </c>
      <c r="M68" s="189">
        <v>7</v>
      </c>
      <c r="N68" s="188">
        <v>117</v>
      </c>
      <c r="O68" s="200" t="s">
        <v>998</v>
      </c>
      <c r="P68" s="114" t="s">
        <v>960</v>
      </c>
      <c r="Q68" s="114"/>
      <c r="R68" s="114"/>
      <c r="S68" s="113"/>
      <c r="T68" s="114"/>
      <c r="U68" s="114"/>
      <c r="V68" s="115"/>
      <c r="W68" s="115"/>
      <c r="X68" s="115"/>
      <c r="Y68" s="115"/>
      <c r="Z68" s="115"/>
      <c r="AA68" s="1"/>
      <c r="AB68" s="1"/>
      <c r="AC68" s="1"/>
    </row>
    <row r="69" spans="1:29" ht="16" thickBot="1" x14ac:dyDescent="0.5">
      <c r="A69" s="177">
        <v>135347</v>
      </c>
      <c r="B69" s="181" t="str">
        <f>VLOOKUP($A69,Data[],2,FALSE)</f>
        <v>BUNEL</v>
      </c>
      <c r="C69" s="181" t="str">
        <f>VLOOKUP($A69,Data[],3,FALSE)</f>
        <v>Stephane</v>
      </c>
      <c r="D69" s="116">
        <f>VLOOKUP($A69,Data[],15,FALSE)</f>
        <v>52</v>
      </c>
      <c r="E69" s="116">
        <f>VLOOKUP($A69,Data[],6,FALSE)</f>
        <v>26</v>
      </c>
      <c r="F69" s="116" t="str">
        <f>VLOOKUP($A69,Data[],16,FALSE)</f>
        <v>M</v>
      </c>
      <c r="G69" s="133" t="str">
        <f>VLOOKUP($A69,Data[],7,FALSE)</f>
        <v>DVC</v>
      </c>
      <c r="H69" s="133" t="str">
        <f>VLOOKUP($A69,Data[],5,FALSE)</f>
        <v>STG</v>
      </c>
      <c r="I69" s="133" t="str">
        <f>VLOOKUP($A69,Data[],4,FALSE)</f>
        <v>XUEREB</v>
      </c>
      <c r="J69" s="182" t="s">
        <v>5</v>
      </c>
      <c r="K69" s="182" t="s">
        <v>974</v>
      </c>
      <c r="L69" s="182" t="s">
        <v>863</v>
      </c>
      <c r="M69" s="189">
        <v>10.5</v>
      </c>
      <c r="N69" s="188">
        <v>260</v>
      </c>
      <c r="O69" s="200" t="s">
        <v>998</v>
      </c>
      <c r="P69" s="114" t="s">
        <v>960</v>
      </c>
      <c r="Q69" s="114"/>
      <c r="R69" s="114"/>
      <c r="S69" s="113"/>
      <c r="T69" s="114"/>
      <c r="U69" s="114"/>
      <c r="V69" s="115"/>
      <c r="W69" s="115"/>
      <c r="X69" s="115"/>
      <c r="Y69" s="115"/>
      <c r="Z69" s="115"/>
      <c r="AA69" s="1"/>
      <c r="AB69" s="1"/>
      <c r="AC69" s="1"/>
    </row>
    <row r="70" spans="1:29" ht="16" thickBot="1" x14ac:dyDescent="0.5">
      <c r="A70" s="176">
        <v>191775</v>
      </c>
      <c r="B70" s="181" t="str">
        <f>VLOOKUP($A70,Data[],2,FALSE)</f>
        <v>CABANE</v>
      </c>
      <c r="C70" s="181" t="str">
        <f>VLOOKUP($A70,Data[],3,FALSE)</f>
        <v>Sylvie</v>
      </c>
      <c r="D70" s="116">
        <f>VLOOKUP($A70,Data[],15,FALSE)</f>
        <v>53</v>
      </c>
      <c r="E70" s="116">
        <f>VLOOKUP($A70,Data[],6,FALSE)</f>
        <v>31</v>
      </c>
      <c r="F70" s="116" t="str">
        <f>VLOOKUP($A70,Data[],16,FALSE)</f>
        <v>F</v>
      </c>
      <c r="G70" s="133" t="str">
        <f>VLOOKUP($A70,Data[],7,FALSE)</f>
        <v>DVC</v>
      </c>
      <c r="H70" s="133" t="str">
        <f>VLOOKUP($A70,Data[],5,FALSE)</f>
        <v>Lattes</v>
      </c>
      <c r="I70" s="133" t="str">
        <f>VLOOKUP($A70,Data[],4,FALSE)</f>
        <v>VERNE</v>
      </c>
      <c r="J70" s="182" t="s">
        <v>5</v>
      </c>
      <c r="K70" s="182" t="s">
        <v>971</v>
      </c>
      <c r="L70" s="182" t="s">
        <v>848</v>
      </c>
      <c r="M70" s="189">
        <v>7</v>
      </c>
      <c r="N70" s="188">
        <v>124</v>
      </c>
      <c r="O70" s="200" t="s">
        <v>998</v>
      </c>
      <c r="P70" s="114" t="s">
        <v>960</v>
      </c>
      <c r="Q70" s="114"/>
      <c r="R70" s="114"/>
      <c r="S70" s="113"/>
      <c r="T70" s="114"/>
      <c r="U70" s="114"/>
      <c r="V70" s="115"/>
      <c r="W70" s="115"/>
      <c r="X70" s="115"/>
      <c r="Y70" s="115"/>
      <c r="Z70" s="115"/>
      <c r="AA70" s="1"/>
      <c r="AB70" s="1"/>
      <c r="AC70" s="1"/>
    </row>
    <row r="71" spans="1:29" ht="16" thickBot="1" x14ac:dyDescent="0.5">
      <c r="A71" s="176">
        <v>66339</v>
      </c>
      <c r="B71" s="181" t="str">
        <f>VLOOKUP($A71,Data[],2,FALSE)</f>
        <v>CAIANI</v>
      </c>
      <c r="C71" s="181" t="str">
        <f>VLOOKUP($A71,Data[],3,FALSE)</f>
        <v>Alexandre</v>
      </c>
      <c r="D71" s="116">
        <f>VLOOKUP($A71,Data[],15,FALSE)</f>
        <v>46</v>
      </c>
      <c r="E71" s="116">
        <f>VLOOKUP($A71,Data[],6,FALSE)</f>
        <v>0</v>
      </c>
      <c r="F71" s="116" t="str">
        <f>VLOOKUP($A71,Data[],16,FALSE)</f>
        <v>M</v>
      </c>
      <c r="G71" s="133" t="str">
        <f>VLOOKUP($A71,Data[],7,FALSE)</f>
        <v>Non DVC</v>
      </c>
      <c r="H71" s="133" t="str">
        <f>VLOOKUP($A71,Data[],5,FALSE)</f>
        <v>STG</v>
      </c>
      <c r="I71" s="133" t="str">
        <f>VLOOKUP($A71,Data[],4,FALSE)</f>
        <v>FOUASSIER</v>
      </c>
      <c r="J71" s="182" t="s">
        <v>5</v>
      </c>
      <c r="K71" s="182" t="s">
        <v>850</v>
      </c>
      <c r="L71" s="182" t="s">
        <v>848</v>
      </c>
      <c r="M71" s="189">
        <v>1.5</v>
      </c>
      <c r="N71" s="188">
        <v>53</v>
      </c>
      <c r="O71" s="200" t="s">
        <v>998</v>
      </c>
      <c r="P71" s="114" t="s">
        <v>960</v>
      </c>
      <c r="Q71" s="114"/>
      <c r="R71" s="114"/>
      <c r="S71" s="113"/>
      <c r="T71" s="114"/>
      <c r="U71" s="114"/>
      <c r="V71" s="115"/>
      <c r="W71" s="115"/>
      <c r="X71" s="115"/>
      <c r="Y71" s="115"/>
      <c r="Z71" s="115"/>
      <c r="AA71" s="1"/>
      <c r="AB71" s="1"/>
      <c r="AC71" s="1"/>
    </row>
    <row r="72" spans="1:29" ht="16" thickBot="1" x14ac:dyDescent="0.5">
      <c r="A72" s="176">
        <v>102965</v>
      </c>
      <c r="B72" s="181" t="str">
        <f>VLOOKUP($A72,Data[],2,FALSE)</f>
        <v>CEYSSON</v>
      </c>
      <c r="C72" s="181" t="str">
        <f>VLOOKUP($A72,Data[],3,FALSE)</f>
        <v>Frederic</v>
      </c>
      <c r="D72" s="116">
        <f>VLOOKUP($A72,Data[],15,FALSE)</f>
        <v>41</v>
      </c>
      <c r="E72" s="116">
        <f>VLOOKUP($A72,Data[],6,FALSE)</f>
        <v>17</v>
      </c>
      <c r="F72" s="116" t="str">
        <f>VLOOKUP($A72,Data[],16,FALSE)</f>
        <v>M</v>
      </c>
      <c r="G72" s="133" t="str">
        <f>VLOOKUP($A72,Data[],7,FALSE)</f>
        <v>DVC</v>
      </c>
      <c r="H72" s="133" t="str">
        <f>VLOOKUP($A72,Data[],5,FALSE)</f>
        <v>Aub.</v>
      </c>
      <c r="I72" s="133" t="str">
        <f>VLOOKUP($A72,Data[],4,FALSE)</f>
        <v>SAVY</v>
      </c>
      <c r="J72" s="182" t="s">
        <v>5</v>
      </c>
      <c r="K72" s="182" t="s">
        <v>850</v>
      </c>
      <c r="L72" s="182" t="s">
        <v>848</v>
      </c>
      <c r="M72" s="189">
        <v>1.5</v>
      </c>
      <c r="N72" s="188">
        <v>53</v>
      </c>
      <c r="O72" s="200" t="s">
        <v>998</v>
      </c>
      <c r="P72" s="114" t="s">
        <v>960</v>
      </c>
      <c r="Q72" s="114"/>
      <c r="R72" s="114"/>
      <c r="S72" s="113"/>
      <c r="T72" s="114"/>
      <c r="U72" s="114"/>
      <c r="V72" s="115"/>
      <c r="W72" s="115"/>
      <c r="X72" s="115"/>
      <c r="Y72" s="115"/>
      <c r="Z72" s="115"/>
      <c r="AA72" s="1"/>
      <c r="AB72" s="1"/>
      <c r="AC72" s="1"/>
    </row>
    <row r="73" spans="1:29" ht="16" thickBot="1" x14ac:dyDescent="0.5">
      <c r="A73" s="176">
        <v>103027</v>
      </c>
      <c r="B73" s="181" t="str">
        <f>VLOOKUP($A73,Data[],2,FALSE)</f>
        <v>CHABERT</v>
      </c>
      <c r="C73" s="181" t="str">
        <f>VLOOKUP($A73,Data[],3,FALSE)</f>
        <v>Stephane</v>
      </c>
      <c r="D73" s="116">
        <f>VLOOKUP($A73,Data[],15,FALSE)</f>
        <v>50</v>
      </c>
      <c r="E73" s="116">
        <f>VLOOKUP($A73,Data[],6,FALSE)</f>
        <v>27</v>
      </c>
      <c r="F73" s="116" t="str">
        <f>VLOOKUP($A73,Data[],16,FALSE)</f>
        <v>M</v>
      </c>
      <c r="G73" s="133" t="str">
        <f>VLOOKUP($A73,Data[],7,FALSE)</f>
        <v>DVC</v>
      </c>
      <c r="H73" s="133" t="str">
        <f>VLOOKUP($A73,Data[],5,FALSE)</f>
        <v>Aub.</v>
      </c>
      <c r="I73" s="133" t="str">
        <f>VLOOKUP($A73,Data[],4,FALSE)</f>
        <v>SENEPART</v>
      </c>
      <c r="J73" s="182" t="s">
        <v>5</v>
      </c>
      <c r="K73" s="182" t="s">
        <v>850</v>
      </c>
      <c r="L73" s="182" t="s">
        <v>848</v>
      </c>
      <c r="M73" s="189">
        <v>1.5</v>
      </c>
      <c r="N73" s="188">
        <v>53</v>
      </c>
      <c r="O73" s="200" t="s">
        <v>998</v>
      </c>
      <c r="P73" s="114" t="s">
        <v>960</v>
      </c>
      <c r="Q73" s="114"/>
      <c r="R73" s="114"/>
      <c r="S73" s="113"/>
      <c r="T73" s="114"/>
      <c r="U73" s="114"/>
      <c r="V73" s="115"/>
      <c r="W73" s="115"/>
      <c r="X73" s="115"/>
      <c r="Y73" s="115"/>
      <c r="Z73" s="115"/>
      <c r="AA73" s="1"/>
      <c r="AB73" s="1"/>
      <c r="AC73" s="1"/>
    </row>
    <row r="74" spans="1:29" ht="16" thickBot="1" x14ac:dyDescent="0.5">
      <c r="A74" s="177">
        <v>103027</v>
      </c>
      <c r="B74" s="181" t="str">
        <f>VLOOKUP($A74,Data[],2,FALSE)</f>
        <v>CHABERT</v>
      </c>
      <c r="C74" s="181" t="str">
        <f>VLOOKUP($A74,Data[],3,FALSE)</f>
        <v>Stephane</v>
      </c>
      <c r="D74" s="116">
        <f>VLOOKUP($A74,Data[],15,FALSE)</f>
        <v>50</v>
      </c>
      <c r="E74" s="116">
        <f>VLOOKUP($A74,Data[],6,FALSE)</f>
        <v>27</v>
      </c>
      <c r="F74" s="116" t="str">
        <f>VLOOKUP($A74,Data[],16,FALSE)</f>
        <v>M</v>
      </c>
      <c r="G74" s="133" t="str">
        <f>VLOOKUP($A74,Data[],7,FALSE)</f>
        <v>DVC</v>
      </c>
      <c r="H74" s="133" t="str">
        <f>VLOOKUP($A74,Data[],5,FALSE)</f>
        <v>Aub.</v>
      </c>
      <c r="I74" s="133" t="str">
        <f>VLOOKUP($A74,Data[],4,FALSE)</f>
        <v>SENEPART</v>
      </c>
      <c r="J74" s="182" t="s">
        <v>5</v>
      </c>
      <c r="K74" s="182" t="s">
        <v>861</v>
      </c>
      <c r="L74" s="182" t="s">
        <v>1006</v>
      </c>
      <c r="M74" s="189">
        <v>7</v>
      </c>
      <c r="N74" s="188">
        <v>117</v>
      </c>
      <c r="O74" s="200" t="s">
        <v>998</v>
      </c>
      <c r="P74" s="114" t="s">
        <v>960</v>
      </c>
      <c r="Q74" s="114"/>
      <c r="R74" s="114"/>
      <c r="S74" s="113"/>
      <c r="T74" s="114"/>
      <c r="U74" s="114"/>
      <c r="V74" s="115"/>
      <c r="W74" s="115"/>
      <c r="X74" s="115"/>
      <c r="Y74" s="115"/>
      <c r="Z74" s="115"/>
      <c r="AA74" s="1"/>
      <c r="AB74" s="1"/>
      <c r="AC74" s="1"/>
    </row>
    <row r="75" spans="1:29" ht="16" thickBot="1" x14ac:dyDescent="0.5">
      <c r="A75" s="176">
        <v>102966</v>
      </c>
      <c r="B75" s="181" t="str">
        <f>VLOOKUP($A75,Data[],2,FALSE)</f>
        <v>CHAMBON</v>
      </c>
      <c r="C75" s="181" t="str">
        <f>VLOOKUP($A75,Data[],3,FALSE)</f>
        <v>Patrick</v>
      </c>
      <c r="D75" s="116">
        <f>VLOOKUP($A75,Data[],15,FALSE)</f>
        <v>53</v>
      </c>
      <c r="E75" s="116">
        <f>VLOOKUP($A75,Data[],6,FALSE)</f>
        <v>17</v>
      </c>
      <c r="F75" s="116" t="str">
        <f>VLOOKUP($A75,Data[],16,FALSE)</f>
        <v>M</v>
      </c>
      <c r="G75" s="133" t="str">
        <f>VLOOKUP($A75,Data[],7,FALSE)</f>
        <v>DVC</v>
      </c>
      <c r="H75" s="133" t="str">
        <f>VLOOKUP($A75,Data[],5,FALSE)</f>
        <v>Aub.</v>
      </c>
      <c r="I75" s="133" t="str">
        <f>VLOOKUP($A75,Data[],4,FALSE)</f>
        <v>ALIX</v>
      </c>
      <c r="J75" s="182" t="s">
        <v>5</v>
      </c>
      <c r="K75" s="182" t="s">
        <v>971</v>
      </c>
      <c r="L75" s="182" t="s">
        <v>848</v>
      </c>
      <c r="M75" s="189">
        <v>7</v>
      </c>
      <c r="N75" s="188">
        <v>124</v>
      </c>
      <c r="O75" s="200" t="s">
        <v>998</v>
      </c>
      <c r="P75" s="114" t="s">
        <v>960</v>
      </c>
      <c r="Q75" s="114"/>
      <c r="R75" s="114"/>
      <c r="S75" s="113"/>
      <c r="T75" s="114"/>
      <c r="U75" s="114"/>
      <c r="V75" s="115"/>
      <c r="W75" s="115"/>
      <c r="X75" s="115"/>
      <c r="Y75" s="115"/>
      <c r="Z75" s="115"/>
      <c r="AA75" s="1"/>
      <c r="AB75" s="1"/>
      <c r="AC75" s="1"/>
    </row>
    <row r="76" spans="1:29" ht="16" thickBot="1" x14ac:dyDescent="0.5">
      <c r="A76" s="176">
        <v>102966</v>
      </c>
      <c r="B76" s="181" t="str">
        <f>VLOOKUP($A76,Data[],2,FALSE)</f>
        <v>CHAMBON</v>
      </c>
      <c r="C76" s="181" t="str">
        <f>VLOOKUP($A76,Data[],3,FALSE)</f>
        <v>Patrick</v>
      </c>
      <c r="D76" s="116">
        <f>VLOOKUP($A76,Data[],15,FALSE)</f>
        <v>53</v>
      </c>
      <c r="E76" s="116">
        <f>VLOOKUP($A76,Data[],6,FALSE)</f>
        <v>17</v>
      </c>
      <c r="F76" s="116" t="str">
        <f>VLOOKUP($A76,Data[],16,FALSE)</f>
        <v>M</v>
      </c>
      <c r="G76" s="133" t="str">
        <f>VLOOKUP($A76,Data[],7,FALSE)</f>
        <v>DVC</v>
      </c>
      <c r="H76" s="133" t="str">
        <f>VLOOKUP($A76,Data[],5,FALSE)</f>
        <v>Aub.</v>
      </c>
      <c r="I76" s="133" t="str">
        <f>VLOOKUP($A76,Data[],4,FALSE)</f>
        <v>ALIX</v>
      </c>
      <c r="J76" s="182" t="s">
        <v>5</v>
      </c>
      <c r="K76" s="182" t="s">
        <v>973</v>
      </c>
      <c r="L76" s="182" t="s">
        <v>848</v>
      </c>
      <c r="M76" s="189">
        <v>7</v>
      </c>
      <c r="N76" s="188">
        <v>162</v>
      </c>
      <c r="O76" s="200" t="s">
        <v>998</v>
      </c>
      <c r="P76" s="114" t="s">
        <v>960</v>
      </c>
      <c r="Q76" s="114"/>
      <c r="R76" s="114"/>
      <c r="S76" s="113"/>
      <c r="T76" s="114"/>
      <c r="U76" s="114"/>
      <c r="V76" s="115"/>
      <c r="W76" s="115"/>
      <c r="X76" s="115"/>
      <c r="Y76" s="115"/>
      <c r="Z76" s="115"/>
      <c r="AA76" s="1"/>
      <c r="AB76" s="1"/>
      <c r="AC76" s="1"/>
    </row>
    <row r="77" spans="1:29" ht="16" thickBot="1" x14ac:dyDescent="0.5">
      <c r="A77" s="176">
        <v>103062</v>
      </c>
      <c r="B77" s="181" t="str">
        <f>VLOOKUP($A77,Data[],2,FALSE)</f>
        <v>CHANIOL</v>
      </c>
      <c r="C77" s="181" t="str">
        <f>VLOOKUP($A77,Data[],3,FALSE)</f>
        <v>Serge</v>
      </c>
      <c r="D77" s="116">
        <f>VLOOKUP($A77,Data[],15,FALSE)</f>
        <v>55</v>
      </c>
      <c r="E77" s="116">
        <f>VLOOKUP($A77,Data[],6,FALSE)</f>
        <v>35</v>
      </c>
      <c r="F77" s="116" t="str">
        <f>VLOOKUP($A77,Data[],16,FALSE)</f>
        <v>M</v>
      </c>
      <c r="G77" s="133" t="str">
        <f>VLOOKUP($A77,Data[],7,FALSE)</f>
        <v>DVC</v>
      </c>
      <c r="H77" s="133" t="str">
        <f>VLOOKUP($A77,Data[],5,FALSE)</f>
        <v>Aub.</v>
      </c>
      <c r="I77" s="133" t="str">
        <f>VLOOKUP($A77,Data[],4,FALSE)</f>
        <v>SENEPART</v>
      </c>
      <c r="J77" s="182" t="s">
        <v>5</v>
      </c>
      <c r="K77" s="182" t="s">
        <v>850</v>
      </c>
      <c r="L77" s="182" t="s">
        <v>848</v>
      </c>
      <c r="M77" s="189">
        <v>1.5</v>
      </c>
      <c r="N77" s="188">
        <v>53</v>
      </c>
      <c r="O77" s="200" t="s">
        <v>998</v>
      </c>
      <c r="P77" s="114" t="s">
        <v>960</v>
      </c>
      <c r="Q77" s="114"/>
      <c r="R77" s="114"/>
      <c r="S77" s="113"/>
      <c r="T77" s="114"/>
      <c r="U77" s="114"/>
      <c r="V77" s="115"/>
      <c r="W77" s="115"/>
      <c r="X77" s="115"/>
      <c r="Y77" s="115"/>
      <c r="Z77" s="115"/>
      <c r="AA77" s="1"/>
      <c r="AB77" s="1"/>
      <c r="AC77" s="1"/>
    </row>
    <row r="78" spans="1:29" ht="16" thickBot="1" x14ac:dyDescent="0.5">
      <c r="A78" s="176">
        <v>103026</v>
      </c>
      <c r="B78" s="181" t="str">
        <f>VLOOKUP($A78,Data[],2,FALSE)</f>
        <v>CHAREYRE</v>
      </c>
      <c r="C78" s="181" t="str">
        <f>VLOOKUP($A78,Data[],3,FALSE)</f>
        <v>Olivier</v>
      </c>
      <c r="D78" s="116">
        <f>VLOOKUP($A78,Data[],15,FALSE)</f>
        <v>51</v>
      </c>
      <c r="E78" s="116">
        <f>VLOOKUP($A78,Data[],6,FALSE)</f>
        <v>27</v>
      </c>
      <c r="F78" s="116" t="str">
        <f>VLOOKUP($A78,Data[],16,FALSE)</f>
        <v>M</v>
      </c>
      <c r="G78" s="133" t="str">
        <f>VLOOKUP($A78,Data[],7,FALSE)</f>
        <v>DVC</v>
      </c>
      <c r="H78" s="133" t="str">
        <f>VLOOKUP($A78,Data[],5,FALSE)</f>
        <v>Aub.</v>
      </c>
      <c r="I78" s="133" t="str">
        <f>VLOOKUP($A78,Data[],4,FALSE)</f>
        <v>FUENTES</v>
      </c>
      <c r="J78" s="182" t="s">
        <v>5</v>
      </c>
      <c r="K78" s="182" t="s">
        <v>971</v>
      </c>
      <c r="L78" s="182" t="s">
        <v>848</v>
      </c>
      <c r="M78" s="189">
        <v>7</v>
      </c>
      <c r="N78" s="188">
        <v>124</v>
      </c>
      <c r="O78" s="200" t="s">
        <v>998</v>
      </c>
      <c r="P78" s="114" t="s">
        <v>960</v>
      </c>
      <c r="Q78" s="114"/>
      <c r="R78" s="114"/>
      <c r="S78" s="113"/>
      <c r="T78" s="114"/>
      <c r="U78" s="114"/>
      <c r="V78" s="115"/>
      <c r="W78" s="115"/>
      <c r="X78" s="115"/>
      <c r="Y78" s="115"/>
      <c r="Z78" s="115"/>
      <c r="AA78" s="1"/>
      <c r="AB78" s="1"/>
      <c r="AC78" s="1"/>
    </row>
    <row r="79" spans="1:29" ht="16" thickBot="1" x14ac:dyDescent="0.5">
      <c r="A79" s="176">
        <v>103026</v>
      </c>
      <c r="B79" s="181" t="str">
        <f>VLOOKUP($A79,Data[],2,FALSE)</f>
        <v>CHAREYRE</v>
      </c>
      <c r="C79" s="181" t="str">
        <f>VLOOKUP($A79,Data[],3,FALSE)</f>
        <v>Olivier</v>
      </c>
      <c r="D79" s="116">
        <f>VLOOKUP($A79,Data[],15,FALSE)</f>
        <v>51</v>
      </c>
      <c r="E79" s="116">
        <f>VLOOKUP($A79,Data[],6,FALSE)</f>
        <v>27</v>
      </c>
      <c r="F79" s="116" t="str">
        <f>VLOOKUP($A79,Data[],16,FALSE)</f>
        <v>M</v>
      </c>
      <c r="G79" s="133" t="str">
        <f>VLOOKUP($A79,Data[],7,FALSE)</f>
        <v>DVC</v>
      </c>
      <c r="H79" s="133" t="str">
        <f>VLOOKUP($A79,Data[],5,FALSE)</f>
        <v>Aub.</v>
      </c>
      <c r="I79" s="133" t="str">
        <f>VLOOKUP($A79,Data[],4,FALSE)</f>
        <v>FUENTES</v>
      </c>
      <c r="J79" s="182" t="s">
        <v>5</v>
      </c>
      <c r="K79" s="182" t="s">
        <v>850</v>
      </c>
      <c r="L79" s="182" t="s">
        <v>848</v>
      </c>
      <c r="M79" s="189">
        <v>1.5</v>
      </c>
      <c r="N79" s="188">
        <v>53</v>
      </c>
      <c r="O79" s="200" t="s">
        <v>998</v>
      </c>
      <c r="P79" s="114" t="s">
        <v>960</v>
      </c>
      <c r="Q79" s="114"/>
      <c r="R79" s="114"/>
      <c r="S79" s="113"/>
      <c r="T79" s="114"/>
      <c r="U79" s="114"/>
      <c r="V79" s="115"/>
      <c r="W79" s="115"/>
      <c r="X79" s="115"/>
      <c r="Y79" s="115"/>
      <c r="Z79" s="115"/>
      <c r="AA79" s="1"/>
      <c r="AB79" s="1"/>
      <c r="AC79" s="1"/>
    </row>
    <row r="80" spans="1:29" ht="16" thickBot="1" x14ac:dyDescent="0.5">
      <c r="A80" s="178">
        <v>103026</v>
      </c>
      <c r="B80" s="181" t="str">
        <f>VLOOKUP($A80,Data[],2,FALSE)</f>
        <v>CHAREYRE</v>
      </c>
      <c r="C80" s="181" t="str">
        <f>VLOOKUP($A80,Data[],3,FALSE)</f>
        <v>Olivier</v>
      </c>
      <c r="D80" s="116">
        <f>VLOOKUP($A80,Data[],15,FALSE)</f>
        <v>51</v>
      </c>
      <c r="E80" s="116">
        <f>VLOOKUP($A80,Data[],6,FALSE)</f>
        <v>27</v>
      </c>
      <c r="F80" s="116" t="str">
        <f>VLOOKUP($A80,Data[],16,FALSE)</f>
        <v>M</v>
      </c>
      <c r="G80" s="133" t="str">
        <f>VLOOKUP($A80,Data[],7,FALSE)</f>
        <v>DVC</v>
      </c>
      <c r="H80" s="133" t="str">
        <f>VLOOKUP($A80,Data[],5,FALSE)</f>
        <v>Aub.</v>
      </c>
      <c r="I80" s="133" t="str">
        <f>VLOOKUP($A80,Data[],4,FALSE)</f>
        <v>FUENTES</v>
      </c>
      <c r="J80" s="182" t="s">
        <v>5</v>
      </c>
      <c r="K80" s="182" t="s">
        <v>861</v>
      </c>
      <c r="L80" s="182" t="s">
        <v>1006</v>
      </c>
      <c r="M80" s="189">
        <v>7</v>
      </c>
      <c r="N80" s="188">
        <v>117</v>
      </c>
      <c r="O80" s="200" t="s">
        <v>998</v>
      </c>
      <c r="P80" s="114" t="s">
        <v>960</v>
      </c>
      <c r="Q80" s="114"/>
      <c r="R80" s="114"/>
      <c r="S80" s="113"/>
      <c r="T80" s="114"/>
      <c r="U80" s="114"/>
      <c r="V80" s="115"/>
      <c r="W80" s="115"/>
      <c r="X80" s="115"/>
      <c r="Y80" s="115"/>
      <c r="Z80" s="115"/>
      <c r="AA80" s="1"/>
      <c r="AB80" s="1"/>
      <c r="AC80" s="1"/>
    </row>
    <row r="81" spans="1:29" ht="16" thickBot="1" x14ac:dyDescent="0.5">
      <c r="A81" s="176">
        <v>104625</v>
      </c>
      <c r="B81" s="181" t="str">
        <f>VLOOKUP($A81,Data[],2,FALSE)</f>
        <v>CHENAVAS</v>
      </c>
      <c r="C81" s="181" t="str">
        <f>VLOOKUP($A81,Data[],3,FALSE)</f>
        <v>Franck</v>
      </c>
      <c r="D81" s="116">
        <f>VLOOKUP($A81,Data[],15,FALSE)</f>
        <v>47</v>
      </c>
      <c r="E81" s="116">
        <f>VLOOKUP($A81,Data[],6,FALSE)</f>
        <v>10</v>
      </c>
      <c r="F81" s="116" t="str">
        <f>VLOOKUP($A81,Data[],16,FALSE)</f>
        <v>M</v>
      </c>
      <c r="G81" s="133" t="str">
        <f>VLOOKUP($A81,Data[],7,FALSE)</f>
        <v>DVC</v>
      </c>
      <c r="H81" s="133" t="str">
        <f>VLOOKUP($A81,Data[],5,FALSE)</f>
        <v>STG</v>
      </c>
      <c r="I81" s="133" t="str">
        <f>VLOOKUP($A81,Data[],4,FALSE)</f>
        <v>XUEREB</v>
      </c>
      <c r="J81" s="182" t="s">
        <v>5</v>
      </c>
      <c r="K81" s="182" t="s">
        <v>850</v>
      </c>
      <c r="L81" s="182" t="s">
        <v>848</v>
      </c>
      <c r="M81" s="189">
        <v>1.5</v>
      </c>
      <c r="N81" s="188">
        <v>53</v>
      </c>
      <c r="O81" s="200" t="s">
        <v>998</v>
      </c>
      <c r="P81" s="114" t="s">
        <v>960</v>
      </c>
      <c r="Q81" s="114"/>
      <c r="R81" s="114"/>
      <c r="S81" s="113"/>
      <c r="T81" s="114"/>
      <c r="U81" s="114"/>
      <c r="V81" s="115"/>
      <c r="W81" s="115"/>
      <c r="X81" s="115"/>
      <c r="Y81" s="115"/>
      <c r="Z81" s="115"/>
      <c r="AA81" s="1"/>
      <c r="AB81" s="1"/>
      <c r="AC81" s="1"/>
    </row>
    <row r="82" spans="1:29" ht="16" thickBot="1" x14ac:dyDescent="0.5">
      <c r="A82" s="176">
        <v>104625</v>
      </c>
      <c r="B82" s="181" t="str">
        <f>VLOOKUP($A82,Data[],2,FALSE)</f>
        <v>CHENAVAS</v>
      </c>
      <c r="C82" s="181" t="str">
        <f>VLOOKUP($A82,Data[],3,FALSE)</f>
        <v>Franck</v>
      </c>
      <c r="D82" s="116">
        <f>VLOOKUP($A82,Data[],15,FALSE)</f>
        <v>47</v>
      </c>
      <c r="E82" s="116">
        <f>VLOOKUP($A82,Data[],6,FALSE)</f>
        <v>10</v>
      </c>
      <c r="F82" s="116" t="str">
        <f>VLOOKUP($A82,Data[],16,FALSE)</f>
        <v>M</v>
      </c>
      <c r="G82" s="133" t="str">
        <f>VLOOKUP($A82,Data[],7,FALSE)</f>
        <v>DVC</v>
      </c>
      <c r="H82" s="133" t="str">
        <f>VLOOKUP($A82,Data[],5,FALSE)</f>
        <v>STG</v>
      </c>
      <c r="I82" s="133" t="str">
        <f>VLOOKUP($A82,Data[],4,FALSE)</f>
        <v>XUEREB</v>
      </c>
      <c r="J82" s="182" t="s">
        <v>5</v>
      </c>
      <c r="K82" s="182" t="s">
        <v>972</v>
      </c>
      <c r="L82" s="182" t="s">
        <v>848</v>
      </c>
      <c r="M82" s="189">
        <v>7</v>
      </c>
      <c r="N82" s="188">
        <v>165</v>
      </c>
      <c r="O82" s="200" t="s">
        <v>998</v>
      </c>
      <c r="P82" s="114" t="s">
        <v>960</v>
      </c>
      <c r="Q82" s="114"/>
      <c r="R82" s="114"/>
      <c r="S82" s="113"/>
      <c r="T82" s="114"/>
      <c r="U82" s="114"/>
      <c r="V82" s="115"/>
      <c r="W82" s="115"/>
      <c r="X82" s="115"/>
      <c r="Y82" s="115"/>
      <c r="Z82" s="115"/>
      <c r="AA82" s="1"/>
      <c r="AB82" s="1"/>
      <c r="AC82" s="1"/>
    </row>
    <row r="83" spans="1:29" ht="16" thickBot="1" x14ac:dyDescent="0.5">
      <c r="A83" s="178">
        <v>104625</v>
      </c>
      <c r="B83" s="181" t="str">
        <f>VLOOKUP($A83,Data[],2,FALSE)</f>
        <v>CHENAVAS</v>
      </c>
      <c r="C83" s="181" t="str">
        <f>VLOOKUP($A83,Data[],3,FALSE)</f>
        <v>Franck</v>
      </c>
      <c r="D83" s="116">
        <f>VLOOKUP($A83,Data[],15,FALSE)</f>
        <v>47</v>
      </c>
      <c r="E83" s="116">
        <f>VLOOKUP($A83,Data[],6,FALSE)</f>
        <v>10</v>
      </c>
      <c r="F83" s="116" t="str">
        <f>VLOOKUP($A83,Data[],16,FALSE)</f>
        <v>M</v>
      </c>
      <c r="G83" s="133" t="str">
        <f>VLOOKUP($A83,Data[],7,FALSE)</f>
        <v>DVC</v>
      </c>
      <c r="H83" s="133" t="str">
        <f>VLOOKUP($A83,Data[],5,FALSE)</f>
        <v>STG</v>
      </c>
      <c r="I83" s="133" t="str">
        <f>VLOOKUP($A83,Data[],4,FALSE)</f>
        <v>XUEREB</v>
      </c>
      <c r="J83" s="182" t="s">
        <v>5</v>
      </c>
      <c r="K83" s="182" t="s">
        <v>974</v>
      </c>
      <c r="L83" s="182" t="s">
        <v>863</v>
      </c>
      <c r="M83" s="189">
        <v>10.5</v>
      </c>
      <c r="N83" s="188">
        <v>260</v>
      </c>
      <c r="O83" s="200" t="s">
        <v>998</v>
      </c>
      <c r="P83" s="114" t="s">
        <v>960</v>
      </c>
      <c r="Q83" s="114"/>
      <c r="R83" s="114"/>
      <c r="S83" s="113"/>
      <c r="T83" s="114"/>
      <c r="U83" s="114"/>
      <c r="V83" s="115"/>
      <c r="W83" s="115"/>
      <c r="X83" s="115"/>
      <c r="Y83" s="115"/>
      <c r="Z83" s="115"/>
      <c r="AA83" s="1"/>
      <c r="AB83" s="1"/>
      <c r="AC83" s="1"/>
    </row>
    <row r="84" spans="1:29" ht="16" thickBot="1" x14ac:dyDescent="0.5">
      <c r="A84" s="176">
        <v>104649</v>
      </c>
      <c r="B84" s="181" t="str">
        <f>VLOOKUP($A84,Data[],2,FALSE)</f>
        <v>CHENAVIER</v>
      </c>
      <c r="C84" s="181" t="str">
        <f>VLOOKUP($A84,Data[],3,FALSE)</f>
        <v>Patrick</v>
      </c>
      <c r="D84" s="116">
        <f>VLOOKUP($A84,Data[],15,FALSE)</f>
        <v>50</v>
      </c>
      <c r="E84" s="116">
        <f>VLOOKUP($A84,Data[],6,FALSE)</f>
        <v>10</v>
      </c>
      <c r="F84" s="116" t="str">
        <f>VLOOKUP($A84,Data[],16,FALSE)</f>
        <v>M</v>
      </c>
      <c r="G84" s="133" t="str">
        <f>VLOOKUP($A84,Data[],7,FALSE)</f>
        <v>DVC</v>
      </c>
      <c r="H84" s="133" t="str">
        <f>VLOOKUP($A84,Data[],5,FALSE)</f>
        <v>STG</v>
      </c>
      <c r="I84" s="133" t="str">
        <f>VLOOKUP($A84,Data[],4,FALSE)</f>
        <v>BUISSON</v>
      </c>
      <c r="J84" s="182" t="s">
        <v>5</v>
      </c>
      <c r="K84" s="182" t="s">
        <v>850</v>
      </c>
      <c r="L84" s="182" t="s">
        <v>848</v>
      </c>
      <c r="M84" s="189">
        <v>1.5</v>
      </c>
      <c r="N84" s="188">
        <v>53</v>
      </c>
      <c r="O84" s="200" t="s">
        <v>998</v>
      </c>
      <c r="P84" s="114" t="s">
        <v>960</v>
      </c>
      <c r="Q84" s="114"/>
      <c r="R84" s="114"/>
      <c r="S84" s="113"/>
      <c r="T84" s="114"/>
      <c r="U84" s="114"/>
      <c r="V84" s="115"/>
      <c r="W84" s="115"/>
      <c r="X84" s="115"/>
      <c r="Y84" s="115"/>
      <c r="Z84" s="115"/>
      <c r="AA84" s="1"/>
      <c r="AB84" s="1"/>
      <c r="AC84" s="1"/>
    </row>
    <row r="85" spans="1:29" ht="16" thickBot="1" x14ac:dyDescent="0.5">
      <c r="A85" s="178">
        <v>104649</v>
      </c>
      <c r="B85" s="181" t="str">
        <f>VLOOKUP($A85,Data[],2,FALSE)</f>
        <v>CHENAVIER</v>
      </c>
      <c r="C85" s="181" t="str">
        <f>VLOOKUP($A85,Data[],3,FALSE)</f>
        <v>Patrick</v>
      </c>
      <c r="D85" s="116">
        <f>VLOOKUP($A85,Data[],15,FALSE)</f>
        <v>50</v>
      </c>
      <c r="E85" s="116">
        <f>VLOOKUP($A85,Data[],6,FALSE)</f>
        <v>10</v>
      </c>
      <c r="F85" s="116" t="str">
        <f>VLOOKUP($A85,Data[],16,FALSE)</f>
        <v>M</v>
      </c>
      <c r="G85" s="133" t="str">
        <f>VLOOKUP($A85,Data[],7,FALSE)</f>
        <v>DVC</v>
      </c>
      <c r="H85" s="133" t="str">
        <f>VLOOKUP($A85,Data[],5,FALSE)</f>
        <v>STG</v>
      </c>
      <c r="I85" s="133" t="str">
        <f>VLOOKUP($A85,Data[],4,FALSE)</f>
        <v>BUISSON</v>
      </c>
      <c r="J85" s="182" t="s">
        <v>5</v>
      </c>
      <c r="K85" s="182" t="s">
        <v>974</v>
      </c>
      <c r="L85" s="182" t="s">
        <v>863</v>
      </c>
      <c r="M85" s="189">
        <v>10.5</v>
      </c>
      <c r="N85" s="188">
        <v>260</v>
      </c>
      <c r="O85" s="200" t="s">
        <v>998</v>
      </c>
      <c r="P85" s="114" t="s">
        <v>960</v>
      </c>
      <c r="Q85" s="114"/>
      <c r="R85" s="114"/>
      <c r="S85" s="113"/>
      <c r="T85" s="114"/>
      <c r="U85" s="114"/>
      <c r="V85" s="115"/>
      <c r="W85" s="115"/>
      <c r="X85" s="115"/>
      <c r="Y85" s="115"/>
      <c r="Z85" s="115"/>
      <c r="AA85" s="1"/>
      <c r="AB85" s="1"/>
      <c r="AC85" s="1"/>
    </row>
    <row r="86" spans="1:29" ht="16" thickBot="1" x14ac:dyDescent="0.5">
      <c r="A86" s="176">
        <v>102960</v>
      </c>
      <c r="B86" s="181" t="str">
        <f>VLOOKUP($A86,Data[],2,FALSE)</f>
        <v>CHOMBART</v>
      </c>
      <c r="C86" s="181" t="str">
        <f>VLOOKUP($A86,Data[],3,FALSE)</f>
        <v>Francois</v>
      </c>
      <c r="D86" s="116">
        <f>VLOOKUP($A86,Data[],15,FALSE)</f>
        <v>52</v>
      </c>
      <c r="E86" s="116">
        <f>VLOOKUP($A86,Data[],6,FALSE)</f>
        <v>13</v>
      </c>
      <c r="F86" s="116" t="str">
        <f>VLOOKUP($A86,Data[],16,FALSE)</f>
        <v>M</v>
      </c>
      <c r="G86" s="133" t="str">
        <f>VLOOKUP($A86,Data[],7,FALSE)</f>
        <v>Non DVC</v>
      </c>
      <c r="H86" s="133" t="str">
        <f>VLOOKUP($A86,Data[],5,FALSE)</f>
        <v>Aub.</v>
      </c>
      <c r="I86" s="133" t="str">
        <f>VLOOKUP($A86,Data[],4,FALSE)</f>
        <v>HAON</v>
      </c>
      <c r="J86" s="182" t="s">
        <v>5</v>
      </c>
      <c r="K86" s="182" t="s">
        <v>850</v>
      </c>
      <c r="L86" s="182" t="s">
        <v>848</v>
      </c>
      <c r="M86" s="189">
        <v>1.5</v>
      </c>
      <c r="N86" s="188">
        <v>53</v>
      </c>
      <c r="O86" s="200" t="s">
        <v>998</v>
      </c>
      <c r="P86" s="114" t="s">
        <v>960</v>
      </c>
      <c r="Q86" s="114"/>
      <c r="R86" s="114"/>
      <c r="S86" s="113"/>
      <c r="T86" s="114"/>
      <c r="U86" s="114"/>
      <c r="V86" s="115"/>
      <c r="W86" s="115"/>
      <c r="X86" s="115"/>
      <c r="Y86" s="115"/>
      <c r="Z86" s="115"/>
      <c r="AA86" s="1"/>
      <c r="AB86" s="1"/>
      <c r="AC86" s="1"/>
    </row>
    <row r="87" spans="1:29" ht="16" thickBot="1" x14ac:dyDescent="0.5">
      <c r="A87" s="176">
        <v>102960</v>
      </c>
      <c r="B87" s="181" t="str">
        <f>VLOOKUP($A87,Data[],2,FALSE)</f>
        <v>CHOMBART</v>
      </c>
      <c r="C87" s="181" t="str">
        <f>VLOOKUP($A87,Data[],3,FALSE)</f>
        <v>Francois</v>
      </c>
      <c r="D87" s="116">
        <f>VLOOKUP($A87,Data[],15,FALSE)</f>
        <v>52</v>
      </c>
      <c r="E87" s="116">
        <f>VLOOKUP($A87,Data[],6,FALSE)</f>
        <v>13</v>
      </c>
      <c r="F87" s="116" t="str">
        <f>VLOOKUP($A87,Data[],16,FALSE)</f>
        <v>M</v>
      </c>
      <c r="G87" s="133" t="str">
        <f>VLOOKUP($A87,Data[],7,FALSE)</f>
        <v>Non DVC</v>
      </c>
      <c r="H87" s="133" t="str">
        <f>VLOOKUP($A87,Data[],5,FALSE)</f>
        <v>Aub.</v>
      </c>
      <c r="I87" s="133" t="str">
        <f>VLOOKUP($A87,Data[],4,FALSE)</f>
        <v>HAON</v>
      </c>
      <c r="J87" s="182" t="s">
        <v>5</v>
      </c>
      <c r="K87" s="182" t="s">
        <v>973</v>
      </c>
      <c r="L87" s="182" t="s">
        <v>848</v>
      </c>
      <c r="M87" s="189">
        <v>7</v>
      </c>
      <c r="N87" s="188">
        <v>162</v>
      </c>
      <c r="O87" s="200" t="s">
        <v>998</v>
      </c>
      <c r="P87" s="114" t="s">
        <v>960</v>
      </c>
      <c r="Q87" s="114"/>
      <c r="R87" s="114"/>
      <c r="S87" s="113"/>
      <c r="T87" s="114"/>
      <c r="U87" s="114"/>
      <c r="V87" s="115"/>
      <c r="W87" s="115"/>
      <c r="X87" s="115"/>
      <c r="Y87" s="115"/>
      <c r="Z87" s="115"/>
      <c r="AA87" s="1"/>
      <c r="AB87" s="1"/>
      <c r="AC87" s="1"/>
    </row>
    <row r="88" spans="1:29" ht="16" thickBot="1" x14ac:dyDescent="0.5">
      <c r="A88" s="176">
        <v>191743</v>
      </c>
      <c r="B88" s="181" t="str">
        <f>VLOOKUP($A88,Data[],2,FALSE)</f>
        <v>CLAVEL</v>
      </c>
      <c r="C88" s="181" t="str">
        <f>VLOOKUP($A88,Data[],3,FALSE)</f>
        <v>Jerome</v>
      </c>
      <c r="D88" s="116">
        <f>VLOOKUP($A88,Data[],15,FALSE)</f>
        <v>45</v>
      </c>
      <c r="E88" s="116">
        <f>VLOOKUP($A88,Data[],6,FALSE)</f>
        <v>11</v>
      </c>
      <c r="F88" s="116" t="str">
        <f>VLOOKUP($A88,Data[],16,FALSE)</f>
        <v>M</v>
      </c>
      <c r="G88" s="133" t="str">
        <f>VLOOKUP($A88,Data[],7,FALSE)</f>
        <v>DVC</v>
      </c>
      <c r="H88" s="133" t="str">
        <f>VLOOKUP($A88,Data[],5,FALSE)</f>
        <v>Lattes</v>
      </c>
      <c r="I88" s="133" t="str">
        <f>VLOOKUP($A88,Data[],4,FALSE)</f>
        <v>VERNE</v>
      </c>
      <c r="J88" s="182" t="s">
        <v>5</v>
      </c>
      <c r="K88" s="182" t="s">
        <v>971</v>
      </c>
      <c r="L88" s="182" t="s">
        <v>848</v>
      </c>
      <c r="M88" s="189">
        <v>7</v>
      </c>
      <c r="N88" s="188">
        <v>124</v>
      </c>
      <c r="O88" s="200" t="s">
        <v>998</v>
      </c>
      <c r="P88" s="114" t="s">
        <v>960</v>
      </c>
      <c r="Q88" s="114"/>
      <c r="R88" s="114"/>
      <c r="S88" s="113"/>
      <c r="T88" s="114"/>
      <c r="U88" s="114"/>
      <c r="V88" s="115"/>
      <c r="W88" s="115"/>
      <c r="X88" s="115"/>
      <c r="Y88" s="115"/>
      <c r="Z88" s="115"/>
      <c r="AA88" s="1"/>
      <c r="AB88" s="1"/>
      <c r="AC88" s="1"/>
    </row>
    <row r="89" spans="1:29" ht="16" thickBot="1" x14ac:dyDescent="0.5">
      <c r="A89" s="176">
        <v>104664</v>
      </c>
      <c r="B89" s="181" t="str">
        <f>VLOOKUP($A89,Data[],2,FALSE)</f>
        <v>COMBE</v>
      </c>
      <c r="C89" s="181" t="str">
        <f>VLOOKUP($A89,Data[],3,FALSE)</f>
        <v>Dominique</v>
      </c>
      <c r="D89" s="116">
        <f>VLOOKUP($A89,Data[],15,FALSE)</f>
        <v>50</v>
      </c>
      <c r="E89" s="116">
        <f>VLOOKUP($A89,Data[],6,FALSE)</f>
        <v>10</v>
      </c>
      <c r="F89" s="116" t="str">
        <f>VLOOKUP($A89,Data[],16,FALSE)</f>
        <v>M</v>
      </c>
      <c r="G89" s="133" t="str">
        <f>VLOOKUP($A89,Data[],7,FALSE)</f>
        <v>DVC</v>
      </c>
      <c r="H89" s="133" t="str">
        <f>VLOOKUP($A89,Data[],5,FALSE)</f>
        <v>STG</v>
      </c>
      <c r="I89" s="133" t="str">
        <f>VLOOKUP($A89,Data[],4,FALSE)</f>
        <v>XUEREB</v>
      </c>
      <c r="J89" s="182" t="s">
        <v>5</v>
      </c>
      <c r="K89" s="182" t="s">
        <v>971</v>
      </c>
      <c r="L89" s="182" t="s">
        <v>848</v>
      </c>
      <c r="M89" s="189">
        <v>7</v>
      </c>
      <c r="N89" s="188">
        <v>124</v>
      </c>
      <c r="O89" s="200" t="s">
        <v>998</v>
      </c>
      <c r="P89" s="114" t="s">
        <v>960</v>
      </c>
      <c r="Q89" s="114"/>
      <c r="R89" s="114"/>
      <c r="S89" s="113"/>
      <c r="T89" s="114"/>
      <c r="U89" s="114"/>
      <c r="V89" s="115"/>
      <c r="W89" s="115"/>
      <c r="X89" s="115"/>
      <c r="Y89" s="115"/>
      <c r="Z89" s="115"/>
      <c r="AA89" s="1"/>
      <c r="AB89" s="1"/>
      <c r="AC89" s="1"/>
    </row>
    <row r="90" spans="1:29" ht="16" thickBot="1" x14ac:dyDescent="0.5">
      <c r="A90" s="176">
        <v>104664</v>
      </c>
      <c r="B90" s="181" t="str">
        <f>VLOOKUP($A90,Data[],2,FALSE)</f>
        <v>COMBE</v>
      </c>
      <c r="C90" s="181" t="str">
        <f>VLOOKUP($A90,Data[],3,FALSE)</f>
        <v>Dominique</v>
      </c>
      <c r="D90" s="116">
        <f>VLOOKUP($A90,Data[],15,FALSE)</f>
        <v>50</v>
      </c>
      <c r="E90" s="116">
        <f>VLOOKUP($A90,Data[],6,FALSE)</f>
        <v>10</v>
      </c>
      <c r="F90" s="116" t="str">
        <f>VLOOKUP($A90,Data[],16,FALSE)</f>
        <v>M</v>
      </c>
      <c r="G90" s="133" t="str">
        <f>VLOOKUP($A90,Data[],7,FALSE)</f>
        <v>DVC</v>
      </c>
      <c r="H90" s="133" t="str">
        <f>VLOOKUP($A90,Data[],5,FALSE)</f>
        <v>STG</v>
      </c>
      <c r="I90" s="133" t="str">
        <f>VLOOKUP($A90,Data[],4,FALSE)</f>
        <v>XUEREB</v>
      </c>
      <c r="J90" s="182" t="s">
        <v>5</v>
      </c>
      <c r="K90" s="182" t="s">
        <v>850</v>
      </c>
      <c r="L90" s="182" t="s">
        <v>848</v>
      </c>
      <c r="M90" s="189">
        <v>1.5</v>
      </c>
      <c r="N90" s="188">
        <v>53</v>
      </c>
      <c r="O90" s="200" t="s">
        <v>998</v>
      </c>
      <c r="P90" s="114" t="s">
        <v>960</v>
      </c>
      <c r="Q90" s="114"/>
      <c r="R90" s="114"/>
      <c r="S90" s="113"/>
      <c r="T90" s="114"/>
      <c r="U90" s="114"/>
      <c r="V90" s="115"/>
      <c r="W90" s="115"/>
      <c r="X90" s="115"/>
      <c r="Y90" s="115"/>
      <c r="Z90" s="115"/>
      <c r="AA90" s="1"/>
      <c r="AB90" s="1"/>
      <c r="AC90" s="1"/>
    </row>
    <row r="91" spans="1:29" ht="16" thickBot="1" x14ac:dyDescent="0.5">
      <c r="A91" s="176">
        <v>104664</v>
      </c>
      <c r="B91" s="181" t="str">
        <f>VLOOKUP($A91,Data[],2,FALSE)</f>
        <v>COMBE</v>
      </c>
      <c r="C91" s="181" t="str">
        <f>VLOOKUP($A91,Data[],3,FALSE)</f>
        <v>Dominique</v>
      </c>
      <c r="D91" s="116">
        <f>VLOOKUP($A91,Data[],15,FALSE)</f>
        <v>50</v>
      </c>
      <c r="E91" s="116">
        <f>VLOOKUP($A91,Data[],6,FALSE)</f>
        <v>10</v>
      </c>
      <c r="F91" s="116" t="str">
        <f>VLOOKUP($A91,Data[],16,FALSE)</f>
        <v>M</v>
      </c>
      <c r="G91" s="133" t="str">
        <f>VLOOKUP($A91,Data[],7,FALSE)</f>
        <v>DVC</v>
      </c>
      <c r="H91" s="133" t="str">
        <f>VLOOKUP($A91,Data[],5,FALSE)</f>
        <v>STG</v>
      </c>
      <c r="I91" s="133" t="str">
        <f>VLOOKUP($A91,Data[],4,FALSE)</f>
        <v>XUEREB</v>
      </c>
      <c r="J91" s="182" t="s">
        <v>5</v>
      </c>
      <c r="K91" s="182" t="s">
        <v>973</v>
      </c>
      <c r="L91" s="182" t="s">
        <v>848</v>
      </c>
      <c r="M91" s="189">
        <v>7</v>
      </c>
      <c r="N91" s="188">
        <v>162</v>
      </c>
      <c r="O91" s="200" t="s">
        <v>998</v>
      </c>
      <c r="P91" s="114" t="s">
        <v>960</v>
      </c>
      <c r="Q91" s="114"/>
      <c r="R91" s="114"/>
      <c r="S91" s="113"/>
      <c r="T91" s="114"/>
      <c r="U91" s="114"/>
      <c r="V91" s="115"/>
      <c r="W91" s="115"/>
      <c r="X91" s="115"/>
      <c r="Y91" s="115"/>
      <c r="Z91" s="115"/>
      <c r="AA91" s="1"/>
      <c r="AB91" s="1"/>
      <c r="AC91" s="1"/>
    </row>
    <row r="92" spans="1:29" ht="16" thickBot="1" x14ac:dyDescent="0.5">
      <c r="A92" s="176">
        <v>332168</v>
      </c>
      <c r="B92" s="181" t="str">
        <f>VLOOKUP($A92,Data[],2,FALSE)</f>
        <v>COPPOLA</v>
      </c>
      <c r="C92" s="181" t="str">
        <f>VLOOKUP($A92,Data[],3,FALSE)</f>
        <v>Sebastien</v>
      </c>
      <c r="D92" s="116">
        <f>VLOOKUP($A92,Data[],15,FALSE)</f>
        <v>35</v>
      </c>
      <c r="E92" s="116">
        <f>VLOOKUP($A92,Data[],6,FALSE)</f>
        <v>3</v>
      </c>
      <c r="F92" s="116" t="str">
        <f>VLOOKUP($A92,Data[],16,FALSE)</f>
        <v>M</v>
      </c>
      <c r="G92" s="133" t="str">
        <f>VLOOKUP($A92,Data[],7,FALSE)</f>
        <v>DVC</v>
      </c>
      <c r="H92" s="133" t="str">
        <f>VLOOKUP($A92,Data[],5,FALSE)</f>
        <v>STG</v>
      </c>
      <c r="I92" s="133" t="str">
        <f>VLOOKUP($A92,Data[],4,FALSE)</f>
        <v>BUISSON</v>
      </c>
      <c r="J92" s="182" t="s">
        <v>5</v>
      </c>
      <c r="K92" s="182" t="s">
        <v>971</v>
      </c>
      <c r="L92" s="182" t="s">
        <v>848</v>
      </c>
      <c r="M92" s="189">
        <v>7</v>
      </c>
      <c r="N92" s="188">
        <v>124</v>
      </c>
      <c r="O92" s="200" t="s">
        <v>998</v>
      </c>
      <c r="P92" s="114" t="s">
        <v>960</v>
      </c>
      <c r="Q92" s="114"/>
      <c r="R92" s="114"/>
      <c r="S92" s="113"/>
      <c r="T92" s="114"/>
      <c r="U92" s="114"/>
      <c r="V92" s="115"/>
      <c r="W92" s="115"/>
      <c r="X92" s="115"/>
      <c r="Y92" s="115"/>
      <c r="Z92" s="115"/>
      <c r="AA92" s="1"/>
      <c r="AB92" s="1"/>
      <c r="AC92" s="1"/>
    </row>
    <row r="93" spans="1:29" ht="16" thickBot="1" x14ac:dyDescent="0.5">
      <c r="A93" s="176">
        <v>332168</v>
      </c>
      <c r="B93" s="181" t="str">
        <f>VLOOKUP($A93,Data[],2,FALSE)</f>
        <v>COPPOLA</v>
      </c>
      <c r="C93" s="181" t="str">
        <f>VLOOKUP($A93,Data[],3,FALSE)</f>
        <v>Sebastien</v>
      </c>
      <c r="D93" s="116">
        <f>VLOOKUP($A93,Data[],15,FALSE)</f>
        <v>35</v>
      </c>
      <c r="E93" s="116">
        <f>VLOOKUP($A93,Data[],6,FALSE)</f>
        <v>3</v>
      </c>
      <c r="F93" s="116" t="str">
        <f>VLOOKUP($A93,Data[],16,FALSE)</f>
        <v>M</v>
      </c>
      <c r="G93" s="133" t="str">
        <f>VLOOKUP($A93,Data[],7,FALSE)</f>
        <v>DVC</v>
      </c>
      <c r="H93" s="133" t="str">
        <f>VLOOKUP($A93,Data[],5,FALSE)</f>
        <v>STG</v>
      </c>
      <c r="I93" s="133" t="str">
        <f>VLOOKUP($A93,Data[],4,FALSE)</f>
        <v>BUISSON</v>
      </c>
      <c r="J93" s="182" t="s">
        <v>5</v>
      </c>
      <c r="K93" s="182" t="s">
        <v>850</v>
      </c>
      <c r="L93" s="182" t="s">
        <v>848</v>
      </c>
      <c r="M93" s="189">
        <v>1.5</v>
      </c>
      <c r="N93" s="188">
        <v>53</v>
      </c>
      <c r="O93" s="200" t="s">
        <v>998</v>
      </c>
      <c r="P93" s="114" t="s">
        <v>960</v>
      </c>
      <c r="Q93" s="114"/>
      <c r="R93" s="114"/>
      <c r="S93" s="113"/>
      <c r="T93" s="114"/>
      <c r="U93" s="114"/>
      <c r="V93" s="115"/>
      <c r="W93" s="115"/>
      <c r="X93" s="115"/>
      <c r="Y93" s="115"/>
      <c r="Z93" s="115"/>
      <c r="AA93" s="1"/>
      <c r="AB93" s="1"/>
      <c r="AC93" s="1"/>
    </row>
    <row r="94" spans="1:29" ht="16" thickBot="1" x14ac:dyDescent="0.5">
      <c r="A94" s="178">
        <v>332168</v>
      </c>
      <c r="B94" s="181" t="str">
        <f>VLOOKUP($A94,Data[],2,FALSE)</f>
        <v>COPPOLA</v>
      </c>
      <c r="C94" s="181" t="str">
        <f>VLOOKUP($A94,Data[],3,FALSE)</f>
        <v>Sebastien</v>
      </c>
      <c r="D94" s="116">
        <f>VLOOKUP($A94,Data[],15,FALSE)</f>
        <v>35</v>
      </c>
      <c r="E94" s="116">
        <f>VLOOKUP($A94,Data[],6,FALSE)</f>
        <v>3</v>
      </c>
      <c r="F94" s="116" t="str">
        <f>VLOOKUP($A94,Data[],16,FALSE)</f>
        <v>M</v>
      </c>
      <c r="G94" s="133" t="str">
        <f>VLOOKUP($A94,Data[],7,FALSE)</f>
        <v>DVC</v>
      </c>
      <c r="H94" s="133" t="str">
        <f>VLOOKUP($A94,Data[],5,FALSE)</f>
        <v>STG</v>
      </c>
      <c r="I94" s="133" t="str">
        <f>VLOOKUP($A94,Data[],4,FALSE)</f>
        <v>BUISSON</v>
      </c>
      <c r="J94" s="182" t="s">
        <v>5</v>
      </c>
      <c r="K94" s="182" t="s">
        <v>974</v>
      </c>
      <c r="L94" s="182" t="s">
        <v>863</v>
      </c>
      <c r="M94" s="189">
        <v>10.5</v>
      </c>
      <c r="N94" s="188">
        <v>260</v>
      </c>
      <c r="O94" s="200" t="s">
        <v>998</v>
      </c>
      <c r="P94" s="114" t="s">
        <v>960</v>
      </c>
      <c r="Q94" s="114"/>
      <c r="R94" s="114"/>
      <c r="S94" s="113"/>
      <c r="T94" s="114"/>
      <c r="U94" s="114"/>
      <c r="V94" s="115"/>
      <c r="W94" s="115"/>
      <c r="X94" s="115"/>
      <c r="Y94" s="115"/>
      <c r="Z94" s="115"/>
      <c r="AA94" s="1"/>
      <c r="AB94" s="1"/>
      <c r="AC94" s="1"/>
    </row>
    <row r="95" spans="1:29" ht="16" thickBot="1" x14ac:dyDescent="0.5">
      <c r="A95" s="176">
        <v>103064</v>
      </c>
      <c r="B95" s="181" t="str">
        <f>VLOOKUP($A95,Data[],2,FALSE)</f>
        <v>COSTE</v>
      </c>
      <c r="C95" s="181" t="str">
        <f>VLOOKUP($A95,Data[],3,FALSE)</f>
        <v>Gisele</v>
      </c>
      <c r="D95" s="116">
        <f>VLOOKUP($A95,Data[],15,FALSE)</f>
        <v>57</v>
      </c>
      <c r="E95" s="116">
        <f>VLOOKUP($A95,Data[],6,FALSE)</f>
        <v>35</v>
      </c>
      <c r="F95" s="116" t="str">
        <f>VLOOKUP($A95,Data[],16,FALSE)</f>
        <v>F</v>
      </c>
      <c r="G95" s="133" t="str">
        <f>VLOOKUP($A95,Data[],7,FALSE)</f>
        <v>DVC</v>
      </c>
      <c r="H95" s="133" t="str">
        <f>VLOOKUP($A95,Data[],5,FALSE)</f>
        <v>Aub.</v>
      </c>
      <c r="I95" s="133" t="str">
        <f>VLOOKUP($A95,Data[],4,FALSE)</f>
        <v>SENEPART</v>
      </c>
      <c r="J95" s="182" t="s">
        <v>5</v>
      </c>
      <c r="K95" s="182" t="s">
        <v>971</v>
      </c>
      <c r="L95" s="182" t="s">
        <v>848</v>
      </c>
      <c r="M95" s="189">
        <v>7</v>
      </c>
      <c r="N95" s="188">
        <v>124</v>
      </c>
      <c r="O95" s="200" t="s">
        <v>998</v>
      </c>
      <c r="P95" s="114" t="s">
        <v>960</v>
      </c>
      <c r="Q95" s="114"/>
      <c r="R95" s="114"/>
      <c r="S95" s="113"/>
      <c r="T95" s="114"/>
      <c r="U95" s="114"/>
      <c r="V95" s="115"/>
      <c r="W95" s="115"/>
      <c r="X95" s="115"/>
      <c r="Y95" s="115"/>
      <c r="Z95" s="115"/>
      <c r="AA95" s="1"/>
      <c r="AB95" s="1"/>
      <c r="AC95" s="1"/>
    </row>
    <row r="96" spans="1:29" ht="16" thickBot="1" x14ac:dyDescent="0.5">
      <c r="A96" s="176">
        <v>103064</v>
      </c>
      <c r="B96" s="181" t="str">
        <f>VLOOKUP($A96,Data[],2,FALSE)</f>
        <v>COSTE</v>
      </c>
      <c r="C96" s="181" t="str">
        <f>VLOOKUP($A96,Data[],3,FALSE)</f>
        <v>Gisele</v>
      </c>
      <c r="D96" s="116">
        <f>VLOOKUP($A96,Data[],15,FALSE)</f>
        <v>57</v>
      </c>
      <c r="E96" s="116">
        <f>VLOOKUP($A96,Data[],6,FALSE)</f>
        <v>35</v>
      </c>
      <c r="F96" s="116" t="str">
        <f>VLOOKUP($A96,Data[],16,FALSE)</f>
        <v>F</v>
      </c>
      <c r="G96" s="133" t="str">
        <f>VLOOKUP($A96,Data[],7,FALSE)</f>
        <v>DVC</v>
      </c>
      <c r="H96" s="133" t="str">
        <f>VLOOKUP($A96,Data[],5,FALSE)</f>
        <v>Aub.</v>
      </c>
      <c r="I96" s="133" t="str">
        <f>VLOOKUP($A96,Data[],4,FALSE)</f>
        <v>SENEPART</v>
      </c>
      <c r="J96" s="182" t="s">
        <v>5</v>
      </c>
      <c r="K96" s="182" t="s">
        <v>850</v>
      </c>
      <c r="L96" s="182" t="s">
        <v>848</v>
      </c>
      <c r="M96" s="189">
        <v>1.5</v>
      </c>
      <c r="N96" s="188">
        <v>53</v>
      </c>
      <c r="O96" s="200" t="s">
        <v>998</v>
      </c>
      <c r="P96" s="114" t="s">
        <v>960</v>
      </c>
      <c r="Q96" s="114"/>
      <c r="R96" s="114"/>
      <c r="S96" s="113"/>
      <c r="T96" s="114"/>
      <c r="U96" s="114"/>
      <c r="V96" s="115"/>
      <c r="W96" s="115"/>
      <c r="X96" s="115"/>
      <c r="Y96" s="115"/>
      <c r="Z96" s="115"/>
      <c r="AA96" s="1"/>
      <c r="AB96" s="1"/>
      <c r="AC96" s="1"/>
    </row>
    <row r="97" spans="1:29" ht="16" thickBot="1" x14ac:dyDescent="0.5">
      <c r="A97" s="176">
        <v>104710</v>
      </c>
      <c r="B97" s="181" t="str">
        <f>VLOOKUP($A97,Data[],2,FALSE)</f>
        <v>COUTO</v>
      </c>
      <c r="C97" s="181" t="str">
        <f>VLOOKUP($A97,Data[],3,FALSE)</f>
        <v>Adriano</v>
      </c>
      <c r="D97" s="116">
        <f>VLOOKUP($A97,Data[],15,FALSE)</f>
        <v>56</v>
      </c>
      <c r="E97" s="116">
        <f>VLOOKUP($A97,Data[],6,FALSE)</f>
        <v>10</v>
      </c>
      <c r="F97" s="116" t="str">
        <f>VLOOKUP($A97,Data[],16,FALSE)</f>
        <v>M</v>
      </c>
      <c r="G97" s="133" t="str">
        <f>VLOOKUP($A97,Data[],7,FALSE)</f>
        <v>DVC</v>
      </c>
      <c r="H97" s="133" t="str">
        <f>VLOOKUP($A97,Data[],5,FALSE)</f>
        <v>STG</v>
      </c>
      <c r="I97" s="133" t="str">
        <f>VLOOKUP($A97,Data[],4,FALSE)</f>
        <v>XUEREB</v>
      </c>
      <c r="J97" s="182" t="s">
        <v>5</v>
      </c>
      <c r="K97" s="182" t="s">
        <v>971</v>
      </c>
      <c r="L97" s="182" t="s">
        <v>848</v>
      </c>
      <c r="M97" s="189">
        <v>7</v>
      </c>
      <c r="N97" s="188">
        <v>124</v>
      </c>
      <c r="O97" s="200" t="s">
        <v>998</v>
      </c>
      <c r="P97" s="114" t="s">
        <v>960</v>
      </c>
      <c r="Q97" s="114"/>
      <c r="R97" s="114"/>
      <c r="S97" s="113"/>
      <c r="T97" s="114"/>
      <c r="U97" s="114"/>
      <c r="V97" s="115"/>
      <c r="W97" s="115"/>
      <c r="X97" s="115"/>
      <c r="Y97" s="115"/>
      <c r="Z97" s="115"/>
      <c r="AA97" s="1"/>
      <c r="AB97" s="1"/>
      <c r="AC97" s="1"/>
    </row>
    <row r="98" spans="1:29" ht="16" thickBot="1" x14ac:dyDescent="0.5">
      <c r="A98" s="176">
        <v>104710</v>
      </c>
      <c r="B98" s="181" t="str">
        <f>VLOOKUP($A98,Data[],2,FALSE)</f>
        <v>COUTO</v>
      </c>
      <c r="C98" s="181" t="str">
        <f>VLOOKUP($A98,Data[],3,FALSE)</f>
        <v>Adriano</v>
      </c>
      <c r="D98" s="116">
        <f>VLOOKUP($A98,Data[],15,FALSE)</f>
        <v>56</v>
      </c>
      <c r="E98" s="116">
        <f>VLOOKUP($A98,Data[],6,FALSE)</f>
        <v>10</v>
      </c>
      <c r="F98" s="116" t="str">
        <f>VLOOKUP($A98,Data[],16,FALSE)</f>
        <v>M</v>
      </c>
      <c r="G98" s="133" t="str">
        <f>VLOOKUP($A98,Data[],7,FALSE)</f>
        <v>DVC</v>
      </c>
      <c r="H98" s="133" t="str">
        <f>VLOOKUP($A98,Data[],5,FALSE)</f>
        <v>STG</v>
      </c>
      <c r="I98" s="133" t="str">
        <f>VLOOKUP($A98,Data[],4,FALSE)</f>
        <v>XUEREB</v>
      </c>
      <c r="J98" s="182" t="s">
        <v>5</v>
      </c>
      <c r="K98" s="182" t="s">
        <v>972</v>
      </c>
      <c r="L98" s="182" t="s">
        <v>848</v>
      </c>
      <c r="M98" s="189">
        <v>7</v>
      </c>
      <c r="N98" s="188">
        <v>165</v>
      </c>
      <c r="O98" s="200" t="s">
        <v>998</v>
      </c>
      <c r="P98" s="114" t="s">
        <v>960</v>
      </c>
      <c r="Q98" s="114"/>
      <c r="R98" s="114"/>
      <c r="S98" s="113"/>
      <c r="T98" s="114"/>
      <c r="U98" s="114"/>
      <c r="V98" s="115"/>
      <c r="W98" s="115"/>
      <c r="X98" s="115"/>
      <c r="Y98" s="115"/>
      <c r="Z98" s="115"/>
      <c r="AA98" s="1"/>
      <c r="AB98" s="1"/>
      <c r="AC98" s="1"/>
    </row>
    <row r="99" spans="1:29" ht="16" thickBot="1" x14ac:dyDescent="0.5">
      <c r="A99" s="176">
        <v>102972</v>
      </c>
      <c r="B99" s="181" t="str">
        <f>VLOOKUP($A99,Data[],2,FALSE)</f>
        <v>CRUS</v>
      </c>
      <c r="C99" s="181" t="str">
        <f>VLOOKUP($A99,Data[],3,FALSE)</f>
        <v>Jean-Louis</v>
      </c>
      <c r="D99" s="116">
        <f>VLOOKUP($A99,Data[],15,FALSE)</f>
        <v>57</v>
      </c>
      <c r="E99" s="116">
        <f>VLOOKUP($A99,Data[],6,FALSE)</f>
        <v>17</v>
      </c>
      <c r="F99" s="116" t="str">
        <f>VLOOKUP($A99,Data[],16,FALSE)</f>
        <v>M</v>
      </c>
      <c r="G99" s="133" t="str">
        <f>VLOOKUP($A99,Data[],7,FALSE)</f>
        <v>DVC</v>
      </c>
      <c r="H99" s="133" t="str">
        <f>VLOOKUP($A99,Data[],5,FALSE)</f>
        <v>Aub.</v>
      </c>
      <c r="I99" s="133" t="str">
        <f>VLOOKUP($A99,Data[],4,FALSE)</f>
        <v>ALIX</v>
      </c>
      <c r="J99" s="182" t="s">
        <v>5</v>
      </c>
      <c r="K99" s="182" t="s">
        <v>971</v>
      </c>
      <c r="L99" s="182" t="s">
        <v>848</v>
      </c>
      <c r="M99" s="189">
        <v>7</v>
      </c>
      <c r="N99" s="188">
        <v>124</v>
      </c>
      <c r="O99" s="200" t="s">
        <v>998</v>
      </c>
      <c r="P99" s="114" t="s">
        <v>960</v>
      </c>
      <c r="Q99" s="114"/>
      <c r="R99" s="114"/>
      <c r="S99" s="113"/>
      <c r="T99" s="114"/>
      <c r="U99" s="114"/>
      <c r="V99" s="115"/>
      <c r="W99" s="115"/>
      <c r="X99" s="115"/>
      <c r="Y99" s="115"/>
      <c r="Z99" s="115"/>
      <c r="AA99" s="1"/>
      <c r="AB99" s="1"/>
      <c r="AC99" s="1"/>
    </row>
    <row r="100" spans="1:29" ht="16" thickBot="1" x14ac:dyDescent="0.5">
      <c r="A100" s="178">
        <v>103034</v>
      </c>
      <c r="B100" s="181" t="str">
        <f>VLOOKUP($A100,Data[],2,FALSE)</f>
        <v>DALL ALBA</v>
      </c>
      <c r="C100" s="181" t="str">
        <f>VLOOKUP($A100,Data[],3,FALSE)</f>
        <v>Didier</v>
      </c>
      <c r="D100" s="116">
        <f>VLOOKUP($A100,Data[],15,FALSE)</f>
        <v>53</v>
      </c>
      <c r="E100" s="116">
        <f>VLOOKUP($A100,Data[],6,FALSE)</f>
        <v>33</v>
      </c>
      <c r="F100" s="116" t="str">
        <f>VLOOKUP($A100,Data[],16,FALSE)</f>
        <v>M</v>
      </c>
      <c r="G100" s="133" t="str">
        <f>VLOOKUP($A100,Data[],7,FALSE)</f>
        <v>Non DVC</v>
      </c>
      <c r="H100" s="133" t="str">
        <f>VLOOKUP($A100,Data[],5,FALSE)</f>
        <v>Aub.</v>
      </c>
      <c r="I100" s="133" t="str">
        <f>VLOOKUP($A100,Data[],4,FALSE)</f>
        <v>DARDARE</v>
      </c>
      <c r="J100" s="182" t="s">
        <v>5</v>
      </c>
      <c r="K100" s="182" t="s">
        <v>861</v>
      </c>
      <c r="L100" s="182" t="s">
        <v>1006</v>
      </c>
      <c r="M100" s="189">
        <v>7</v>
      </c>
      <c r="N100" s="188">
        <v>117</v>
      </c>
      <c r="O100" s="200" t="s">
        <v>998</v>
      </c>
      <c r="P100" s="114" t="s">
        <v>960</v>
      </c>
      <c r="Q100" s="114"/>
      <c r="R100" s="114"/>
      <c r="S100" s="113"/>
      <c r="T100" s="114"/>
      <c r="U100" s="114"/>
      <c r="V100" s="115"/>
      <c r="W100" s="115"/>
      <c r="X100" s="115"/>
      <c r="Y100" s="115"/>
      <c r="Z100" s="115"/>
      <c r="AA100" s="1"/>
      <c r="AB100" s="1"/>
      <c r="AC100" s="1"/>
    </row>
    <row r="101" spans="1:29" ht="16" thickBot="1" x14ac:dyDescent="0.5">
      <c r="A101" s="176">
        <v>102894</v>
      </c>
      <c r="B101" s="181" t="str">
        <f>VLOOKUP($A101,Data[],2,FALSE)</f>
        <v>DALLANEGRA</v>
      </c>
      <c r="C101" s="181" t="str">
        <f>VLOOKUP($A101,Data[],3,FALSE)</f>
        <v>Gerald</v>
      </c>
      <c r="D101" s="116">
        <f>VLOOKUP($A101,Data[],15,FALSE)</f>
        <v>46</v>
      </c>
      <c r="E101" s="116">
        <f>VLOOKUP($A101,Data[],6,FALSE)</f>
        <v>10</v>
      </c>
      <c r="F101" s="116" t="str">
        <f>VLOOKUP($A101,Data[],16,FALSE)</f>
        <v>M</v>
      </c>
      <c r="G101" s="133" t="str">
        <f>VLOOKUP($A101,Data[],7,FALSE)</f>
        <v>DVC</v>
      </c>
      <c r="H101" s="133" t="str">
        <f>VLOOKUP($A101,Data[],5,FALSE)</f>
        <v>Aub.</v>
      </c>
      <c r="I101" s="133" t="str">
        <f>VLOOKUP($A101,Data[],4,FALSE)</f>
        <v>ALIX</v>
      </c>
      <c r="J101" s="182" t="s">
        <v>5</v>
      </c>
      <c r="K101" s="182" t="s">
        <v>971</v>
      </c>
      <c r="L101" s="182" t="s">
        <v>848</v>
      </c>
      <c r="M101" s="189">
        <v>7</v>
      </c>
      <c r="N101" s="188">
        <v>124</v>
      </c>
      <c r="O101" s="200" t="s">
        <v>998</v>
      </c>
      <c r="P101" s="114" t="s">
        <v>960</v>
      </c>
      <c r="Q101" s="114"/>
      <c r="R101" s="114"/>
      <c r="S101" s="113"/>
      <c r="T101" s="114"/>
      <c r="U101" s="114"/>
      <c r="V101" s="115"/>
      <c r="W101" s="115"/>
      <c r="X101" s="115"/>
      <c r="Y101" s="115"/>
      <c r="Z101" s="115"/>
      <c r="AA101" s="1"/>
      <c r="AB101" s="1"/>
      <c r="AC101" s="1"/>
    </row>
    <row r="102" spans="1:29" ht="16" thickBot="1" x14ac:dyDescent="0.5">
      <c r="A102" s="176">
        <v>102894</v>
      </c>
      <c r="B102" s="181" t="str">
        <f>VLOOKUP($A102,Data[],2,FALSE)</f>
        <v>DALLANEGRA</v>
      </c>
      <c r="C102" s="181" t="str">
        <f>VLOOKUP($A102,Data[],3,FALSE)</f>
        <v>Gerald</v>
      </c>
      <c r="D102" s="116">
        <f>VLOOKUP($A102,Data[],15,FALSE)</f>
        <v>46</v>
      </c>
      <c r="E102" s="116">
        <f>VLOOKUP($A102,Data[],6,FALSE)</f>
        <v>10</v>
      </c>
      <c r="F102" s="116" t="str">
        <f>VLOOKUP($A102,Data[],16,FALSE)</f>
        <v>M</v>
      </c>
      <c r="G102" s="133" t="str">
        <f>VLOOKUP($A102,Data[],7,FALSE)</f>
        <v>DVC</v>
      </c>
      <c r="H102" s="133" t="str">
        <f>VLOOKUP($A102,Data[],5,FALSE)</f>
        <v>Aub.</v>
      </c>
      <c r="I102" s="133" t="str">
        <f>VLOOKUP($A102,Data[],4,FALSE)</f>
        <v>ALIX</v>
      </c>
      <c r="J102" s="182" t="s">
        <v>5</v>
      </c>
      <c r="K102" s="182" t="s">
        <v>850</v>
      </c>
      <c r="L102" s="182" t="s">
        <v>848</v>
      </c>
      <c r="M102" s="189">
        <v>1.5</v>
      </c>
      <c r="N102" s="188">
        <v>53</v>
      </c>
      <c r="O102" s="200" t="s">
        <v>998</v>
      </c>
      <c r="P102" s="114" t="s">
        <v>960</v>
      </c>
      <c r="Q102" s="114"/>
      <c r="R102" s="114"/>
      <c r="S102" s="113"/>
      <c r="T102" s="114"/>
      <c r="U102" s="114"/>
      <c r="V102" s="115"/>
      <c r="W102" s="115"/>
      <c r="X102" s="115"/>
      <c r="Y102" s="115"/>
      <c r="Z102" s="115"/>
      <c r="AA102" s="1"/>
      <c r="AB102" s="1"/>
      <c r="AC102" s="1"/>
    </row>
    <row r="103" spans="1:29" ht="16" thickBot="1" x14ac:dyDescent="0.5">
      <c r="A103" s="176">
        <v>11655</v>
      </c>
      <c r="B103" s="181" t="str">
        <f>VLOOKUP($A103,Data[],2,FALSE)</f>
        <v>DARDARE</v>
      </c>
      <c r="C103" s="181" t="str">
        <f>VLOOKUP($A103,Data[],3,FALSE)</f>
        <v>Olivier</v>
      </c>
      <c r="D103" s="116">
        <f>VLOOKUP($A103,Data[],15,FALSE)</f>
        <v>57</v>
      </c>
      <c r="E103" s="116">
        <f>VLOOKUP($A103,Data[],6,FALSE)</f>
        <v>0</v>
      </c>
      <c r="F103" s="116" t="str">
        <f>VLOOKUP($A103,Data[],16,FALSE)</f>
        <v>M</v>
      </c>
      <c r="G103" s="133" t="str">
        <f>VLOOKUP($A103,Data[],7,FALSE)</f>
        <v>Non DVC</v>
      </c>
      <c r="H103" s="133" t="str">
        <f>VLOOKUP($A103,Data[],5,FALSE)</f>
        <v>Aub.</v>
      </c>
      <c r="I103" s="133" t="str">
        <f>VLOOKUP($A103,Data[],4,FALSE)</f>
        <v>CHATAIGNER</v>
      </c>
      <c r="J103" s="182" t="s">
        <v>5</v>
      </c>
      <c r="K103" s="182" t="s">
        <v>850</v>
      </c>
      <c r="L103" s="182" t="s">
        <v>848</v>
      </c>
      <c r="M103" s="189">
        <v>1.5</v>
      </c>
      <c r="N103" s="188">
        <v>53</v>
      </c>
      <c r="O103" s="200" t="s">
        <v>998</v>
      </c>
      <c r="P103" s="114" t="s">
        <v>960</v>
      </c>
      <c r="Q103" s="114"/>
      <c r="R103" s="114"/>
      <c r="S103" s="113"/>
      <c r="T103" s="114"/>
      <c r="U103" s="114"/>
      <c r="V103" s="115"/>
      <c r="W103" s="115"/>
      <c r="X103" s="115"/>
      <c r="Y103" s="115"/>
      <c r="Z103" s="115"/>
      <c r="AA103" s="1"/>
      <c r="AB103" s="1"/>
      <c r="AC103" s="1"/>
    </row>
    <row r="104" spans="1:29" ht="16" thickBot="1" x14ac:dyDescent="0.5">
      <c r="A104" s="176">
        <v>10555317</v>
      </c>
      <c r="B104" s="181" t="str">
        <f>VLOOKUP($A104,Data[],2,FALSE)</f>
        <v>DJELLOULI</v>
      </c>
      <c r="C104" s="181" t="str">
        <f>VLOOKUP($A104,Data[],3,FALSE)</f>
        <v>Brahim</v>
      </c>
      <c r="D104" s="116">
        <f>VLOOKUP($A104,Data[],15,FALSE)</f>
        <v>50</v>
      </c>
      <c r="E104" s="116">
        <f>VLOOKUP($A104,Data[],6,FALSE)</f>
        <v>1</v>
      </c>
      <c r="F104" s="116" t="str">
        <f>VLOOKUP($A104,Data[],16,FALSE)</f>
        <v>M</v>
      </c>
      <c r="G104" s="133" t="str">
        <f>VLOOKUP($A104,Data[],7,FALSE)</f>
        <v>DVC</v>
      </c>
      <c r="H104" s="133" t="str">
        <f>VLOOKUP($A104,Data[],5,FALSE)</f>
        <v>STG</v>
      </c>
      <c r="I104" s="133" t="str">
        <f>VLOOKUP($A104,Data[],4,FALSE)</f>
        <v>XUEREB</v>
      </c>
      <c r="J104" s="182" t="s">
        <v>5</v>
      </c>
      <c r="K104" s="182" t="s">
        <v>850</v>
      </c>
      <c r="L104" s="182" t="s">
        <v>848</v>
      </c>
      <c r="M104" s="189">
        <v>1.5</v>
      </c>
      <c r="N104" s="188">
        <v>53</v>
      </c>
      <c r="O104" s="200" t="s">
        <v>998</v>
      </c>
      <c r="P104" s="114" t="s">
        <v>960</v>
      </c>
      <c r="Q104" s="114"/>
      <c r="R104" s="114"/>
      <c r="S104" s="113"/>
      <c r="T104" s="114"/>
      <c r="U104" s="114"/>
      <c r="V104" s="115"/>
      <c r="W104" s="115"/>
      <c r="X104" s="115"/>
      <c r="Y104" s="115"/>
      <c r="Z104" s="115"/>
      <c r="AA104" s="1"/>
      <c r="AB104" s="1"/>
      <c r="AC104" s="1"/>
    </row>
    <row r="105" spans="1:29" ht="16" thickBot="1" x14ac:dyDescent="0.5">
      <c r="A105" s="176">
        <v>68142</v>
      </c>
      <c r="B105" s="181" t="str">
        <f>VLOOKUP($A105,Data[],2,FALSE)</f>
        <v>DUBREUIL</v>
      </c>
      <c r="C105" s="181" t="str">
        <f>VLOOKUP($A105,Data[],3,FALSE)</f>
        <v>Nicolas</v>
      </c>
      <c r="D105" s="116">
        <f>VLOOKUP($A105,Data[],15,FALSE)</f>
        <v>33</v>
      </c>
      <c r="E105" s="116">
        <f>VLOOKUP($A105,Data[],6,FALSE)</f>
        <v>0</v>
      </c>
      <c r="F105" s="116" t="str">
        <f>VLOOKUP($A105,Data[],16,FALSE)</f>
        <v>M</v>
      </c>
      <c r="G105" s="133" t="str">
        <f>VLOOKUP($A105,Data[],7,FALSE)</f>
        <v>Non DVC</v>
      </c>
      <c r="H105" s="133" t="str">
        <f>VLOOKUP($A105,Data[],5,FALSE)</f>
        <v>Aub.</v>
      </c>
      <c r="I105" s="133" t="str">
        <f>VLOOKUP($A105,Data[],4,FALSE)</f>
        <v>DARDARE</v>
      </c>
      <c r="J105" s="182" t="s">
        <v>5</v>
      </c>
      <c r="K105" s="182" t="s">
        <v>850</v>
      </c>
      <c r="L105" s="182" t="s">
        <v>848</v>
      </c>
      <c r="M105" s="189">
        <v>1.5</v>
      </c>
      <c r="N105" s="188">
        <v>53</v>
      </c>
      <c r="O105" s="200" t="s">
        <v>998</v>
      </c>
      <c r="P105" s="114" t="s">
        <v>960</v>
      </c>
      <c r="Q105" s="114"/>
      <c r="R105" s="114"/>
      <c r="S105" s="113"/>
      <c r="T105" s="114"/>
      <c r="U105" s="114"/>
      <c r="V105" s="115"/>
      <c r="W105" s="115"/>
      <c r="X105" s="115"/>
      <c r="Y105" s="115"/>
      <c r="Z105" s="115"/>
      <c r="AA105" s="1"/>
      <c r="AB105" s="1"/>
      <c r="AC105" s="1"/>
    </row>
    <row r="106" spans="1:29" ht="16" thickBot="1" x14ac:dyDescent="0.5">
      <c r="A106" s="178">
        <v>68142</v>
      </c>
      <c r="B106" s="181" t="str">
        <f>VLOOKUP($A106,Data[],2,FALSE)</f>
        <v>DUBREUIL</v>
      </c>
      <c r="C106" s="181" t="str">
        <f>VLOOKUP($A106,Data[],3,FALSE)</f>
        <v>Nicolas</v>
      </c>
      <c r="D106" s="116">
        <f>VLOOKUP($A106,Data[],15,FALSE)</f>
        <v>33</v>
      </c>
      <c r="E106" s="116">
        <f>VLOOKUP($A106,Data[],6,FALSE)</f>
        <v>0</v>
      </c>
      <c r="F106" s="116" t="str">
        <f>VLOOKUP($A106,Data[],16,FALSE)</f>
        <v>M</v>
      </c>
      <c r="G106" s="133" t="str">
        <f>VLOOKUP($A106,Data[],7,FALSE)</f>
        <v>Non DVC</v>
      </c>
      <c r="H106" s="133" t="str">
        <f>VLOOKUP($A106,Data[],5,FALSE)</f>
        <v>Aub.</v>
      </c>
      <c r="I106" s="133" t="str">
        <f>VLOOKUP($A106,Data[],4,FALSE)</f>
        <v>DARDARE</v>
      </c>
      <c r="J106" s="182" t="s">
        <v>5</v>
      </c>
      <c r="K106" s="182" t="s">
        <v>861</v>
      </c>
      <c r="L106" s="182" t="s">
        <v>1006</v>
      </c>
      <c r="M106" s="189">
        <v>7</v>
      </c>
      <c r="N106" s="188">
        <v>117</v>
      </c>
      <c r="O106" s="200" t="s">
        <v>998</v>
      </c>
      <c r="P106" s="114" t="s">
        <v>960</v>
      </c>
      <c r="Q106" s="114"/>
      <c r="R106" s="114"/>
      <c r="S106" s="113"/>
      <c r="T106" s="114"/>
      <c r="U106" s="114"/>
      <c r="V106" s="115"/>
      <c r="W106" s="115"/>
      <c r="X106" s="115"/>
      <c r="Y106" s="115"/>
      <c r="Z106" s="115"/>
      <c r="AA106" s="1"/>
      <c r="AB106" s="1"/>
      <c r="AC106" s="1"/>
    </row>
    <row r="107" spans="1:29" ht="16" thickBot="1" x14ac:dyDescent="0.5">
      <c r="A107" s="176">
        <v>103003</v>
      </c>
      <c r="B107" s="181" t="str">
        <f>VLOOKUP($A107,Data[],2,FALSE)</f>
        <v>DUCROS</v>
      </c>
      <c r="C107" s="181" t="str">
        <f>VLOOKUP($A107,Data[],3,FALSE)</f>
        <v>Remi</v>
      </c>
      <c r="D107" s="116">
        <f>VLOOKUP($A107,Data[],15,FALSE)</f>
        <v>55</v>
      </c>
      <c r="E107" s="116">
        <f>VLOOKUP($A107,Data[],6,FALSE)</f>
        <v>20</v>
      </c>
      <c r="F107" s="116" t="str">
        <f>VLOOKUP($A107,Data[],16,FALSE)</f>
        <v>M</v>
      </c>
      <c r="G107" s="133" t="str">
        <f>VLOOKUP($A107,Data[],7,FALSE)</f>
        <v>DVC</v>
      </c>
      <c r="H107" s="133" t="str">
        <f>VLOOKUP($A107,Data[],5,FALSE)</f>
        <v>Aub.</v>
      </c>
      <c r="I107" s="133" t="str">
        <f>VLOOKUP($A107,Data[],4,FALSE)</f>
        <v>SAVY</v>
      </c>
      <c r="J107" s="182" t="s">
        <v>5</v>
      </c>
      <c r="K107" s="182" t="s">
        <v>971</v>
      </c>
      <c r="L107" s="182" t="s">
        <v>848</v>
      </c>
      <c r="M107" s="189">
        <v>7</v>
      </c>
      <c r="N107" s="188">
        <v>124</v>
      </c>
      <c r="O107" s="200" t="s">
        <v>998</v>
      </c>
      <c r="P107" s="114" t="s">
        <v>960</v>
      </c>
      <c r="Q107" s="114"/>
      <c r="R107" s="114"/>
      <c r="S107" s="113"/>
      <c r="T107" s="114"/>
      <c r="U107" s="114"/>
      <c r="V107" s="115"/>
      <c r="W107" s="115"/>
      <c r="X107" s="115"/>
      <c r="Y107" s="115"/>
      <c r="Z107" s="115"/>
      <c r="AA107" s="1"/>
      <c r="AB107" s="1"/>
      <c r="AC107" s="1"/>
    </row>
    <row r="108" spans="1:29" ht="16" thickBot="1" x14ac:dyDescent="0.5">
      <c r="A108" s="176">
        <v>103003</v>
      </c>
      <c r="B108" s="181" t="str">
        <f>VLOOKUP($A108,Data[],2,FALSE)</f>
        <v>DUCROS</v>
      </c>
      <c r="C108" s="181" t="str">
        <f>VLOOKUP($A108,Data[],3,FALSE)</f>
        <v>Remi</v>
      </c>
      <c r="D108" s="116">
        <f>VLOOKUP($A108,Data[],15,FALSE)</f>
        <v>55</v>
      </c>
      <c r="E108" s="116">
        <f>VLOOKUP($A108,Data[],6,FALSE)</f>
        <v>20</v>
      </c>
      <c r="F108" s="116" t="str">
        <f>VLOOKUP($A108,Data[],16,FALSE)</f>
        <v>M</v>
      </c>
      <c r="G108" s="133" t="str">
        <f>VLOOKUP($A108,Data[],7,FALSE)</f>
        <v>DVC</v>
      </c>
      <c r="H108" s="133" t="str">
        <f>VLOOKUP($A108,Data[],5,FALSE)</f>
        <v>Aub.</v>
      </c>
      <c r="I108" s="133" t="str">
        <f>VLOOKUP($A108,Data[],4,FALSE)</f>
        <v>SAVY</v>
      </c>
      <c r="J108" s="182" t="s">
        <v>5</v>
      </c>
      <c r="K108" s="182" t="s">
        <v>850</v>
      </c>
      <c r="L108" s="182" t="s">
        <v>848</v>
      </c>
      <c r="M108" s="189">
        <v>1.5</v>
      </c>
      <c r="N108" s="188">
        <v>53</v>
      </c>
      <c r="O108" s="200" t="s">
        <v>998</v>
      </c>
      <c r="P108" s="114" t="s">
        <v>960</v>
      </c>
      <c r="Q108" s="114"/>
      <c r="R108" s="114"/>
      <c r="S108" s="113"/>
      <c r="T108" s="114"/>
      <c r="U108" s="114"/>
      <c r="V108" s="115"/>
      <c r="W108" s="115"/>
      <c r="X108" s="115"/>
      <c r="Y108" s="115"/>
      <c r="Z108" s="115"/>
      <c r="AA108" s="1"/>
      <c r="AB108" s="1"/>
      <c r="AC108" s="1"/>
    </row>
    <row r="109" spans="1:29" ht="16" thickBot="1" x14ac:dyDescent="0.5">
      <c r="A109" s="176">
        <v>103003</v>
      </c>
      <c r="B109" s="181" t="str">
        <f>VLOOKUP($A109,Data[],2,FALSE)</f>
        <v>DUCROS</v>
      </c>
      <c r="C109" s="181" t="str">
        <f>VLOOKUP($A109,Data[],3,FALSE)</f>
        <v>Remi</v>
      </c>
      <c r="D109" s="116">
        <f>VLOOKUP($A109,Data[],15,FALSE)</f>
        <v>55</v>
      </c>
      <c r="E109" s="116">
        <f>VLOOKUP($A109,Data[],6,FALSE)</f>
        <v>20</v>
      </c>
      <c r="F109" s="116" t="str">
        <f>VLOOKUP($A109,Data[],16,FALSE)</f>
        <v>M</v>
      </c>
      <c r="G109" s="133" t="str">
        <f>VLOOKUP($A109,Data[],7,FALSE)</f>
        <v>DVC</v>
      </c>
      <c r="H109" s="133" t="str">
        <f>VLOOKUP($A109,Data[],5,FALSE)</f>
        <v>Aub.</v>
      </c>
      <c r="I109" s="133" t="str">
        <f>VLOOKUP($A109,Data[],4,FALSE)</f>
        <v>SAVY</v>
      </c>
      <c r="J109" s="182" t="s">
        <v>5</v>
      </c>
      <c r="K109" s="182" t="s">
        <v>973</v>
      </c>
      <c r="L109" s="182" t="s">
        <v>848</v>
      </c>
      <c r="M109" s="189">
        <v>7</v>
      </c>
      <c r="N109" s="188">
        <v>162</v>
      </c>
      <c r="O109" s="200" t="s">
        <v>998</v>
      </c>
      <c r="P109" s="114" t="s">
        <v>960</v>
      </c>
      <c r="Q109" s="114"/>
      <c r="R109" s="114"/>
      <c r="S109" s="113"/>
      <c r="T109" s="114"/>
      <c r="U109" s="114"/>
      <c r="V109" s="115"/>
      <c r="W109" s="115"/>
      <c r="X109" s="115"/>
      <c r="Y109" s="115"/>
      <c r="Z109" s="115"/>
      <c r="AA109" s="1"/>
      <c r="AB109" s="1"/>
      <c r="AC109" s="1"/>
    </row>
    <row r="110" spans="1:29" ht="16" thickBot="1" x14ac:dyDescent="0.5">
      <c r="A110" s="176">
        <v>103003</v>
      </c>
      <c r="B110" s="181" t="str">
        <f>VLOOKUP($A110,Data[],2,FALSE)</f>
        <v>DUCROS</v>
      </c>
      <c r="C110" s="181" t="str">
        <f>VLOOKUP($A110,Data[],3,FALSE)</f>
        <v>Remi</v>
      </c>
      <c r="D110" s="116">
        <f>VLOOKUP($A110,Data[],15,FALSE)</f>
        <v>55</v>
      </c>
      <c r="E110" s="116">
        <f>VLOOKUP($A110,Data[],6,FALSE)</f>
        <v>20</v>
      </c>
      <c r="F110" s="116" t="str">
        <f>VLOOKUP($A110,Data[],16,FALSE)</f>
        <v>M</v>
      </c>
      <c r="G110" s="133" t="str">
        <f>VLOOKUP($A110,Data[],7,FALSE)</f>
        <v>DVC</v>
      </c>
      <c r="H110" s="133" t="str">
        <f>VLOOKUP($A110,Data[],5,FALSE)</f>
        <v>Aub.</v>
      </c>
      <c r="I110" s="133" t="str">
        <f>VLOOKUP($A110,Data[],4,FALSE)</f>
        <v>SAVY</v>
      </c>
      <c r="J110" s="182" t="s">
        <v>5</v>
      </c>
      <c r="K110" s="182" t="s">
        <v>860</v>
      </c>
      <c r="L110" s="182" t="s">
        <v>848</v>
      </c>
      <c r="M110" s="189">
        <v>14</v>
      </c>
      <c r="N110" s="188">
        <v>297</v>
      </c>
      <c r="O110" s="200" t="s">
        <v>998</v>
      </c>
      <c r="P110" s="114" t="s">
        <v>960</v>
      </c>
      <c r="Q110" s="114"/>
      <c r="R110" s="114"/>
      <c r="S110" s="113"/>
      <c r="T110" s="114"/>
      <c r="U110" s="114"/>
      <c r="V110" s="115"/>
      <c r="W110" s="115"/>
      <c r="X110" s="115"/>
      <c r="Y110" s="115"/>
      <c r="Z110" s="115"/>
      <c r="AA110" s="1"/>
      <c r="AB110" s="1"/>
      <c r="AC110" s="1"/>
    </row>
    <row r="111" spans="1:29" ht="16" thickBot="1" x14ac:dyDescent="0.5">
      <c r="A111" s="176">
        <v>103074</v>
      </c>
      <c r="B111" s="181" t="str">
        <f>VLOOKUP($A111,Data[],2,FALSE)</f>
        <v>DUNY</v>
      </c>
      <c r="C111" s="181" t="str">
        <f>VLOOKUP($A111,Data[],3,FALSE)</f>
        <v>Gilles</v>
      </c>
      <c r="D111" s="116">
        <f>VLOOKUP($A111,Data[],15,FALSE)</f>
        <v>56</v>
      </c>
      <c r="E111" s="116">
        <f>VLOOKUP($A111,Data[],6,FALSE)</f>
        <v>35</v>
      </c>
      <c r="F111" s="116" t="str">
        <f>VLOOKUP($A111,Data[],16,FALSE)</f>
        <v>M</v>
      </c>
      <c r="G111" s="133" t="str">
        <f>VLOOKUP($A111,Data[],7,FALSE)</f>
        <v>Non DVC</v>
      </c>
      <c r="H111" s="133" t="str">
        <f>VLOOKUP($A111,Data[],5,FALSE)</f>
        <v>Aub.</v>
      </c>
      <c r="I111" s="133" t="str">
        <f>VLOOKUP($A111,Data[],4,FALSE)</f>
        <v>FELDER</v>
      </c>
      <c r="J111" s="182" t="s">
        <v>5</v>
      </c>
      <c r="K111" s="182" t="s">
        <v>971</v>
      </c>
      <c r="L111" s="182" t="s">
        <v>848</v>
      </c>
      <c r="M111" s="189">
        <v>7</v>
      </c>
      <c r="N111" s="188">
        <v>124</v>
      </c>
      <c r="O111" s="200" t="s">
        <v>998</v>
      </c>
      <c r="P111" s="114" t="s">
        <v>960</v>
      </c>
      <c r="Q111" s="114"/>
      <c r="R111" s="114"/>
      <c r="S111" s="113"/>
      <c r="T111" s="114"/>
      <c r="U111" s="114"/>
      <c r="V111" s="115"/>
      <c r="W111" s="115"/>
      <c r="X111" s="115"/>
      <c r="Y111" s="115"/>
      <c r="Z111" s="115"/>
      <c r="AA111" s="1"/>
      <c r="AB111" s="1"/>
      <c r="AC111" s="1"/>
    </row>
    <row r="112" spans="1:29" ht="16" thickBot="1" x14ac:dyDescent="0.5">
      <c r="A112" s="176">
        <v>102984</v>
      </c>
      <c r="B112" s="181" t="str">
        <f>VLOOKUP($A112,Data[],2,FALSE)</f>
        <v>DUPLAN</v>
      </c>
      <c r="C112" s="181" t="str">
        <f>VLOOKUP($A112,Data[],3,FALSE)</f>
        <v>Jerome</v>
      </c>
      <c r="D112" s="116">
        <f>VLOOKUP($A112,Data[],15,FALSE)</f>
        <v>42</v>
      </c>
      <c r="E112" s="116">
        <f>VLOOKUP($A112,Data[],6,FALSE)</f>
        <v>19</v>
      </c>
      <c r="F112" s="116" t="str">
        <f>VLOOKUP($A112,Data[],16,FALSE)</f>
        <v>M</v>
      </c>
      <c r="G112" s="133" t="str">
        <f>VLOOKUP($A112,Data[],7,FALSE)</f>
        <v>DVC</v>
      </c>
      <c r="H112" s="133" t="str">
        <f>VLOOKUP($A112,Data[],5,FALSE)</f>
        <v>Aub.</v>
      </c>
      <c r="I112" s="133" t="str">
        <f>VLOOKUP($A112,Data[],4,FALSE)</f>
        <v>SENEPART</v>
      </c>
      <c r="J112" s="182" t="s">
        <v>5</v>
      </c>
      <c r="K112" s="182" t="s">
        <v>850</v>
      </c>
      <c r="L112" s="182" t="s">
        <v>848</v>
      </c>
      <c r="M112" s="189">
        <v>1.5</v>
      </c>
      <c r="N112" s="188">
        <v>53</v>
      </c>
      <c r="O112" s="200" t="s">
        <v>998</v>
      </c>
      <c r="P112" s="114" t="s">
        <v>960</v>
      </c>
      <c r="Q112" s="114"/>
      <c r="R112" s="114"/>
      <c r="S112" s="113"/>
      <c r="T112" s="114"/>
      <c r="U112" s="114"/>
      <c r="V112" s="115"/>
      <c r="W112" s="115"/>
      <c r="X112" s="115"/>
      <c r="Y112" s="115"/>
      <c r="Z112" s="115"/>
      <c r="AA112" s="1"/>
      <c r="AB112" s="1"/>
      <c r="AC112" s="1"/>
    </row>
    <row r="113" spans="1:29" ht="16" thickBot="1" x14ac:dyDescent="0.5">
      <c r="A113" s="178">
        <v>102984</v>
      </c>
      <c r="B113" s="181" t="str">
        <f>VLOOKUP($A113,Data[],2,FALSE)</f>
        <v>DUPLAN</v>
      </c>
      <c r="C113" s="181" t="str">
        <f>VLOOKUP($A113,Data[],3,FALSE)</f>
        <v>Jerome</v>
      </c>
      <c r="D113" s="116">
        <f>VLOOKUP($A113,Data[],15,FALSE)</f>
        <v>42</v>
      </c>
      <c r="E113" s="116">
        <f>VLOOKUP($A113,Data[],6,FALSE)</f>
        <v>19</v>
      </c>
      <c r="F113" s="116" t="str">
        <f>VLOOKUP($A113,Data[],16,FALSE)</f>
        <v>M</v>
      </c>
      <c r="G113" s="133" t="str">
        <f>VLOOKUP($A113,Data[],7,FALSE)</f>
        <v>DVC</v>
      </c>
      <c r="H113" s="133" t="str">
        <f>VLOOKUP($A113,Data[],5,FALSE)</f>
        <v>Aub.</v>
      </c>
      <c r="I113" s="133" t="str">
        <f>VLOOKUP($A113,Data[],4,FALSE)</f>
        <v>SENEPART</v>
      </c>
      <c r="J113" s="182" t="s">
        <v>5</v>
      </c>
      <c r="K113" s="182" t="s">
        <v>861</v>
      </c>
      <c r="L113" s="182" t="s">
        <v>1006</v>
      </c>
      <c r="M113" s="189">
        <v>7</v>
      </c>
      <c r="N113" s="188">
        <v>117</v>
      </c>
      <c r="O113" s="200" t="s">
        <v>998</v>
      </c>
      <c r="P113" s="114" t="s">
        <v>960</v>
      </c>
      <c r="Q113" s="114"/>
      <c r="R113" s="114"/>
      <c r="S113" s="113"/>
      <c r="T113" s="114"/>
      <c r="U113" s="114"/>
      <c r="V113" s="115"/>
      <c r="W113" s="115"/>
      <c r="X113" s="115"/>
      <c r="Y113" s="115"/>
      <c r="Z113" s="115"/>
      <c r="AA113" s="1"/>
      <c r="AB113" s="1"/>
      <c r="AC113" s="1"/>
    </row>
    <row r="114" spans="1:29" ht="16" thickBot="1" x14ac:dyDescent="0.5">
      <c r="A114" s="179">
        <v>102981</v>
      </c>
      <c r="B114" s="181" t="str">
        <f>VLOOKUP($A114,Data[],2,FALSE)</f>
        <v>DURAND</v>
      </c>
      <c r="C114" s="181" t="str">
        <f>VLOOKUP($A114,Data[],3,FALSE)</f>
        <v>Guy</v>
      </c>
      <c r="D114" s="116">
        <f>VLOOKUP($A114,Data[],15,FALSE)</f>
        <v>51</v>
      </c>
      <c r="E114" s="116">
        <f>VLOOKUP($A114,Data[],6,FALSE)</f>
        <v>20</v>
      </c>
      <c r="F114" s="116" t="str">
        <f>VLOOKUP($A114,Data[],16,FALSE)</f>
        <v>M</v>
      </c>
      <c r="G114" s="133" t="str">
        <f>VLOOKUP($A114,Data[],7,FALSE)</f>
        <v>DVC</v>
      </c>
      <c r="H114" s="133" t="str">
        <f>VLOOKUP($A114,Data[],5,FALSE)</f>
        <v>Aub.</v>
      </c>
      <c r="I114" s="133" t="str">
        <f>VLOOKUP($A114,Data[],4,FALSE)</f>
        <v>ALIX</v>
      </c>
      <c r="J114" s="182" t="s">
        <v>5</v>
      </c>
      <c r="K114" s="182" t="s">
        <v>850</v>
      </c>
      <c r="L114" s="182" t="s">
        <v>848</v>
      </c>
      <c r="M114" s="189">
        <v>1.5</v>
      </c>
      <c r="N114" s="188">
        <v>53</v>
      </c>
      <c r="O114" s="200" t="s">
        <v>998</v>
      </c>
      <c r="P114" s="114" t="s">
        <v>960</v>
      </c>
      <c r="Q114" s="114"/>
      <c r="R114" s="114"/>
      <c r="S114" s="113"/>
      <c r="T114" s="114"/>
      <c r="U114" s="114"/>
      <c r="V114" s="115"/>
      <c r="W114" s="115"/>
      <c r="X114" s="115"/>
      <c r="Y114" s="115"/>
      <c r="Z114" s="115"/>
      <c r="AA114" s="1"/>
      <c r="AB114" s="1"/>
      <c r="AC114" s="1"/>
    </row>
    <row r="115" spans="1:29" ht="16" thickBot="1" x14ac:dyDescent="0.5">
      <c r="A115" s="179">
        <v>102981</v>
      </c>
      <c r="B115" s="181" t="str">
        <f>VLOOKUP($A115,Data[],2,FALSE)</f>
        <v>DURAND</v>
      </c>
      <c r="C115" s="181" t="str">
        <f>VLOOKUP($A115,Data[],3,FALSE)</f>
        <v>Guy</v>
      </c>
      <c r="D115" s="116">
        <f>VLOOKUP($A115,Data[],15,FALSE)</f>
        <v>51</v>
      </c>
      <c r="E115" s="116">
        <f>VLOOKUP($A115,Data[],6,FALSE)</f>
        <v>20</v>
      </c>
      <c r="F115" s="116" t="str">
        <f>VLOOKUP($A115,Data[],16,FALSE)</f>
        <v>M</v>
      </c>
      <c r="G115" s="133" t="str">
        <f>VLOOKUP($A115,Data[],7,FALSE)</f>
        <v>DVC</v>
      </c>
      <c r="H115" s="133" t="str">
        <f>VLOOKUP($A115,Data[],5,FALSE)</f>
        <v>Aub.</v>
      </c>
      <c r="I115" s="133" t="str">
        <f>VLOOKUP($A115,Data[],4,FALSE)</f>
        <v>ALIX</v>
      </c>
      <c r="J115" s="182" t="s">
        <v>5</v>
      </c>
      <c r="K115" s="182" t="s">
        <v>861</v>
      </c>
      <c r="L115" s="182" t="s">
        <v>1006</v>
      </c>
      <c r="M115" s="189">
        <v>7</v>
      </c>
      <c r="N115" s="188">
        <v>117</v>
      </c>
      <c r="O115" s="200" t="s">
        <v>998</v>
      </c>
      <c r="P115" s="114" t="s">
        <v>960</v>
      </c>
      <c r="Q115" s="114"/>
      <c r="R115" s="114"/>
      <c r="S115" s="113"/>
      <c r="T115" s="114"/>
      <c r="U115" s="114"/>
      <c r="V115" s="115"/>
      <c r="W115" s="115"/>
      <c r="X115" s="115"/>
      <c r="Y115" s="115"/>
      <c r="Z115" s="115"/>
      <c r="AA115" s="1"/>
      <c r="AB115" s="1"/>
      <c r="AC115" s="1"/>
    </row>
    <row r="116" spans="1:29" ht="16" thickBot="1" x14ac:dyDescent="0.5">
      <c r="A116" s="176">
        <v>288443</v>
      </c>
      <c r="B116" s="181" t="str">
        <f>VLOOKUP($A116,Data[],2,FALSE)</f>
        <v>DURAND</v>
      </c>
      <c r="C116" s="181" t="str">
        <f>VLOOKUP($A116,Data[],3,FALSE)</f>
        <v>David</v>
      </c>
      <c r="D116" s="116">
        <f>VLOOKUP($A116,Data[],15,FALSE)</f>
        <v>29</v>
      </c>
      <c r="E116" s="116">
        <f>VLOOKUP($A116,Data[],6,FALSE)</f>
        <v>4</v>
      </c>
      <c r="F116" s="116" t="str">
        <f>VLOOKUP($A116,Data[],16,FALSE)</f>
        <v>M</v>
      </c>
      <c r="G116" s="133" t="str">
        <f>VLOOKUP($A116,Data[],7,FALSE)</f>
        <v>DVC</v>
      </c>
      <c r="H116" s="133" t="str">
        <f>VLOOKUP($A116,Data[],5,FALSE)</f>
        <v>STG</v>
      </c>
      <c r="I116" s="133" t="str">
        <f>VLOOKUP($A116,Data[],4,FALSE)</f>
        <v>XUEREB</v>
      </c>
      <c r="J116" s="182" t="s">
        <v>5</v>
      </c>
      <c r="K116" s="182" t="s">
        <v>974</v>
      </c>
      <c r="L116" s="182" t="s">
        <v>863</v>
      </c>
      <c r="M116" s="189">
        <v>10.5</v>
      </c>
      <c r="N116" s="188">
        <v>260</v>
      </c>
      <c r="O116" s="200" t="s">
        <v>998</v>
      </c>
      <c r="P116" s="114" t="s">
        <v>960</v>
      </c>
      <c r="Q116" s="114"/>
      <c r="R116" s="114"/>
      <c r="S116" s="113"/>
      <c r="T116" s="114"/>
      <c r="U116" s="114"/>
      <c r="V116" s="115"/>
      <c r="W116" s="115"/>
      <c r="X116" s="115"/>
      <c r="Y116" s="115"/>
      <c r="Z116" s="115"/>
      <c r="AA116" s="1"/>
      <c r="AB116" s="1"/>
      <c r="AC116" s="1"/>
    </row>
    <row r="117" spans="1:29" ht="16" thickBot="1" x14ac:dyDescent="0.5">
      <c r="A117" s="176">
        <v>102983</v>
      </c>
      <c r="B117" s="181" t="str">
        <f>VLOOKUP($A117,Data[],2,FALSE)</f>
        <v>DURIEU</v>
      </c>
      <c r="C117" s="181" t="str">
        <f>VLOOKUP($A117,Data[],3,FALSE)</f>
        <v>Michel</v>
      </c>
      <c r="D117" s="116">
        <f>VLOOKUP($A117,Data[],15,FALSE)</f>
        <v>42</v>
      </c>
      <c r="E117" s="116">
        <f>VLOOKUP($A117,Data[],6,FALSE)</f>
        <v>18</v>
      </c>
      <c r="F117" s="116" t="str">
        <f>VLOOKUP($A117,Data[],16,FALSE)</f>
        <v>M</v>
      </c>
      <c r="G117" s="133" t="str">
        <f>VLOOKUP($A117,Data[],7,FALSE)</f>
        <v>Non DVC</v>
      </c>
      <c r="H117" s="133" t="str">
        <f>VLOOKUP($A117,Data[],5,FALSE)</f>
        <v>Aub.</v>
      </c>
      <c r="I117" s="133" t="str">
        <f>VLOOKUP($A117,Data[],4,FALSE)</f>
        <v>DARDARE</v>
      </c>
      <c r="J117" s="182" t="s">
        <v>5</v>
      </c>
      <c r="K117" s="182" t="s">
        <v>850</v>
      </c>
      <c r="L117" s="182" t="s">
        <v>848</v>
      </c>
      <c r="M117" s="189">
        <v>1.5</v>
      </c>
      <c r="N117" s="188">
        <v>53</v>
      </c>
      <c r="O117" s="200" t="s">
        <v>998</v>
      </c>
      <c r="P117" s="114" t="s">
        <v>960</v>
      </c>
      <c r="Q117" s="114"/>
      <c r="R117" s="114"/>
      <c r="S117" s="113"/>
      <c r="T117" s="114"/>
      <c r="U117" s="114"/>
      <c r="V117" s="115"/>
      <c r="W117" s="115"/>
      <c r="X117" s="115"/>
      <c r="Y117" s="115"/>
      <c r="Z117" s="115"/>
      <c r="AA117" s="1"/>
      <c r="AB117" s="1"/>
      <c r="AC117" s="1"/>
    </row>
    <row r="118" spans="1:29" ht="16" thickBot="1" x14ac:dyDescent="0.5">
      <c r="A118" s="179">
        <v>102983</v>
      </c>
      <c r="B118" s="181" t="str">
        <f>VLOOKUP($A118,Data[],2,FALSE)</f>
        <v>DURIEU</v>
      </c>
      <c r="C118" s="181" t="str">
        <f>VLOOKUP($A118,Data[],3,FALSE)</f>
        <v>Michel</v>
      </c>
      <c r="D118" s="116">
        <f>VLOOKUP($A118,Data[],15,FALSE)</f>
        <v>42</v>
      </c>
      <c r="E118" s="116">
        <f>VLOOKUP($A118,Data[],6,FALSE)</f>
        <v>18</v>
      </c>
      <c r="F118" s="116" t="str">
        <f>VLOOKUP($A118,Data[],16,FALSE)</f>
        <v>M</v>
      </c>
      <c r="G118" s="133" t="str">
        <f>VLOOKUP($A118,Data[],7,FALSE)</f>
        <v>Non DVC</v>
      </c>
      <c r="H118" s="133" t="str">
        <f>VLOOKUP($A118,Data[],5,FALSE)</f>
        <v>Aub.</v>
      </c>
      <c r="I118" s="133" t="str">
        <f>VLOOKUP($A118,Data[],4,FALSE)</f>
        <v>DARDARE</v>
      </c>
      <c r="J118" s="182" t="s">
        <v>5</v>
      </c>
      <c r="K118" s="182" t="s">
        <v>974</v>
      </c>
      <c r="L118" s="182" t="s">
        <v>863</v>
      </c>
      <c r="M118" s="189">
        <v>10.5</v>
      </c>
      <c r="N118" s="188">
        <v>260</v>
      </c>
      <c r="O118" s="200" t="s">
        <v>998</v>
      </c>
      <c r="P118" s="114" t="s">
        <v>960</v>
      </c>
      <c r="Q118" s="114"/>
      <c r="R118" s="114"/>
      <c r="S118" s="113"/>
      <c r="T118" s="114"/>
      <c r="U118" s="114"/>
      <c r="V118" s="115"/>
      <c r="W118" s="115"/>
      <c r="X118" s="115"/>
      <c r="Y118" s="115"/>
      <c r="Z118" s="115"/>
      <c r="AA118" s="1"/>
      <c r="AB118" s="1"/>
      <c r="AC118" s="1"/>
    </row>
    <row r="119" spans="1:29" ht="16" thickBot="1" x14ac:dyDescent="0.5">
      <c r="A119" s="176">
        <v>191667</v>
      </c>
      <c r="B119" s="181" t="str">
        <f>VLOOKUP($A119,Data[],2,FALSE)</f>
        <v>ENNAOUI</v>
      </c>
      <c r="C119" s="181" t="str">
        <f>VLOOKUP($A119,Data[],3,FALSE)</f>
        <v>Mohamed</v>
      </c>
      <c r="D119" s="116">
        <f>VLOOKUP($A119,Data[],15,FALSE)</f>
        <v>50</v>
      </c>
      <c r="E119" s="116">
        <f>VLOOKUP($A119,Data[],6,FALSE)</f>
        <v>27</v>
      </c>
      <c r="F119" s="116" t="str">
        <f>VLOOKUP($A119,Data[],16,FALSE)</f>
        <v>M</v>
      </c>
      <c r="G119" s="133" t="str">
        <f>VLOOKUP($A119,Data[],7,FALSE)</f>
        <v>DVC</v>
      </c>
      <c r="H119" s="133" t="str">
        <f>VLOOKUP($A119,Data[],5,FALSE)</f>
        <v>Lattes</v>
      </c>
      <c r="I119" s="133" t="str">
        <f>VLOOKUP($A119,Data[],4,FALSE)</f>
        <v>VERNE</v>
      </c>
      <c r="J119" s="182" t="s">
        <v>5</v>
      </c>
      <c r="K119" s="182" t="s">
        <v>971</v>
      </c>
      <c r="L119" s="182" t="s">
        <v>848</v>
      </c>
      <c r="M119" s="189">
        <v>7</v>
      </c>
      <c r="N119" s="188">
        <v>124</v>
      </c>
      <c r="O119" s="200" t="s">
        <v>998</v>
      </c>
      <c r="P119" s="114" t="s">
        <v>960</v>
      </c>
      <c r="Q119" s="114"/>
      <c r="R119" s="114"/>
      <c r="S119" s="113"/>
      <c r="T119" s="114"/>
      <c r="U119" s="114"/>
      <c r="V119" s="115"/>
      <c r="W119" s="115"/>
      <c r="X119" s="115"/>
      <c r="Y119" s="115"/>
      <c r="Z119" s="115"/>
      <c r="AA119" s="1"/>
      <c r="AB119" s="1"/>
      <c r="AC119" s="1"/>
    </row>
    <row r="120" spans="1:29" ht="16" thickBot="1" x14ac:dyDescent="0.5">
      <c r="A120" s="176">
        <v>191667</v>
      </c>
      <c r="B120" s="181" t="str">
        <f>VLOOKUP($A120,Data[],2,FALSE)</f>
        <v>ENNAOUI</v>
      </c>
      <c r="C120" s="181" t="str">
        <f>VLOOKUP($A120,Data[],3,FALSE)</f>
        <v>Mohamed</v>
      </c>
      <c r="D120" s="116">
        <f>VLOOKUP($A120,Data[],15,FALSE)</f>
        <v>50</v>
      </c>
      <c r="E120" s="116">
        <f>VLOOKUP($A120,Data[],6,FALSE)</f>
        <v>27</v>
      </c>
      <c r="F120" s="116" t="str">
        <f>VLOOKUP($A120,Data[],16,FALSE)</f>
        <v>M</v>
      </c>
      <c r="G120" s="133" t="str">
        <f>VLOOKUP($A120,Data[],7,FALSE)</f>
        <v>DVC</v>
      </c>
      <c r="H120" s="133" t="str">
        <f>VLOOKUP($A120,Data[],5,FALSE)</f>
        <v>Lattes</v>
      </c>
      <c r="I120" s="133" t="str">
        <f>VLOOKUP($A120,Data[],4,FALSE)</f>
        <v>VERNE</v>
      </c>
      <c r="J120" s="182" t="s">
        <v>5</v>
      </c>
      <c r="K120" s="182" t="s">
        <v>973</v>
      </c>
      <c r="L120" s="182" t="s">
        <v>848</v>
      </c>
      <c r="M120" s="189">
        <v>7</v>
      </c>
      <c r="N120" s="188">
        <v>162</v>
      </c>
      <c r="O120" s="200" t="s">
        <v>998</v>
      </c>
      <c r="P120" s="114" t="s">
        <v>960</v>
      </c>
      <c r="Q120" s="114"/>
      <c r="R120" s="114"/>
      <c r="S120" s="113"/>
      <c r="T120" s="114"/>
      <c r="U120" s="114"/>
      <c r="V120" s="115"/>
      <c r="W120" s="115"/>
      <c r="X120" s="115"/>
      <c r="Y120" s="115"/>
      <c r="Z120" s="115"/>
      <c r="AA120" s="1"/>
      <c r="AB120" s="1"/>
      <c r="AC120" s="1"/>
    </row>
    <row r="121" spans="1:29" ht="16" thickBot="1" x14ac:dyDescent="0.5">
      <c r="A121" s="176">
        <v>103061</v>
      </c>
      <c r="B121" s="181" t="str">
        <f>VLOOKUP($A121,Data[],2,FALSE)</f>
        <v>ESCLANGON</v>
      </c>
      <c r="C121" s="181" t="str">
        <f>VLOOKUP($A121,Data[],3,FALSE)</f>
        <v>Frederic</v>
      </c>
      <c r="D121" s="116">
        <f>VLOOKUP($A121,Data[],15,FALSE)</f>
        <v>55</v>
      </c>
      <c r="E121" s="116">
        <f>VLOOKUP($A121,Data[],6,FALSE)</f>
        <v>33</v>
      </c>
      <c r="F121" s="116" t="str">
        <f>VLOOKUP($A121,Data[],16,FALSE)</f>
        <v>M</v>
      </c>
      <c r="G121" s="133" t="str">
        <f>VLOOKUP($A121,Data[],7,FALSE)</f>
        <v>DVC</v>
      </c>
      <c r="H121" s="133" t="str">
        <f>VLOOKUP($A121,Data[],5,FALSE)</f>
        <v>Aub.</v>
      </c>
      <c r="I121" s="133" t="str">
        <f>VLOOKUP($A121,Data[],4,FALSE)</f>
        <v>SAVY</v>
      </c>
      <c r="J121" s="182" t="s">
        <v>5</v>
      </c>
      <c r="K121" s="182" t="s">
        <v>971</v>
      </c>
      <c r="L121" s="182" t="s">
        <v>848</v>
      </c>
      <c r="M121" s="189">
        <v>7</v>
      </c>
      <c r="N121" s="188">
        <v>124</v>
      </c>
      <c r="O121" s="200" t="s">
        <v>998</v>
      </c>
      <c r="P121" s="114" t="s">
        <v>960</v>
      </c>
      <c r="Q121" s="114"/>
      <c r="R121" s="114"/>
      <c r="S121" s="113"/>
      <c r="T121" s="114"/>
      <c r="U121" s="114"/>
      <c r="V121" s="115"/>
      <c r="W121" s="115"/>
      <c r="X121" s="115"/>
      <c r="Y121" s="115"/>
      <c r="Z121" s="115"/>
      <c r="AA121" s="1"/>
      <c r="AB121" s="1"/>
      <c r="AC121" s="1"/>
    </row>
    <row r="122" spans="1:29" ht="16" thickBot="1" x14ac:dyDescent="0.5">
      <c r="A122" s="176">
        <v>103061</v>
      </c>
      <c r="B122" s="181" t="str">
        <f>VLOOKUP($A122,Data[],2,FALSE)</f>
        <v>ESCLANGON</v>
      </c>
      <c r="C122" s="181" t="str">
        <f>VLOOKUP($A122,Data[],3,FALSE)</f>
        <v>Frederic</v>
      </c>
      <c r="D122" s="116">
        <f>VLOOKUP($A122,Data[],15,FALSE)</f>
        <v>55</v>
      </c>
      <c r="E122" s="116">
        <f>VLOOKUP($A122,Data[],6,FALSE)</f>
        <v>33</v>
      </c>
      <c r="F122" s="116" t="str">
        <f>VLOOKUP($A122,Data[],16,FALSE)</f>
        <v>M</v>
      </c>
      <c r="G122" s="133" t="str">
        <f>VLOOKUP($A122,Data[],7,FALSE)</f>
        <v>DVC</v>
      </c>
      <c r="H122" s="133" t="str">
        <f>VLOOKUP($A122,Data[],5,FALSE)</f>
        <v>Aub.</v>
      </c>
      <c r="I122" s="133" t="str">
        <f>VLOOKUP($A122,Data[],4,FALSE)</f>
        <v>SAVY</v>
      </c>
      <c r="J122" s="182" t="s">
        <v>5</v>
      </c>
      <c r="K122" s="182" t="s">
        <v>850</v>
      </c>
      <c r="L122" s="182" t="s">
        <v>848</v>
      </c>
      <c r="M122" s="189">
        <v>1.5</v>
      </c>
      <c r="N122" s="188">
        <v>53</v>
      </c>
      <c r="O122" s="200" t="s">
        <v>998</v>
      </c>
      <c r="P122" s="114" t="s">
        <v>960</v>
      </c>
      <c r="Q122" s="114"/>
      <c r="R122" s="114"/>
      <c r="S122" s="113"/>
      <c r="T122" s="114"/>
      <c r="U122" s="114"/>
      <c r="V122" s="115"/>
      <c r="W122" s="115"/>
      <c r="X122" s="115"/>
      <c r="Y122" s="115"/>
      <c r="Z122" s="115"/>
      <c r="AA122" s="1"/>
      <c r="AB122" s="1"/>
      <c r="AC122" s="1"/>
    </row>
    <row r="123" spans="1:29" ht="16" thickBot="1" x14ac:dyDescent="0.5">
      <c r="A123" s="176">
        <v>103061</v>
      </c>
      <c r="B123" s="181" t="str">
        <f>VLOOKUP($A123,Data[],2,FALSE)</f>
        <v>ESCLANGON</v>
      </c>
      <c r="C123" s="181" t="str">
        <f>VLOOKUP($A123,Data[],3,FALSE)</f>
        <v>Frederic</v>
      </c>
      <c r="D123" s="116">
        <f>VLOOKUP($A123,Data[],15,FALSE)</f>
        <v>55</v>
      </c>
      <c r="E123" s="116">
        <f>VLOOKUP($A123,Data[],6,FALSE)</f>
        <v>33</v>
      </c>
      <c r="F123" s="116" t="str">
        <f>VLOOKUP($A123,Data[],16,FALSE)</f>
        <v>M</v>
      </c>
      <c r="G123" s="133" t="str">
        <f>VLOOKUP($A123,Data[],7,FALSE)</f>
        <v>DVC</v>
      </c>
      <c r="H123" s="133" t="str">
        <f>VLOOKUP($A123,Data[],5,FALSE)</f>
        <v>Aub.</v>
      </c>
      <c r="I123" s="133" t="str">
        <f>VLOOKUP($A123,Data[],4,FALSE)</f>
        <v>SAVY</v>
      </c>
      <c r="J123" s="182" t="s">
        <v>5</v>
      </c>
      <c r="K123" s="182" t="s">
        <v>973</v>
      </c>
      <c r="L123" s="182" t="s">
        <v>848</v>
      </c>
      <c r="M123" s="189">
        <v>7</v>
      </c>
      <c r="N123" s="188">
        <v>162</v>
      </c>
      <c r="O123" s="200" t="s">
        <v>998</v>
      </c>
      <c r="P123" s="114" t="s">
        <v>960</v>
      </c>
      <c r="Q123" s="114"/>
      <c r="R123" s="114"/>
      <c r="S123" s="113"/>
      <c r="T123" s="114"/>
      <c r="U123" s="114"/>
      <c r="V123" s="115"/>
      <c r="W123" s="115"/>
      <c r="X123" s="115"/>
      <c r="Y123" s="115"/>
      <c r="Z123" s="115"/>
      <c r="AA123" s="1"/>
      <c r="AB123" s="1"/>
      <c r="AC123" s="1"/>
    </row>
    <row r="124" spans="1:29" ht="16" thickBot="1" x14ac:dyDescent="0.5">
      <c r="A124" s="176">
        <v>102990</v>
      </c>
      <c r="B124" s="181" t="str">
        <f>VLOOKUP($A124,Data[],2,FALSE)</f>
        <v>ESTEBAN</v>
      </c>
      <c r="C124" s="181" t="str">
        <f>VLOOKUP($A124,Data[],3,FALSE)</f>
        <v>Manuel</v>
      </c>
      <c r="D124" s="116">
        <f>VLOOKUP($A124,Data[],15,FALSE)</f>
        <v>42</v>
      </c>
      <c r="E124" s="116">
        <f>VLOOKUP($A124,Data[],6,FALSE)</f>
        <v>18</v>
      </c>
      <c r="F124" s="116" t="str">
        <f>VLOOKUP($A124,Data[],16,FALSE)</f>
        <v>M</v>
      </c>
      <c r="G124" s="133" t="str">
        <f>VLOOKUP($A124,Data[],7,FALSE)</f>
        <v>DVC</v>
      </c>
      <c r="H124" s="133" t="str">
        <f>VLOOKUP($A124,Data[],5,FALSE)</f>
        <v>Aub.</v>
      </c>
      <c r="I124" s="133" t="str">
        <f>VLOOKUP($A124,Data[],4,FALSE)</f>
        <v>ALIX</v>
      </c>
      <c r="J124" s="182" t="s">
        <v>5</v>
      </c>
      <c r="K124" s="182" t="s">
        <v>850</v>
      </c>
      <c r="L124" s="182" t="s">
        <v>848</v>
      </c>
      <c r="M124" s="189">
        <v>1.5</v>
      </c>
      <c r="N124" s="188">
        <v>53</v>
      </c>
      <c r="O124" s="200" t="s">
        <v>998</v>
      </c>
      <c r="P124" s="114" t="s">
        <v>960</v>
      </c>
      <c r="Q124" s="114"/>
      <c r="R124" s="114"/>
      <c r="S124" s="113"/>
      <c r="T124" s="114"/>
      <c r="U124" s="114"/>
      <c r="V124" s="115"/>
      <c r="W124" s="115"/>
      <c r="X124" s="115"/>
      <c r="Y124" s="115"/>
      <c r="Z124" s="115"/>
      <c r="AA124" s="1"/>
      <c r="AB124" s="1"/>
      <c r="AC124" s="1"/>
    </row>
    <row r="125" spans="1:29" ht="16" thickBot="1" x14ac:dyDescent="0.5">
      <c r="A125" s="176">
        <v>103056</v>
      </c>
      <c r="B125" s="181" t="str">
        <f>VLOOKUP($A125,Data[],2,FALSE)</f>
        <v>ETIENNE</v>
      </c>
      <c r="C125" s="181" t="str">
        <f>VLOOKUP($A125,Data[],3,FALSE)</f>
        <v>Patrick</v>
      </c>
      <c r="D125" s="116">
        <f>VLOOKUP($A125,Data[],15,FALSE)</f>
        <v>53</v>
      </c>
      <c r="E125" s="116">
        <f>VLOOKUP($A125,Data[],6,FALSE)</f>
        <v>34</v>
      </c>
      <c r="F125" s="116" t="str">
        <f>VLOOKUP($A125,Data[],16,FALSE)</f>
        <v>M</v>
      </c>
      <c r="G125" s="133" t="str">
        <f>VLOOKUP($A125,Data[],7,FALSE)</f>
        <v>DVC</v>
      </c>
      <c r="H125" s="133" t="str">
        <f>VLOOKUP($A125,Data[],5,FALSE)</f>
        <v>Aub.</v>
      </c>
      <c r="I125" s="133" t="str">
        <f>VLOOKUP($A125,Data[],4,FALSE)</f>
        <v>PIFFAUT</v>
      </c>
      <c r="J125" s="182" t="s">
        <v>5</v>
      </c>
      <c r="K125" s="182" t="s">
        <v>850</v>
      </c>
      <c r="L125" s="182" t="s">
        <v>848</v>
      </c>
      <c r="M125" s="189">
        <v>1.5</v>
      </c>
      <c r="N125" s="188">
        <v>53</v>
      </c>
      <c r="O125" s="200" t="s">
        <v>998</v>
      </c>
      <c r="P125" s="114" t="s">
        <v>960</v>
      </c>
      <c r="Q125" s="114"/>
      <c r="R125" s="114"/>
      <c r="S125" s="113"/>
      <c r="T125" s="114"/>
      <c r="U125" s="114"/>
      <c r="V125" s="115"/>
      <c r="W125" s="115"/>
      <c r="X125" s="115"/>
      <c r="Y125" s="115"/>
      <c r="Z125" s="115"/>
      <c r="AA125" s="1"/>
      <c r="AB125" s="1"/>
      <c r="AC125" s="1"/>
    </row>
    <row r="126" spans="1:29" ht="16" thickBot="1" x14ac:dyDescent="0.5">
      <c r="A126" s="178">
        <v>103056</v>
      </c>
      <c r="B126" s="181" t="str">
        <f>VLOOKUP($A126,Data[],2,FALSE)</f>
        <v>ETIENNE</v>
      </c>
      <c r="C126" s="181" t="str">
        <f>VLOOKUP($A126,Data[],3,FALSE)</f>
        <v>Patrick</v>
      </c>
      <c r="D126" s="116">
        <f>VLOOKUP($A126,Data[],15,FALSE)</f>
        <v>53</v>
      </c>
      <c r="E126" s="116">
        <f>VLOOKUP($A126,Data[],6,FALSE)</f>
        <v>34</v>
      </c>
      <c r="F126" s="116" t="str">
        <f>VLOOKUP($A126,Data[],16,FALSE)</f>
        <v>M</v>
      </c>
      <c r="G126" s="133" t="str">
        <f>VLOOKUP($A126,Data[],7,FALSE)</f>
        <v>DVC</v>
      </c>
      <c r="H126" s="133" t="str">
        <f>VLOOKUP($A126,Data[],5,FALSE)</f>
        <v>Aub.</v>
      </c>
      <c r="I126" s="133" t="str">
        <f>VLOOKUP($A126,Data[],4,FALSE)</f>
        <v>PIFFAUT</v>
      </c>
      <c r="J126" s="182" t="s">
        <v>5</v>
      </c>
      <c r="K126" s="182" t="s">
        <v>861</v>
      </c>
      <c r="L126" s="182" t="s">
        <v>1006</v>
      </c>
      <c r="M126" s="189">
        <v>7</v>
      </c>
      <c r="N126" s="188">
        <v>117</v>
      </c>
      <c r="O126" s="200" t="s">
        <v>998</v>
      </c>
      <c r="P126" s="114" t="s">
        <v>960</v>
      </c>
      <c r="Q126" s="114"/>
      <c r="R126" s="114"/>
      <c r="S126" s="113"/>
      <c r="T126" s="114"/>
      <c r="U126" s="114"/>
      <c r="V126" s="115"/>
      <c r="W126" s="115"/>
      <c r="X126" s="115"/>
      <c r="Y126" s="115"/>
      <c r="Z126" s="115"/>
      <c r="AA126" s="1"/>
      <c r="AB126" s="1"/>
      <c r="AC126" s="1"/>
    </row>
    <row r="127" spans="1:29" ht="16" thickBot="1" x14ac:dyDescent="0.5">
      <c r="A127" s="176">
        <v>102895</v>
      </c>
      <c r="B127" s="181" t="str">
        <f>VLOOKUP($A127,Data[],2,FALSE)</f>
        <v>FAYOLLE</v>
      </c>
      <c r="C127" s="181" t="str">
        <f>VLOOKUP($A127,Data[],3,FALSE)</f>
        <v>Renaud</v>
      </c>
      <c r="D127" s="116">
        <f>VLOOKUP($A127,Data[],15,FALSE)</f>
        <v>32</v>
      </c>
      <c r="E127" s="116">
        <f>VLOOKUP($A127,Data[],6,FALSE)</f>
        <v>10</v>
      </c>
      <c r="F127" s="116" t="str">
        <f>VLOOKUP($A127,Data[],16,FALSE)</f>
        <v>M</v>
      </c>
      <c r="G127" s="133" t="str">
        <f>VLOOKUP($A127,Data[],7,FALSE)</f>
        <v>DVC</v>
      </c>
      <c r="H127" s="133" t="str">
        <f>VLOOKUP($A127,Data[],5,FALSE)</f>
        <v>Aub.</v>
      </c>
      <c r="I127" s="133" t="str">
        <f>VLOOKUP($A127,Data[],4,FALSE)</f>
        <v>ALIX</v>
      </c>
      <c r="J127" s="182" t="s">
        <v>5</v>
      </c>
      <c r="K127" s="182" t="s">
        <v>860</v>
      </c>
      <c r="L127" s="182" t="s">
        <v>848</v>
      </c>
      <c r="M127" s="189">
        <v>14</v>
      </c>
      <c r="N127" s="188">
        <v>297</v>
      </c>
      <c r="O127" s="200" t="s">
        <v>998</v>
      </c>
      <c r="P127" s="114" t="s">
        <v>960</v>
      </c>
      <c r="Q127" s="114"/>
      <c r="R127" s="114"/>
      <c r="S127" s="113"/>
      <c r="T127" s="114"/>
      <c r="U127" s="114"/>
      <c r="V127" s="115"/>
      <c r="W127" s="115"/>
      <c r="X127" s="115"/>
      <c r="Y127" s="115"/>
      <c r="Z127" s="115"/>
      <c r="AA127" s="1"/>
      <c r="AB127" s="1"/>
      <c r="AC127" s="1"/>
    </row>
    <row r="128" spans="1:29" ht="16" thickBot="1" x14ac:dyDescent="0.5">
      <c r="A128" s="176">
        <v>69432</v>
      </c>
      <c r="B128" s="181" t="str">
        <f>VLOOKUP($A128,Data[],2,FALSE)</f>
        <v>FELDER</v>
      </c>
      <c r="C128" s="181" t="str">
        <f>VLOOKUP($A128,Data[],3,FALSE)</f>
        <v>Martin</v>
      </c>
      <c r="D128" s="116">
        <f>VLOOKUP($A128,Data[],15,FALSE)</f>
        <v>53</v>
      </c>
      <c r="E128" s="116">
        <f>VLOOKUP($A128,Data[],6,FALSE)</f>
        <v>11</v>
      </c>
      <c r="F128" s="116" t="str">
        <f>VLOOKUP($A128,Data[],16,FALSE)</f>
        <v>M</v>
      </c>
      <c r="G128" s="133" t="str">
        <f>VLOOKUP($A128,Data[],7,FALSE)</f>
        <v>Non DVC</v>
      </c>
      <c r="H128" s="133" t="str">
        <f>VLOOKUP($A128,Data[],5,FALSE)</f>
        <v>Aub.</v>
      </c>
      <c r="I128" s="133" t="str">
        <f>VLOOKUP($A128,Data[],4,FALSE)</f>
        <v>CHATAIGNER</v>
      </c>
      <c r="J128" s="182" t="s">
        <v>5</v>
      </c>
      <c r="K128" s="182" t="s">
        <v>971</v>
      </c>
      <c r="L128" s="182" t="s">
        <v>848</v>
      </c>
      <c r="M128" s="189">
        <v>7</v>
      </c>
      <c r="N128" s="188">
        <v>124</v>
      </c>
      <c r="O128" s="200" t="s">
        <v>998</v>
      </c>
      <c r="P128" s="114" t="s">
        <v>960</v>
      </c>
      <c r="Q128" s="114"/>
      <c r="R128" s="114"/>
      <c r="S128" s="113"/>
      <c r="T128" s="114"/>
      <c r="U128" s="114"/>
      <c r="V128" s="115"/>
      <c r="W128" s="115"/>
      <c r="X128" s="115"/>
      <c r="Y128" s="115"/>
      <c r="Z128" s="115"/>
      <c r="AA128" s="1"/>
      <c r="AB128" s="1"/>
      <c r="AC128" s="1"/>
    </row>
    <row r="129" spans="1:29" ht="16" thickBot="1" x14ac:dyDescent="0.5">
      <c r="A129" s="176">
        <v>103092</v>
      </c>
      <c r="B129" s="181" t="str">
        <f>VLOOKUP($A129,Data[],2,FALSE)</f>
        <v>FERRERO</v>
      </c>
      <c r="C129" s="181" t="str">
        <f>VLOOKUP($A129,Data[],3,FALSE)</f>
        <v>Christian</v>
      </c>
      <c r="D129" s="116">
        <f>VLOOKUP($A129,Data[],15,FALSE)</f>
        <v>56</v>
      </c>
      <c r="E129" s="116">
        <f>VLOOKUP($A129,Data[],6,FALSE)</f>
        <v>36</v>
      </c>
      <c r="F129" s="116" t="str">
        <f>VLOOKUP($A129,Data[],16,FALSE)</f>
        <v>M</v>
      </c>
      <c r="G129" s="133" t="str">
        <f>VLOOKUP($A129,Data[],7,FALSE)</f>
        <v>DVC</v>
      </c>
      <c r="H129" s="133" t="str">
        <f>VLOOKUP($A129,Data[],5,FALSE)</f>
        <v>Aub.</v>
      </c>
      <c r="I129" s="133" t="str">
        <f>VLOOKUP($A129,Data[],4,FALSE)</f>
        <v>SAVY</v>
      </c>
      <c r="J129" s="182" t="s">
        <v>5</v>
      </c>
      <c r="K129" s="182" t="s">
        <v>973</v>
      </c>
      <c r="L129" s="182" t="s">
        <v>848</v>
      </c>
      <c r="M129" s="189">
        <v>7</v>
      </c>
      <c r="N129" s="188">
        <v>162</v>
      </c>
      <c r="O129" s="200" t="s">
        <v>998</v>
      </c>
      <c r="P129" s="114" t="s">
        <v>960</v>
      </c>
      <c r="Q129" s="114"/>
      <c r="R129" s="114"/>
      <c r="S129" s="113"/>
      <c r="T129" s="114"/>
      <c r="U129" s="114"/>
      <c r="V129" s="115"/>
      <c r="W129" s="115"/>
      <c r="X129" s="115"/>
      <c r="Y129" s="115"/>
      <c r="Z129" s="115"/>
      <c r="AA129" s="1"/>
      <c r="AB129" s="1"/>
      <c r="AC129" s="1"/>
    </row>
    <row r="130" spans="1:29" ht="16" thickBot="1" x14ac:dyDescent="0.5">
      <c r="A130" s="176">
        <v>103092</v>
      </c>
      <c r="B130" s="181" t="str">
        <f>VLOOKUP($A130,Data[],2,FALSE)</f>
        <v>FERRERO</v>
      </c>
      <c r="C130" s="181" t="str">
        <f>VLOOKUP($A130,Data[],3,FALSE)</f>
        <v>Christian</v>
      </c>
      <c r="D130" s="116">
        <f>VLOOKUP($A130,Data[],15,FALSE)</f>
        <v>56</v>
      </c>
      <c r="E130" s="116">
        <f>VLOOKUP($A130,Data[],6,FALSE)</f>
        <v>36</v>
      </c>
      <c r="F130" s="116" t="str">
        <f>VLOOKUP($A130,Data[],16,FALSE)</f>
        <v>M</v>
      </c>
      <c r="G130" s="133" t="str">
        <f>VLOOKUP($A130,Data[],7,FALSE)</f>
        <v>DVC</v>
      </c>
      <c r="H130" s="133" t="str">
        <f>VLOOKUP($A130,Data[],5,FALSE)</f>
        <v>Aub.</v>
      </c>
      <c r="I130" s="133" t="str">
        <f>VLOOKUP($A130,Data[],4,FALSE)</f>
        <v>SAVY</v>
      </c>
      <c r="J130" s="182" t="s">
        <v>5</v>
      </c>
      <c r="K130" s="182" t="s">
        <v>859</v>
      </c>
      <c r="L130" s="182" t="s">
        <v>848</v>
      </c>
      <c r="M130" s="189">
        <v>14</v>
      </c>
      <c r="N130" s="188">
        <v>297</v>
      </c>
      <c r="O130" s="200" t="s">
        <v>998</v>
      </c>
      <c r="P130" s="114" t="s">
        <v>960</v>
      </c>
      <c r="Q130" s="114"/>
      <c r="R130" s="114"/>
      <c r="S130" s="113"/>
      <c r="T130" s="114"/>
      <c r="U130" s="114"/>
      <c r="V130" s="115"/>
      <c r="W130" s="115"/>
      <c r="X130" s="115"/>
      <c r="Y130" s="115"/>
      <c r="Z130" s="115"/>
      <c r="AA130" s="1"/>
      <c r="AB130" s="1"/>
      <c r="AC130" s="1"/>
    </row>
    <row r="131" spans="1:29" ht="16" thickBot="1" x14ac:dyDescent="0.5">
      <c r="A131" s="176">
        <v>103092</v>
      </c>
      <c r="B131" s="181" t="str">
        <f>VLOOKUP($A131,Data[],2,FALSE)</f>
        <v>FERRERO</v>
      </c>
      <c r="C131" s="181" t="str">
        <f>VLOOKUP($A131,Data[],3,FALSE)</f>
        <v>Christian</v>
      </c>
      <c r="D131" s="116">
        <f>VLOOKUP($A131,Data[],15,FALSE)</f>
        <v>56</v>
      </c>
      <c r="E131" s="116">
        <f>VLOOKUP($A131,Data[],6,FALSE)</f>
        <v>36</v>
      </c>
      <c r="F131" s="116" t="str">
        <f>VLOOKUP($A131,Data[],16,FALSE)</f>
        <v>M</v>
      </c>
      <c r="G131" s="133" t="str">
        <f>VLOOKUP($A131,Data[],7,FALSE)</f>
        <v>DVC</v>
      </c>
      <c r="H131" s="133" t="str">
        <f>VLOOKUP($A131,Data[],5,FALSE)</f>
        <v>Aub.</v>
      </c>
      <c r="I131" s="133" t="str">
        <f>VLOOKUP($A131,Data[],4,FALSE)</f>
        <v>SAVY</v>
      </c>
      <c r="J131" s="182" t="s">
        <v>5</v>
      </c>
      <c r="K131" s="182" t="s">
        <v>971</v>
      </c>
      <c r="L131" s="182" t="s">
        <v>848</v>
      </c>
      <c r="M131" s="189">
        <v>7</v>
      </c>
      <c r="N131" s="188">
        <v>124</v>
      </c>
      <c r="O131" s="200" t="s">
        <v>998</v>
      </c>
      <c r="P131" s="114" t="s">
        <v>960</v>
      </c>
      <c r="Q131" s="114"/>
      <c r="R131" s="114"/>
      <c r="S131" s="113"/>
      <c r="T131" s="114"/>
      <c r="U131" s="114"/>
      <c r="V131" s="115"/>
      <c r="W131" s="115"/>
      <c r="X131" s="115"/>
      <c r="Y131" s="115"/>
      <c r="Z131" s="115"/>
      <c r="AA131" s="1"/>
      <c r="AB131" s="1"/>
      <c r="AC131" s="1"/>
    </row>
    <row r="132" spans="1:29" ht="16" thickBot="1" x14ac:dyDescent="0.5">
      <c r="A132" s="176">
        <v>102896</v>
      </c>
      <c r="B132" s="181" t="str">
        <f>VLOOKUP($A132,Data[],2,FALSE)</f>
        <v>FONTAINE</v>
      </c>
      <c r="C132" s="181" t="str">
        <f>VLOOKUP($A132,Data[],3,FALSE)</f>
        <v>Gael</v>
      </c>
      <c r="D132" s="116">
        <f>VLOOKUP($A132,Data[],15,FALSE)</f>
        <v>44</v>
      </c>
      <c r="E132" s="116">
        <f>VLOOKUP($A132,Data[],6,FALSE)</f>
        <v>10</v>
      </c>
      <c r="F132" s="116" t="str">
        <f>VLOOKUP($A132,Data[],16,FALSE)</f>
        <v>M</v>
      </c>
      <c r="G132" s="133" t="str">
        <f>VLOOKUP($A132,Data[],7,FALSE)</f>
        <v>DVC</v>
      </c>
      <c r="H132" s="133" t="str">
        <f>VLOOKUP($A132,Data[],5,FALSE)</f>
        <v>Aub.</v>
      </c>
      <c r="I132" s="133" t="str">
        <f>VLOOKUP($A132,Data[],4,FALSE)</f>
        <v>SAVY</v>
      </c>
      <c r="J132" s="182" t="s">
        <v>5</v>
      </c>
      <c r="K132" s="182" t="s">
        <v>971</v>
      </c>
      <c r="L132" s="182" t="s">
        <v>848</v>
      </c>
      <c r="M132" s="189">
        <v>7</v>
      </c>
      <c r="N132" s="188">
        <v>124</v>
      </c>
      <c r="O132" s="200" t="s">
        <v>998</v>
      </c>
      <c r="P132" s="114" t="s">
        <v>960</v>
      </c>
      <c r="Q132" s="114"/>
      <c r="R132" s="114"/>
      <c r="S132" s="113"/>
      <c r="T132" s="114"/>
      <c r="U132" s="114"/>
      <c r="V132" s="115"/>
      <c r="W132" s="115"/>
      <c r="X132" s="115"/>
      <c r="Y132" s="115"/>
      <c r="Z132" s="115"/>
      <c r="AA132" s="1"/>
      <c r="AB132" s="1"/>
      <c r="AC132" s="1"/>
    </row>
    <row r="133" spans="1:29" ht="16" thickBot="1" x14ac:dyDescent="0.5">
      <c r="A133" s="176">
        <v>191504</v>
      </c>
      <c r="B133" s="181" t="str">
        <f>VLOOKUP($A133,Data[],2,FALSE)</f>
        <v>FONTAINE</v>
      </c>
      <c r="C133" s="181" t="str">
        <f>VLOOKUP($A133,Data[],3,FALSE)</f>
        <v>Christian</v>
      </c>
      <c r="D133" s="116">
        <f>VLOOKUP($A133,Data[],15,FALSE)</f>
        <v>56</v>
      </c>
      <c r="E133" s="116">
        <f>VLOOKUP($A133,Data[],6,FALSE)</f>
        <v>26</v>
      </c>
      <c r="F133" s="116" t="str">
        <f>VLOOKUP($A133,Data[],16,FALSE)</f>
        <v>M</v>
      </c>
      <c r="G133" s="133" t="str">
        <f>VLOOKUP($A133,Data[],7,FALSE)</f>
        <v>DVC</v>
      </c>
      <c r="H133" s="133" t="str">
        <f>VLOOKUP($A133,Data[],5,FALSE)</f>
        <v>Lattes</v>
      </c>
      <c r="I133" s="133" t="str">
        <f>VLOOKUP($A133,Data[],4,FALSE)</f>
        <v>VERNE</v>
      </c>
      <c r="J133" s="182" t="s">
        <v>5</v>
      </c>
      <c r="K133" s="182" t="s">
        <v>973</v>
      </c>
      <c r="L133" s="182" t="s">
        <v>848</v>
      </c>
      <c r="M133" s="189">
        <v>7</v>
      </c>
      <c r="N133" s="188">
        <v>162</v>
      </c>
      <c r="O133" s="200" t="s">
        <v>998</v>
      </c>
      <c r="P133" s="114" t="s">
        <v>960</v>
      </c>
      <c r="Q133" s="114"/>
      <c r="R133" s="114"/>
      <c r="S133" s="113"/>
      <c r="T133" s="114"/>
      <c r="U133" s="114"/>
      <c r="V133" s="115"/>
      <c r="W133" s="115"/>
      <c r="X133" s="115"/>
      <c r="Y133" s="115"/>
      <c r="Z133" s="115"/>
      <c r="AA133" s="1"/>
      <c r="AB133" s="1"/>
      <c r="AC133" s="1"/>
    </row>
    <row r="134" spans="1:29" ht="16" thickBot="1" x14ac:dyDescent="0.5">
      <c r="A134" s="176">
        <v>191504</v>
      </c>
      <c r="B134" s="181" t="str">
        <f>VLOOKUP($A134,Data[],2,FALSE)</f>
        <v>FONTAINE</v>
      </c>
      <c r="C134" s="181" t="str">
        <f>VLOOKUP($A134,Data[],3,FALSE)</f>
        <v>Christian</v>
      </c>
      <c r="D134" s="116">
        <f>VLOOKUP($A134,Data[],15,FALSE)</f>
        <v>56</v>
      </c>
      <c r="E134" s="116">
        <f>VLOOKUP($A134,Data[],6,FALSE)</f>
        <v>26</v>
      </c>
      <c r="F134" s="116" t="str">
        <f>VLOOKUP($A134,Data[],16,FALSE)</f>
        <v>M</v>
      </c>
      <c r="G134" s="133" t="str">
        <f>VLOOKUP($A134,Data[],7,FALSE)</f>
        <v>DVC</v>
      </c>
      <c r="H134" s="133" t="str">
        <f>VLOOKUP($A134,Data[],5,FALSE)</f>
        <v>Lattes</v>
      </c>
      <c r="I134" s="133" t="str">
        <f>VLOOKUP($A134,Data[],4,FALSE)</f>
        <v>VERNE</v>
      </c>
      <c r="J134" s="182" t="s">
        <v>5</v>
      </c>
      <c r="K134" s="182" t="s">
        <v>971</v>
      </c>
      <c r="L134" s="182" t="s">
        <v>848</v>
      </c>
      <c r="M134" s="189">
        <v>7</v>
      </c>
      <c r="N134" s="188">
        <v>124</v>
      </c>
      <c r="O134" s="200" t="s">
        <v>998</v>
      </c>
      <c r="P134" s="114" t="s">
        <v>960</v>
      </c>
      <c r="Q134" s="114"/>
      <c r="R134" s="114"/>
      <c r="S134" s="113"/>
      <c r="T134" s="114"/>
      <c r="U134" s="114"/>
      <c r="V134" s="115"/>
      <c r="W134" s="115"/>
      <c r="X134" s="115"/>
      <c r="Y134" s="115"/>
      <c r="Z134" s="115"/>
      <c r="AA134" s="1"/>
      <c r="AB134" s="1"/>
      <c r="AC134" s="1"/>
    </row>
    <row r="135" spans="1:29" ht="16" thickBot="1" x14ac:dyDescent="0.5">
      <c r="A135" s="176">
        <v>102897</v>
      </c>
      <c r="B135" s="181" t="str">
        <f>VLOOKUP($A135,Data[],2,FALSE)</f>
        <v>FONTIBUS</v>
      </c>
      <c r="C135" s="181" t="str">
        <f>VLOOKUP($A135,Data[],3,FALSE)</f>
        <v>Romuald</v>
      </c>
      <c r="D135" s="116">
        <f>VLOOKUP($A135,Data[],15,FALSE)</f>
        <v>41</v>
      </c>
      <c r="E135" s="116">
        <f>VLOOKUP($A135,Data[],6,FALSE)</f>
        <v>10</v>
      </c>
      <c r="F135" s="116" t="str">
        <f>VLOOKUP($A135,Data[],16,FALSE)</f>
        <v>M</v>
      </c>
      <c r="G135" s="133" t="str">
        <f>VLOOKUP($A135,Data[],7,FALSE)</f>
        <v>DVC</v>
      </c>
      <c r="H135" s="133" t="str">
        <f>VLOOKUP($A135,Data[],5,FALSE)</f>
        <v>Aub.</v>
      </c>
      <c r="I135" s="133" t="str">
        <f>VLOOKUP($A135,Data[],4,FALSE)</f>
        <v>ALIX</v>
      </c>
      <c r="J135" s="182" t="s">
        <v>5</v>
      </c>
      <c r="K135" s="182" t="s">
        <v>850</v>
      </c>
      <c r="L135" s="182" t="s">
        <v>848</v>
      </c>
      <c r="M135" s="189">
        <v>1.5</v>
      </c>
      <c r="N135" s="188">
        <v>53</v>
      </c>
      <c r="O135" s="200" t="s">
        <v>998</v>
      </c>
      <c r="P135" s="114" t="s">
        <v>960</v>
      </c>
      <c r="Q135" s="114"/>
      <c r="R135" s="114"/>
      <c r="S135" s="113"/>
      <c r="T135" s="114"/>
      <c r="U135" s="114"/>
      <c r="V135" s="115"/>
      <c r="W135" s="115"/>
      <c r="X135" s="115"/>
      <c r="Y135" s="115"/>
      <c r="Z135" s="115"/>
      <c r="AA135" s="1"/>
      <c r="AB135" s="1"/>
      <c r="AC135" s="1"/>
    </row>
    <row r="136" spans="1:29" ht="16" thickBot="1" x14ac:dyDescent="0.5">
      <c r="A136" s="178">
        <v>102897</v>
      </c>
      <c r="B136" s="181" t="str">
        <f>VLOOKUP($A136,Data[],2,FALSE)</f>
        <v>FONTIBUS</v>
      </c>
      <c r="C136" s="181" t="str">
        <f>VLOOKUP($A136,Data[],3,FALSE)</f>
        <v>Romuald</v>
      </c>
      <c r="D136" s="116">
        <f>VLOOKUP($A136,Data[],15,FALSE)</f>
        <v>41</v>
      </c>
      <c r="E136" s="116">
        <f>VLOOKUP($A136,Data[],6,FALSE)</f>
        <v>10</v>
      </c>
      <c r="F136" s="116" t="str">
        <f>VLOOKUP($A136,Data[],16,FALSE)</f>
        <v>M</v>
      </c>
      <c r="G136" s="133" t="str">
        <f>VLOOKUP($A136,Data[],7,FALSE)</f>
        <v>DVC</v>
      </c>
      <c r="H136" s="133" t="str">
        <f>VLOOKUP($A136,Data[],5,FALSE)</f>
        <v>Aub.</v>
      </c>
      <c r="I136" s="133" t="str">
        <f>VLOOKUP($A136,Data[],4,FALSE)</f>
        <v>ALIX</v>
      </c>
      <c r="J136" s="182" t="s">
        <v>5</v>
      </c>
      <c r="K136" s="182" t="s">
        <v>861</v>
      </c>
      <c r="L136" s="182" t="s">
        <v>1006</v>
      </c>
      <c r="M136" s="189">
        <v>7</v>
      </c>
      <c r="N136" s="188">
        <v>117</v>
      </c>
      <c r="O136" s="200" t="s">
        <v>998</v>
      </c>
      <c r="P136" s="114" t="s">
        <v>960</v>
      </c>
      <c r="Q136" s="114"/>
      <c r="R136" s="114"/>
      <c r="S136" s="113"/>
      <c r="T136" s="114"/>
      <c r="U136" s="114"/>
      <c r="V136" s="115"/>
      <c r="W136" s="115"/>
      <c r="X136" s="115"/>
      <c r="Y136" s="115"/>
      <c r="Z136" s="115"/>
      <c r="AA136" s="1"/>
      <c r="AB136" s="1"/>
      <c r="AC136" s="1"/>
    </row>
    <row r="137" spans="1:29" ht="16" thickBot="1" x14ac:dyDescent="0.5">
      <c r="A137" s="176">
        <v>12837</v>
      </c>
      <c r="B137" s="181" t="str">
        <f>VLOOKUP($A137,Data[],2,FALSE)</f>
        <v>FOUASSIER</v>
      </c>
      <c r="C137" s="181" t="str">
        <f>VLOOKUP($A137,Data[],3,FALSE)</f>
        <v>Cecile</v>
      </c>
      <c r="D137" s="116">
        <f>VLOOKUP($A137,Data[],15,FALSE)</f>
        <v>43</v>
      </c>
      <c r="E137" s="116">
        <f>VLOOKUP($A137,Data[],6,FALSE)</f>
        <v>17</v>
      </c>
      <c r="F137" s="116" t="str">
        <f>VLOOKUP($A137,Data[],16,FALSE)</f>
        <v>F</v>
      </c>
      <c r="G137" s="133" t="str">
        <f>VLOOKUP($A137,Data[],7,FALSE)</f>
        <v>Non DVC</v>
      </c>
      <c r="H137" s="133" t="str">
        <f>VLOOKUP($A137,Data[],5,FALSE)</f>
        <v>STG</v>
      </c>
      <c r="I137" s="133" t="str">
        <f>VLOOKUP($A137,Data[],4,FALSE)</f>
        <v>CHATAIGNER</v>
      </c>
      <c r="J137" s="182" t="s">
        <v>5</v>
      </c>
      <c r="K137" s="182" t="s">
        <v>850</v>
      </c>
      <c r="L137" s="182" t="s">
        <v>848</v>
      </c>
      <c r="M137" s="189">
        <v>1.5</v>
      </c>
      <c r="N137" s="188">
        <v>53</v>
      </c>
      <c r="O137" s="200" t="s">
        <v>998</v>
      </c>
      <c r="P137" s="114" t="s">
        <v>960</v>
      </c>
      <c r="Q137" s="114"/>
      <c r="R137" s="114"/>
      <c r="S137" s="113"/>
      <c r="T137" s="114"/>
      <c r="U137" s="114"/>
      <c r="V137" s="115"/>
      <c r="W137" s="115"/>
      <c r="X137" s="115"/>
      <c r="Y137" s="115"/>
      <c r="Z137" s="115"/>
      <c r="AA137" s="1"/>
      <c r="AB137" s="1"/>
      <c r="AC137" s="1"/>
    </row>
    <row r="138" spans="1:29" ht="16" thickBot="1" x14ac:dyDescent="0.5">
      <c r="A138" s="176">
        <v>103083</v>
      </c>
      <c r="B138" s="181" t="str">
        <f>VLOOKUP($A138,Data[],2,FALSE)</f>
        <v>FOUREL</v>
      </c>
      <c r="C138" s="181" t="str">
        <f>VLOOKUP($A138,Data[],3,FALSE)</f>
        <v>Catherine</v>
      </c>
      <c r="D138" s="116">
        <f>VLOOKUP($A138,Data[],15,FALSE)</f>
        <v>57</v>
      </c>
      <c r="E138" s="116">
        <f>VLOOKUP($A138,Data[],6,FALSE)</f>
        <v>35</v>
      </c>
      <c r="F138" s="116" t="str">
        <f>VLOOKUP($A138,Data[],16,FALSE)</f>
        <v>F</v>
      </c>
      <c r="G138" s="133" t="str">
        <f>VLOOKUP($A138,Data[],7,FALSE)</f>
        <v>DVC</v>
      </c>
      <c r="H138" s="133" t="str">
        <f>VLOOKUP($A138,Data[],5,FALSE)</f>
        <v>Aub.</v>
      </c>
      <c r="I138" s="133" t="str">
        <f>VLOOKUP($A138,Data[],4,FALSE)</f>
        <v>SENEPART</v>
      </c>
      <c r="J138" s="182" t="s">
        <v>5</v>
      </c>
      <c r="K138" s="182" t="s">
        <v>850</v>
      </c>
      <c r="L138" s="182" t="s">
        <v>848</v>
      </c>
      <c r="M138" s="189">
        <v>1.5</v>
      </c>
      <c r="N138" s="188">
        <v>53</v>
      </c>
      <c r="O138" s="200" t="s">
        <v>998</v>
      </c>
      <c r="P138" s="114" t="s">
        <v>960</v>
      </c>
      <c r="Q138" s="114"/>
      <c r="R138" s="114"/>
      <c r="S138" s="113"/>
      <c r="T138" s="114"/>
      <c r="U138" s="114"/>
      <c r="V138" s="115"/>
      <c r="W138" s="115"/>
      <c r="X138" s="115"/>
      <c r="Y138" s="115"/>
      <c r="Z138" s="115"/>
      <c r="AA138" s="1"/>
      <c r="AB138" s="1"/>
      <c r="AC138" s="1"/>
    </row>
    <row r="139" spans="1:29" ht="16" thickBot="1" x14ac:dyDescent="0.5">
      <c r="A139" s="178">
        <v>103017</v>
      </c>
      <c r="B139" s="181" t="str">
        <f>VLOOKUP($A139,Data[],2,FALSE)</f>
        <v>FOURQUET</v>
      </c>
      <c r="C139" s="181" t="str">
        <f>VLOOKUP($A139,Data[],3,FALSE)</f>
        <v>Fabienne</v>
      </c>
      <c r="D139" s="116">
        <f>VLOOKUP($A139,Data[],15,FALSE)</f>
        <v>54</v>
      </c>
      <c r="E139" s="116">
        <f>VLOOKUP($A139,Data[],6,FALSE)</f>
        <v>25</v>
      </c>
      <c r="F139" s="116" t="str">
        <f>VLOOKUP($A139,Data[],16,FALSE)</f>
        <v>F</v>
      </c>
      <c r="G139" s="133" t="str">
        <f>VLOOKUP($A139,Data[],7,FALSE)</f>
        <v>DVC</v>
      </c>
      <c r="H139" s="133" t="str">
        <f>VLOOKUP($A139,Data[],5,FALSE)</f>
        <v>Aub.</v>
      </c>
      <c r="I139" s="133" t="str">
        <f>VLOOKUP($A139,Data[],4,FALSE)</f>
        <v>SAVY</v>
      </c>
      <c r="J139" s="182" t="s">
        <v>5</v>
      </c>
      <c r="K139" s="182" t="s">
        <v>861</v>
      </c>
      <c r="L139" s="182" t="s">
        <v>1006</v>
      </c>
      <c r="M139" s="189">
        <v>7</v>
      </c>
      <c r="N139" s="188">
        <v>117</v>
      </c>
      <c r="O139" s="200" t="s">
        <v>998</v>
      </c>
      <c r="P139" s="114" t="s">
        <v>960</v>
      </c>
      <c r="Q139" s="114"/>
      <c r="R139" s="114"/>
      <c r="S139" s="113"/>
      <c r="T139" s="114"/>
      <c r="U139" s="114"/>
      <c r="V139" s="115"/>
      <c r="W139" s="115"/>
      <c r="X139" s="115"/>
      <c r="Y139" s="115"/>
      <c r="Z139" s="115"/>
      <c r="AA139" s="1"/>
      <c r="AB139" s="1"/>
      <c r="AC139" s="1"/>
    </row>
    <row r="140" spans="1:29" ht="16" thickBot="1" x14ac:dyDescent="0.5">
      <c r="A140" s="176">
        <v>10631106</v>
      </c>
      <c r="B140" s="181" t="str">
        <f>VLOOKUP($A140,Data[],2,FALSE)</f>
        <v>FROLOVA RIVASI</v>
      </c>
      <c r="C140" s="181" t="str">
        <f>VLOOKUP($A140,Data[],3,FALSE)</f>
        <v>Maria</v>
      </c>
      <c r="D140" s="116">
        <f>VLOOKUP($A140,Data[],15,FALSE)</f>
        <v>33</v>
      </c>
      <c r="E140" s="116">
        <f>VLOOKUP($A140,Data[],6,FALSE)</f>
        <v>0</v>
      </c>
      <c r="F140" s="116" t="str">
        <f>VLOOKUP($A140,Data[],16,FALSE)</f>
        <v>F</v>
      </c>
      <c r="G140" s="133" t="str">
        <f>VLOOKUP($A140,Data[],7,FALSE)</f>
        <v>Non DVC</v>
      </c>
      <c r="H140" s="133" t="str">
        <f>VLOOKUP($A140,Data[],5,FALSE)</f>
        <v>Aub.</v>
      </c>
      <c r="I140" s="133" t="str">
        <f>VLOOKUP($A140,Data[],4,FALSE)</f>
        <v>CHATAIGNER</v>
      </c>
      <c r="J140" s="182" t="s">
        <v>5</v>
      </c>
      <c r="K140" s="182" t="s">
        <v>850</v>
      </c>
      <c r="L140" s="182" t="s">
        <v>848</v>
      </c>
      <c r="M140" s="189">
        <v>1.5</v>
      </c>
      <c r="N140" s="188">
        <v>53</v>
      </c>
      <c r="O140" s="200" t="s">
        <v>998</v>
      </c>
      <c r="P140" s="114" t="s">
        <v>960</v>
      </c>
      <c r="Q140" s="114"/>
      <c r="R140" s="114"/>
      <c r="S140" s="113"/>
      <c r="T140" s="114"/>
      <c r="U140" s="114"/>
      <c r="V140" s="115"/>
      <c r="W140" s="115"/>
      <c r="X140" s="115"/>
      <c r="Y140" s="115"/>
      <c r="Z140" s="115"/>
      <c r="AA140" s="1"/>
      <c r="AB140" s="1"/>
      <c r="AC140" s="1"/>
    </row>
    <row r="141" spans="1:29" ht="16" thickBot="1" x14ac:dyDescent="0.5">
      <c r="A141" s="176">
        <v>103019</v>
      </c>
      <c r="B141" s="181" t="str">
        <f>VLOOKUP($A141,Data[],2,FALSE)</f>
        <v>FUENTES</v>
      </c>
      <c r="C141" s="181" t="str">
        <f>VLOOKUP($A141,Data[],3,FALSE)</f>
        <v>Teofilo</v>
      </c>
      <c r="D141" s="116">
        <f>VLOOKUP($A141,Data[],15,FALSE)</f>
        <v>53</v>
      </c>
      <c r="E141" s="116">
        <f>VLOOKUP($A141,Data[],6,FALSE)</f>
        <v>24</v>
      </c>
      <c r="F141" s="116" t="str">
        <f>VLOOKUP($A141,Data[],16,FALSE)</f>
        <v>M</v>
      </c>
      <c r="G141" s="133" t="str">
        <f>VLOOKUP($A141,Data[],7,FALSE)</f>
        <v>Non DVC</v>
      </c>
      <c r="H141" s="133" t="str">
        <f>VLOOKUP($A141,Data[],5,FALSE)</f>
        <v>Aub.</v>
      </c>
      <c r="I141" s="133" t="str">
        <f>VLOOKUP($A141,Data[],4,FALSE)</f>
        <v>DARDARE</v>
      </c>
      <c r="J141" s="182" t="s">
        <v>5</v>
      </c>
      <c r="K141" s="182" t="s">
        <v>850</v>
      </c>
      <c r="L141" s="182" t="s">
        <v>848</v>
      </c>
      <c r="M141" s="189">
        <v>1.5</v>
      </c>
      <c r="N141" s="188">
        <v>53</v>
      </c>
      <c r="O141" s="200" t="s">
        <v>998</v>
      </c>
      <c r="P141" s="114" t="s">
        <v>960</v>
      </c>
      <c r="Q141" s="114"/>
      <c r="R141" s="114"/>
      <c r="S141" s="113"/>
      <c r="T141" s="114"/>
      <c r="U141" s="114"/>
      <c r="V141" s="115"/>
      <c r="W141" s="115"/>
      <c r="X141" s="115"/>
      <c r="Y141" s="115"/>
      <c r="Z141" s="115"/>
      <c r="AA141" s="1"/>
      <c r="AB141" s="1"/>
      <c r="AC141" s="1"/>
    </row>
    <row r="142" spans="1:29" ht="16" thickBot="1" x14ac:dyDescent="0.5">
      <c r="A142" s="178">
        <v>103019</v>
      </c>
      <c r="B142" s="181" t="str">
        <f>VLOOKUP($A142,Data[],2,FALSE)</f>
        <v>FUENTES</v>
      </c>
      <c r="C142" s="181" t="str">
        <f>VLOOKUP($A142,Data[],3,FALSE)</f>
        <v>Teofilo</v>
      </c>
      <c r="D142" s="116">
        <f>VLOOKUP($A142,Data[],15,FALSE)</f>
        <v>53</v>
      </c>
      <c r="E142" s="116">
        <f>VLOOKUP($A142,Data[],6,FALSE)</f>
        <v>24</v>
      </c>
      <c r="F142" s="116" t="str">
        <f>VLOOKUP($A142,Data[],16,FALSE)</f>
        <v>M</v>
      </c>
      <c r="G142" s="133" t="str">
        <f>VLOOKUP($A142,Data[],7,FALSE)</f>
        <v>Non DVC</v>
      </c>
      <c r="H142" s="133" t="str">
        <f>VLOOKUP($A142,Data[],5,FALSE)</f>
        <v>Aub.</v>
      </c>
      <c r="I142" s="133" t="str">
        <f>VLOOKUP($A142,Data[],4,FALSE)</f>
        <v>DARDARE</v>
      </c>
      <c r="J142" s="182" t="s">
        <v>5</v>
      </c>
      <c r="K142" s="182" t="s">
        <v>861</v>
      </c>
      <c r="L142" s="182" t="s">
        <v>1006</v>
      </c>
      <c r="M142" s="189">
        <v>7</v>
      </c>
      <c r="N142" s="188">
        <v>117</v>
      </c>
      <c r="O142" s="200" t="s">
        <v>998</v>
      </c>
      <c r="P142" s="114" t="s">
        <v>960</v>
      </c>
      <c r="Q142" s="114"/>
      <c r="R142" s="114"/>
      <c r="S142" s="113"/>
      <c r="T142" s="114"/>
      <c r="U142" s="114"/>
      <c r="V142" s="115"/>
      <c r="W142" s="115"/>
      <c r="X142" s="115"/>
      <c r="Y142" s="115"/>
      <c r="Z142" s="115"/>
      <c r="AA142" s="1"/>
      <c r="AB142" s="1"/>
      <c r="AC142" s="1"/>
    </row>
    <row r="143" spans="1:29" ht="16" thickBot="1" x14ac:dyDescent="0.5">
      <c r="A143" s="176">
        <v>103057</v>
      </c>
      <c r="B143" s="181" t="str">
        <f>VLOOKUP($A143,Data[],2,FALSE)</f>
        <v>GAILLARD</v>
      </c>
      <c r="C143" s="181" t="str">
        <f>VLOOKUP($A143,Data[],3,FALSE)</f>
        <v>Alain</v>
      </c>
      <c r="D143" s="116">
        <f>VLOOKUP($A143,Data[],15,FALSE)</f>
        <v>56</v>
      </c>
      <c r="E143" s="116">
        <f>VLOOKUP($A143,Data[],6,FALSE)</f>
        <v>34</v>
      </c>
      <c r="F143" s="116" t="str">
        <f>VLOOKUP($A143,Data[],16,FALSE)</f>
        <v>M</v>
      </c>
      <c r="G143" s="133" t="str">
        <f>VLOOKUP($A143,Data[],7,FALSE)</f>
        <v>Non DVC</v>
      </c>
      <c r="H143" s="133" t="str">
        <f>VLOOKUP($A143,Data[],5,FALSE)</f>
        <v>Aub.</v>
      </c>
      <c r="I143" s="133" t="str">
        <f>VLOOKUP($A143,Data[],4,FALSE)</f>
        <v>RICCARDI</v>
      </c>
      <c r="J143" s="182" t="s">
        <v>5</v>
      </c>
      <c r="K143" s="182" t="s">
        <v>850</v>
      </c>
      <c r="L143" s="182" t="s">
        <v>848</v>
      </c>
      <c r="M143" s="189">
        <v>1.5</v>
      </c>
      <c r="N143" s="188">
        <v>53</v>
      </c>
      <c r="O143" s="200" t="s">
        <v>998</v>
      </c>
      <c r="P143" s="114" t="s">
        <v>960</v>
      </c>
      <c r="Q143" s="114"/>
      <c r="R143" s="114"/>
      <c r="S143" s="113"/>
      <c r="T143" s="114"/>
      <c r="U143" s="114"/>
      <c r="V143" s="115"/>
      <c r="W143" s="115"/>
      <c r="X143" s="115"/>
      <c r="Y143" s="115"/>
      <c r="Z143" s="115"/>
      <c r="AA143" s="1"/>
      <c r="AB143" s="1"/>
      <c r="AC143" s="1"/>
    </row>
    <row r="144" spans="1:29" ht="16" thickBot="1" x14ac:dyDescent="0.5">
      <c r="A144" s="176">
        <v>102898</v>
      </c>
      <c r="B144" s="181" t="str">
        <f>VLOOKUP($A144,Data[],2,FALSE)</f>
        <v>GARCIA</v>
      </c>
      <c r="C144" s="181" t="str">
        <f>VLOOKUP($A144,Data[],3,FALSE)</f>
        <v>Mickael</v>
      </c>
      <c r="D144" s="116">
        <f>VLOOKUP($A144,Data[],15,FALSE)</f>
        <v>45</v>
      </c>
      <c r="E144" s="116">
        <f>VLOOKUP($A144,Data[],6,FALSE)</f>
        <v>10</v>
      </c>
      <c r="F144" s="116" t="str">
        <f>VLOOKUP($A144,Data[],16,FALSE)</f>
        <v>M</v>
      </c>
      <c r="G144" s="133" t="str">
        <f>VLOOKUP($A144,Data[],7,FALSE)</f>
        <v>DVC</v>
      </c>
      <c r="H144" s="133" t="str">
        <f>VLOOKUP($A144,Data[],5,FALSE)</f>
        <v>Aub.</v>
      </c>
      <c r="I144" s="133" t="str">
        <f>VLOOKUP($A144,Data[],4,FALSE)</f>
        <v>SENEPART</v>
      </c>
      <c r="J144" s="182" t="s">
        <v>5</v>
      </c>
      <c r="K144" s="182" t="s">
        <v>850</v>
      </c>
      <c r="L144" s="182" t="s">
        <v>848</v>
      </c>
      <c r="M144" s="189">
        <v>1.5</v>
      </c>
      <c r="N144" s="188">
        <v>53</v>
      </c>
      <c r="O144" s="200" t="s">
        <v>998</v>
      </c>
      <c r="P144" s="114" t="s">
        <v>960</v>
      </c>
      <c r="Q144" s="114"/>
      <c r="R144" s="114"/>
      <c r="S144" s="113"/>
      <c r="T144" s="114"/>
      <c r="U144" s="114"/>
      <c r="V144" s="115"/>
      <c r="W144" s="115"/>
      <c r="X144" s="115"/>
      <c r="Y144" s="115"/>
      <c r="Z144" s="115"/>
      <c r="AA144" s="1"/>
      <c r="AB144" s="1"/>
      <c r="AC144" s="1"/>
    </row>
    <row r="145" spans="1:29" ht="16" thickBot="1" x14ac:dyDescent="0.5">
      <c r="A145" s="178">
        <v>102898</v>
      </c>
      <c r="B145" s="181" t="str">
        <f>VLOOKUP($A145,Data[],2,FALSE)</f>
        <v>GARCIA</v>
      </c>
      <c r="C145" s="181" t="str">
        <f>VLOOKUP($A145,Data[],3,FALSE)</f>
        <v>Mickael</v>
      </c>
      <c r="D145" s="116">
        <f>VLOOKUP($A145,Data[],15,FALSE)</f>
        <v>45</v>
      </c>
      <c r="E145" s="116">
        <f>VLOOKUP($A145,Data[],6,FALSE)</f>
        <v>10</v>
      </c>
      <c r="F145" s="116" t="str">
        <f>VLOOKUP($A145,Data[],16,FALSE)</f>
        <v>M</v>
      </c>
      <c r="G145" s="133" t="str">
        <f>VLOOKUP($A145,Data[],7,FALSE)</f>
        <v>DVC</v>
      </c>
      <c r="H145" s="133" t="str">
        <f>VLOOKUP($A145,Data[],5,FALSE)</f>
        <v>Aub.</v>
      </c>
      <c r="I145" s="133" t="str">
        <f>VLOOKUP($A145,Data[],4,FALSE)</f>
        <v>SENEPART</v>
      </c>
      <c r="J145" s="182" t="s">
        <v>5</v>
      </c>
      <c r="K145" s="182" t="s">
        <v>861</v>
      </c>
      <c r="L145" s="182" t="s">
        <v>1006</v>
      </c>
      <c r="M145" s="189">
        <v>7</v>
      </c>
      <c r="N145" s="188">
        <v>117</v>
      </c>
      <c r="O145" s="200" t="s">
        <v>998</v>
      </c>
      <c r="P145" s="114" t="s">
        <v>960</v>
      </c>
      <c r="Q145" s="114"/>
      <c r="R145" s="114"/>
      <c r="S145" s="113"/>
      <c r="T145" s="114"/>
      <c r="U145" s="114"/>
      <c r="V145" s="115"/>
      <c r="W145" s="115"/>
      <c r="X145" s="115"/>
      <c r="Y145" s="115"/>
      <c r="Z145" s="115"/>
      <c r="AA145" s="1"/>
      <c r="AB145" s="1"/>
      <c r="AC145" s="1"/>
    </row>
    <row r="146" spans="1:29" ht="16" thickBot="1" x14ac:dyDescent="0.5">
      <c r="A146" s="179">
        <v>190953</v>
      </c>
      <c r="B146" s="181" t="str">
        <f>VLOOKUP($A146,Data[],2,FALSE)</f>
        <v>GASCARD</v>
      </c>
      <c r="C146" s="181" t="str">
        <f>VLOOKUP($A146,Data[],3,FALSE)</f>
        <v>Olivier</v>
      </c>
      <c r="D146" s="116">
        <f>VLOOKUP($A146,Data[],15,FALSE)</f>
        <v>46</v>
      </c>
      <c r="E146" s="116">
        <f>VLOOKUP($A146,Data[],6,FALSE)</f>
        <v>14</v>
      </c>
      <c r="F146" s="116" t="str">
        <f>VLOOKUP($A146,Data[],16,FALSE)</f>
        <v>M</v>
      </c>
      <c r="G146" s="133" t="str">
        <f>VLOOKUP($A146,Data[],7,FALSE)</f>
        <v>Non DVC</v>
      </c>
      <c r="H146" s="133" t="str">
        <f>VLOOKUP($A146,Data[],5,FALSE)</f>
        <v>Lattes</v>
      </c>
      <c r="I146" s="133" t="str">
        <f>VLOOKUP($A146,Data[],4,FALSE)</f>
        <v>VERNE</v>
      </c>
      <c r="J146" s="182" t="s">
        <v>5</v>
      </c>
      <c r="K146" s="182" t="s">
        <v>993</v>
      </c>
      <c r="L146" s="182" t="s">
        <v>863</v>
      </c>
      <c r="M146" s="189">
        <v>7</v>
      </c>
      <c r="N146" s="188">
        <v>220</v>
      </c>
      <c r="O146" s="200" t="s">
        <v>998</v>
      </c>
      <c r="P146" s="114" t="s">
        <v>960</v>
      </c>
      <c r="Q146" s="114"/>
      <c r="R146" s="114"/>
      <c r="S146" s="113"/>
      <c r="T146" s="114"/>
      <c r="U146" s="114"/>
      <c r="V146" s="115"/>
      <c r="W146" s="115"/>
      <c r="X146" s="115"/>
      <c r="Y146" s="115"/>
      <c r="Z146" s="115"/>
      <c r="AA146" s="1"/>
      <c r="AB146" s="1"/>
      <c r="AC146" s="1"/>
    </row>
    <row r="147" spans="1:29" ht="16" thickBot="1" x14ac:dyDescent="0.5">
      <c r="A147" s="176">
        <v>103081</v>
      </c>
      <c r="B147" s="181" t="str">
        <f>VLOOKUP($A147,Data[],2,FALSE)</f>
        <v>GAUTHIER</v>
      </c>
      <c r="C147" s="181" t="str">
        <f>VLOOKUP($A147,Data[],3,FALSE)</f>
        <v>Laurent</v>
      </c>
      <c r="D147" s="116">
        <f>VLOOKUP($A147,Data[],15,FALSE)</f>
        <v>56</v>
      </c>
      <c r="E147" s="116">
        <f>VLOOKUP($A147,Data[],6,FALSE)</f>
        <v>35</v>
      </c>
      <c r="F147" s="116" t="str">
        <f>VLOOKUP($A147,Data[],16,FALSE)</f>
        <v>M</v>
      </c>
      <c r="G147" s="133" t="str">
        <f>VLOOKUP($A147,Data[],7,FALSE)</f>
        <v>DVC</v>
      </c>
      <c r="H147" s="133" t="str">
        <f>VLOOKUP($A147,Data[],5,FALSE)</f>
        <v>Aub.</v>
      </c>
      <c r="I147" s="133" t="str">
        <f>VLOOKUP($A147,Data[],4,FALSE)</f>
        <v>SENEPART</v>
      </c>
      <c r="J147" s="182" t="s">
        <v>5</v>
      </c>
      <c r="K147" s="182" t="s">
        <v>850</v>
      </c>
      <c r="L147" s="182" t="s">
        <v>848</v>
      </c>
      <c r="M147" s="189">
        <v>1.5</v>
      </c>
      <c r="N147" s="188">
        <v>53</v>
      </c>
      <c r="O147" s="200" t="s">
        <v>998</v>
      </c>
      <c r="P147" s="114" t="s">
        <v>960</v>
      </c>
      <c r="Q147" s="114"/>
      <c r="R147" s="114"/>
      <c r="S147" s="113"/>
      <c r="T147" s="114"/>
      <c r="U147" s="114"/>
      <c r="V147" s="115"/>
      <c r="W147" s="115"/>
      <c r="X147" s="115"/>
      <c r="Y147" s="115"/>
      <c r="Z147" s="115"/>
      <c r="AA147" s="1"/>
      <c r="AB147" s="1"/>
      <c r="AC147" s="1"/>
    </row>
    <row r="148" spans="1:29" ht="16" thickBot="1" x14ac:dyDescent="0.5">
      <c r="A148" s="178">
        <v>103081</v>
      </c>
      <c r="B148" s="181" t="str">
        <f>VLOOKUP($A148,Data[],2,FALSE)</f>
        <v>GAUTHIER</v>
      </c>
      <c r="C148" s="181" t="str">
        <f>VLOOKUP($A148,Data[],3,FALSE)</f>
        <v>Laurent</v>
      </c>
      <c r="D148" s="116">
        <f>VLOOKUP($A148,Data[],15,FALSE)</f>
        <v>56</v>
      </c>
      <c r="E148" s="116">
        <f>VLOOKUP($A148,Data[],6,FALSE)</f>
        <v>35</v>
      </c>
      <c r="F148" s="116" t="str">
        <f>VLOOKUP($A148,Data[],16,FALSE)</f>
        <v>M</v>
      </c>
      <c r="G148" s="133" t="str">
        <f>VLOOKUP($A148,Data[],7,FALSE)</f>
        <v>DVC</v>
      </c>
      <c r="H148" s="133" t="str">
        <f>VLOOKUP($A148,Data[],5,FALSE)</f>
        <v>Aub.</v>
      </c>
      <c r="I148" s="133" t="str">
        <f>VLOOKUP($A148,Data[],4,FALSE)</f>
        <v>SENEPART</v>
      </c>
      <c r="J148" s="182" t="s">
        <v>5</v>
      </c>
      <c r="K148" s="182" t="s">
        <v>861</v>
      </c>
      <c r="L148" s="182" t="s">
        <v>1006</v>
      </c>
      <c r="M148" s="189">
        <v>7</v>
      </c>
      <c r="N148" s="188">
        <v>117</v>
      </c>
      <c r="O148" s="200" t="s">
        <v>998</v>
      </c>
      <c r="P148" s="114" t="s">
        <v>960</v>
      </c>
      <c r="Q148" s="114"/>
      <c r="R148" s="114"/>
      <c r="S148" s="113"/>
      <c r="T148" s="114"/>
      <c r="U148" s="114"/>
      <c r="V148" s="115"/>
      <c r="W148" s="115"/>
      <c r="X148" s="115"/>
      <c r="Y148" s="115"/>
      <c r="Z148" s="115"/>
      <c r="AA148" s="1"/>
      <c r="AB148" s="1"/>
      <c r="AC148" s="1"/>
    </row>
    <row r="149" spans="1:29" ht="16" thickBot="1" x14ac:dyDescent="0.5">
      <c r="A149" s="176">
        <v>104638</v>
      </c>
      <c r="B149" s="181" t="str">
        <f>VLOOKUP($A149,Data[],2,FALSE)</f>
        <v>GAYAT</v>
      </c>
      <c r="C149" s="181" t="str">
        <f>VLOOKUP($A149,Data[],3,FALSE)</f>
        <v>Frederic</v>
      </c>
      <c r="D149" s="116">
        <f>VLOOKUP($A149,Data[],15,FALSE)</f>
        <v>41</v>
      </c>
      <c r="E149" s="116">
        <f>VLOOKUP($A149,Data[],6,FALSE)</f>
        <v>10</v>
      </c>
      <c r="F149" s="116" t="str">
        <f>VLOOKUP($A149,Data[],16,FALSE)</f>
        <v>M</v>
      </c>
      <c r="G149" s="133" t="str">
        <f>VLOOKUP($A149,Data[],7,FALSE)</f>
        <v>DVC</v>
      </c>
      <c r="H149" s="133" t="str">
        <f>VLOOKUP($A149,Data[],5,FALSE)</f>
        <v>STG</v>
      </c>
      <c r="I149" s="133" t="str">
        <f>VLOOKUP($A149,Data[],4,FALSE)</f>
        <v>XUEREB</v>
      </c>
      <c r="J149" s="182" t="s">
        <v>5</v>
      </c>
      <c r="K149" s="182" t="s">
        <v>971</v>
      </c>
      <c r="L149" s="182" t="s">
        <v>848</v>
      </c>
      <c r="M149" s="189">
        <v>7</v>
      </c>
      <c r="N149" s="188">
        <v>124</v>
      </c>
      <c r="O149" s="200" t="s">
        <v>998</v>
      </c>
      <c r="P149" s="114" t="s">
        <v>960</v>
      </c>
      <c r="Q149" s="114"/>
      <c r="R149" s="114"/>
      <c r="S149" s="113"/>
      <c r="T149" s="114"/>
      <c r="U149" s="114"/>
      <c r="V149" s="115"/>
      <c r="W149" s="115"/>
      <c r="X149" s="115"/>
      <c r="Y149" s="115"/>
      <c r="Z149" s="115"/>
      <c r="AA149" s="1"/>
      <c r="AB149" s="1"/>
      <c r="AC149" s="1"/>
    </row>
    <row r="150" spans="1:29" ht="16" thickBot="1" x14ac:dyDescent="0.5">
      <c r="A150" s="176">
        <v>104638</v>
      </c>
      <c r="B150" s="181" t="str">
        <f>VLOOKUP($A150,Data[],2,FALSE)</f>
        <v>GAYAT</v>
      </c>
      <c r="C150" s="181" t="str">
        <f>VLOOKUP($A150,Data[],3,FALSE)</f>
        <v>Frederic</v>
      </c>
      <c r="D150" s="116">
        <f>VLOOKUP($A150,Data[],15,FALSE)</f>
        <v>41</v>
      </c>
      <c r="E150" s="116">
        <f>VLOOKUP($A150,Data[],6,FALSE)</f>
        <v>10</v>
      </c>
      <c r="F150" s="116" t="str">
        <f>VLOOKUP($A150,Data[],16,FALSE)</f>
        <v>M</v>
      </c>
      <c r="G150" s="133" t="str">
        <f>VLOOKUP($A150,Data[],7,FALSE)</f>
        <v>DVC</v>
      </c>
      <c r="H150" s="133" t="str">
        <f>VLOOKUP($A150,Data[],5,FALSE)</f>
        <v>STG</v>
      </c>
      <c r="I150" s="133" t="str">
        <f>VLOOKUP($A150,Data[],4,FALSE)</f>
        <v>XUEREB</v>
      </c>
      <c r="J150" s="182" t="s">
        <v>5</v>
      </c>
      <c r="K150" s="182" t="s">
        <v>850</v>
      </c>
      <c r="L150" s="182" t="s">
        <v>848</v>
      </c>
      <c r="M150" s="189">
        <v>1.5</v>
      </c>
      <c r="N150" s="188">
        <v>53</v>
      </c>
      <c r="O150" s="200" t="s">
        <v>998</v>
      </c>
      <c r="P150" s="114" t="s">
        <v>960</v>
      </c>
      <c r="Q150" s="114"/>
      <c r="R150" s="114"/>
      <c r="S150" s="113"/>
      <c r="T150" s="114"/>
      <c r="U150" s="114"/>
      <c r="V150" s="115"/>
      <c r="W150" s="115"/>
      <c r="X150" s="115"/>
      <c r="Y150" s="115"/>
      <c r="Z150" s="115"/>
      <c r="AA150" s="1"/>
      <c r="AB150" s="1"/>
      <c r="AC150" s="1"/>
    </row>
    <row r="151" spans="1:29" ht="16" thickBot="1" x14ac:dyDescent="0.5">
      <c r="A151" s="176">
        <v>104638</v>
      </c>
      <c r="B151" s="181" t="str">
        <f>VLOOKUP($A151,Data[],2,FALSE)</f>
        <v>GAYAT</v>
      </c>
      <c r="C151" s="181" t="str">
        <f>VLOOKUP($A151,Data[],3,FALSE)</f>
        <v>Frederic</v>
      </c>
      <c r="D151" s="116">
        <f>VLOOKUP($A151,Data[],15,FALSE)</f>
        <v>41</v>
      </c>
      <c r="E151" s="116">
        <f>VLOOKUP($A151,Data[],6,FALSE)</f>
        <v>10</v>
      </c>
      <c r="F151" s="116" t="str">
        <f>VLOOKUP($A151,Data[],16,FALSE)</f>
        <v>M</v>
      </c>
      <c r="G151" s="133" t="str">
        <f>VLOOKUP($A151,Data[],7,FALSE)</f>
        <v>DVC</v>
      </c>
      <c r="H151" s="133" t="str">
        <f>VLOOKUP($A151,Data[],5,FALSE)</f>
        <v>STG</v>
      </c>
      <c r="I151" s="133" t="str">
        <f>VLOOKUP($A151,Data[],4,FALSE)</f>
        <v>XUEREB</v>
      </c>
      <c r="J151" s="182" t="s">
        <v>5</v>
      </c>
      <c r="K151" s="182" t="s">
        <v>972</v>
      </c>
      <c r="L151" s="182" t="s">
        <v>848</v>
      </c>
      <c r="M151" s="189">
        <v>7</v>
      </c>
      <c r="N151" s="188">
        <v>165</v>
      </c>
      <c r="O151" s="200" t="s">
        <v>998</v>
      </c>
      <c r="P151" s="114" t="s">
        <v>960</v>
      </c>
      <c r="Q151" s="114"/>
      <c r="R151" s="114"/>
      <c r="S151" s="113"/>
      <c r="T151" s="114"/>
      <c r="U151" s="114"/>
      <c r="V151" s="115"/>
      <c r="W151" s="115"/>
      <c r="X151" s="115"/>
      <c r="Y151" s="115"/>
      <c r="Z151" s="115"/>
      <c r="AA151" s="1"/>
      <c r="AB151" s="1"/>
      <c r="AC151" s="1"/>
    </row>
    <row r="152" spans="1:29" ht="16" thickBot="1" x14ac:dyDescent="0.5">
      <c r="A152" s="178">
        <v>104638</v>
      </c>
      <c r="B152" s="181" t="str">
        <f>VLOOKUP($A152,Data[],2,FALSE)</f>
        <v>GAYAT</v>
      </c>
      <c r="C152" s="181" t="str">
        <f>VLOOKUP($A152,Data[],3,FALSE)</f>
        <v>Frederic</v>
      </c>
      <c r="D152" s="116">
        <f>VLOOKUP($A152,Data[],15,FALSE)</f>
        <v>41</v>
      </c>
      <c r="E152" s="116">
        <f>VLOOKUP($A152,Data[],6,FALSE)</f>
        <v>10</v>
      </c>
      <c r="F152" s="116" t="str">
        <f>VLOOKUP($A152,Data[],16,FALSE)</f>
        <v>M</v>
      </c>
      <c r="G152" s="133" t="str">
        <f>VLOOKUP($A152,Data[],7,FALSE)</f>
        <v>DVC</v>
      </c>
      <c r="H152" s="133" t="str">
        <f>VLOOKUP($A152,Data[],5,FALSE)</f>
        <v>STG</v>
      </c>
      <c r="I152" s="133" t="str">
        <f>VLOOKUP($A152,Data[],4,FALSE)</f>
        <v>XUEREB</v>
      </c>
      <c r="J152" s="182" t="s">
        <v>5</v>
      </c>
      <c r="K152" s="182" t="s">
        <v>861</v>
      </c>
      <c r="L152" s="182" t="s">
        <v>1006</v>
      </c>
      <c r="M152" s="189">
        <v>7</v>
      </c>
      <c r="N152" s="188">
        <v>117</v>
      </c>
      <c r="O152" s="200" t="s">
        <v>998</v>
      </c>
      <c r="P152" s="114" t="s">
        <v>960</v>
      </c>
      <c r="Q152" s="114"/>
      <c r="R152" s="114"/>
      <c r="S152" s="113"/>
      <c r="T152" s="114"/>
      <c r="U152" s="114"/>
      <c r="V152" s="115"/>
      <c r="W152" s="115"/>
      <c r="X152" s="115"/>
      <c r="Y152" s="115"/>
      <c r="Z152" s="115"/>
      <c r="AA152" s="1"/>
      <c r="AB152" s="1"/>
      <c r="AC152" s="1"/>
    </row>
    <row r="153" spans="1:29" ht="16" thickBot="1" x14ac:dyDescent="0.5">
      <c r="A153" s="179">
        <v>104638</v>
      </c>
      <c r="B153" s="181" t="str">
        <f>VLOOKUP($A153,Data[],2,FALSE)</f>
        <v>GAYAT</v>
      </c>
      <c r="C153" s="181" t="str">
        <f>VLOOKUP($A153,Data[],3,FALSE)</f>
        <v>Frederic</v>
      </c>
      <c r="D153" s="116">
        <f>VLOOKUP($A153,Data[],15,FALSE)</f>
        <v>41</v>
      </c>
      <c r="E153" s="116">
        <f>VLOOKUP($A153,Data[],6,FALSE)</f>
        <v>10</v>
      </c>
      <c r="F153" s="116" t="str">
        <f>VLOOKUP($A153,Data[],16,FALSE)</f>
        <v>M</v>
      </c>
      <c r="G153" s="133" t="str">
        <f>VLOOKUP($A153,Data[],7,FALSE)</f>
        <v>DVC</v>
      </c>
      <c r="H153" s="133" t="str">
        <f>VLOOKUP($A153,Data[],5,FALSE)</f>
        <v>STG</v>
      </c>
      <c r="I153" s="133" t="str">
        <f>VLOOKUP($A153,Data[],4,FALSE)</f>
        <v>XUEREB</v>
      </c>
      <c r="J153" s="182" t="s">
        <v>5</v>
      </c>
      <c r="K153" s="182" t="s">
        <v>974</v>
      </c>
      <c r="L153" s="182" t="s">
        <v>863</v>
      </c>
      <c r="M153" s="189">
        <v>10.5</v>
      </c>
      <c r="N153" s="188">
        <v>260</v>
      </c>
      <c r="O153" s="200" t="s">
        <v>998</v>
      </c>
      <c r="P153" s="114" t="s">
        <v>960</v>
      </c>
      <c r="Q153" s="114"/>
      <c r="R153" s="114"/>
      <c r="S153" s="113"/>
      <c r="T153" s="114"/>
      <c r="U153" s="114"/>
      <c r="V153" s="115"/>
      <c r="W153" s="115"/>
      <c r="X153" s="115"/>
      <c r="Y153" s="115"/>
      <c r="Z153" s="115"/>
      <c r="AA153" s="1"/>
      <c r="AB153" s="1"/>
      <c r="AC153" s="1"/>
    </row>
    <row r="154" spans="1:29" ht="16" thickBot="1" x14ac:dyDescent="0.5">
      <c r="A154" s="180">
        <v>76818</v>
      </c>
      <c r="B154" s="181" t="str">
        <f>VLOOKUP($A154,Data[],2,FALSE)</f>
        <v>GENNARO</v>
      </c>
      <c r="C154" s="181" t="str">
        <f>VLOOKUP($A154,Data[],3,FALSE)</f>
        <v>Serge</v>
      </c>
      <c r="D154" s="116">
        <f>VLOOKUP($A154,Data[],15,FALSE)</f>
        <v>57</v>
      </c>
      <c r="E154" s="116">
        <f>VLOOKUP($A154,Data[],6,FALSE)</f>
        <v>0</v>
      </c>
      <c r="F154" s="116" t="str">
        <f>VLOOKUP($A154,Data[],16,FALSE)</f>
        <v>M</v>
      </c>
      <c r="G154" s="133" t="str">
        <f>VLOOKUP($A154,Data[],7,FALSE)</f>
        <v>DVC</v>
      </c>
      <c r="H154" s="133" t="str">
        <f>VLOOKUP($A154,Data[],5,FALSE)</f>
        <v>STG</v>
      </c>
      <c r="I154" s="133" t="str">
        <f>VLOOKUP($A154,Data[],4,FALSE)</f>
        <v>FOUASSIER</v>
      </c>
      <c r="J154" s="182" t="s">
        <v>5</v>
      </c>
      <c r="K154" s="182" t="s">
        <v>995</v>
      </c>
      <c r="L154" s="182" t="s">
        <v>848</v>
      </c>
      <c r="M154" s="189">
        <v>14</v>
      </c>
      <c r="N154" s="188">
        <v>297</v>
      </c>
      <c r="O154" s="200" t="s">
        <v>998</v>
      </c>
      <c r="P154" s="114" t="s">
        <v>960</v>
      </c>
      <c r="Q154" s="114"/>
      <c r="R154" s="114"/>
      <c r="S154" s="113"/>
      <c r="T154" s="114"/>
      <c r="U154" s="114"/>
      <c r="V154" s="115"/>
      <c r="W154" s="115"/>
      <c r="X154" s="115"/>
      <c r="Y154" s="115"/>
      <c r="Z154" s="115"/>
      <c r="AA154" s="1"/>
      <c r="AB154" s="1"/>
      <c r="AC154" s="1"/>
    </row>
    <row r="155" spans="1:29" ht="16" thickBot="1" x14ac:dyDescent="0.5">
      <c r="A155" s="176">
        <v>103004</v>
      </c>
      <c r="B155" s="181" t="str">
        <f>VLOOKUP($A155,Data[],2,FALSE)</f>
        <v>GHERSA</v>
      </c>
      <c r="C155" s="181" t="str">
        <f>VLOOKUP($A155,Data[],3,FALSE)</f>
        <v>Ouali</v>
      </c>
      <c r="D155" s="116">
        <f>VLOOKUP($A155,Data[],15,FALSE)</f>
        <v>50</v>
      </c>
      <c r="E155" s="116">
        <f>VLOOKUP($A155,Data[],6,FALSE)</f>
        <v>20</v>
      </c>
      <c r="F155" s="116" t="str">
        <f>VLOOKUP($A155,Data[],16,FALSE)</f>
        <v>M</v>
      </c>
      <c r="G155" s="133" t="str">
        <f>VLOOKUP($A155,Data[],7,FALSE)</f>
        <v>Non DVC</v>
      </c>
      <c r="H155" s="133" t="str">
        <f>VLOOKUP($A155,Data[],5,FALSE)</f>
        <v>Aub.</v>
      </c>
      <c r="I155" s="133" t="str">
        <f>VLOOKUP($A155,Data[],4,FALSE)</f>
        <v>DARDARE</v>
      </c>
      <c r="J155" s="182" t="s">
        <v>5</v>
      </c>
      <c r="K155" s="182" t="s">
        <v>850</v>
      </c>
      <c r="L155" s="182" t="s">
        <v>848</v>
      </c>
      <c r="M155" s="189">
        <v>1.5</v>
      </c>
      <c r="N155" s="188">
        <v>53</v>
      </c>
      <c r="O155" s="200" t="s">
        <v>998</v>
      </c>
      <c r="P155" s="114" t="s">
        <v>960</v>
      </c>
      <c r="Q155" s="114"/>
      <c r="R155" s="114"/>
      <c r="S155" s="113"/>
      <c r="T155" s="114"/>
      <c r="U155" s="114"/>
      <c r="V155" s="115"/>
      <c r="W155" s="115"/>
      <c r="X155" s="115"/>
      <c r="Y155" s="115"/>
      <c r="Z155" s="115"/>
      <c r="AA155" s="1"/>
      <c r="AB155" s="1"/>
      <c r="AC155" s="1"/>
    </row>
    <row r="156" spans="1:29" ht="16" thickBot="1" x14ac:dyDescent="0.5">
      <c r="A156" s="178">
        <v>103004</v>
      </c>
      <c r="B156" s="181" t="str">
        <f>VLOOKUP($A156,Data[],2,FALSE)</f>
        <v>GHERSA</v>
      </c>
      <c r="C156" s="181" t="str">
        <f>VLOOKUP($A156,Data[],3,FALSE)</f>
        <v>Ouali</v>
      </c>
      <c r="D156" s="116">
        <f>VLOOKUP($A156,Data[],15,FALSE)</f>
        <v>50</v>
      </c>
      <c r="E156" s="116">
        <f>VLOOKUP($A156,Data[],6,FALSE)</f>
        <v>20</v>
      </c>
      <c r="F156" s="116" t="str">
        <f>VLOOKUP($A156,Data[],16,FALSE)</f>
        <v>M</v>
      </c>
      <c r="G156" s="133" t="str">
        <f>VLOOKUP($A156,Data[],7,FALSE)</f>
        <v>Non DVC</v>
      </c>
      <c r="H156" s="133" t="str">
        <f>VLOOKUP($A156,Data[],5,FALSE)</f>
        <v>Aub.</v>
      </c>
      <c r="I156" s="133" t="str">
        <f>VLOOKUP($A156,Data[],4,FALSE)</f>
        <v>DARDARE</v>
      </c>
      <c r="J156" s="182" t="s">
        <v>5</v>
      </c>
      <c r="K156" s="182" t="s">
        <v>861</v>
      </c>
      <c r="L156" s="182" t="s">
        <v>1006</v>
      </c>
      <c r="M156" s="189">
        <v>7</v>
      </c>
      <c r="N156" s="188">
        <v>117</v>
      </c>
      <c r="O156" s="200" t="s">
        <v>998</v>
      </c>
      <c r="P156" s="114" t="s">
        <v>960</v>
      </c>
      <c r="Q156" s="114"/>
      <c r="R156" s="114"/>
      <c r="S156" s="113"/>
      <c r="T156" s="114"/>
      <c r="U156" s="114"/>
      <c r="V156" s="115"/>
      <c r="W156" s="115"/>
      <c r="X156" s="115"/>
      <c r="Y156" s="115"/>
      <c r="Z156" s="115"/>
      <c r="AA156" s="1"/>
      <c r="AB156" s="1"/>
      <c r="AC156" s="1"/>
    </row>
    <row r="157" spans="1:29" ht="16" thickBot="1" x14ac:dyDescent="0.5">
      <c r="A157" s="176">
        <v>103046</v>
      </c>
      <c r="B157" s="181" t="str">
        <f>VLOOKUP($A157,Data[],2,FALSE)</f>
        <v>GINESTE</v>
      </c>
      <c r="C157" s="181" t="str">
        <f>VLOOKUP($A157,Data[],3,FALSE)</f>
        <v>Thierry</v>
      </c>
      <c r="D157" s="116">
        <f>VLOOKUP($A157,Data[],15,FALSE)</f>
        <v>49</v>
      </c>
      <c r="E157" s="116">
        <f>VLOOKUP($A157,Data[],6,FALSE)</f>
        <v>28</v>
      </c>
      <c r="F157" s="116" t="str">
        <f>VLOOKUP($A157,Data[],16,FALSE)</f>
        <v>M</v>
      </c>
      <c r="G157" s="133" t="str">
        <f>VLOOKUP($A157,Data[],7,FALSE)</f>
        <v>DVC</v>
      </c>
      <c r="H157" s="133" t="str">
        <f>VLOOKUP($A157,Data[],5,FALSE)</f>
        <v>Aub.</v>
      </c>
      <c r="I157" s="133" t="str">
        <f>VLOOKUP($A157,Data[],4,FALSE)</f>
        <v>PIFFAUT</v>
      </c>
      <c r="J157" s="182" t="s">
        <v>5</v>
      </c>
      <c r="K157" s="182" t="s">
        <v>850</v>
      </c>
      <c r="L157" s="182" t="s">
        <v>848</v>
      </c>
      <c r="M157" s="189">
        <v>1.5</v>
      </c>
      <c r="N157" s="188">
        <v>53</v>
      </c>
      <c r="O157" s="200" t="s">
        <v>998</v>
      </c>
      <c r="P157" s="114" t="s">
        <v>960</v>
      </c>
      <c r="Q157" s="114"/>
      <c r="R157" s="114"/>
      <c r="S157" s="113"/>
      <c r="T157" s="114"/>
      <c r="U157" s="114"/>
      <c r="V157" s="115"/>
      <c r="W157" s="115"/>
      <c r="X157" s="115"/>
      <c r="Y157" s="115"/>
      <c r="Z157" s="115"/>
      <c r="AA157" s="1"/>
      <c r="AB157" s="1"/>
      <c r="AC157" s="1"/>
    </row>
    <row r="158" spans="1:29" ht="16" thickBot="1" x14ac:dyDescent="0.5">
      <c r="A158" s="179">
        <v>103046</v>
      </c>
      <c r="B158" s="181" t="str">
        <f>VLOOKUP($A158,Data[],2,FALSE)</f>
        <v>GINESTE</v>
      </c>
      <c r="C158" s="181" t="str">
        <f>VLOOKUP($A158,Data[],3,FALSE)</f>
        <v>Thierry</v>
      </c>
      <c r="D158" s="116">
        <f>VLOOKUP($A158,Data[],15,FALSE)</f>
        <v>49</v>
      </c>
      <c r="E158" s="116">
        <f>VLOOKUP($A158,Data[],6,FALSE)</f>
        <v>28</v>
      </c>
      <c r="F158" s="116" t="str">
        <f>VLOOKUP($A158,Data[],16,FALSE)</f>
        <v>M</v>
      </c>
      <c r="G158" s="133" t="str">
        <f>VLOOKUP($A158,Data[],7,FALSE)</f>
        <v>DVC</v>
      </c>
      <c r="H158" s="133" t="str">
        <f>VLOOKUP($A158,Data[],5,FALSE)</f>
        <v>Aub.</v>
      </c>
      <c r="I158" s="133" t="str">
        <f>VLOOKUP($A158,Data[],4,FALSE)</f>
        <v>PIFFAUT</v>
      </c>
      <c r="J158" s="182" t="s">
        <v>5</v>
      </c>
      <c r="K158" s="182" t="s">
        <v>974</v>
      </c>
      <c r="L158" s="182" t="s">
        <v>863</v>
      </c>
      <c r="M158" s="189">
        <v>10.5</v>
      </c>
      <c r="N158" s="188">
        <v>260</v>
      </c>
      <c r="O158" s="200" t="s">
        <v>998</v>
      </c>
      <c r="P158" s="114" t="s">
        <v>960</v>
      </c>
      <c r="Q158" s="114"/>
      <c r="R158" s="114"/>
      <c r="S158" s="113"/>
      <c r="T158" s="114"/>
      <c r="U158" s="114"/>
      <c r="V158" s="115"/>
      <c r="W158" s="115"/>
      <c r="X158" s="115"/>
      <c r="Y158" s="115"/>
      <c r="Z158" s="115"/>
      <c r="AA158" s="1"/>
      <c r="AB158" s="1"/>
      <c r="AC158" s="1"/>
    </row>
    <row r="159" spans="1:29" ht="16" thickBot="1" x14ac:dyDescent="0.5">
      <c r="A159" s="176">
        <v>104656</v>
      </c>
      <c r="B159" s="181" t="str">
        <f>VLOOKUP($A159,Data[],2,FALSE)</f>
        <v>GOURBAT</v>
      </c>
      <c r="C159" s="181" t="str">
        <f>VLOOKUP($A159,Data[],3,FALSE)</f>
        <v>Thierry</v>
      </c>
      <c r="D159" s="116">
        <f>VLOOKUP($A159,Data[],15,FALSE)</f>
        <v>54</v>
      </c>
      <c r="E159" s="116">
        <f>VLOOKUP($A159,Data[],6,FALSE)</f>
        <v>10</v>
      </c>
      <c r="F159" s="116" t="str">
        <f>VLOOKUP($A159,Data[],16,FALSE)</f>
        <v>M</v>
      </c>
      <c r="G159" s="133" t="str">
        <f>VLOOKUP($A159,Data[],7,FALSE)</f>
        <v>DVC</v>
      </c>
      <c r="H159" s="133" t="str">
        <f>VLOOKUP($A159,Data[],5,FALSE)</f>
        <v>STG</v>
      </c>
      <c r="I159" s="133" t="str">
        <f>VLOOKUP($A159,Data[],4,FALSE)</f>
        <v>BUISSON</v>
      </c>
      <c r="J159" s="182" t="s">
        <v>5</v>
      </c>
      <c r="K159" s="182" t="s">
        <v>971</v>
      </c>
      <c r="L159" s="182" t="s">
        <v>848</v>
      </c>
      <c r="M159" s="189">
        <v>7</v>
      </c>
      <c r="N159" s="188">
        <v>124</v>
      </c>
      <c r="O159" s="200" t="s">
        <v>998</v>
      </c>
      <c r="P159" s="114" t="s">
        <v>960</v>
      </c>
      <c r="Q159" s="114"/>
      <c r="R159" s="114"/>
      <c r="S159" s="113"/>
      <c r="T159" s="114"/>
      <c r="U159" s="114"/>
      <c r="V159" s="115"/>
      <c r="W159" s="115"/>
      <c r="X159" s="115"/>
      <c r="Y159" s="115"/>
      <c r="Z159" s="115"/>
      <c r="AA159" s="1"/>
      <c r="AB159" s="1"/>
      <c r="AC159" s="1"/>
    </row>
    <row r="160" spans="1:29" ht="16" thickBot="1" x14ac:dyDescent="0.5">
      <c r="A160" s="179">
        <v>104656</v>
      </c>
      <c r="B160" s="181" t="str">
        <f>VLOOKUP($A160,Data[],2,FALSE)</f>
        <v>GOURBAT</v>
      </c>
      <c r="C160" s="181" t="str">
        <f>VLOOKUP($A160,Data[],3,FALSE)</f>
        <v>Thierry</v>
      </c>
      <c r="D160" s="116">
        <f>VLOOKUP($A160,Data[],15,FALSE)</f>
        <v>54</v>
      </c>
      <c r="E160" s="116">
        <f>VLOOKUP($A160,Data[],6,FALSE)</f>
        <v>10</v>
      </c>
      <c r="F160" s="116" t="str">
        <f>VLOOKUP($A160,Data[],16,FALSE)</f>
        <v>M</v>
      </c>
      <c r="G160" s="133" t="str">
        <f>VLOOKUP($A160,Data[],7,FALSE)</f>
        <v>DVC</v>
      </c>
      <c r="H160" s="133" t="str">
        <f>VLOOKUP($A160,Data[],5,FALSE)</f>
        <v>STG</v>
      </c>
      <c r="I160" s="133" t="str">
        <f>VLOOKUP($A160,Data[],4,FALSE)</f>
        <v>BUISSON</v>
      </c>
      <c r="J160" s="182" t="s">
        <v>5</v>
      </c>
      <c r="K160" s="182" t="s">
        <v>974</v>
      </c>
      <c r="L160" s="182" t="s">
        <v>863</v>
      </c>
      <c r="M160" s="189">
        <v>10.5</v>
      </c>
      <c r="N160" s="188">
        <v>260</v>
      </c>
      <c r="O160" s="200" t="s">
        <v>998</v>
      </c>
      <c r="P160" s="114" t="s">
        <v>960</v>
      </c>
      <c r="Q160" s="114"/>
      <c r="R160" s="114"/>
      <c r="S160" s="113"/>
      <c r="T160" s="114"/>
      <c r="U160" s="114"/>
      <c r="V160" s="115"/>
      <c r="W160" s="115"/>
      <c r="X160" s="115"/>
      <c r="Y160" s="115"/>
      <c r="Z160" s="115"/>
      <c r="AA160" s="1"/>
      <c r="AB160" s="1"/>
      <c r="AC160" s="1"/>
    </row>
    <row r="161" spans="1:29" ht="16" thickBot="1" x14ac:dyDescent="0.5">
      <c r="A161" s="176">
        <v>103093</v>
      </c>
      <c r="B161" s="181" t="str">
        <f>VLOOKUP($A161,Data[],2,FALSE)</f>
        <v>GRABARZ</v>
      </c>
      <c r="C161" s="181" t="str">
        <f>VLOOKUP($A161,Data[],3,FALSE)</f>
        <v>Pierre</v>
      </c>
      <c r="D161" s="116">
        <f>VLOOKUP($A161,Data[],15,FALSE)</f>
        <v>56</v>
      </c>
      <c r="E161" s="116">
        <f>VLOOKUP($A161,Data[],6,FALSE)</f>
        <v>36</v>
      </c>
      <c r="F161" s="116" t="str">
        <f>VLOOKUP($A161,Data[],16,FALSE)</f>
        <v>M</v>
      </c>
      <c r="G161" s="133" t="str">
        <f>VLOOKUP($A161,Data[],7,FALSE)</f>
        <v>DVC</v>
      </c>
      <c r="H161" s="133" t="str">
        <f>VLOOKUP($A161,Data[],5,FALSE)</f>
        <v>Aub.</v>
      </c>
      <c r="I161" s="133" t="str">
        <f>VLOOKUP($A161,Data[],4,FALSE)</f>
        <v>SAVY</v>
      </c>
      <c r="J161" s="182" t="s">
        <v>5</v>
      </c>
      <c r="K161" s="182" t="s">
        <v>973</v>
      </c>
      <c r="L161" s="182" t="s">
        <v>848</v>
      </c>
      <c r="M161" s="189">
        <v>7</v>
      </c>
      <c r="N161" s="188">
        <v>162</v>
      </c>
      <c r="O161" s="200" t="s">
        <v>998</v>
      </c>
      <c r="P161" s="114" t="s">
        <v>960</v>
      </c>
      <c r="Q161" s="114"/>
      <c r="R161" s="114"/>
      <c r="S161" s="113"/>
      <c r="T161" s="114"/>
      <c r="U161" s="114"/>
      <c r="V161" s="115"/>
      <c r="W161" s="115"/>
      <c r="X161" s="115"/>
      <c r="Y161" s="115"/>
      <c r="Z161" s="115"/>
      <c r="AA161" s="1"/>
      <c r="AB161" s="1"/>
      <c r="AC161" s="1"/>
    </row>
    <row r="162" spans="1:29" ht="16" thickBot="1" x14ac:dyDescent="0.5">
      <c r="A162" s="176">
        <v>104655</v>
      </c>
      <c r="B162" s="181" t="str">
        <f>VLOOKUP($A162,Data[],2,FALSE)</f>
        <v>GRANGIER</v>
      </c>
      <c r="C162" s="181" t="str">
        <f>VLOOKUP($A162,Data[],3,FALSE)</f>
        <v>Eric</v>
      </c>
      <c r="D162" s="116">
        <f>VLOOKUP($A162,Data[],15,FALSE)</f>
        <v>54</v>
      </c>
      <c r="E162" s="116">
        <f>VLOOKUP($A162,Data[],6,FALSE)</f>
        <v>10</v>
      </c>
      <c r="F162" s="116" t="str">
        <f>VLOOKUP($A162,Data[],16,FALSE)</f>
        <v>M</v>
      </c>
      <c r="G162" s="133" t="str">
        <f>VLOOKUP($A162,Data[],7,FALSE)</f>
        <v>DVC</v>
      </c>
      <c r="H162" s="133" t="str">
        <f>VLOOKUP($A162,Data[],5,FALSE)</f>
        <v>STG</v>
      </c>
      <c r="I162" s="133" t="str">
        <f>VLOOKUP($A162,Data[],4,FALSE)</f>
        <v>XUEREB</v>
      </c>
      <c r="J162" s="182" t="s">
        <v>5</v>
      </c>
      <c r="K162" s="182" t="s">
        <v>971</v>
      </c>
      <c r="L162" s="182" t="s">
        <v>848</v>
      </c>
      <c r="M162" s="189">
        <v>7</v>
      </c>
      <c r="N162" s="188">
        <v>124</v>
      </c>
      <c r="O162" s="200" t="s">
        <v>998</v>
      </c>
      <c r="P162" s="114" t="s">
        <v>960</v>
      </c>
      <c r="Q162" s="114"/>
      <c r="R162" s="114"/>
      <c r="S162" s="113"/>
      <c r="T162" s="114"/>
      <c r="U162" s="114"/>
      <c r="V162" s="115"/>
      <c r="W162" s="115"/>
      <c r="X162" s="115"/>
      <c r="Y162" s="115"/>
      <c r="Z162" s="115"/>
      <c r="AA162" s="1"/>
      <c r="AB162" s="1"/>
      <c r="AC162" s="1"/>
    </row>
    <row r="163" spans="1:29" ht="16" thickBot="1" x14ac:dyDescent="0.5">
      <c r="A163" s="176">
        <v>104655</v>
      </c>
      <c r="B163" s="181" t="str">
        <f>VLOOKUP($A163,Data[],2,FALSE)</f>
        <v>GRANGIER</v>
      </c>
      <c r="C163" s="181" t="str">
        <f>VLOOKUP($A163,Data[],3,FALSE)</f>
        <v>Eric</v>
      </c>
      <c r="D163" s="116">
        <f>VLOOKUP($A163,Data[],15,FALSE)</f>
        <v>54</v>
      </c>
      <c r="E163" s="116">
        <f>VLOOKUP($A163,Data[],6,FALSE)</f>
        <v>10</v>
      </c>
      <c r="F163" s="116" t="str">
        <f>VLOOKUP($A163,Data[],16,FALSE)</f>
        <v>M</v>
      </c>
      <c r="G163" s="133" t="str">
        <f>VLOOKUP($A163,Data[],7,FALSE)</f>
        <v>DVC</v>
      </c>
      <c r="H163" s="133" t="str">
        <f>VLOOKUP($A163,Data[],5,FALSE)</f>
        <v>STG</v>
      </c>
      <c r="I163" s="133" t="str">
        <f>VLOOKUP($A163,Data[],4,FALSE)</f>
        <v>XUEREB</v>
      </c>
      <c r="J163" s="182" t="s">
        <v>5</v>
      </c>
      <c r="K163" s="182" t="s">
        <v>973</v>
      </c>
      <c r="L163" s="182" t="s">
        <v>848</v>
      </c>
      <c r="M163" s="189">
        <v>7</v>
      </c>
      <c r="N163" s="188">
        <v>162</v>
      </c>
      <c r="O163" s="200" t="s">
        <v>998</v>
      </c>
      <c r="P163" s="114" t="s">
        <v>960</v>
      </c>
      <c r="Q163" s="114"/>
      <c r="R163" s="114"/>
      <c r="S163" s="113"/>
      <c r="T163" s="114"/>
      <c r="U163" s="114"/>
      <c r="V163" s="115"/>
      <c r="W163" s="115"/>
      <c r="X163" s="115"/>
      <c r="Y163" s="115"/>
      <c r="Z163" s="115"/>
      <c r="AA163" s="1"/>
      <c r="AB163" s="1"/>
      <c r="AC163" s="1"/>
    </row>
    <row r="164" spans="1:29" ht="16" thickBot="1" x14ac:dyDescent="0.5">
      <c r="A164" s="178">
        <v>104655</v>
      </c>
      <c r="B164" s="181" t="str">
        <f>VLOOKUP($A164,Data[],2,FALSE)</f>
        <v>GRANGIER</v>
      </c>
      <c r="C164" s="181" t="str">
        <f>VLOOKUP($A164,Data[],3,FALSE)</f>
        <v>Eric</v>
      </c>
      <c r="D164" s="116">
        <f>VLOOKUP($A164,Data[],15,FALSE)</f>
        <v>54</v>
      </c>
      <c r="E164" s="116">
        <f>VLOOKUP($A164,Data[],6,FALSE)</f>
        <v>10</v>
      </c>
      <c r="F164" s="116" t="str">
        <f>VLOOKUP($A164,Data[],16,FALSE)</f>
        <v>M</v>
      </c>
      <c r="G164" s="133" t="str">
        <f>VLOOKUP($A164,Data[],7,FALSE)</f>
        <v>DVC</v>
      </c>
      <c r="H164" s="133" t="str">
        <f>VLOOKUP($A164,Data[],5,FALSE)</f>
        <v>STG</v>
      </c>
      <c r="I164" s="133" t="str">
        <f>VLOOKUP($A164,Data[],4,FALSE)</f>
        <v>XUEREB</v>
      </c>
      <c r="J164" s="182" t="s">
        <v>5</v>
      </c>
      <c r="K164" s="182" t="s">
        <v>861</v>
      </c>
      <c r="L164" s="182" t="s">
        <v>1006</v>
      </c>
      <c r="M164" s="189">
        <v>7</v>
      </c>
      <c r="N164" s="188">
        <v>117</v>
      </c>
      <c r="O164" s="200" t="s">
        <v>998</v>
      </c>
      <c r="P164" s="114" t="s">
        <v>960</v>
      </c>
      <c r="Q164" s="114"/>
      <c r="R164" s="114"/>
      <c r="S164" s="113"/>
      <c r="T164" s="114"/>
      <c r="U164" s="114"/>
      <c r="V164" s="115"/>
      <c r="W164" s="115"/>
      <c r="X164" s="115"/>
      <c r="Y164" s="115"/>
      <c r="Z164" s="115"/>
      <c r="AA164" s="1"/>
      <c r="AB164" s="1"/>
      <c r="AC164" s="1"/>
    </row>
    <row r="165" spans="1:29" ht="16" thickBot="1" x14ac:dyDescent="0.5">
      <c r="A165" s="178">
        <v>103063</v>
      </c>
      <c r="B165" s="181" t="str">
        <f>VLOOKUP($A165,Data[],2,FALSE)</f>
        <v>GRASSET</v>
      </c>
      <c r="C165" s="181" t="str">
        <f>VLOOKUP($A165,Data[],3,FALSE)</f>
        <v>Alain</v>
      </c>
      <c r="D165" s="116">
        <f>VLOOKUP($A165,Data[],15,FALSE)</f>
        <v>55</v>
      </c>
      <c r="E165" s="116">
        <f>VLOOKUP($A165,Data[],6,FALSE)</f>
        <v>35</v>
      </c>
      <c r="F165" s="116" t="str">
        <f>VLOOKUP($A165,Data[],16,FALSE)</f>
        <v>M</v>
      </c>
      <c r="G165" s="133" t="str">
        <f>VLOOKUP($A165,Data[],7,FALSE)</f>
        <v>DVC</v>
      </c>
      <c r="H165" s="133" t="str">
        <f>VLOOKUP($A165,Data[],5,FALSE)</f>
        <v>Aub.</v>
      </c>
      <c r="I165" s="133" t="str">
        <f>VLOOKUP($A165,Data[],4,FALSE)</f>
        <v>ALIX</v>
      </c>
      <c r="J165" s="182" t="s">
        <v>5</v>
      </c>
      <c r="K165" s="182" t="s">
        <v>861</v>
      </c>
      <c r="L165" s="182" t="s">
        <v>1006</v>
      </c>
      <c r="M165" s="189">
        <v>7</v>
      </c>
      <c r="N165" s="188">
        <v>117</v>
      </c>
      <c r="O165" s="200" t="s">
        <v>998</v>
      </c>
      <c r="P165" s="114" t="s">
        <v>960</v>
      </c>
      <c r="Q165" s="114"/>
      <c r="R165" s="114"/>
      <c r="S165" s="113"/>
      <c r="T165" s="114"/>
      <c r="U165" s="114"/>
      <c r="V165" s="115"/>
      <c r="W165" s="115"/>
      <c r="X165" s="115"/>
      <c r="Y165" s="115"/>
      <c r="Z165" s="115"/>
      <c r="AA165" s="1"/>
      <c r="AB165" s="1"/>
      <c r="AC165" s="1"/>
    </row>
    <row r="166" spans="1:29" ht="16" thickBot="1" x14ac:dyDescent="0.5">
      <c r="A166" s="176">
        <v>10555049</v>
      </c>
      <c r="B166" s="181" t="str">
        <f>VLOOKUP($A166,Data[],2,FALSE)</f>
        <v>GREPPAT</v>
      </c>
      <c r="C166" s="181" t="str">
        <f>VLOOKUP($A166,Data[],3,FALSE)</f>
        <v>Christophe</v>
      </c>
      <c r="D166" s="116">
        <f>VLOOKUP($A166,Data[],15,FALSE)</f>
        <v>43</v>
      </c>
      <c r="E166" s="116">
        <f>VLOOKUP($A166,Data[],6,FALSE)</f>
        <v>1</v>
      </c>
      <c r="F166" s="116" t="str">
        <f>VLOOKUP($A166,Data[],16,FALSE)</f>
        <v>M</v>
      </c>
      <c r="G166" s="133" t="str">
        <f>VLOOKUP($A166,Data[],7,FALSE)</f>
        <v>DVC</v>
      </c>
      <c r="H166" s="133" t="str">
        <f>VLOOKUP($A166,Data[],5,FALSE)</f>
        <v>STG</v>
      </c>
      <c r="I166" s="133" t="str">
        <f>VLOOKUP($A166,Data[],4,FALSE)</f>
        <v>XUEREB</v>
      </c>
      <c r="J166" s="182" t="s">
        <v>5</v>
      </c>
      <c r="K166" s="182" t="s">
        <v>971</v>
      </c>
      <c r="L166" s="182" t="s">
        <v>848</v>
      </c>
      <c r="M166" s="189">
        <v>7</v>
      </c>
      <c r="N166" s="188">
        <v>124</v>
      </c>
      <c r="O166" s="200" t="s">
        <v>998</v>
      </c>
      <c r="P166" s="114" t="s">
        <v>960</v>
      </c>
      <c r="Q166" s="114"/>
      <c r="R166" s="114"/>
      <c r="S166" s="113"/>
      <c r="T166" s="114"/>
      <c r="U166" s="114"/>
      <c r="V166" s="115"/>
      <c r="W166" s="115"/>
      <c r="X166" s="115"/>
      <c r="Y166" s="115"/>
      <c r="Z166" s="115"/>
      <c r="AA166" s="1"/>
      <c r="AB166" s="1"/>
      <c r="AC166" s="1"/>
    </row>
    <row r="167" spans="1:29" ht="16" thickBot="1" x14ac:dyDescent="0.5">
      <c r="A167" s="179">
        <v>102985</v>
      </c>
      <c r="B167" s="181" t="str">
        <f>VLOOKUP($A167,Data[],2,FALSE)</f>
        <v>GROUPIERRE</v>
      </c>
      <c r="C167" s="181" t="str">
        <f>VLOOKUP($A167,Data[],3,FALSE)</f>
        <v>Eric</v>
      </c>
      <c r="D167" s="116">
        <f>VLOOKUP($A167,Data[],15,FALSE)</f>
        <v>51</v>
      </c>
      <c r="E167" s="116">
        <f>VLOOKUP($A167,Data[],6,FALSE)</f>
        <v>19</v>
      </c>
      <c r="F167" s="116" t="str">
        <f>VLOOKUP($A167,Data[],16,FALSE)</f>
        <v>M</v>
      </c>
      <c r="G167" s="133" t="str">
        <f>VLOOKUP($A167,Data[],7,FALSE)</f>
        <v>DVC</v>
      </c>
      <c r="H167" s="133" t="str">
        <f>VLOOKUP($A167,Data[],5,FALSE)</f>
        <v>Aub.</v>
      </c>
      <c r="I167" s="133" t="str">
        <f>VLOOKUP($A167,Data[],4,FALSE)</f>
        <v>ALIX</v>
      </c>
      <c r="J167" s="182" t="s">
        <v>5</v>
      </c>
      <c r="K167" s="182" t="s">
        <v>974</v>
      </c>
      <c r="L167" s="182" t="s">
        <v>863</v>
      </c>
      <c r="M167" s="189">
        <v>10.5</v>
      </c>
      <c r="N167" s="188">
        <v>260</v>
      </c>
      <c r="O167" s="200" t="s">
        <v>998</v>
      </c>
      <c r="P167" s="114" t="s">
        <v>960</v>
      </c>
      <c r="Q167" s="114"/>
      <c r="R167" s="114"/>
      <c r="S167" s="113"/>
      <c r="T167" s="114"/>
      <c r="U167" s="114"/>
      <c r="V167" s="115"/>
      <c r="W167" s="115"/>
      <c r="X167" s="115"/>
      <c r="Y167" s="115"/>
      <c r="Z167" s="115"/>
      <c r="AA167" s="1"/>
      <c r="AB167" s="1"/>
      <c r="AC167" s="1"/>
    </row>
    <row r="168" spans="1:29" ht="16" thickBot="1" x14ac:dyDescent="0.5">
      <c r="A168" s="176">
        <v>103035</v>
      </c>
      <c r="B168" s="181" t="str">
        <f>VLOOKUP($A168,Data[],2,FALSE)</f>
        <v>GUILHON</v>
      </c>
      <c r="C168" s="181" t="str">
        <f>VLOOKUP($A168,Data[],3,FALSE)</f>
        <v>Bernard</v>
      </c>
      <c r="D168" s="116">
        <f>VLOOKUP($A168,Data[],15,FALSE)</f>
        <v>54</v>
      </c>
      <c r="E168" s="116">
        <f>VLOOKUP($A168,Data[],6,FALSE)</f>
        <v>33</v>
      </c>
      <c r="F168" s="116" t="str">
        <f>VLOOKUP($A168,Data[],16,FALSE)</f>
        <v>M</v>
      </c>
      <c r="G168" s="133" t="str">
        <f>VLOOKUP($A168,Data[],7,FALSE)</f>
        <v>DVC</v>
      </c>
      <c r="H168" s="133" t="str">
        <f>VLOOKUP($A168,Data[],5,FALSE)</f>
        <v>Aub.</v>
      </c>
      <c r="I168" s="133" t="str">
        <f>VLOOKUP($A168,Data[],4,FALSE)</f>
        <v>FUENTES</v>
      </c>
      <c r="J168" s="182" t="s">
        <v>5</v>
      </c>
      <c r="K168" s="182" t="s">
        <v>850</v>
      </c>
      <c r="L168" s="182" t="s">
        <v>848</v>
      </c>
      <c r="M168" s="189">
        <v>1.5</v>
      </c>
      <c r="N168" s="188">
        <v>53</v>
      </c>
      <c r="O168" s="200" t="s">
        <v>998</v>
      </c>
      <c r="P168" s="114" t="s">
        <v>960</v>
      </c>
      <c r="Q168" s="114"/>
      <c r="R168" s="114"/>
      <c r="S168" s="113"/>
      <c r="T168" s="114"/>
      <c r="U168" s="114"/>
      <c r="V168" s="115"/>
      <c r="W168" s="115"/>
      <c r="X168" s="115"/>
      <c r="Y168" s="115"/>
      <c r="Z168" s="115"/>
      <c r="AA168" s="1"/>
      <c r="AB168" s="1"/>
      <c r="AC168" s="1"/>
    </row>
    <row r="169" spans="1:29" ht="16" thickBot="1" x14ac:dyDescent="0.5">
      <c r="A169" s="176">
        <v>103035</v>
      </c>
      <c r="B169" s="181" t="str">
        <f>VLOOKUP($A169,Data[],2,FALSE)</f>
        <v>GUILHON</v>
      </c>
      <c r="C169" s="181" t="str">
        <f>VLOOKUP($A169,Data[],3,FALSE)</f>
        <v>Bernard</v>
      </c>
      <c r="D169" s="116">
        <f>VLOOKUP($A169,Data[],15,FALSE)</f>
        <v>54</v>
      </c>
      <c r="E169" s="116">
        <f>VLOOKUP($A169,Data[],6,FALSE)</f>
        <v>33</v>
      </c>
      <c r="F169" s="116" t="str">
        <f>VLOOKUP($A169,Data[],16,FALSE)</f>
        <v>M</v>
      </c>
      <c r="G169" s="133" t="str">
        <f>VLOOKUP($A169,Data[],7,FALSE)</f>
        <v>DVC</v>
      </c>
      <c r="H169" s="133" t="str">
        <f>VLOOKUP($A169,Data[],5,FALSE)</f>
        <v>Aub.</v>
      </c>
      <c r="I169" s="133" t="str">
        <f>VLOOKUP($A169,Data[],4,FALSE)</f>
        <v>FUENTES</v>
      </c>
      <c r="J169" s="182" t="s">
        <v>5</v>
      </c>
      <c r="K169" s="182" t="s">
        <v>973</v>
      </c>
      <c r="L169" s="182" t="s">
        <v>848</v>
      </c>
      <c r="M169" s="189">
        <v>7</v>
      </c>
      <c r="N169" s="188">
        <v>162</v>
      </c>
      <c r="O169" s="200" t="s">
        <v>998</v>
      </c>
      <c r="P169" s="114" t="s">
        <v>960</v>
      </c>
      <c r="Q169" s="114"/>
      <c r="R169" s="114"/>
      <c r="S169" s="113"/>
      <c r="T169" s="114"/>
      <c r="U169" s="114"/>
      <c r="V169" s="115"/>
      <c r="W169" s="115"/>
      <c r="X169" s="115"/>
      <c r="Y169" s="115"/>
      <c r="Z169" s="115"/>
      <c r="AA169" s="1"/>
      <c r="AB169" s="1"/>
      <c r="AC169" s="1"/>
    </row>
    <row r="170" spans="1:29" ht="16" thickBot="1" x14ac:dyDescent="0.5">
      <c r="A170" s="176">
        <v>104685</v>
      </c>
      <c r="B170" s="181" t="str">
        <f>VLOOKUP($A170,Data[],2,FALSE)</f>
        <v>GUILLAUD</v>
      </c>
      <c r="C170" s="181" t="str">
        <f>VLOOKUP($A170,Data[],3,FALSE)</f>
        <v>Michel</v>
      </c>
      <c r="D170" s="116">
        <f>VLOOKUP($A170,Data[],15,FALSE)</f>
        <v>58</v>
      </c>
      <c r="E170" s="116">
        <f>VLOOKUP($A170,Data[],6,FALSE)</f>
        <v>10</v>
      </c>
      <c r="F170" s="116" t="str">
        <f>VLOOKUP($A170,Data[],16,FALSE)</f>
        <v>M</v>
      </c>
      <c r="G170" s="133" t="str">
        <f>VLOOKUP($A170,Data[],7,FALSE)</f>
        <v>DVC</v>
      </c>
      <c r="H170" s="133" t="str">
        <f>VLOOKUP($A170,Data[],5,FALSE)</f>
        <v>STG</v>
      </c>
      <c r="I170" s="133" t="str">
        <f>VLOOKUP($A170,Data[],4,FALSE)</f>
        <v>XUEREB</v>
      </c>
      <c r="J170" s="182" t="s">
        <v>5</v>
      </c>
      <c r="K170" s="182" t="s">
        <v>971</v>
      </c>
      <c r="L170" s="182" t="s">
        <v>848</v>
      </c>
      <c r="M170" s="189">
        <v>7</v>
      </c>
      <c r="N170" s="188">
        <v>124</v>
      </c>
      <c r="O170" s="200" t="s">
        <v>998</v>
      </c>
      <c r="P170" s="114" t="s">
        <v>960</v>
      </c>
      <c r="Q170" s="114"/>
      <c r="R170" s="114"/>
      <c r="S170" s="113"/>
      <c r="T170" s="114"/>
      <c r="U170" s="114"/>
      <c r="V170" s="115"/>
      <c r="W170" s="115"/>
      <c r="X170" s="115"/>
      <c r="Y170" s="115"/>
      <c r="Z170" s="115"/>
      <c r="AA170" s="1"/>
      <c r="AB170" s="1"/>
      <c r="AC170" s="1"/>
    </row>
    <row r="171" spans="1:29" ht="16" thickBot="1" x14ac:dyDescent="0.5">
      <c r="A171" s="176">
        <v>104685</v>
      </c>
      <c r="B171" s="181" t="str">
        <f>VLOOKUP($A171,Data[],2,FALSE)</f>
        <v>GUILLAUD</v>
      </c>
      <c r="C171" s="181" t="str">
        <f>VLOOKUP($A171,Data[],3,FALSE)</f>
        <v>Michel</v>
      </c>
      <c r="D171" s="116">
        <f>VLOOKUP($A171,Data[],15,FALSE)</f>
        <v>58</v>
      </c>
      <c r="E171" s="116">
        <f>VLOOKUP($A171,Data[],6,FALSE)</f>
        <v>10</v>
      </c>
      <c r="F171" s="116" t="str">
        <f>VLOOKUP($A171,Data[],16,FALSE)</f>
        <v>M</v>
      </c>
      <c r="G171" s="133" t="str">
        <f>VLOOKUP($A171,Data[],7,FALSE)</f>
        <v>DVC</v>
      </c>
      <c r="H171" s="133" t="str">
        <f>VLOOKUP($A171,Data[],5,FALSE)</f>
        <v>STG</v>
      </c>
      <c r="I171" s="133" t="str">
        <f>VLOOKUP($A171,Data[],4,FALSE)</f>
        <v>XUEREB</v>
      </c>
      <c r="J171" s="182" t="s">
        <v>5</v>
      </c>
      <c r="K171" s="182" t="s">
        <v>850</v>
      </c>
      <c r="L171" s="182" t="s">
        <v>848</v>
      </c>
      <c r="M171" s="189">
        <v>1.5</v>
      </c>
      <c r="N171" s="188">
        <v>53</v>
      </c>
      <c r="O171" s="200" t="s">
        <v>998</v>
      </c>
      <c r="P171" s="114" t="s">
        <v>960</v>
      </c>
      <c r="Q171" s="114"/>
      <c r="R171" s="114"/>
      <c r="S171" s="113"/>
      <c r="T171" s="114"/>
      <c r="U171" s="114"/>
      <c r="V171" s="115"/>
      <c r="W171" s="115"/>
      <c r="X171" s="115"/>
      <c r="Y171" s="115"/>
      <c r="Z171" s="115"/>
      <c r="AA171" s="1"/>
      <c r="AB171" s="1"/>
      <c r="AC171" s="1"/>
    </row>
    <row r="172" spans="1:29" ht="16" thickBot="1" x14ac:dyDescent="0.5">
      <c r="A172" s="178">
        <v>103114</v>
      </c>
      <c r="B172" s="181" t="str">
        <f>VLOOKUP($A172,Data[],2,FALSE)</f>
        <v>HAON</v>
      </c>
      <c r="C172" s="181" t="str">
        <f>VLOOKUP($A172,Data[],3,FALSE)</f>
        <v>Patrick</v>
      </c>
      <c r="D172" s="116">
        <f>VLOOKUP($A172,Data[],15,FALSE)</f>
        <v>57</v>
      </c>
      <c r="E172" s="116">
        <f>VLOOKUP($A172,Data[],6,FALSE)</f>
        <v>36</v>
      </c>
      <c r="F172" s="116" t="str">
        <f>VLOOKUP($A172,Data[],16,FALSE)</f>
        <v>M</v>
      </c>
      <c r="G172" s="133" t="str">
        <f>VLOOKUP($A172,Data[],7,FALSE)</f>
        <v>Non DVC</v>
      </c>
      <c r="H172" s="133" t="str">
        <f>VLOOKUP($A172,Data[],5,FALSE)</f>
        <v>Aub.</v>
      </c>
      <c r="I172" s="133" t="str">
        <f>VLOOKUP($A172,Data[],4,FALSE)</f>
        <v>PIFFAUT</v>
      </c>
      <c r="J172" s="182" t="s">
        <v>5</v>
      </c>
      <c r="K172" s="182" t="s">
        <v>861</v>
      </c>
      <c r="L172" s="182" t="s">
        <v>1006</v>
      </c>
      <c r="M172" s="189">
        <v>7</v>
      </c>
      <c r="N172" s="188">
        <v>117</v>
      </c>
      <c r="O172" s="200" t="s">
        <v>998</v>
      </c>
      <c r="P172" s="114" t="s">
        <v>960</v>
      </c>
      <c r="Q172" s="114"/>
      <c r="R172" s="114"/>
      <c r="S172" s="113"/>
      <c r="T172" s="114"/>
      <c r="U172" s="114"/>
      <c r="V172" s="115"/>
      <c r="W172" s="115"/>
      <c r="X172" s="115"/>
      <c r="Y172" s="115"/>
      <c r="Z172" s="115"/>
      <c r="AA172" s="1"/>
      <c r="AB172" s="1"/>
      <c r="AC172" s="1"/>
    </row>
    <row r="173" spans="1:29" ht="16" thickBot="1" x14ac:dyDescent="0.5">
      <c r="A173" s="176">
        <v>191520</v>
      </c>
      <c r="B173" s="181" t="str">
        <f>VLOOKUP($A173,Data[],2,FALSE)</f>
        <v>HAUTOT</v>
      </c>
      <c r="C173" s="181" t="str">
        <f>VLOOKUP($A173,Data[],3,FALSE)</f>
        <v>Pascal</v>
      </c>
      <c r="D173" s="116">
        <f>VLOOKUP($A173,Data[],15,FALSE)</f>
        <v>57</v>
      </c>
      <c r="E173" s="116">
        <f>VLOOKUP($A173,Data[],6,FALSE)</f>
        <v>26</v>
      </c>
      <c r="F173" s="116" t="str">
        <f>VLOOKUP($A173,Data[],16,FALSE)</f>
        <v>M</v>
      </c>
      <c r="G173" s="133" t="str">
        <f>VLOOKUP($A173,Data[],7,FALSE)</f>
        <v>DVC</v>
      </c>
      <c r="H173" s="133" t="str">
        <f>VLOOKUP($A173,Data[],5,FALSE)</f>
        <v>Lattes</v>
      </c>
      <c r="I173" s="133" t="str">
        <f>VLOOKUP($A173,Data[],4,FALSE)</f>
        <v>VERNE</v>
      </c>
      <c r="J173" s="182" t="s">
        <v>5</v>
      </c>
      <c r="K173" s="182" t="s">
        <v>971</v>
      </c>
      <c r="L173" s="182" t="s">
        <v>848</v>
      </c>
      <c r="M173" s="189">
        <v>7</v>
      </c>
      <c r="N173" s="188">
        <v>124</v>
      </c>
      <c r="O173" s="200" t="s">
        <v>998</v>
      </c>
      <c r="P173" s="114" t="s">
        <v>960</v>
      </c>
      <c r="Q173" s="114"/>
      <c r="R173" s="114"/>
      <c r="S173" s="113"/>
      <c r="T173" s="114"/>
      <c r="U173" s="114"/>
      <c r="V173" s="115"/>
      <c r="W173" s="115"/>
      <c r="X173" s="115"/>
      <c r="Y173" s="115"/>
      <c r="Z173" s="115"/>
      <c r="AA173" s="1"/>
      <c r="AB173" s="1"/>
      <c r="AC173" s="1"/>
    </row>
    <row r="174" spans="1:29" ht="16" thickBot="1" x14ac:dyDescent="0.5">
      <c r="A174" s="176">
        <v>102926</v>
      </c>
      <c r="B174" s="181" t="str">
        <f>VLOOKUP($A174,Data[],2,FALSE)</f>
        <v>HERITIER</v>
      </c>
      <c r="C174" s="181" t="str">
        <f>VLOOKUP($A174,Data[],3,FALSE)</f>
        <v>Marjorie</v>
      </c>
      <c r="D174" s="116">
        <f>VLOOKUP($A174,Data[],15,FALSE)</f>
        <v>46</v>
      </c>
      <c r="E174" s="116">
        <f>VLOOKUP($A174,Data[],6,FALSE)</f>
        <v>12</v>
      </c>
      <c r="F174" s="116" t="str">
        <f>VLOOKUP($A174,Data[],16,FALSE)</f>
        <v>F</v>
      </c>
      <c r="G174" s="133" t="str">
        <f>VLOOKUP($A174,Data[],7,FALSE)</f>
        <v>DVC</v>
      </c>
      <c r="H174" s="133" t="str">
        <f>VLOOKUP($A174,Data[],5,FALSE)</f>
        <v>Aub.</v>
      </c>
      <c r="I174" s="133" t="str">
        <f>VLOOKUP($A174,Data[],4,FALSE)</f>
        <v>ALIX</v>
      </c>
      <c r="J174" s="182" t="s">
        <v>5</v>
      </c>
      <c r="K174" s="182" t="s">
        <v>850</v>
      </c>
      <c r="L174" s="182" t="s">
        <v>848</v>
      </c>
      <c r="M174" s="189">
        <v>1.5</v>
      </c>
      <c r="N174" s="188">
        <v>53</v>
      </c>
      <c r="O174" s="200" t="s">
        <v>998</v>
      </c>
      <c r="P174" s="114" t="s">
        <v>960</v>
      </c>
      <c r="Q174" s="114"/>
      <c r="R174" s="114"/>
      <c r="S174" s="113"/>
      <c r="T174" s="114"/>
      <c r="U174" s="114"/>
      <c r="V174" s="115"/>
      <c r="W174" s="115"/>
      <c r="X174" s="115"/>
      <c r="Y174" s="115"/>
      <c r="Z174" s="115"/>
      <c r="AA174" s="1"/>
      <c r="AB174" s="1"/>
      <c r="AC174" s="1"/>
    </row>
    <row r="175" spans="1:29" ht="16" thickBot="1" x14ac:dyDescent="0.5">
      <c r="A175" s="176">
        <v>104647</v>
      </c>
      <c r="B175" s="181" t="str">
        <f>VLOOKUP($A175,Data[],2,FALSE)</f>
        <v>HERNANDEZ</v>
      </c>
      <c r="C175" s="181" t="str">
        <f>VLOOKUP($A175,Data[],3,FALSE)</f>
        <v>Pierre</v>
      </c>
      <c r="D175" s="116">
        <f>VLOOKUP($A175,Data[],15,FALSE)</f>
        <v>50</v>
      </c>
      <c r="E175" s="116">
        <f>VLOOKUP($A175,Data[],6,FALSE)</f>
        <v>10</v>
      </c>
      <c r="F175" s="116" t="str">
        <f>VLOOKUP($A175,Data[],16,FALSE)</f>
        <v>M</v>
      </c>
      <c r="G175" s="133" t="str">
        <f>VLOOKUP($A175,Data[],7,FALSE)</f>
        <v>DVC</v>
      </c>
      <c r="H175" s="133" t="str">
        <f>VLOOKUP($A175,Data[],5,FALSE)</f>
        <v>STG</v>
      </c>
      <c r="I175" s="133" t="str">
        <f>VLOOKUP($A175,Data[],4,FALSE)</f>
        <v>XUEREB</v>
      </c>
      <c r="J175" s="182" t="s">
        <v>5</v>
      </c>
      <c r="K175" s="182" t="s">
        <v>850</v>
      </c>
      <c r="L175" s="182" t="s">
        <v>848</v>
      </c>
      <c r="M175" s="189">
        <v>1.5</v>
      </c>
      <c r="N175" s="188">
        <v>53</v>
      </c>
      <c r="O175" s="200" t="s">
        <v>998</v>
      </c>
      <c r="P175" s="114" t="s">
        <v>960</v>
      </c>
      <c r="Q175" s="114"/>
      <c r="R175" s="114"/>
      <c r="S175" s="113"/>
      <c r="T175" s="114"/>
      <c r="U175" s="114"/>
      <c r="V175" s="115"/>
      <c r="W175" s="115"/>
      <c r="X175" s="115"/>
      <c r="Y175" s="115"/>
      <c r="Z175" s="115"/>
      <c r="AA175" s="1"/>
      <c r="AB175" s="1"/>
      <c r="AC175" s="1"/>
    </row>
    <row r="176" spans="1:29" ht="16" thickBot="1" x14ac:dyDescent="0.5">
      <c r="A176" s="179">
        <v>10507194</v>
      </c>
      <c r="B176" s="181" t="str">
        <f>VLOOKUP($A176,Data[],2,FALSE)</f>
        <v>HIERAMENTE</v>
      </c>
      <c r="C176" s="181" t="str">
        <f>VLOOKUP($A176,Data[],3,FALSE)</f>
        <v>Julien</v>
      </c>
      <c r="D176" s="116">
        <f>VLOOKUP($A176,Data[],15,FALSE)</f>
        <v>32</v>
      </c>
      <c r="E176" s="116">
        <f>VLOOKUP($A176,Data[],6,FALSE)</f>
        <v>2</v>
      </c>
      <c r="F176" s="116" t="str">
        <f>VLOOKUP($A176,Data[],16,FALSE)</f>
        <v>M</v>
      </c>
      <c r="G176" s="133" t="str">
        <f>VLOOKUP($A176,Data[],7,FALSE)</f>
        <v>DVC</v>
      </c>
      <c r="H176" s="133" t="str">
        <f>VLOOKUP($A176,Data[],5,FALSE)</f>
        <v>STG</v>
      </c>
      <c r="I176" s="133" t="str">
        <f>VLOOKUP($A176,Data[],4,FALSE)</f>
        <v>BUISSON</v>
      </c>
      <c r="J176" s="182" t="s">
        <v>5</v>
      </c>
      <c r="K176" s="182" t="s">
        <v>974</v>
      </c>
      <c r="L176" s="182" t="s">
        <v>863</v>
      </c>
      <c r="M176" s="189">
        <v>10.5</v>
      </c>
      <c r="N176" s="188">
        <v>260</v>
      </c>
      <c r="O176" s="200" t="s">
        <v>998</v>
      </c>
      <c r="P176" s="114" t="s">
        <v>960</v>
      </c>
      <c r="Q176" s="114"/>
      <c r="R176" s="114"/>
      <c r="S176" s="113"/>
      <c r="T176" s="114"/>
      <c r="U176" s="114"/>
      <c r="V176" s="115"/>
      <c r="W176" s="115"/>
      <c r="X176" s="115"/>
      <c r="Y176" s="115"/>
      <c r="Z176" s="115"/>
      <c r="AA176" s="1"/>
      <c r="AB176" s="1"/>
      <c r="AC176" s="1"/>
    </row>
    <row r="177" spans="1:29" ht="16" thickBot="1" x14ac:dyDescent="0.5">
      <c r="A177" s="176">
        <v>191229</v>
      </c>
      <c r="B177" s="181" t="str">
        <f>VLOOKUP($A177,Data[],2,FALSE)</f>
        <v>HIPPOLITE</v>
      </c>
      <c r="C177" s="181" t="str">
        <f>VLOOKUP($A177,Data[],3,FALSE)</f>
        <v>Ludovic</v>
      </c>
      <c r="D177" s="116">
        <f>VLOOKUP($A177,Data[],15,FALSE)</f>
        <v>47</v>
      </c>
      <c r="E177" s="116">
        <f>VLOOKUP($A177,Data[],6,FALSE)</f>
        <v>26</v>
      </c>
      <c r="F177" s="116" t="str">
        <f>VLOOKUP($A177,Data[],16,FALSE)</f>
        <v>M</v>
      </c>
      <c r="G177" s="133" t="str">
        <f>VLOOKUP($A177,Data[],7,FALSE)</f>
        <v>DVC</v>
      </c>
      <c r="H177" s="133" t="str">
        <f>VLOOKUP($A177,Data[],5,FALSE)</f>
        <v>Lattes</v>
      </c>
      <c r="I177" s="133" t="str">
        <f>VLOOKUP($A177,Data[],4,FALSE)</f>
        <v>VERNE</v>
      </c>
      <c r="J177" s="182" t="s">
        <v>5</v>
      </c>
      <c r="K177" s="182" t="s">
        <v>973</v>
      </c>
      <c r="L177" s="182" t="s">
        <v>848</v>
      </c>
      <c r="M177" s="189">
        <v>7</v>
      </c>
      <c r="N177" s="188">
        <v>162</v>
      </c>
      <c r="O177" s="200" t="s">
        <v>998</v>
      </c>
      <c r="P177" s="114" t="s">
        <v>960</v>
      </c>
      <c r="Q177" s="114"/>
      <c r="R177" s="114"/>
      <c r="S177" s="113"/>
      <c r="T177" s="114"/>
      <c r="U177" s="114"/>
      <c r="V177" s="115"/>
      <c r="W177" s="115"/>
      <c r="X177" s="115"/>
      <c r="Y177" s="115"/>
      <c r="Z177" s="115"/>
      <c r="AA177" s="1"/>
      <c r="AB177" s="1"/>
      <c r="AC177" s="1"/>
    </row>
    <row r="178" spans="1:29" ht="16" thickBot="1" x14ac:dyDescent="0.5">
      <c r="A178" s="179">
        <v>69157</v>
      </c>
      <c r="B178" s="181" t="str">
        <f>VLOOKUP($A178,Data[],2,FALSE)</f>
        <v>JACKEL</v>
      </c>
      <c r="C178" s="181" t="str">
        <f>VLOOKUP($A178,Data[],3,FALSE)</f>
        <v>Ludovic</v>
      </c>
      <c r="D178" s="116">
        <f>VLOOKUP($A178,Data[],15,FALSE)</f>
        <v>36</v>
      </c>
      <c r="E178" s="193">
        <f>VLOOKUP($A178,Data[],6,FALSE)</f>
        <v>8</v>
      </c>
      <c r="F178" s="194" t="str">
        <f>VLOOKUP($A178,Data[],16,FALSE)</f>
        <v>M</v>
      </c>
      <c r="G178" s="195" t="str">
        <f>VLOOKUP($A178,Data[],7,FALSE)</f>
        <v>Non DVC</v>
      </c>
      <c r="H178" s="133" t="str">
        <f>VLOOKUP($A178,Data[],5,FALSE)</f>
        <v>Lattes</v>
      </c>
      <c r="I178" s="133" t="str">
        <f>VLOOKUP($A178,Data[],4,FALSE)</f>
        <v>VERNE</v>
      </c>
      <c r="J178" s="197" t="str">
        <f>IF(PlanFormation2019[[#This Row],[Matricule]]&lt;&gt;"",VLOOKUP(A178,'DATA FORMATION'!A:M,8,FALSE))</f>
        <v>Sécurité</v>
      </c>
      <c r="K178" s="182" t="s">
        <v>971</v>
      </c>
      <c r="L178" s="182" t="s">
        <v>848</v>
      </c>
      <c r="M178" s="205">
        <v>7</v>
      </c>
      <c r="N178" s="208">
        <v>124</v>
      </c>
      <c r="O178" s="200" t="s">
        <v>998</v>
      </c>
      <c r="P178" s="114" t="s">
        <v>960</v>
      </c>
      <c r="Q178" s="114"/>
      <c r="R178" s="114"/>
      <c r="S178" s="209"/>
      <c r="T178" s="210"/>
      <c r="U178" s="210"/>
      <c r="V178" s="211"/>
      <c r="W178" s="211"/>
      <c r="X178" s="211"/>
      <c r="Y178" s="211"/>
      <c r="Z178" s="211"/>
      <c r="AA178" s="1"/>
      <c r="AB178" s="1"/>
      <c r="AC178" s="1"/>
    </row>
    <row r="179" spans="1:29" ht="16" thickBot="1" x14ac:dyDescent="0.5">
      <c r="A179" s="179">
        <v>69157</v>
      </c>
      <c r="B179" s="181" t="str">
        <f>VLOOKUP($A179,Data[],2,FALSE)</f>
        <v>JACKEL</v>
      </c>
      <c r="C179" s="181" t="str">
        <f>VLOOKUP($A179,Data[],3,FALSE)</f>
        <v>Ludovic</v>
      </c>
      <c r="D179" s="116">
        <f>VLOOKUP($A179,Data[],15,FALSE)</f>
        <v>36</v>
      </c>
      <c r="E179" s="116">
        <f>VLOOKUP($A179,Data[],6,FALSE)</f>
        <v>8</v>
      </c>
      <c r="F179" s="116" t="str">
        <f>VLOOKUP($A179,Data[],16,FALSE)</f>
        <v>M</v>
      </c>
      <c r="G179" s="133" t="str">
        <f>VLOOKUP($A179,Data[],7,FALSE)</f>
        <v>Non DVC</v>
      </c>
      <c r="H179" s="133" t="str">
        <f>VLOOKUP($A179,Data[],5,FALSE)</f>
        <v>Lattes</v>
      </c>
      <c r="I179" s="133" t="str">
        <f>VLOOKUP($A179,Data[],4,FALSE)</f>
        <v>VERNE</v>
      </c>
      <c r="J179" s="182" t="s">
        <v>5</v>
      </c>
      <c r="K179" s="182" t="s">
        <v>994</v>
      </c>
      <c r="L179" s="182" t="s">
        <v>848</v>
      </c>
      <c r="M179" s="189">
        <v>3.5</v>
      </c>
      <c r="N179" s="188">
        <v>351</v>
      </c>
      <c r="O179" s="200" t="s">
        <v>998</v>
      </c>
      <c r="P179" s="114" t="s">
        <v>960</v>
      </c>
      <c r="Q179" s="114"/>
      <c r="R179" s="114"/>
      <c r="S179" s="113"/>
      <c r="T179" s="114"/>
      <c r="U179" s="114"/>
      <c r="V179" s="115"/>
      <c r="W179" s="115"/>
      <c r="X179" s="115"/>
      <c r="Y179" s="115"/>
      <c r="Z179" s="115"/>
      <c r="AA179" s="1"/>
      <c r="AB179" s="1"/>
      <c r="AC179" s="1"/>
    </row>
    <row r="180" spans="1:29" ht="16" thickBot="1" x14ac:dyDescent="0.5">
      <c r="A180" s="178">
        <v>102910</v>
      </c>
      <c r="B180" s="181" t="str">
        <f>VLOOKUP($A180,Data[],2,FALSE)</f>
        <v>JOANNY</v>
      </c>
      <c r="C180" s="181" t="str">
        <f>VLOOKUP($A180,Data[],3,FALSE)</f>
        <v>Patrick</v>
      </c>
      <c r="D180" s="116">
        <f>VLOOKUP($A180,Data[],15,FALSE)</f>
        <v>37</v>
      </c>
      <c r="E180" s="116">
        <f>VLOOKUP($A180,Data[],6,FALSE)</f>
        <v>11</v>
      </c>
      <c r="F180" s="116" t="str">
        <f>VLOOKUP($A180,Data[],16,FALSE)</f>
        <v>M</v>
      </c>
      <c r="G180" s="133" t="str">
        <f>VLOOKUP($A180,Data[],7,FALSE)</f>
        <v>Non DVC</v>
      </c>
      <c r="H180" s="133" t="str">
        <f>VLOOKUP($A180,Data[],5,FALSE)</f>
        <v>Aub.</v>
      </c>
      <c r="I180" s="133" t="str">
        <f>VLOOKUP($A180,Data[],4,FALSE)</f>
        <v>PIFFAUT</v>
      </c>
      <c r="J180" s="182" t="s">
        <v>5</v>
      </c>
      <c r="K180" s="182" t="s">
        <v>861</v>
      </c>
      <c r="L180" s="182" t="s">
        <v>1006</v>
      </c>
      <c r="M180" s="189">
        <v>7</v>
      </c>
      <c r="N180" s="188">
        <v>117</v>
      </c>
      <c r="O180" s="200" t="s">
        <v>998</v>
      </c>
      <c r="P180" s="114" t="s">
        <v>960</v>
      </c>
      <c r="Q180" s="114"/>
      <c r="R180" s="114"/>
      <c r="S180" s="113"/>
      <c r="T180" s="114"/>
      <c r="U180" s="114"/>
      <c r="V180" s="115"/>
      <c r="W180" s="115"/>
      <c r="X180" s="115"/>
      <c r="Y180" s="115"/>
      <c r="Z180" s="115"/>
      <c r="AA180" s="1"/>
      <c r="AB180" s="1"/>
      <c r="AC180" s="1"/>
    </row>
    <row r="181" spans="1:29" ht="16" thickBot="1" x14ac:dyDescent="0.5">
      <c r="A181" s="179">
        <v>102910</v>
      </c>
      <c r="B181" s="181" t="str">
        <f>VLOOKUP($A181,Data[],2,FALSE)</f>
        <v>JOANNY</v>
      </c>
      <c r="C181" s="181" t="str">
        <f>VLOOKUP($A181,Data[],3,FALSE)</f>
        <v>Patrick</v>
      </c>
      <c r="D181" s="116">
        <f>VLOOKUP($A181,Data[],15,FALSE)</f>
        <v>37</v>
      </c>
      <c r="E181" s="116">
        <f>VLOOKUP($A181,Data[],6,FALSE)</f>
        <v>11</v>
      </c>
      <c r="F181" s="116" t="str">
        <f>VLOOKUP($A181,Data[],16,FALSE)</f>
        <v>M</v>
      </c>
      <c r="G181" s="133" t="str">
        <f>VLOOKUP($A181,Data[],7,FALSE)</f>
        <v>Non DVC</v>
      </c>
      <c r="H181" s="133" t="str">
        <f>VLOOKUP($A181,Data[],5,FALSE)</f>
        <v>Aub.</v>
      </c>
      <c r="I181" s="133" t="str">
        <f>VLOOKUP($A181,Data[],4,FALSE)</f>
        <v>PIFFAUT</v>
      </c>
      <c r="J181" s="182" t="s">
        <v>5</v>
      </c>
      <c r="K181" s="182" t="s">
        <v>974</v>
      </c>
      <c r="L181" s="182" t="s">
        <v>863</v>
      </c>
      <c r="M181" s="189">
        <v>10.5</v>
      </c>
      <c r="N181" s="188">
        <v>260</v>
      </c>
      <c r="O181" s="200" t="s">
        <v>998</v>
      </c>
      <c r="P181" s="114" t="s">
        <v>960</v>
      </c>
      <c r="Q181" s="114"/>
      <c r="R181" s="114"/>
      <c r="S181" s="113"/>
      <c r="T181" s="114"/>
      <c r="U181" s="114"/>
      <c r="V181" s="115"/>
      <c r="W181" s="115"/>
      <c r="X181" s="115"/>
      <c r="Y181" s="115"/>
      <c r="Z181" s="115"/>
      <c r="AA181" s="1"/>
      <c r="AB181" s="1"/>
      <c r="AC181" s="1"/>
    </row>
    <row r="182" spans="1:29" ht="16" thickBot="1" x14ac:dyDescent="0.5">
      <c r="A182" s="176">
        <v>103029</v>
      </c>
      <c r="B182" s="181" t="str">
        <f>VLOOKUP($A182,Data[],2,FALSE)</f>
        <v>KRASOUSKY</v>
      </c>
      <c r="C182" s="181" t="str">
        <f>VLOOKUP($A182,Data[],3,FALSE)</f>
        <v>Jean-Claude</v>
      </c>
      <c r="D182" s="116">
        <f>VLOOKUP($A182,Data[],15,FALSE)</f>
        <v>51</v>
      </c>
      <c r="E182" s="116">
        <f>VLOOKUP($A182,Data[],6,FALSE)</f>
        <v>27</v>
      </c>
      <c r="F182" s="116" t="str">
        <f>VLOOKUP($A182,Data[],16,FALSE)</f>
        <v>M</v>
      </c>
      <c r="G182" s="133" t="str">
        <f>VLOOKUP($A182,Data[],7,FALSE)</f>
        <v>DVC</v>
      </c>
      <c r="H182" s="133" t="str">
        <f>VLOOKUP($A182,Data[],5,FALSE)</f>
        <v>Aub.</v>
      </c>
      <c r="I182" s="133" t="str">
        <f>VLOOKUP($A182,Data[],4,FALSE)</f>
        <v>ALIX</v>
      </c>
      <c r="J182" s="182" t="s">
        <v>5</v>
      </c>
      <c r="K182" s="182" t="s">
        <v>850</v>
      </c>
      <c r="L182" s="182" t="s">
        <v>848</v>
      </c>
      <c r="M182" s="189">
        <v>1.5</v>
      </c>
      <c r="N182" s="188">
        <v>53</v>
      </c>
      <c r="O182" s="200" t="s">
        <v>998</v>
      </c>
      <c r="P182" s="114" t="s">
        <v>960</v>
      </c>
      <c r="Q182" s="114"/>
      <c r="R182" s="114"/>
      <c r="S182" s="113"/>
      <c r="T182" s="114"/>
      <c r="U182" s="114"/>
      <c r="V182" s="115"/>
      <c r="W182" s="115"/>
      <c r="X182" s="115"/>
      <c r="Y182" s="115"/>
      <c r="Z182" s="115"/>
      <c r="AA182" s="1"/>
      <c r="AB182" s="1"/>
      <c r="AC182" s="1"/>
    </row>
    <row r="183" spans="1:29" ht="16" thickBot="1" x14ac:dyDescent="0.5">
      <c r="A183" s="179">
        <v>103029</v>
      </c>
      <c r="B183" s="181" t="str">
        <f>VLOOKUP($A183,Data[],2,FALSE)</f>
        <v>KRASOUSKY</v>
      </c>
      <c r="C183" s="181" t="str">
        <f>VLOOKUP($A183,Data[],3,FALSE)</f>
        <v>Jean-Claude</v>
      </c>
      <c r="D183" s="116">
        <f>VLOOKUP($A183,Data[],15,FALSE)</f>
        <v>51</v>
      </c>
      <c r="E183" s="116">
        <f>VLOOKUP($A183,Data[],6,FALSE)</f>
        <v>27</v>
      </c>
      <c r="F183" s="116" t="str">
        <f>VLOOKUP($A183,Data[],16,FALSE)</f>
        <v>M</v>
      </c>
      <c r="G183" s="133" t="str">
        <f>VLOOKUP($A183,Data[],7,FALSE)</f>
        <v>DVC</v>
      </c>
      <c r="H183" s="133" t="str">
        <f>VLOOKUP($A183,Data[],5,FALSE)</f>
        <v>Aub.</v>
      </c>
      <c r="I183" s="133" t="str">
        <f>VLOOKUP($A183,Data[],4,FALSE)</f>
        <v>ALIX</v>
      </c>
      <c r="J183" s="182" t="s">
        <v>5</v>
      </c>
      <c r="K183" s="182" t="s">
        <v>861</v>
      </c>
      <c r="L183" s="182" t="s">
        <v>1006</v>
      </c>
      <c r="M183" s="189">
        <v>7</v>
      </c>
      <c r="N183" s="188">
        <v>117</v>
      </c>
      <c r="O183" s="200" t="s">
        <v>998</v>
      </c>
      <c r="P183" s="114" t="s">
        <v>960</v>
      </c>
      <c r="Q183" s="114"/>
      <c r="R183" s="114"/>
      <c r="S183" s="113"/>
      <c r="T183" s="114"/>
      <c r="U183" s="114"/>
      <c r="V183" s="115"/>
      <c r="W183" s="115"/>
      <c r="X183" s="115"/>
      <c r="Y183" s="115"/>
      <c r="Z183" s="115"/>
      <c r="AA183" s="1"/>
      <c r="AB183" s="1"/>
      <c r="AC183" s="1"/>
    </row>
    <row r="184" spans="1:29" ht="16" thickBot="1" x14ac:dyDescent="0.5">
      <c r="A184" s="176">
        <v>102899</v>
      </c>
      <c r="B184" s="181" t="str">
        <f>VLOOKUP($A184,Data[],2,FALSE)</f>
        <v>LACLAVERE</v>
      </c>
      <c r="C184" s="181" t="str">
        <f>VLOOKUP($A184,Data[],3,FALSE)</f>
        <v>Aurelie</v>
      </c>
      <c r="D184" s="116">
        <f>VLOOKUP($A184,Data[],15,FALSE)</f>
        <v>35</v>
      </c>
      <c r="E184" s="116">
        <f>VLOOKUP($A184,Data[],6,FALSE)</f>
        <v>10</v>
      </c>
      <c r="F184" s="116" t="str">
        <f>VLOOKUP($A184,Data[],16,FALSE)</f>
        <v>F</v>
      </c>
      <c r="G184" s="133" t="str">
        <f>VLOOKUP($A184,Data[],7,FALSE)</f>
        <v>DVC</v>
      </c>
      <c r="H184" s="133" t="str">
        <f>VLOOKUP($A184,Data[],5,FALSE)</f>
        <v>Aub.</v>
      </c>
      <c r="I184" s="133" t="str">
        <f>VLOOKUP($A184,Data[],4,FALSE)</f>
        <v>SENEPART</v>
      </c>
      <c r="J184" s="182" t="s">
        <v>5</v>
      </c>
      <c r="K184" s="182" t="s">
        <v>850</v>
      </c>
      <c r="L184" s="182" t="s">
        <v>848</v>
      </c>
      <c r="M184" s="189">
        <v>1.5</v>
      </c>
      <c r="N184" s="188">
        <v>53</v>
      </c>
      <c r="O184" s="200" t="s">
        <v>998</v>
      </c>
      <c r="P184" s="114" t="s">
        <v>960</v>
      </c>
      <c r="Q184" s="114"/>
      <c r="R184" s="114"/>
      <c r="S184" s="113"/>
      <c r="T184" s="114"/>
      <c r="U184" s="114"/>
      <c r="V184" s="115"/>
      <c r="W184" s="115"/>
      <c r="X184" s="115"/>
      <c r="Y184" s="115"/>
      <c r="Z184" s="115"/>
      <c r="AA184" s="1"/>
      <c r="AB184" s="1"/>
      <c r="AC184" s="1"/>
    </row>
    <row r="185" spans="1:29" ht="16" thickBot="1" x14ac:dyDescent="0.5">
      <c r="A185" s="176">
        <v>103001</v>
      </c>
      <c r="B185" s="181" t="str">
        <f>VLOOKUP($A185,Data[],2,FALSE)</f>
        <v>LACOMBE</v>
      </c>
      <c r="C185" s="181" t="str">
        <f>VLOOKUP($A185,Data[],3,FALSE)</f>
        <v>Thierry</v>
      </c>
      <c r="D185" s="116">
        <f>VLOOKUP($A185,Data[],15,FALSE)</f>
        <v>50</v>
      </c>
      <c r="E185" s="116">
        <f>VLOOKUP($A185,Data[],6,FALSE)</f>
        <v>23</v>
      </c>
      <c r="F185" s="116" t="str">
        <f>VLOOKUP($A185,Data[],16,FALSE)</f>
        <v>M</v>
      </c>
      <c r="G185" s="133" t="str">
        <f>VLOOKUP($A185,Data[],7,FALSE)</f>
        <v>DVC</v>
      </c>
      <c r="H185" s="133" t="str">
        <f>VLOOKUP($A185,Data[],5,FALSE)</f>
        <v>Aub.</v>
      </c>
      <c r="I185" s="133" t="str">
        <f>VLOOKUP($A185,Data[],4,FALSE)</f>
        <v>SENEPART</v>
      </c>
      <c r="J185" s="182" t="s">
        <v>5</v>
      </c>
      <c r="K185" s="182" t="s">
        <v>850</v>
      </c>
      <c r="L185" s="182" t="s">
        <v>848</v>
      </c>
      <c r="M185" s="189">
        <v>1.5</v>
      </c>
      <c r="N185" s="188">
        <v>53</v>
      </c>
      <c r="O185" s="200" t="s">
        <v>998</v>
      </c>
      <c r="P185" s="114" t="s">
        <v>960</v>
      </c>
      <c r="Q185" s="114"/>
      <c r="R185" s="114"/>
      <c r="S185" s="113"/>
      <c r="T185" s="114"/>
      <c r="U185" s="114"/>
      <c r="V185" s="115"/>
      <c r="W185" s="115"/>
      <c r="X185" s="115"/>
      <c r="Y185" s="115"/>
      <c r="Z185" s="115"/>
      <c r="AA185" s="1"/>
      <c r="AB185" s="1"/>
      <c r="AC185" s="1"/>
    </row>
    <row r="186" spans="1:29" ht="16" thickBot="1" x14ac:dyDescent="0.5">
      <c r="A186" s="176">
        <v>103101</v>
      </c>
      <c r="B186" s="181" t="str">
        <f>VLOOKUP($A186,Data[],2,FALSE)</f>
        <v>LACOURB</v>
      </c>
      <c r="C186" s="181" t="str">
        <f>VLOOKUP($A186,Data[],3,FALSE)</f>
        <v>Bernard</v>
      </c>
      <c r="D186" s="116">
        <f>VLOOKUP($A186,Data[],15,FALSE)</f>
        <v>57</v>
      </c>
      <c r="E186" s="116">
        <f>VLOOKUP($A186,Data[],6,FALSE)</f>
        <v>36</v>
      </c>
      <c r="F186" s="116" t="str">
        <f>VLOOKUP($A186,Data[],16,FALSE)</f>
        <v>M</v>
      </c>
      <c r="G186" s="133" t="str">
        <f>VLOOKUP($A186,Data[],7,FALSE)</f>
        <v>DVC</v>
      </c>
      <c r="H186" s="133" t="str">
        <f>VLOOKUP($A186,Data[],5,FALSE)</f>
        <v>Aub.</v>
      </c>
      <c r="I186" s="133" t="str">
        <f>VLOOKUP($A186,Data[],4,FALSE)</f>
        <v>SAVY</v>
      </c>
      <c r="J186" s="182" t="s">
        <v>5</v>
      </c>
      <c r="K186" s="182" t="s">
        <v>973</v>
      </c>
      <c r="L186" s="182" t="s">
        <v>848</v>
      </c>
      <c r="M186" s="189">
        <v>7</v>
      </c>
      <c r="N186" s="188">
        <v>162</v>
      </c>
      <c r="O186" s="200" t="s">
        <v>998</v>
      </c>
      <c r="P186" s="114" t="s">
        <v>960</v>
      </c>
      <c r="Q186" s="114"/>
      <c r="R186" s="114"/>
      <c r="S186" s="113"/>
      <c r="T186" s="114"/>
      <c r="U186" s="114"/>
      <c r="V186" s="115"/>
      <c r="W186" s="115"/>
      <c r="X186" s="115"/>
      <c r="Y186" s="115"/>
      <c r="Z186" s="115"/>
      <c r="AA186" s="1"/>
      <c r="AB186" s="1"/>
      <c r="AC186" s="1"/>
    </row>
    <row r="187" spans="1:29" ht="16" thickBot="1" x14ac:dyDescent="0.5">
      <c r="A187" s="176">
        <v>103101</v>
      </c>
      <c r="B187" s="181" t="str">
        <f>VLOOKUP($A187,Data[],2,FALSE)</f>
        <v>LACOURB</v>
      </c>
      <c r="C187" s="181" t="str">
        <f>VLOOKUP($A187,Data[],3,FALSE)</f>
        <v>Bernard</v>
      </c>
      <c r="D187" s="116">
        <f>VLOOKUP($A187,Data[],15,FALSE)</f>
        <v>57</v>
      </c>
      <c r="E187" s="116">
        <f>VLOOKUP($A187,Data[],6,FALSE)</f>
        <v>36</v>
      </c>
      <c r="F187" s="116" t="str">
        <f>VLOOKUP($A187,Data[],16,FALSE)</f>
        <v>M</v>
      </c>
      <c r="G187" s="133" t="str">
        <f>VLOOKUP($A187,Data[],7,FALSE)</f>
        <v>DVC</v>
      </c>
      <c r="H187" s="133" t="str">
        <f>VLOOKUP($A187,Data[],5,FALSE)</f>
        <v>Aub.</v>
      </c>
      <c r="I187" s="133" t="str">
        <f>VLOOKUP($A187,Data[],4,FALSE)</f>
        <v>SAVY</v>
      </c>
      <c r="J187" s="182" t="s">
        <v>5</v>
      </c>
      <c r="K187" s="182" t="s">
        <v>971</v>
      </c>
      <c r="L187" s="182" t="s">
        <v>848</v>
      </c>
      <c r="M187" s="189">
        <v>7</v>
      </c>
      <c r="N187" s="188">
        <v>124</v>
      </c>
      <c r="O187" s="200" t="s">
        <v>998</v>
      </c>
      <c r="P187" s="114" t="s">
        <v>960</v>
      </c>
      <c r="Q187" s="114"/>
      <c r="R187" s="114"/>
      <c r="S187" s="113"/>
      <c r="T187" s="114"/>
      <c r="U187" s="114"/>
      <c r="V187" s="115"/>
      <c r="W187" s="115"/>
      <c r="X187" s="115"/>
      <c r="Y187" s="115"/>
      <c r="Z187" s="115"/>
      <c r="AA187" s="1"/>
      <c r="AB187" s="1"/>
      <c r="AC187" s="1"/>
    </row>
    <row r="188" spans="1:29" ht="16" thickBot="1" x14ac:dyDescent="0.5">
      <c r="A188" s="176">
        <v>103101</v>
      </c>
      <c r="B188" s="181" t="str">
        <f>VLOOKUP($A188,Data[],2,FALSE)</f>
        <v>LACOURB</v>
      </c>
      <c r="C188" s="181" t="str">
        <f>VLOOKUP($A188,Data[],3,FALSE)</f>
        <v>Bernard</v>
      </c>
      <c r="D188" s="116">
        <f>VLOOKUP($A188,Data[],15,FALSE)</f>
        <v>57</v>
      </c>
      <c r="E188" s="116">
        <f>VLOOKUP($A188,Data[],6,FALSE)</f>
        <v>36</v>
      </c>
      <c r="F188" s="116" t="str">
        <f>VLOOKUP($A188,Data[],16,FALSE)</f>
        <v>M</v>
      </c>
      <c r="G188" s="133" t="str">
        <f>VLOOKUP($A188,Data[],7,FALSE)</f>
        <v>DVC</v>
      </c>
      <c r="H188" s="133" t="str">
        <f>VLOOKUP($A188,Data[],5,FALSE)</f>
        <v>Aub.</v>
      </c>
      <c r="I188" s="133" t="str">
        <f>VLOOKUP($A188,Data[],4,FALSE)</f>
        <v>SAVY</v>
      </c>
      <c r="J188" s="182" t="s">
        <v>5</v>
      </c>
      <c r="K188" s="182" t="s">
        <v>859</v>
      </c>
      <c r="L188" s="182" t="s">
        <v>848</v>
      </c>
      <c r="M188" s="189">
        <v>14</v>
      </c>
      <c r="N188" s="188">
        <v>297</v>
      </c>
      <c r="O188" s="200" t="s">
        <v>998</v>
      </c>
      <c r="P188" s="114" t="s">
        <v>960</v>
      </c>
      <c r="Q188" s="114"/>
      <c r="R188" s="114"/>
      <c r="S188" s="113"/>
      <c r="T188" s="114"/>
      <c r="U188" s="114"/>
      <c r="V188" s="115"/>
      <c r="W188" s="115"/>
      <c r="X188" s="115"/>
      <c r="Y188" s="115"/>
      <c r="Z188" s="115"/>
      <c r="AA188" s="1"/>
      <c r="AB188" s="1"/>
      <c r="AC188" s="1"/>
    </row>
    <row r="189" spans="1:29" ht="16" thickBot="1" x14ac:dyDescent="0.5">
      <c r="A189" s="176">
        <v>102992</v>
      </c>
      <c r="B189" s="181" t="str">
        <f>VLOOKUP($A189,Data[],2,FALSE)</f>
        <v>LACOURR</v>
      </c>
      <c r="C189" s="181" t="str">
        <f>VLOOKUP($A189,Data[],3,FALSE)</f>
        <v>Raphael</v>
      </c>
      <c r="D189" s="116">
        <f>VLOOKUP($A189,Data[],15,FALSE)</f>
        <v>47</v>
      </c>
      <c r="E189" s="116">
        <f>VLOOKUP($A189,Data[],6,FALSE)</f>
        <v>24</v>
      </c>
      <c r="F189" s="116" t="str">
        <f>VLOOKUP($A189,Data[],16,FALSE)</f>
        <v>M</v>
      </c>
      <c r="G189" s="133" t="str">
        <f>VLOOKUP($A189,Data[],7,FALSE)</f>
        <v>Non DVC</v>
      </c>
      <c r="H189" s="133" t="str">
        <f>VLOOKUP($A189,Data[],5,FALSE)</f>
        <v>Aub.</v>
      </c>
      <c r="I189" s="133" t="str">
        <f>VLOOKUP($A189,Data[],4,FALSE)</f>
        <v>RICCARDI</v>
      </c>
      <c r="J189" s="182" t="s">
        <v>5</v>
      </c>
      <c r="K189" s="182" t="s">
        <v>850</v>
      </c>
      <c r="L189" s="182" t="s">
        <v>848</v>
      </c>
      <c r="M189" s="189">
        <v>1.5</v>
      </c>
      <c r="N189" s="188">
        <v>53</v>
      </c>
      <c r="O189" s="200" t="s">
        <v>998</v>
      </c>
      <c r="P189" s="114" t="s">
        <v>960</v>
      </c>
      <c r="Q189" s="114"/>
      <c r="R189" s="114"/>
      <c r="S189" s="113"/>
      <c r="T189" s="114"/>
      <c r="U189" s="114"/>
      <c r="V189" s="115"/>
      <c r="W189" s="115"/>
      <c r="X189" s="115"/>
      <c r="Y189" s="115"/>
      <c r="Z189" s="115"/>
      <c r="AA189" s="1"/>
      <c r="AB189" s="1"/>
      <c r="AC189" s="1"/>
    </row>
    <row r="190" spans="1:29" ht="16" thickBot="1" x14ac:dyDescent="0.5">
      <c r="A190" s="176">
        <v>102992</v>
      </c>
      <c r="B190" s="181" t="str">
        <f>VLOOKUP($A190,Data[],2,FALSE)</f>
        <v>LACOURR</v>
      </c>
      <c r="C190" s="181" t="str">
        <f>VLOOKUP($A190,Data[],3,FALSE)</f>
        <v>Raphael</v>
      </c>
      <c r="D190" s="116">
        <f>VLOOKUP($A190,Data[],15,FALSE)</f>
        <v>47</v>
      </c>
      <c r="E190" s="116">
        <f>VLOOKUP($A190,Data[],6,FALSE)</f>
        <v>24</v>
      </c>
      <c r="F190" s="116" t="str">
        <f>VLOOKUP($A190,Data[],16,FALSE)</f>
        <v>M</v>
      </c>
      <c r="G190" s="133" t="str">
        <f>VLOOKUP($A190,Data[],7,FALSE)</f>
        <v>Non DVC</v>
      </c>
      <c r="H190" s="133" t="str">
        <f>VLOOKUP($A190,Data[],5,FALSE)</f>
        <v>Aub.</v>
      </c>
      <c r="I190" s="133" t="str">
        <f>VLOOKUP($A190,Data[],4,FALSE)</f>
        <v>RICCARDI</v>
      </c>
      <c r="J190" s="182" t="s">
        <v>5</v>
      </c>
      <c r="K190" s="182" t="s">
        <v>859</v>
      </c>
      <c r="L190" s="182" t="s">
        <v>848</v>
      </c>
      <c r="M190" s="189">
        <v>14</v>
      </c>
      <c r="N190" s="188">
        <v>297</v>
      </c>
      <c r="O190" s="200" t="s">
        <v>998</v>
      </c>
      <c r="P190" s="114" t="s">
        <v>960</v>
      </c>
      <c r="Q190" s="114"/>
      <c r="R190" s="114"/>
      <c r="S190" s="113"/>
      <c r="T190" s="114"/>
      <c r="U190" s="114"/>
      <c r="V190" s="115"/>
      <c r="W190" s="115"/>
      <c r="X190" s="115"/>
      <c r="Y190" s="115"/>
      <c r="Z190" s="115"/>
      <c r="AA190" s="1"/>
      <c r="AB190" s="1"/>
      <c r="AC190" s="1"/>
    </row>
    <row r="191" spans="1:29" ht="16" thickBot="1" x14ac:dyDescent="0.5">
      <c r="A191" s="179">
        <v>102992</v>
      </c>
      <c r="B191" s="181" t="str">
        <f>VLOOKUP($A191,Data[],2,FALSE)</f>
        <v>LACOURR</v>
      </c>
      <c r="C191" s="181" t="str">
        <f>VLOOKUP($A191,Data[],3,FALSE)</f>
        <v>Raphael</v>
      </c>
      <c r="D191" s="116">
        <f>VLOOKUP($A191,Data[],15,FALSE)</f>
        <v>47</v>
      </c>
      <c r="E191" s="116">
        <f>VLOOKUP($A191,Data[],6,FALSE)</f>
        <v>24</v>
      </c>
      <c r="F191" s="116" t="str">
        <f>VLOOKUP($A191,Data[],16,FALSE)</f>
        <v>M</v>
      </c>
      <c r="G191" s="133" t="str">
        <f>VLOOKUP($A191,Data[],7,FALSE)</f>
        <v>Non DVC</v>
      </c>
      <c r="H191" s="133" t="str">
        <f>VLOOKUP($A191,Data[],5,FALSE)</f>
        <v>Aub.</v>
      </c>
      <c r="I191" s="133" t="str">
        <f>VLOOKUP($A191,Data[],4,FALSE)</f>
        <v>RICCARDI</v>
      </c>
      <c r="J191" s="182" t="s">
        <v>5</v>
      </c>
      <c r="K191" s="182" t="s">
        <v>861</v>
      </c>
      <c r="L191" s="182" t="s">
        <v>1006</v>
      </c>
      <c r="M191" s="189">
        <v>7</v>
      </c>
      <c r="N191" s="188">
        <v>117</v>
      </c>
      <c r="O191" s="200" t="s">
        <v>998</v>
      </c>
      <c r="P191" s="114" t="s">
        <v>960</v>
      </c>
      <c r="Q191" s="114"/>
      <c r="R191" s="114"/>
      <c r="S191" s="113"/>
      <c r="T191" s="114"/>
      <c r="U191" s="114"/>
      <c r="V191" s="115"/>
      <c r="W191" s="115"/>
      <c r="X191" s="115"/>
      <c r="Y191" s="115"/>
      <c r="Z191" s="115"/>
      <c r="AA191" s="1"/>
      <c r="AB191" s="1"/>
      <c r="AC191" s="1"/>
    </row>
    <row r="192" spans="1:29" ht="16" thickBot="1" x14ac:dyDescent="0.5">
      <c r="A192" s="179">
        <v>102996</v>
      </c>
      <c r="B192" s="181" t="str">
        <f>VLOOKUP($A192,Data[],2,FALSE)</f>
        <v>LADET</v>
      </c>
      <c r="C192" s="181" t="str">
        <f>VLOOKUP($A192,Data[],3,FALSE)</f>
        <v>Bruno</v>
      </c>
      <c r="D192" s="116">
        <f>VLOOKUP($A192,Data[],15,FALSE)</f>
        <v>45</v>
      </c>
      <c r="E192" s="193">
        <f>VLOOKUP($A192,Data[],6,FALSE)</f>
        <v>23</v>
      </c>
      <c r="F192" s="194" t="str">
        <f>VLOOKUP($A192,Data[],16,FALSE)</f>
        <v>M</v>
      </c>
      <c r="G192" s="195" t="str">
        <f>VLOOKUP($A192,Data[],7,FALSE)</f>
        <v>DVC</v>
      </c>
      <c r="H192" s="133" t="str">
        <f>VLOOKUP($A192,Data[],5,FALSE)</f>
        <v>Aub.</v>
      </c>
      <c r="I192" s="133" t="str">
        <f>VLOOKUP($A192,Data[],4,FALSE)</f>
        <v>PIFFAUT</v>
      </c>
      <c r="J192" s="196" t="str">
        <f>IF(PlanFormation2019[[#This Row],[Matricule]]&lt;&gt;"",VLOOKUP(A192,'DATA FORMATION'!A:M,8,FALSE))</f>
        <v>Sécurité</v>
      </c>
      <c r="K192" s="198" t="s">
        <v>973</v>
      </c>
      <c r="L192" s="198" t="s">
        <v>848</v>
      </c>
      <c r="M192" s="204">
        <v>7</v>
      </c>
      <c r="N192" s="199">
        <v>162</v>
      </c>
      <c r="O192" s="200" t="s">
        <v>998</v>
      </c>
      <c r="P192" s="114" t="s">
        <v>960</v>
      </c>
      <c r="Q192" s="114"/>
      <c r="R192" s="114"/>
      <c r="S192" s="201"/>
      <c r="T192" s="202"/>
      <c r="U192" s="202"/>
      <c r="V192" s="203"/>
      <c r="W192" s="203"/>
      <c r="X192" s="203"/>
      <c r="Y192" s="203"/>
      <c r="Z192" s="203"/>
      <c r="AA192" s="1"/>
      <c r="AB192" s="1"/>
      <c r="AC192" s="1"/>
    </row>
    <row r="193" spans="1:29" ht="16" thickBot="1" x14ac:dyDescent="0.5">
      <c r="A193" s="179">
        <v>102996</v>
      </c>
      <c r="B193" s="181" t="str">
        <f>VLOOKUP($A193,Data[],2,FALSE)</f>
        <v>LADET</v>
      </c>
      <c r="C193" s="181" t="str">
        <f>VLOOKUP($A193,Data[],3,FALSE)</f>
        <v>Bruno</v>
      </c>
      <c r="D193" s="116">
        <f>VLOOKUP($A193,Data[],15,FALSE)</f>
        <v>45</v>
      </c>
      <c r="E193" s="193">
        <f>VLOOKUP($A193,Data[],6,FALSE)</f>
        <v>23</v>
      </c>
      <c r="F193" s="194" t="str">
        <f>VLOOKUP($A193,Data[],16,FALSE)</f>
        <v>M</v>
      </c>
      <c r="G193" s="195" t="str">
        <f>VLOOKUP($A193,Data[],7,FALSE)</f>
        <v>DVC</v>
      </c>
      <c r="H193" s="133" t="str">
        <f>VLOOKUP($A193,Data[],5,FALSE)</f>
        <v>Aub.</v>
      </c>
      <c r="I193" s="133" t="str">
        <f>VLOOKUP($A193,Data[],4,FALSE)</f>
        <v>PIFFAUT</v>
      </c>
      <c r="J193" s="196" t="str">
        <f>IF(PlanFormation2019[[#This Row],[Matricule]]&lt;&gt;"",VLOOKUP(A193,'DATA FORMATION'!A:M,8,FALSE))</f>
        <v>Sécurité</v>
      </c>
      <c r="K193" s="198" t="s">
        <v>860</v>
      </c>
      <c r="L193" s="198" t="s">
        <v>848</v>
      </c>
      <c r="M193" s="204">
        <v>14</v>
      </c>
      <c r="N193" s="199">
        <v>297</v>
      </c>
      <c r="O193" s="200" t="s">
        <v>998</v>
      </c>
      <c r="P193" s="114" t="s">
        <v>960</v>
      </c>
      <c r="Q193" s="114"/>
      <c r="R193" s="114"/>
      <c r="S193" s="201"/>
      <c r="T193" s="202"/>
      <c r="U193" s="202"/>
      <c r="V193" s="203"/>
      <c r="W193" s="203"/>
      <c r="X193" s="203"/>
      <c r="Y193" s="203"/>
      <c r="Z193" s="203"/>
      <c r="AA193" s="1"/>
      <c r="AB193" s="1"/>
      <c r="AC193" s="1"/>
    </row>
    <row r="194" spans="1:29" ht="16" thickBot="1" x14ac:dyDescent="0.5">
      <c r="A194" s="179">
        <v>102996</v>
      </c>
      <c r="B194" s="181" t="str">
        <f>VLOOKUP($A194,Data[],2,FALSE)</f>
        <v>LADET</v>
      </c>
      <c r="C194" s="181" t="str">
        <f>VLOOKUP($A194,Data[],3,FALSE)</f>
        <v>Bruno</v>
      </c>
      <c r="D194" s="116">
        <f>VLOOKUP($A194,Data[],15,FALSE)</f>
        <v>45</v>
      </c>
      <c r="E194" s="116">
        <f>VLOOKUP($A194,Data[],6,FALSE)</f>
        <v>23</v>
      </c>
      <c r="F194" s="116" t="str">
        <f>VLOOKUP($A194,Data[],16,FALSE)</f>
        <v>M</v>
      </c>
      <c r="G194" s="133" t="str">
        <f>VLOOKUP($A194,Data[],7,FALSE)</f>
        <v>DVC</v>
      </c>
      <c r="H194" s="133" t="str">
        <f>VLOOKUP($A194,Data[],5,FALSE)</f>
        <v>Aub.</v>
      </c>
      <c r="I194" s="133" t="str">
        <f>VLOOKUP($A194,Data[],4,FALSE)</f>
        <v>PIFFAUT</v>
      </c>
      <c r="J194" s="182" t="s">
        <v>5</v>
      </c>
      <c r="K194" s="182" t="s">
        <v>861</v>
      </c>
      <c r="L194" s="182" t="s">
        <v>1006</v>
      </c>
      <c r="M194" s="189">
        <v>7</v>
      </c>
      <c r="N194" s="188">
        <v>117</v>
      </c>
      <c r="O194" s="200" t="s">
        <v>998</v>
      </c>
      <c r="P194" s="114" t="s">
        <v>960</v>
      </c>
      <c r="Q194" s="114"/>
      <c r="R194" s="114"/>
      <c r="S194" s="113"/>
      <c r="T194" s="114"/>
      <c r="U194" s="114"/>
      <c r="V194" s="115"/>
      <c r="W194" s="115"/>
      <c r="X194" s="115"/>
      <c r="Y194" s="115"/>
      <c r="Z194" s="115"/>
      <c r="AA194" s="1"/>
      <c r="AB194" s="1"/>
      <c r="AC194" s="1"/>
    </row>
    <row r="195" spans="1:29" ht="16" thickBot="1" x14ac:dyDescent="0.5">
      <c r="A195" s="176">
        <v>103025</v>
      </c>
      <c r="B195" s="181" t="str">
        <f>VLOOKUP($A195,Data[],2,FALSE)</f>
        <v>LANDRAUD</v>
      </c>
      <c r="C195" s="181" t="str">
        <f>VLOOKUP($A195,Data[],3,FALSE)</f>
        <v>Fabienne</v>
      </c>
      <c r="D195" s="116">
        <f>VLOOKUP($A195,Data[],15,FALSE)</f>
        <v>54</v>
      </c>
      <c r="E195" s="116">
        <f>VLOOKUP($A195,Data[],6,FALSE)</f>
        <v>27</v>
      </c>
      <c r="F195" s="116" t="str">
        <f>VLOOKUP($A195,Data[],16,FALSE)</f>
        <v>F</v>
      </c>
      <c r="G195" s="133" t="str">
        <f>VLOOKUP($A195,Data[],7,FALSE)</f>
        <v>Non DVC</v>
      </c>
      <c r="H195" s="133" t="str">
        <f>VLOOKUP($A195,Data[],5,FALSE)</f>
        <v>Aub.</v>
      </c>
      <c r="I195" s="133" t="str">
        <f>VLOOKUP($A195,Data[],4,FALSE)</f>
        <v>DARDARE</v>
      </c>
      <c r="J195" s="182" t="s">
        <v>5</v>
      </c>
      <c r="K195" s="182" t="s">
        <v>850</v>
      </c>
      <c r="L195" s="182" t="s">
        <v>848</v>
      </c>
      <c r="M195" s="189">
        <v>1.5</v>
      </c>
      <c r="N195" s="188">
        <v>53</v>
      </c>
      <c r="O195" s="200" t="s">
        <v>998</v>
      </c>
      <c r="P195" s="114" t="s">
        <v>960</v>
      </c>
      <c r="Q195" s="114"/>
      <c r="R195" s="114"/>
      <c r="S195" s="113"/>
      <c r="T195" s="114"/>
      <c r="U195" s="114"/>
      <c r="V195" s="115"/>
      <c r="W195" s="115"/>
      <c r="X195" s="115"/>
      <c r="Y195" s="115"/>
      <c r="Z195" s="115"/>
      <c r="AA195" s="1"/>
      <c r="AB195" s="1"/>
      <c r="AC195" s="1"/>
    </row>
    <row r="196" spans="1:29" ht="16" thickBot="1" x14ac:dyDescent="0.5">
      <c r="A196" s="176">
        <v>103025</v>
      </c>
      <c r="B196" s="181" t="str">
        <f>VLOOKUP($A196,Data[],2,FALSE)</f>
        <v>LANDRAUD</v>
      </c>
      <c r="C196" s="181" t="str">
        <f>VLOOKUP($A196,Data[],3,FALSE)</f>
        <v>Fabienne</v>
      </c>
      <c r="D196" s="116">
        <f>VLOOKUP($A196,Data[],15,FALSE)</f>
        <v>54</v>
      </c>
      <c r="E196" s="116">
        <f>VLOOKUP($A196,Data[],6,FALSE)</f>
        <v>27</v>
      </c>
      <c r="F196" s="116" t="str">
        <f>VLOOKUP($A196,Data[],16,FALSE)</f>
        <v>F</v>
      </c>
      <c r="G196" s="133" t="str">
        <f>VLOOKUP($A196,Data[],7,FALSE)</f>
        <v>Non DVC</v>
      </c>
      <c r="H196" s="133" t="str">
        <f>VLOOKUP($A196,Data[],5,FALSE)</f>
        <v>Aub.</v>
      </c>
      <c r="I196" s="133" t="str">
        <f>VLOOKUP($A196,Data[],4,FALSE)</f>
        <v>DARDARE</v>
      </c>
      <c r="J196" s="182" t="s">
        <v>5</v>
      </c>
      <c r="K196" s="182" t="s">
        <v>973</v>
      </c>
      <c r="L196" s="182" t="s">
        <v>848</v>
      </c>
      <c r="M196" s="189">
        <v>7</v>
      </c>
      <c r="N196" s="188">
        <v>162</v>
      </c>
      <c r="O196" s="200" t="s">
        <v>998</v>
      </c>
      <c r="P196" s="114" t="s">
        <v>960</v>
      </c>
      <c r="Q196" s="114"/>
      <c r="R196" s="114"/>
      <c r="S196" s="113"/>
      <c r="T196" s="114"/>
      <c r="U196" s="114"/>
      <c r="V196" s="115"/>
      <c r="W196" s="115"/>
      <c r="X196" s="115"/>
      <c r="Y196" s="115"/>
      <c r="Z196" s="115"/>
      <c r="AA196" s="1"/>
      <c r="AB196" s="1"/>
      <c r="AC196" s="1"/>
    </row>
    <row r="197" spans="1:29" ht="16" thickBot="1" x14ac:dyDescent="0.5">
      <c r="A197" s="179">
        <v>103025</v>
      </c>
      <c r="B197" s="181" t="str">
        <f>VLOOKUP($A197,Data[],2,FALSE)</f>
        <v>LANDRAUD</v>
      </c>
      <c r="C197" s="181" t="str">
        <f>VLOOKUP($A197,Data[],3,FALSE)</f>
        <v>Fabienne</v>
      </c>
      <c r="D197" s="116">
        <f>VLOOKUP($A197,Data[],15,FALSE)</f>
        <v>54</v>
      </c>
      <c r="E197" s="116">
        <f>VLOOKUP($A197,Data[],6,FALSE)</f>
        <v>27</v>
      </c>
      <c r="F197" s="116" t="str">
        <f>VLOOKUP($A197,Data[],16,FALSE)</f>
        <v>F</v>
      </c>
      <c r="G197" s="133" t="str">
        <f>VLOOKUP($A197,Data[],7,FALSE)</f>
        <v>Non DVC</v>
      </c>
      <c r="H197" s="133" t="str">
        <f>VLOOKUP($A197,Data[],5,FALSE)</f>
        <v>Aub.</v>
      </c>
      <c r="I197" s="133" t="str">
        <f>VLOOKUP($A197,Data[],4,FALSE)</f>
        <v>DARDARE</v>
      </c>
      <c r="J197" s="182" t="s">
        <v>5</v>
      </c>
      <c r="K197" s="182" t="s">
        <v>861</v>
      </c>
      <c r="L197" s="182" t="s">
        <v>1006</v>
      </c>
      <c r="M197" s="189">
        <v>7</v>
      </c>
      <c r="N197" s="188">
        <v>117</v>
      </c>
      <c r="O197" s="200" t="s">
        <v>998</v>
      </c>
      <c r="P197" s="114" t="s">
        <v>960</v>
      </c>
      <c r="Q197" s="114"/>
      <c r="R197" s="114"/>
      <c r="S197" s="113"/>
      <c r="T197" s="114"/>
      <c r="U197" s="114"/>
      <c r="V197" s="115"/>
      <c r="W197" s="115"/>
      <c r="X197" s="115"/>
      <c r="Y197" s="115"/>
      <c r="Z197" s="115"/>
      <c r="AA197" s="1"/>
      <c r="AB197" s="1"/>
      <c r="AC197" s="1"/>
    </row>
    <row r="198" spans="1:29" ht="16" thickBot="1" x14ac:dyDescent="0.5">
      <c r="A198" s="176">
        <v>102986</v>
      </c>
      <c r="B198" s="181" t="str">
        <f>VLOOKUP($A198,Data[],2,FALSE)</f>
        <v>LARCHEVEQUE</v>
      </c>
      <c r="C198" s="181" t="str">
        <f>VLOOKUP($A198,Data[],3,FALSE)</f>
        <v>Frederic</v>
      </c>
      <c r="D198" s="116">
        <f>VLOOKUP($A198,Data[],15,FALSE)</f>
        <v>52</v>
      </c>
      <c r="E198" s="116">
        <f>VLOOKUP($A198,Data[],6,FALSE)</f>
        <v>19</v>
      </c>
      <c r="F198" s="116" t="str">
        <f>VLOOKUP($A198,Data[],16,FALSE)</f>
        <v>M</v>
      </c>
      <c r="G198" s="133" t="str">
        <f>VLOOKUP($A198,Data[],7,FALSE)</f>
        <v>DVC</v>
      </c>
      <c r="H198" s="133" t="str">
        <f>VLOOKUP($A198,Data[],5,FALSE)</f>
        <v>Aub.</v>
      </c>
      <c r="I198" s="133" t="str">
        <f>VLOOKUP($A198,Data[],4,FALSE)</f>
        <v>SENEPART</v>
      </c>
      <c r="J198" s="182" t="s">
        <v>5</v>
      </c>
      <c r="K198" s="182" t="s">
        <v>971</v>
      </c>
      <c r="L198" s="182" t="s">
        <v>848</v>
      </c>
      <c r="M198" s="189">
        <v>7</v>
      </c>
      <c r="N198" s="188">
        <v>124</v>
      </c>
      <c r="O198" s="200" t="s">
        <v>998</v>
      </c>
      <c r="P198" s="114" t="s">
        <v>960</v>
      </c>
      <c r="Q198" s="114"/>
      <c r="R198" s="114"/>
      <c r="S198" s="113"/>
      <c r="T198" s="114"/>
      <c r="U198" s="114"/>
      <c r="V198" s="115"/>
      <c r="W198" s="115"/>
      <c r="X198" s="115"/>
      <c r="Y198" s="115"/>
      <c r="Z198" s="115"/>
      <c r="AA198" s="1"/>
      <c r="AB198" s="1"/>
      <c r="AC198" s="1"/>
    </row>
    <row r="199" spans="1:29" ht="16" thickBot="1" x14ac:dyDescent="0.5">
      <c r="A199" s="176">
        <v>102986</v>
      </c>
      <c r="B199" s="181" t="str">
        <f>VLOOKUP($A199,Data[],2,FALSE)</f>
        <v>LARCHEVEQUE</v>
      </c>
      <c r="C199" s="181" t="str">
        <f>VLOOKUP($A199,Data[],3,FALSE)</f>
        <v>Frederic</v>
      </c>
      <c r="D199" s="116">
        <f>VLOOKUP($A199,Data[],15,FALSE)</f>
        <v>52</v>
      </c>
      <c r="E199" s="116">
        <f>VLOOKUP($A199,Data[],6,FALSE)</f>
        <v>19</v>
      </c>
      <c r="F199" s="116" t="str">
        <f>VLOOKUP($A199,Data[],16,FALSE)</f>
        <v>M</v>
      </c>
      <c r="G199" s="133" t="str">
        <f>VLOOKUP($A199,Data[],7,FALSE)</f>
        <v>DVC</v>
      </c>
      <c r="H199" s="133" t="str">
        <f>VLOOKUP($A199,Data[],5,FALSE)</f>
        <v>Aub.</v>
      </c>
      <c r="I199" s="133" t="str">
        <f>VLOOKUP($A199,Data[],4,FALSE)</f>
        <v>SENEPART</v>
      </c>
      <c r="J199" s="182" t="s">
        <v>5</v>
      </c>
      <c r="K199" s="182" t="s">
        <v>850</v>
      </c>
      <c r="L199" s="182" t="s">
        <v>848</v>
      </c>
      <c r="M199" s="189">
        <v>1.5</v>
      </c>
      <c r="N199" s="188">
        <v>53</v>
      </c>
      <c r="O199" s="200" t="s">
        <v>998</v>
      </c>
      <c r="P199" s="114" t="s">
        <v>960</v>
      </c>
      <c r="Q199" s="114"/>
      <c r="R199" s="114"/>
      <c r="S199" s="113"/>
      <c r="T199" s="114"/>
      <c r="U199" s="114"/>
      <c r="V199" s="115"/>
      <c r="W199" s="115"/>
      <c r="X199" s="115"/>
      <c r="Y199" s="115"/>
      <c r="Z199" s="115"/>
      <c r="AA199" s="1"/>
      <c r="AB199" s="1"/>
      <c r="AC199" s="1"/>
    </row>
    <row r="200" spans="1:29" ht="16" thickBot="1" x14ac:dyDescent="0.5">
      <c r="A200" s="176">
        <v>104417</v>
      </c>
      <c r="B200" s="181" t="str">
        <f>VLOOKUP($A200,Data[],2,FALSE)</f>
        <v>LATOURRE</v>
      </c>
      <c r="C200" s="181" t="str">
        <f>VLOOKUP($A200,Data[],3,FALSE)</f>
        <v>Xavier</v>
      </c>
      <c r="D200" s="116">
        <f>VLOOKUP($A200,Data[],15,FALSE)</f>
        <v>34</v>
      </c>
      <c r="E200" s="116">
        <f>VLOOKUP($A200,Data[],6,FALSE)</f>
        <v>0</v>
      </c>
      <c r="F200" s="116" t="str">
        <f>VLOOKUP($A200,Data[],16,FALSE)</f>
        <v>M</v>
      </c>
      <c r="G200" s="133" t="str">
        <f>VLOOKUP($A200,Data[],7,FALSE)</f>
        <v>Non DVC</v>
      </c>
      <c r="H200" s="133" t="str">
        <f>VLOOKUP($A200,Data[],5,FALSE)</f>
        <v>STG</v>
      </c>
      <c r="I200" s="133" t="str">
        <f>VLOOKUP($A200,Data[],4,FALSE)</f>
        <v>FOUASSIER</v>
      </c>
      <c r="J200" s="182" t="s">
        <v>5</v>
      </c>
      <c r="K200" s="182" t="s">
        <v>850</v>
      </c>
      <c r="L200" s="182" t="s">
        <v>848</v>
      </c>
      <c r="M200" s="189">
        <v>1.5</v>
      </c>
      <c r="N200" s="188">
        <v>53</v>
      </c>
      <c r="O200" s="200" t="s">
        <v>998</v>
      </c>
      <c r="P200" s="114" t="s">
        <v>960</v>
      </c>
      <c r="Q200" s="114"/>
      <c r="R200" s="114"/>
      <c r="S200" s="113"/>
      <c r="T200" s="114"/>
      <c r="U200" s="114"/>
      <c r="V200" s="115"/>
      <c r="W200" s="115"/>
      <c r="X200" s="115"/>
      <c r="Y200" s="115"/>
      <c r="Z200" s="115"/>
      <c r="AA200" s="1"/>
      <c r="AB200" s="1"/>
      <c r="AC200" s="1"/>
    </row>
    <row r="201" spans="1:29" ht="16" thickBot="1" x14ac:dyDescent="0.5">
      <c r="A201" s="176">
        <v>104645</v>
      </c>
      <c r="B201" s="181" t="str">
        <f>VLOOKUP($A201,Data[],2,FALSE)</f>
        <v>LAURENT</v>
      </c>
      <c r="C201" s="181" t="str">
        <f>VLOOKUP($A201,Data[],3,FALSE)</f>
        <v>Jean-Pierre</v>
      </c>
      <c r="D201" s="116">
        <f>VLOOKUP($A201,Data[],15,FALSE)</f>
        <v>57</v>
      </c>
      <c r="E201" s="116">
        <f>VLOOKUP($A201,Data[],6,FALSE)</f>
        <v>7</v>
      </c>
      <c r="F201" s="116" t="str">
        <f>VLOOKUP($A201,Data[],16,FALSE)</f>
        <v>M</v>
      </c>
      <c r="G201" s="133" t="str">
        <f>VLOOKUP($A201,Data[],7,FALSE)</f>
        <v>DVC</v>
      </c>
      <c r="H201" s="133" t="str">
        <f>VLOOKUP($A201,Data[],5,FALSE)</f>
        <v>Lattes</v>
      </c>
      <c r="I201" s="133" t="str">
        <f>VLOOKUP($A201,Data[],4,FALSE)</f>
        <v>JACKEL</v>
      </c>
      <c r="J201" s="182" t="s">
        <v>5</v>
      </c>
      <c r="K201" s="182" t="s">
        <v>971</v>
      </c>
      <c r="L201" s="182" t="s">
        <v>848</v>
      </c>
      <c r="M201" s="189">
        <v>7</v>
      </c>
      <c r="N201" s="188">
        <v>124</v>
      </c>
      <c r="O201" s="200" t="s">
        <v>998</v>
      </c>
      <c r="P201" s="114" t="s">
        <v>960</v>
      </c>
      <c r="Q201" s="114"/>
      <c r="R201" s="114"/>
      <c r="S201" s="113"/>
      <c r="T201" s="114"/>
      <c r="U201" s="114"/>
      <c r="V201" s="115"/>
      <c r="W201" s="115"/>
      <c r="X201" s="115"/>
      <c r="Y201" s="115"/>
      <c r="Z201" s="115"/>
      <c r="AA201" s="1"/>
      <c r="AB201" s="1"/>
      <c r="AC201" s="1"/>
    </row>
    <row r="202" spans="1:29" ht="16" thickBot="1" x14ac:dyDescent="0.5">
      <c r="A202" s="176">
        <v>104645</v>
      </c>
      <c r="B202" s="181" t="str">
        <f>VLOOKUP($A202,Data[],2,FALSE)</f>
        <v>LAURENT</v>
      </c>
      <c r="C202" s="181" t="str">
        <f>VLOOKUP($A202,Data[],3,FALSE)</f>
        <v>Jean-Pierre</v>
      </c>
      <c r="D202" s="116">
        <f>VLOOKUP($A202,Data[],15,FALSE)</f>
        <v>57</v>
      </c>
      <c r="E202" s="116">
        <f>VLOOKUP($A202,Data[],6,FALSE)</f>
        <v>7</v>
      </c>
      <c r="F202" s="116" t="str">
        <f>VLOOKUP($A202,Data[],16,FALSE)</f>
        <v>M</v>
      </c>
      <c r="G202" s="133" t="str">
        <f>VLOOKUP($A202,Data[],7,FALSE)</f>
        <v>DVC</v>
      </c>
      <c r="H202" s="133" t="str">
        <f>VLOOKUP($A202,Data[],5,FALSE)</f>
        <v>Lattes</v>
      </c>
      <c r="I202" s="133" t="str">
        <f>VLOOKUP($A202,Data[],4,FALSE)</f>
        <v>JACKEL</v>
      </c>
      <c r="J202" s="182" t="s">
        <v>5</v>
      </c>
      <c r="K202" s="182" t="s">
        <v>972</v>
      </c>
      <c r="L202" s="182" t="s">
        <v>848</v>
      </c>
      <c r="M202" s="189">
        <v>7</v>
      </c>
      <c r="N202" s="188">
        <v>165</v>
      </c>
      <c r="O202" s="200" t="s">
        <v>998</v>
      </c>
      <c r="P202" s="114" t="s">
        <v>960</v>
      </c>
      <c r="Q202" s="114"/>
      <c r="R202" s="114"/>
      <c r="S202" s="113"/>
      <c r="T202" s="114"/>
      <c r="U202" s="114"/>
      <c r="V202" s="115"/>
      <c r="W202" s="115"/>
      <c r="X202" s="115"/>
      <c r="Y202" s="115"/>
      <c r="Z202" s="115"/>
      <c r="AA202" s="1"/>
      <c r="AB202" s="1"/>
      <c r="AC202" s="1"/>
    </row>
    <row r="203" spans="1:29" ht="16" thickBot="1" x14ac:dyDescent="0.5">
      <c r="A203" s="179">
        <v>104645</v>
      </c>
      <c r="B203" s="181" t="str">
        <f>VLOOKUP($A203,Data[],2,FALSE)</f>
        <v>LAURENT</v>
      </c>
      <c r="C203" s="181" t="str">
        <f>VLOOKUP($A203,Data[],3,FALSE)</f>
        <v>Jean-Pierre</v>
      </c>
      <c r="D203" s="116">
        <f>VLOOKUP($A203,Data[],15,FALSE)</f>
        <v>57</v>
      </c>
      <c r="E203" s="116">
        <f>VLOOKUP($A203,Data[],6,FALSE)</f>
        <v>7</v>
      </c>
      <c r="F203" s="116" t="str">
        <f>VLOOKUP($A203,Data[],16,FALSE)</f>
        <v>M</v>
      </c>
      <c r="G203" s="133" t="str">
        <f>VLOOKUP($A203,Data[],7,FALSE)</f>
        <v>DVC</v>
      </c>
      <c r="H203" s="133" t="str">
        <f>VLOOKUP($A203,Data[],5,FALSE)</f>
        <v>Lattes</v>
      </c>
      <c r="I203" s="133" t="str">
        <f>VLOOKUP($A203,Data[],4,FALSE)</f>
        <v>JACKEL</v>
      </c>
      <c r="J203" s="182" t="s">
        <v>5</v>
      </c>
      <c r="K203" s="182" t="s">
        <v>992</v>
      </c>
      <c r="L203" s="182" t="s">
        <v>863</v>
      </c>
      <c r="M203" s="189">
        <v>10.5</v>
      </c>
      <c r="N203" s="188">
        <v>260</v>
      </c>
      <c r="O203" s="200" t="s">
        <v>998</v>
      </c>
      <c r="P203" s="114" t="s">
        <v>960</v>
      </c>
      <c r="Q203" s="114"/>
      <c r="R203" s="114"/>
      <c r="S203" s="113"/>
      <c r="T203" s="114"/>
      <c r="U203" s="114"/>
      <c r="V203" s="115"/>
      <c r="W203" s="115"/>
      <c r="X203" s="115"/>
      <c r="Y203" s="115"/>
      <c r="Z203" s="115"/>
      <c r="AA203" s="1"/>
      <c r="AB203" s="1"/>
      <c r="AC203" s="1"/>
    </row>
    <row r="204" spans="1:29" ht="16" thickBot="1" x14ac:dyDescent="0.5">
      <c r="A204" s="176">
        <v>32976</v>
      </c>
      <c r="B204" s="181" t="str">
        <f>VLOOKUP($A204,Data[],2,FALSE)</f>
        <v>LAUWERS</v>
      </c>
      <c r="C204" s="181" t="str">
        <f>VLOOKUP($A204,Data[],3,FALSE)</f>
        <v>Didier</v>
      </c>
      <c r="D204" s="116">
        <f>VLOOKUP($A204,Data[],15,FALSE)</f>
        <v>41</v>
      </c>
      <c r="E204" s="116">
        <f>VLOOKUP($A204,Data[],6,FALSE)</f>
        <v>18</v>
      </c>
      <c r="F204" s="116" t="str">
        <f>VLOOKUP($A204,Data[],16,FALSE)</f>
        <v>M</v>
      </c>
      <c r="G204" s="133" t="str">
        <f>VLOOKUP($A204,Data[],7,FALSE)</f>
        <v>DVC</v>
      </c>
      <c r="H204" s="133" t="str">
        <f>VLOOKUP($A204,Data[],5,FALSE)</f>
        <v>STG</v>
      </c>
      <c r="I204" s="133" t="str">
        <f>VLOOKUP($A204,Data[],4,FALSE)</f>
        <v>FOUASSIER</v>
      </c>
      <c r="J204" s="182" t="s">
        <v>5</v>
      </c>
      <c r="K204" s="182" t="s">
        <v>850</v>
      </c>
      <c r="L204" s="182" t="s">
        <v>848</v>
      </c>
      <c r="M204" s="189">
        <v>1.5</v>
      </c>
      <c r="N204" s="188">
        <v>53</v>
      </c>
      <c r="O204" s="200" t="s">
        <v>998</v>
      </c>
      <c r="P204" s="114" t="s">
        <v>960</v>
      </c>
      <c r="Q204" s="114"/>
      <c r="R204" s="114"/>
      <c r="S204" s="113"/>
      <c r="T204" s="114"/>
      <c r="U204" s="114"/>
      <c r="V204" s="115"/>
      <c r="W204" s="115"/>
      <c r="X204" s="115"/>
      <c r="Y204" s="115"/>
      <c r="Z204" s="115"/>
      <c r="AA204" s="1"/>
      <c r="AB204" s="1"/>
      <c r="AC204" s="1"/>
    </row>
    <row r="205" spans="1:29" ht="16" thickBot="1" x14ac:dyDescent="0.5">
      <c r="A205" s="179">
        <v>32976</v>
      </c>
      <c r="B205" s="181" t="str">
        <f>VLOOKUP($A205,Data[],2,FALSE)</f>
        <v>LAUWERS</v>
      </c>
      <c r="C205" s="181" t="str">
        <f>VLOOKUP($A205,Data[],3,FALSE)</f>
        <v>Didier</v>
      </c>
      <c r="D205" s="116">
        <f>VLOOKUP($A205,Data[],15,FALSE)</f>
        <v>41</v>
      </c>
      <c r="E205" s="116">
        <f>VLOOKUP($A205,Data[],6,FALSE)</f>
        <v>18</v>
      </c>
      <c r="F205" s="116" t="str">
        <f>VLOOKUP($A205,Data[],16,FALSE)</f>
        <v>M</v>
      </c>
      <c r="G205" s="133" t="str">
        <f>VLOOKUP($A205,Data[],7,FALSE)</f>
        <v>DVC</v>
      </c>
      <c r="H205" s="133" t="str">
        <f>VLOOKUP($A205,Data[],5,FALSE)</f>
        <v>STG</v>
      </c>
      <c r="I205" s="133" t="str">
        <f>VLOOKUP($A205,Data[],4,FALSE)</f>
        <v>FOUASSIER</v>
      </c>
      <c r="J205" s="182" t="s">
        <v>5</v>
      </c>
      <c r="K205" s="182" t="s">
        <v>974</v>
      </c>
      <c r="L205" s="182" t="s">
        <v>863</v>
      </c>
      <c r="M205" s="189">
        <v>10.5</v>
      </c>
      <c r="N205" s="188">
        <v>260</v>
      </c>
      <c r="O205" s="200" t="s">
        <v>998</v>
      </c>
      <c r="P205" s="114" t="s">
        <v>960</v>
      </c>
      <c r="Q205" s="114"/>
      <c r="R205" s="114"/>
      <c r="S205" s="113"/>
      <c r="T205" s="114"/>
      <c r="U205" s="114"/>
      <c r="V205" s="115"/>
      <c r="W205" s="115"/>
      <c r="X205" s="115"/>
      <c r="Y205" s="115"/>
      <c r="Z205" s="115"/>
      <c r="AA205" s="1"/>
      <c r="AB205" s="1"/>
      <c r="AC205" s="1"/>
    </row>
    <row r="206" spans="1:29" ht="16" thickBot="1" x14ac:dyDescent="0.5">
      <c r="A206" s="176">
        <v>332591</v>
      </c>
      <c r="B206" s="181" t="str">
        <f>VLOOKUP($A206,Data[],2,FALSE)</f>
        <v>LAVALLEE</v>
      </c>
      <c r="C206" s="181" t="str">
        <f>VLOOKUP($A206,Data[],3,FALSE)</f>
        <v xml:space="preserve">Julie </v>
      </c>
      <c r="D206" s="116">
        <f>VLOOKUP($A206,Data[],15,FALSE)</f>
        <v>27</v>
      </c>
      <c r="E206" s="116">
        <f>VLOOKUP($A206,Data[],6,FALSE)</f>
        <v>3</v>
      </c>
      <c r="F206" s="116" t="str">
        <f>VLOOKUP($A206,Data[],16,FALSE)</f>
        <v>F</v>
      </c>
      <c r="G206" s="133" t="str">
        <f>VLOOKUP($A206,Data[],7,FALSE)</f>
        <v>DVC</v>
      </c>
      <c r="H206" s="133" t="str">
        <f>VLOOKUP($A206,Data[],5,FALSE)</f>
        <v>STG</v>
      </c>
      <c r="I206" s="133" t="str">
        <f>VLOOKUP($A206,Data[],4,FALSE)</f>
        <v>XUEREB</v>
      </c>
      <c r="J206" s="182" t="s">
        <v>5</v>
      </c>
      <c r="K206" s="182" t="s">
        <v>850</v>
      </c>
      <c r="L206" s="182" t="s">
        <v>848</v>
      </c>
      <c r="M206" s="189">
        <v>1.5</v>
      </c>
      <c r="N206" s="188">
        <v>53</v>
      </c>
      <c r="O206" s="200" t="s">
        <v>998</v>
      </c>
      <c r="P206" s="114" t="s">
        <v>960</v>
      </c>
      <c r="Q206" s="114"/>
      <c r="R206" s="114"/>
      <c r="S206" s="113"/>
      <c r="T206" s="114"/>
      <c r="U206" s="114"/>
      <c r="V206" s="115"/>
      <c r="W206" s="115"/>
      <c r="X206" s="115"/>
      <c r="Y206" s="115"/>
      <c r="Z206" s="115"/>
      <c r="AA206" s="1"/>
      <c r="AB206" s="1"/>
      <c r="AC206" s="1"/>
    </row>
    <row r="207" spans="1:29" ht="16" thickBot="1" x14ac:dyDescent="0.5">
      <c r="A207" s="179">
        <v>103054</v>
      </c>
      <c r="B207" s="181" t="str">
        <f>VLOOKUP($A207,Data[],2,FALSE)</f>
        <v>LAVASTRE</v>
      </c>
      <c r="C207" s="181" t="str">
        <f>VLOOKUP($A207,Data[],3,FALSE)</f>
        <v>Roland</v>
      </c>
      <c r="D207" s="116">
        <f>VLOOKUP($A207,Data[],15,FALSE)</f>
        <v>57</v>
      </c>
      <c r="E207" s="116">
        <f>VLOOKUP($A207,Data[],6,FALSE)</f>
        <v>34</v>
      </c>
      <c r="F207" s="116" t="str">
        <f>VLOOKUP($A207,Data[],16,FALSE)</f>
        <v>M</v>
      </c>
      <c r="G207" s="133" t="str">
        <f>VLOOKUP($A207,Data[],7,FALSE)</f>
        <v>Non DVC</v>
      </c>
      <c r="H207" s="133" t="str">
        <f>VLOOKUP($A207,Data[],5,FALSE)</f>
        <v>Aub.</v>
      </c>
      <c r="I207" s="133" t="str">
        <f>VLOOKUP($A207,Data[],4,FALSE)</f>
        <v>PIFFAUT</v>
      </c>
      <c r="J207" s="182" t="s">
        <v>5</v>
      </c>
      <c r="K207" s="182" t="s">
        <v>974</v>
      </c>
      <c r="L207" s="182" t="s">
        <v>863</v>
      </c>
      <c r="M207" s="189">
        <v>10.5</v>
      </c>
      <c r="N207" s="188">
        <v>260</v>
      </c>
      <c r="O207" s="200" t="s">
        <v>998</v>
      </c>
      <c r="P207" s="114" t="s">
        <v>960</v>
      </c>
      <c r="Q207" s="114"/>
      <c r="R207" s="114"/>
      <c r="S207" s="113"/>
      <c r="T207" s="114"/>
      <c r="U207" s="114"/>
      <c r="V207" s="115"/>
      <c r="W207" s="115"/>
      <c r="X207" s="115"/>
      <c r="Y207" s="115"/>
      <c r="Z207" s="115"/>
      <c r="AA207" s="1"/>
      <c r="AB207" s="1"/>
      <c r="AC207" s="1"/>
    </row>
    <row r="208" spans="1:29" ht="16" thickBot="1" x14ac:dyDescent="0.5">
      <c r="A208" s="176">
        <v>10555045</v>
      </c>
      <c r="B208" s="181" t="str">
        <f>VLOOKUP($A208,Data[],2,FALSE)</f>
        <v>LEBLANC</v>
      </c>
      <c r="C208" s="181" t="str">
        <f>VLOOKUP($A208,Data[],3,FALSE)</f>
        <v>Stephane</v>
      </c>
      <c r="D208" s="116">
        <f>VLOOKUP($A208,Data[],15,FALSE)</f>
        <v>41</v>
      </c>
      <c r="E208" s="116">
        <f>VLOOKUP($A208,Data[],6,FALSE)</f>
        <v>1</v>
      </c>
      <c r="F208" s="116" t="str">
        <f>VLOOKUP($A208,Data[],16,FALSE)</f>
        <v>M</v>
      </c>
      <c r="G208" s="133" t="str">
        <f>VLOOKUP($A208,Data[],7,FALSE)</f>
        <v>DVC</v>
      </c>
      <c r="H208" s="133" t="str">
        <f>VLOOKUP($A208,Data[],5,FALSE)</f>
        <v>STG</v>
      </c>
      <c r="I208" s="133" t="str">
        <f>VLOOKUP($A208,Data[],4,FALSE)</f>
        <v>XUEREB</v>
      </c>
      <c r="J208" s="182" t="s">
        <v>5</v>
      </c>
      <c r="K208" s="182" t="s">
        <v>971</v>
      </c>
      <c r="L208" s="182" t="s">
        <v>848</v>
      </c>
      <c r="M208" s="189">
        <v>7</v>
      </c>
      <c r="N208" s="188">
        <v>124</v>
      </c>
      <c r="O208" s="200" t="s">
        <v>998</v>
      </c>
      <c r="P208" s="114" t="s">
        <v>960</v>
      </c>
      <c r="Q208" s="114"/>
      <c r="R208" s="114"/>
      <c r="S208" s="113"/>
      <c r="T208" s="114"/>
      <c r="U208" s="114"/>
      <c r="V208" s="115"/>
      <c r="W208" s="115"/>
      <c r="X208" s="115"/>
      <c r="Y208" s="115"/>
      <c r="Z208" s="115"/>
      <c r="AA208" s="1"/>
      <c r="AB208" s="1"/>
      <c r="AC208" s="1"/>
    </row>
    <row r="209" spans="1:29" ht="16" thickBot="1" x14ac:dyDescent="0.5">
      <c r="A209" s="176">
        <v>103094</v>
      </c>
      <c r="B209" s="181" t="str">
        <f>VLOOKUP($A209,Data[],2,FALSE)</f>
        <v>LEBRE</v>
      </c>
      <c r="C209" s="181" t="str">
        <f>VLOOKUP($A209,Data[],3,FALSE)</f>
        <v>Patricia</v>
      </c>
      <c r="D209" s="116">
        <f>VLOOKUP($A209,Data[],15,FALSE)</f>
        <v>56</v>
      </c>
      <c r="E209" s="116">
        <f>VLOOKUP($A209,Data[],6,FALSE)</f>
        <v>36</v>
      </c>
      <c r="F209" s="116" t="str">
        <f>VLOOKUP($A209,Data[],16,FALSE)</f>
        <v>F</v>
      </c>
      <c r="G209" s="133" t="str">
        <f>VLOOKUP($A209,Data[],7,FALSE)</f>
        <v>DVC</v>
      </c>
      <c r="H209" s="133" t="str">
        <f>VLOOKUP($A209,Data[],5,FALSE)</f>
        <v>Aub.</v>
      </c>
      <c r="I209" s="133" t="str">
        <f>VLOOKUP($A209,Data[],4,FALSE)</f>
        <v>SENEPART</v>
      </c>
      <c r="J209" s="182" t="s">
        <v>5</v>
      </c>
      <c r="K209" s="182" t="s">
        <v>850</v>
      </c>
      <c r="L209" s="182" t="s">
        <v>848</v>
      </c>
      <c r="M209" s="189">
        <v>1.5</v>
      </c>
      <c r="N209" s="188">
        <v>53</v>
      </c>
      <c r="O209" s="200" t="s">
        <v>998</v>
      </c>
      <c r="P209" s="114" t="s">
        <v>960</v>
      </c>
      <c r="Q209" s="114"/>
      <c r="R209" s="114"/>
      <c r="S209" s="113"/>
      <c r="T209" s="114"/>
      <c r="U209" s="114"/>
      <c r="V209" s="115"/>
      <c r="W209" s="115"/>
      <c r="X209" s="115"/>
      <c r="Y209" s="115"/>
      <c r="Z209" s="115"/>
      <c r="AA209" s="1"/>
      <c r="AB209" s="1"/>
      <c r="AC209" s="1"/>
    </row>
    <row r="210" spans="1:29" ht="16" thickBot="1" x14ac:dyDescent="0.5">
      <c r="A210" s="176">
        <v>103013</v>
      </c>
      <c r="B210" s="181" t="str">
        <f>VLOOKUP($A210,Data[],2,FALSE)</f>
        <v>LEFEBVRE</v>
      </c>
      <c r="C210" s="181" t="str">
        <f>VLOOKUP($A210,Data[],3,FALSE)</f>
        <v>Bastien</v>
      </c>
      <c r="D210" s="116">
        <f>VLOOKUP($A210,Data[],15,FALSE)</f>
        <v>47</v>
      </c>
      <c r="E210" s="116">
        <f>VLOOKUP($A210,Data[],6,FALSE)</f>
        <v>25</v>
      </c>
      <c r="F210" s="116" t="str">
        <f>VLOOKUP($A210,Data[],16,FALSE)</f>
        <v>M</v>
      </c>
      <c r="G210" s="133" t="str">
        <f>VLOOKUP($A210,Data[],7,FALSE)</f>
        <v>DVC</v>
      </c>
      <c r="H210" s="133" t="str">
        <f>VLOOKUP($A210,Data[],5,FALSE)</f>
        <v>Aub.</v>
      </c>
      <c r="I210" s="133" t="str">
        <f>VLOOKUP($A210,Data[],4,FALSE)</f>
        <v>SENEPART</v>
      </c>
      <c r="J210" s="182" t="s">
        <v>5</v>
      </c>
      <c r="K210" s="182" t="s">
        <v>850</v>
      </c>
      <c r="L210" s="182" t="s">
        <v>848</v>
      </c>
      <c r="M210" s="189">
        <v>1.5</v>
      </c>
      <c r="N210" s="188">
        <v>53</v>
      </c>
      <c r="O210" s="200" t="s">
        <v>998</v>
      </c>
      <c r="P210" s="114" t="s">
        <v>960</v>
      </c>
      <c r="Q210" s="114"/>
      <c r="R210" s="114"/>
      <c r="S210" s="113"/>
      <c r="T210" s="114"/>
      <c r="U210" s="114"/>
      <c r="V210" s="115"/>
      <c r="W210" s="115"/>
      <c r="X210" s="115"/>
      <c r="Y210" s="115"/>
      <c r="Z210" s="115"/>
      <c r="AA210" s="1"/>
      <c r="AB210" s="1"/>
      <c r="AC210" s="1"/>
    </row>
    <row r="211" spans="1:29" ht="16" thickBot="1" x14ac:dyDescent="0.5">
      <c r="A211" s="179">
        <v>103013</v>
      </c>
      <c r="B211" s="181" t="str">
        <f>VLOOKUP($A211,Data[],2,FALSE)</f>
        <v>LEFEBVRE</v>
      </c>
      <c r="C211" s="181" t="str">
        <f>VLOOKUP($A211,Data[],3,FALSE)</f>
        <v>Bastien</v>
      </c>
      <c r="D211" s="116">
        <f>VLOOKUP($A211,Data[],15,FALSE)</f>
        <v>47</v>
      </c>
      <c r="E211" s="116">
        <f>VLOOKUP($A211,Data[],6,FALSE)</f>
        <v>25</v>
      </c>
      <c r="F211" s="116" t="str">
        <f>VLOOKUP($A211,Data[],16,FALSE)</f>
        <v>M</v>
      </c>
      <c r="G211" s="133" t="str">
        <f>VLOOKUP($A211,Data[],7,FALSE)</f>
        <v>DVC</v>
      </c>
      <c r="H211" s="133" t="str">
        <f>VLOOKUP($A211,Data[],5,FALSE)</f>
        <v>Aub.</v>
      </c>
      <c r="I211" s="133" t="str">
        <f>VLOOKUP($A211,Data[],4,FALSE)</f>
        <v>SENEPART</v>
      </c>
      <c r="J211" s="182" t="s">
        <v>5</v>
      </c>
      <c r="K211" s="182" t="s">
        <v>861</v>
      </c>
      <c r="L211" s="182" t="s">
        <v>1006</v>
      </c>
      <c r="M211" s="189">
        <v>7</v>
      </c>
      <c r="N211" s="188">
        <v>117</v>
      </c>
      <c r="O211" s="200" t="s">
        <v>998</v>
      </c>
      <c r="P211" s="114" t="s">
        <v>960</v>
      </c>
      <c r="Q211" s="114"/>
      <c r="R211" s="114"/>
      <c r="S211" s="113"/>
      <c r="T211" s="114"/>
      <c r="U211" s="114"/>
      <c r="V211" s="115"/>
      <c r="W211" s="115"/>
      <c r="X211" s="115"/>
      <c r="Y211" s="115"/>
      <c r="Z211" s="115"/>
      <c r="AA211" s="1"/>
      <c r="AB211" s="1"/>
      <c r="AC211" s="1"/>
    </row>
    <row r="212" spans="1:29" ht="16" thickBot="1" x14ac:dyDescent="0.5">
      <c r="A212" s="176">
        <v>102963</v>
      </c>
      <c r="B212" s="181" t="str">
        <f>VLOOKUP($A212,Data[],2,FALSE)</f>
        <v>LEFRONT</v>
      </c>
      <c r="C212" s="181" t="str">
        <f>VLOOKUP($A212,Data[],3,FALSE)</f>
        <v>Harold</v>
      </c>
      <c r="D212" s="116">
        <f>VLOOKUP($A212,Data[],15,FALSE)</f>
        <v>48</v>
      </c>
      <c r="E212" s="116">
        <f>VLOOKUP($A212,Data[],6,FALSE)</f>
        <v>12</v>
      </c>
      <c r="F212" s="116" t="str">
        <f>VLOOKUP($A212,Data[],16,FALSE)</f>
        <v>M</v>
      </c>
      <c r="G212" s="133" t="str">
        <f>VLOOKUP($A212,Data[],7,FALSE)</f>
        <v>DVC</v>
      </c>
      <c r="H212" s="133" t="str">
        <f>VLOOKUP($A212,Data[],5,FALSE)</f>
        <v>Aub.</v>
      </c>
      <c r="I212" s="133" t="str">
        <f>VLOOKUP($A212,Data[],4,FALSE)</f>
        <v>FUENTES</v>
      </c>
      <c r="J212" s="182" t="s">
        <v>5</v>
      </c>
      <c r="K212" s="182" t="s">
        <v>850</v>
      </c>
      <c r="L212" s="182" t="s">
        <v>848</v>
      </c>
      <c r="M212" s="189">
        <v>1.5</v>
      </c>
      <c r="N212" s="188">
        <v>53</v>
      </c>
      <c r="O212" s="200" t="s">
        <v>998</v>
      </c>
      <c r="P212" s="114" t="s">
        <v>960</v>
      </c>
      <c r="Q212" s="114"/>
      <c r="R212" s="114"/>
      <c r="S212" s="113"/>
      <c r="T212" s="114"/>
      <c r="U212" s="114"/>
      <c r="V212" s="115"/>
      <c r="W212" s="115"/>
      <c r="X212" s="115"/>
      <c r="Y212" s="115"/>
      <c r="Z212" s="115"/>
      <c r="AA212" s="1"/>
      <c r="AB212" s="1"/>
      <c r="AC212" s="1"/>
    </row>
    <row r="213" spans="1:29" ht="16" thickBot="1" x14ac:dyDescent="0.5">
      <c r="A213" s="179">
        <v>102963</v>
      </c>
      <c r="B213" s="181" t="str">
        <f>VLOOKUP($A213,Data[],2,FALSE)</f>
        <v>LEFRONT</v>
      </c>
      <c r="C213" s="181" t="str">
        <f>VLOOKUP($A213,Data[],3,FALSE)</f>
        <v>Harold</v>
      </c>
      <c r="D213" s="116">
        <f>VLOOKUP($A213,Data[],15,FALSE)</f>
        <v>48</v>
      </c>
      <c r="E213" s="116">
        <f>VLOOKUP($A213,Data[],6,FALSE)</f>
        <v>12</v>
      </c>
      <c r="F213" s="116" t="str">
        <f>VLOOKUP($A213,Data[],16,FALSE)</f>
        <v>M</v>
      </c>
      <c r="G213" s="133" t="str">
        <f>VLOOKUP($A213,Data[],7,FALSE)</f>
        <v>DVC</v>
      </c>
      <c r="H213" s="133" t="str">
        <f>VLOOKUP($A213,Data[],5,FALSE)</f>
        <v>Aub.</v>
      </c>
      <c r="I213" s="133" t="str">
        <f>VLOOKUP($A213,Data[],4,FALSE)</f>
        <v>FUENTES</v>
      </c>
      <c r="J213" s="182" t="s">
        <v>5</v>
      </c>
      <c r="K213" s="182" t="s">
        <v>861</v>
      </c>
      <c r="L213" s="182" t="s">
        <v>1006</v>
      </c>
      <c r="M213" s="189">
        <v>7</v>
      </c>
      <c r="N213" s="188">
        <v>117</v>
      </c>
      <c r="O213" s="200" t="s">
        <v>998</v>
      </c>
      <c r="P213" s="114" t="s">
        <v>960</v>
      </c>
      <c r="Q213" s="114"/>
      <c r="R213" s="114"/>
      <c r="S213" s="113"/>
      <c r="T213" s="114"/>
      <c r="U213" s="114"/>
      <c r="V213" s="115"/>
      <c r="W213" s="115"/>
      <c r="X213" s="115"/>
      <c r="Y213" s="115"/>
      <c r="Z213" s="115"/>
      <c r="AA213" s="1"/>
      <c r="AB213" s="1"/>
      <c r="AC213" s="1"/>
    </row>
    <row r="214" spans="1:29" ht="16" thickBot="1" x14ac:dyDescent="0.5">
      <c r="A214" s="179">
        <v>102963</v>
      </c>
      <c r="B214" s="181" t="str">
        <f>VLOOKUP($A214,Data[],2,FALSE)</f>
        <v>LEFRONT</v>
      </c>
      <c r="C214" s="181" t="str">
        <f>VLOOKUP($A214,Data[],3,FALSE)</f>
        <v>Harold</v>
      </c>
      <c r="D214" s="116">
        <f>VLOOKUP($A214,Data[],15,FALSE)</f>
        <v>48</v>
      </c>
      <c r="E214" s="116">
        <f>VLOOKUP($A214,Data[],6,FALSE)</f>
        <v>12</v>
      </c>
      <c r="F214" s="116" t="str">
        <f>VLOOKUP($A214,Data[],16,FALSE)</f>
        <v>M</v>
      </c>
      <c r="G214" s="133" t="str">
        <f>VLOOKUP($A214,Data[],7,FALSE)</f>
        <v>DVC</v>
      </c>
      <c r="H214" s="133" t="str">
        <f>VLOOKUP($A214,Data[],5,FALSE)</f>
        <v>Aub.</v>
      </c>
      <c r="I214" s="133" t="str">
        <f>VLOOKUP($A214,Data[],4,FALSE)</f>
        <v>FUENTES</v>
      </c>
      <c r="J214" s="182" t="s">
        <v>5</v>
      </c>
      <c r="K214" s="182" t="s">
        <v>974</v>
      </c>
      <c r="L214" s="182" t="s">
        <v>863</v>
      </c>
      <c r="M214" s="189">
        <v>10.5</v>
      </c>
      <c r="N214" s="188">
        <v>260</v>
      </c>
      <c r="O214" s="200" t="s">
        <v>998</v>
      </c>
      <c r="P214" s="114" t="s">
        <v>960</v>
      </c>
      <c r="Q214" s="114"/>
      <c r="R214" s="114"/>
      <c r="S214" s="113"/>
      <c r="T214" s="114"/>
      <c r="U214" s="114"/>
      <c r="V214" s="115"/>
      <c r="W214" s="115"/>
      <c r="X214" s="115"/>
      <c r="Y214" s="115"/>
      <c r="Z214" s="115"/>
      <c r="AA214" s="1"/>
      <c r="AB214" s="1"/>
      <c r="AC214" s="1"/>
    </row>
    <row r="215" spans="1:29" ht="16" thickBot="1" x14ac:dyDescent="0.5">
      <c r="A215" s="176">
        <v>191733</v>
      </c>
      <c r="B215" s="181" t="str">
        <f>VLOOKUP($A215,Data[],2,FALSE)</f>
        <v>LEGAGNEUX</v>
      </c>
      <c r="C215" s="181" t="str">
        <f>VLOOKUP($A215,Data[],3,FALSE)</f>
        <v>Roxane</v>
      </c>
      <c r="D215" s="116">
        <f>VLOOKUP($A215,Data[],15,FALSE)</f>
        <v>59</v>
      </c>
      <c r="E215" s="116">
        <f>VLOOKUP($A215,Data[],6,FALSE)</f>
        <v>26</v>
      </c>
      <c r="F215" s="116" t="str">
        <f>VLOOKUP($A215,Data[],16,FALSE)</f>
        <v>F</v>
      </c>
      <c r="G215" s="133" t="str">
        <f>VLOOKUP($A215,Data[],7,FALSE)</f>
        <v>DVC</v>
      </c>
      <c r="H215" s="133" t="str">
        <f>VLOOKUP($A215,Data[],5,FALSE)</f>
        <v>Lattes</v>
      </c>
      <c r="I215" s="133" t="str">
        <f>VLOOKUP($A215,Data[],4,FALSE)</f>
        <v>VERNE</v>
      </c>
      <c r="J215" s="182" t="s">
        <v>5</v>
      </c>
      <c r="K215" s="182" t="s">
        <v>971</v>
      </c>
      <c r="L215" s="182" t="s">
        <v>848</v>
      </c>
      <c r="M215" s="189">
        <v>7</v>
      </c>
      <c r="N215" s="188">
        <v>124</v>
      </c>
      <c r="O215" s="200" t="s">
        <v>998</v>
      </c>
      <c r="P215" s="114" t="s">
        <v>960</v>
      </c>
      <c r="Q215" s="114"/>
      <c r="R215" s="114"/>
      <c r="S215" s="113"/>
      <c r="T215" s="114"/>
      <c r="U215" s="114"/>
      <c r="V215" s="115"/>
      <c r="W215" s="115"/>
      <c r="X215" s="115"/>
      <c r="Y215" s="115"/>
      <c r="Z215" s="115"/>
      <c r="AA215" s="1"/>
      <c r="AB215" s="1"/>
      <c r="AC215" s="1"/>
    </row>
    <row r="216" spans="1:29" ht="16" thickBot="1" x14ac:dyDescent="0.5">
      <c r="A216" s="179">
        <v>102978</v>
      </c>
      <c r="B216" s="181" t="str">
        <f>VLOOKUP($A216,Data[],2,FALSE)</f>
        <v>LHORENS</v>
      </c>
      <c r="C216" s="181" t="str">
        <f>VLOOKUP($A216,Data[],3,FALSE)</f>
        <v>Jean-Yves</v>
      </c>
      <c r="D216" s="116">
        <f>VLOOKUP($A216,Data[],15,FALSE)</f>
        <v>46</v>
      </c>
      <c r="E216" s="116">
        <f>VLOOKUP($A216,Data[],6,FALSE)</f>
        <v>20</v>
      </c>
      <c r="F216" s="116" t="str">
        <f>VLOOKUP($A216,Data[],16,FALSE)</f>
        <v>M</v>
      </c>
      <c r="G216" s="133" t="str">
        <f>VLOOKUP($A216,Data[],7,FALSE)</f>
        <v>Non DVC</v>
      </c>
      <c r="H216" s="133" t="str">
        <f>VLOOKUP($A216,Data[],5,FALSE)</f>
        <v>Aub.</v>
      </c>
      <c r="I216" s="133" t="str">
        <f>VLOOKUP($A216,Data[],4,FALSE)</f>
        <v>PIFFAUT</v>
      </c>
      <c r="J216" s="182" t="s">
        <v>5</v>
      </c>
      <c r="K216" s="182" t="s">
        <v>974</v>
      </c>
      <c r="L216" s="182" t="s">
        <v>863</v>
      </c>
      <c r="M216" s="189">
        <v>10.5</v>
      </c>
      <c r="N216" s="188">
        <v>260</v>
      </c>
      <c r="O216" s="200" t="s">
        <v>998</v>
      </c>
      <c r="P216" s="114" t="s">
        <v>960</v>
      </c>
      <c r="Q216" s="114"/>
      <c r="R216" s="114"/>
      <c r="S216" s="113"/>
      <c r="T216" s="114"/>
      <c r="U216" s="114"/>
      <c r="V216" s="115"/>
      <c r="W216" s="115"/>
      <c r="X216" s="115"/>
      <c r="Y216" s="115"/>
      <c r="Z216" s="115"/>
      <c r="AA216" s="1"/>
      <c r="AB216" s="1"/>
      <c r="AC216" s="1"/>
    </row>
    <row r="217" spans="1:29" ht="16" thickBot="1" x14ac:dyDescent="0.5">
      <c r="A217" s="176">
        <v>102997</v>
      </c>
      <c r="B217" s="181" t="str">
        <f>VLOOKUP($A217,Data[],2,FALSE)</f>
        <v>LOYRION</v>
      </c>
      <c r="C217" s="181" t="str">
        <f>VLOOKUP($A217,Data[],3,FALSE)</f>
        <v>Philippe</v>
      </c>
      <c r="D217" s="116">
        <f>VLOOKUP($A217,Data[],15,FALSE)</f>
        <v>47</v>
      </c>
      <c r="E217" s="116">
        <f>VLOOKUP($A217,Data[],6,FALSE)</f>
        <v>23</v>
      </c>
      <c r="F217" s="116" t="str">
        <f>VLOOKUP($A217,Data[],16,FALSE)</f>
        <v>M</v>
      </c>
      <c r="G217" s="133" t="str">
        <f>VLOOKUP($A217,Data[],7,FALSE)</f>
        <v>DVC</v>
      </c>
      <c r="H217" s="133" t="str">
        <f>VLOOKUP($A217,Data[],5,FALSE)</f>
        <v>Aub.</v>
      </c>
      <c r="I217" s="133" t="str">
        <f>VLOOKUP($A217,Data[],4,FALSE)</f>
        <v>SENEPART</v>
      </c>
      <c r="J217" s="182" t="s">
        <v>5</v>
      </c>
      <c r="K217" s="182" t="s">
        <v>973</v>
      </c>
      <c r="L217" s="182" t="s">
        <v>848</v>
      </c>
      <c r="M217" s="189">
        <v>7</v>
      </c>
      <c r="N217" s="188">
        <v>162</v>
      </c>
      <c r="O217" s="200" t="s">
        <v>998</v>
      </c>
      <c r="P217" s="114" t="s">
        <v>960</v>
      </c>
      <c r="Q217" s="114"/>
      <c r="R217" s="114"/>
      <c r="S217" s="113"/>
      <c r="T217" s="114"/>
      <c r="U217" s="114"/>
      <c r="V217" s="115"/>
      <c r="W217" s="115"/>
      <c r="X217" s="115"/>
      <c r="Y217" s="115"/>
      <c r="Z217" s="115"/>
      <c r="AA217" s="1"/>
      <c r="AB217" s="1"/>
      <c r="AC217" s="1"/>
    </row>
    <row r="218" spans="1:29" ht="16" thickBot="1" x14ac:dyDescent="0.5">
      <c r="A218" s="176">
        <v>102997</v>
      </c>
      <c r="B218" s="181" t="str">
        <f>VLOOKUP($A218,Data[],2,FALSE)</f>
        <v>LOYRION</v>
      </c>
      <c r="C218" s="181" t="str">
        <f>VLOOKUP($A218,Data[],3,FALSE)</f>
        <v>Philippe</v>
      </c>
      <c r="D218" s="116">
        <f>VLOOKUP($A218,Data[],15,FALSE)</f>
        <v>47</v>
      </c>
      <c r="E218" s="116">
        <f>VLOOKUP($A218,Data[],6,FALSE)</f>
        <v>23</v>
      </c>
      <c r="F218" s="116" t="str">
        <f>VLOOKUP($A218,Data[],16,FALSE)</f>
        <v>M</v>
      </c>
      <c r="G218" s="133" t="str">
        <f>VLOOKUP($A218,Data[],7,FALSE)</f>
        <v>DVC</v>
      </c>
      <c r="H218" s="133" t="str">
        <f>VLOOKUP($A218,Data[],5,FALSE)</f>
        <v>Aub.</v>
      </c>
      <c r="I218" s="133" t="str">
        <f>VLOOKUP($A218,Data[],4,FALSE)</f>
        <v>SENEPART</v>
      </c>
      <c r="J218" s="182" t="s">
        <v>5</v>
      </c>
      <c r="K218" s="182" t="s">
        <v>850</v>
      </c>
      <c r="L218" s="182" t="s">
        <v>848</v>
      </c>
      <c r="M218" s="189">
        <v>1.5</v>
      </c>
      <c r="N218" s="188">
        <v>53</v>
      </c>
      <c r="O218" s="200" t="s">
        <v>998</v>
      </c>
      <c r="P218" s="114" t="s">
        <v>960</v>
      </c>
      <c r="Q218" s="114"/>
      <c r="R218" s="114"/>
      <c r="S218" s="113"/>
      <c r="T218" s="114"/>
      <c r="U218" s="114"/>
      <c r="V218" s="115"/>
      <c r="W218" s="115"/>
      <c r="X218" s="115"/>
      <c r="Y218" s="115"/>
      <c r="Z218" s="115"/>
      <c r="AA218" s="1"/>
      <c r="AB218" s="1"/>
      <c r="AC218" s="1"/>
    </row>
    <row r="219" spans="1:29" ht="16" thickBot="1" x14ac:dyDescent="0.5">
      <c r="A219" s="179">
        <v>102997</v>
      </c>
      <c r="B219" s="181" t="str">
        <f>VLOOKUP($A219,Data[],2,FALSE)</f>
        <v>LOYRION</v>
      </c>
      <c r="C219" s="181" t="str">
        <f>VLOOKUP($A219,Data[],3,FALSE)</f>
        <v>Philippe</v>
      </c>
      <c r="D219" s="116">
        <f>VLOOKUP($A219,Data[],15,FALSE)</f>
        <v>47</v>
      </c>
      <c r="E219" s="116">
        <f>VLOOKUP($A219,Data[],6,FALSE)</f>
        <v>23</v>
      </c>
      <c r="F219" s="116" t="str">
        <f>VLOOKUP($A219,Data[],16,FALSE)</f>
        <v>M</v>
      </c>
      <c r="G219" s="133" t="str">
        <f>VLOOKUP($A219,Data[],7,FALSE)</f>
        <v>DVC</v>
      </c>
      <c r="H219" s="133" t="str">
        <f>VLOOKUP($A219,Data[],5,FALSE)</f>
        <v>Aub.</v>
      </c>
      <c r="I219" s="133" t="str">
        <f>VLOOKUP($A219,Data[],4,FALSE)</f>
        <v>SENEPART</v>
      </c>
      <c r="J219" s="182" t="s">
        <v>5</v>
      </c>
      <c r="K219" s="182" t="s">
        <v>974</v>
      </c>
      <c r="L219" s="182" t="s">
        <v>863</v>
      </c>
      <c r="M219" s="189">
        <v>10.5</v>
      </c>
      <c r="N219" s="188">
        <v>260</v>
      </c>
      <c r="O219" s="200" t="s">
        <v>998</v>
      </c>
      <c r="P219" s="114" t="s">
        <v>960</v>
      </c>
      <c r="Q219" s="114"/>
      <c r="R219" s="114"/>
      <c r="S219" s="113"/>
      <c r="T219" s="114"/>
      <c r="U219" s="114"/>
      <c r="V219" s="115"/>
      <c r="W219" s="115"/>
      <c r="X219" s="115"/>
      <c r="Y219" s="115"/>
      <c r="Z219" s="115"/>
      <c r="AA219" s="1"/>
      <c r="AB219" s="1"/>
      <c r="AC219" s="1"/>
    </row>
    <row r="220" spans="1:29" ht="16" thickBot="1" x14ac:dyDescent="0.5">
      <c r="A220" s="176">
        <v>103090</v>
      </c>
      <c r="B220" s="181" t="str">
        <f>VLOOKUP($A220,Data[],2,FALSE)</f>
        <v>LURIE</v>
      </c>
      <c r="C220" s="181" t="str">
        <f>VLOOKUP($A220,Data[],3,FALSE)</f>
        <v>Stephane</v>
      </c>
      <c r="D220" s="116">
        <f>VLOOKUP($A220,Data[],15,FALSE)</f>
        <v>56</v>
      </c>
      <c r="E220" s="116">
        <f>VLOOKUP($A220,Data[],6,FALSE)</f>
        <v>36</v>
      </c>
      <c r="F220" s="116" t="str">
        <f>VLOOKUP($A220,Data[],16,FALSE)</f>
        <v>M</v>
      </c>
      <c r="G220" s="133" t="str">
        <f>VLOOKUP($A220,Data[],7,FALSE)</f>
        <v>DVC</v>
      </c>
      <c r="H220" s="133" t="str">
        <f>VLOOKUP($A220,Data[],5,FALSE)</f>
        <v>Aub.</v>
      </c>
      <c r="I220" s="133" t="str">
        <f>VLOOKUP($A220,Data[],4,FALSE)</f>
        <v>SENEPART</v>
      </c>
      <c r="J220" s="182" t="s">
        <v>5</v>
      </c>
      <c r="K220" s="182" t="s">
        <v>971</v>
      </c>
      <c r="L220" s="182" t="s">
        <v>848</v>
      </c>
      <c r="M220" s="189">
        <v>7</v>
      </c>
      <c r="N220" s="188">
        <v>124</v>
      </c>
      <c r="O220" s="200" t="s">
        <v>998</v>
      </c>
      <c r="P220" s="114" t="s">
        <v>960</v>
      </c>
      <c r="Q220" s="114"/>
      <c r="R220" s="114"/>
      <c r="S220" s="113"/>
      <c r="T220" s="114"/>
      <c r="U220" s="114"/>
      <c r="V220" s="115"/>
      <c r="W220" s="115"/>
      <c r="X220" s="115"/>
      <c r="Y220" s="115"/>
      <c r="Z220" s="115"/>
      <c r="AA220" s="1"/>
      <c r="AB220" s="1"/>
      <c r="AC220" s="1"/>
    </row>
    <row r="221" spans="1:29" ht="16" thickBot="1" x14ac:dyDescent="0.5">
      <c r="A221" s="176">
        <v>103090</v>
      </c>
      <c r="B221" s="181" t="str">
        <f>VLOOKUP($A221,Data[],2,FALSE)</f>
        <v>LURIE</v>
      </c>
      <c r="C221" s="181" t="str">
        <f>VLOOKUP($A221,Data[],3,FALSE)</f>
        <v>Stephane</v>
      </c>
      <c r="D221" s="116">
        <f>VLOOKUP($A221,Data[],15,FALSE)</f>
        <v>56</v>
      </c>
      <c r="E221" s="116">
        <f>VLOOKUP($A221,Data[],6,FALSE)</f>
        <v>36</v>
      </c>
      <c r="F221" s="116" t="str">
        <f>VLOOKUP($A221,Data[],16,FALSE)</f>
        <v>M</v>
      </c>
      <c r="G221" s="133" t="str">
        <f>VLOOKUP($A221,Data[],7,FALSE)</f>
        <v>DVC</v>
      </c>
      <c r="H221" s="133" t="str">
        <f>VLOOKUP($A221,Data[],5,FALSE)</f>
        <v>Aub.</v>
      </c>
      <c r="I221" s="133" t="str">
        <f>VLOOKUP($A221,Data[],4,FALSE)</f>
        <v>SENEPART</v>
      </c>
      <c r="J221" s="182" t="s">
        <v>5</v>
      </c>
      <c r="K221" s="182" t="s">
        <v>850</v>
      </c>
      <c r="L221" s="182" t="s">
        <v>848</v>
      </c>
      <c r="M221" s="189">
        <v>1.5</v>
      </c>
      <c r="N221" s="188">
        <v>53</v>
      </c>
      <c r="O221" s="200" t="s">
        <v>998</v>
      </c>
      <c r="P221" s="114" t="s">
        <v>960</v>
      </c>
      <c r="Q221" s="114"/>
      <c r="R221" s="114"/>
      <c r="S221" s="113"/>
      <c r="T221" s="114"/>
      <c r="U221" s="114"/>
      <c r="V221" s="115"/>
      <c r="W221" s="115"/>
      <c r="X221" s="115"/>
      <c r="Y221" s="115"/>
      <c r="Z221" s="115"/>
      <c r="AA221" s="1"/>
      <c r="AB221" s="1"/>
      <c r="AC221" s="1"/>
    </row>
    <row r="222" spans="1:29" ht="16" thickBot="1" x14ac:dyDescent="0.5">
      <c r="A222" s="179">
        <v>103090</v>
      </c>
      <c r="B222" s="181" t="str">
        <f>VLOOKUP($A222,Data[],2,FALSE)</f>
        <v>LURIE</v>
      </c>
      <c r="C222" s="181" t="str">
        <f>VLOOKUP($A222,Data[],3,FALSE)</f>
        <v>Stephane</v>
      </c>
      <c r="D222" s="116">
        <f>VLOOKUP($A222,Data[],15,FALSE)</f>
        <v>56</v>
      </c>
      <c r="E222" s="116">
        <f>VLOOKUP($A222,Data[],6,FALSE)</f>
        <v>36</v>
      </c>
      <c r="F222" s="116" t="str">
        <f>VLOOKUP($A222,Data[],16,FALSE)</f>
        <v>M</v>
      </c>
      <c r="G222" s="133" t="str">
        <f>VLOOKUP($A222,Data[],7,FALSE)</f>
        <v>DVC</v>
      </c>
      <c r="H222" s="133" t="str">
        <f>VLOOKUP($A222,Data[],5,FALSE)</f>
        <v>Aub.</v>
      </c>
      <c r="I222" s="133" t="str">
        <f>VLOOKUP($A222,Data[],4,FALSE)</f>
        <v>SENEPART</v>
      </c>
      <c r="J222" s="182" t="s">
        <v>5</v>
      </c>
      <c r="K222" s="182" t="s">
        <v>861</v>
      </c>
      <c r="L222" s="182" t="s">
        <v>1006</v>
      </c>
      <c r="M222" s="189">
        <v>7</v>
      </c>
      <c r="N222" s="188">
        <v>117</v>
      </c>
      <c r="O222" s="200" t="s">
        <v>998</v>
      </c>
      <c r="P222" s="114" t="s">
        <v>960</v>
      </c>
      <c r="Q222" s="114"/>
      <c r="R222" s="114"/>
      <c r="S222" s="113"/>
      <c r="T222" s="114"/>
      <c r="U222" s="114"/>
      <c r="V222" s="115"/>
      <c r="W222" s="115"/>
      <c r="X222" s="115"/>
      <c r="Y222" s="115"/>
      <c r="Z222" s="115"/>
      <c r="AA222" s="1"/>
      <c r="AB222" s="1"/>
      <c r="AC222" s="1"/>
    </row>
    <row r="223" spans="1:29" ht="16" thickBot="1" x14ac:dyDescent="0.5">
      <c r="A223" s="176">
        <v>191714</v>
      </c>
      <c r="B223" s="181" t="str">
        <f>VLOOKUP($A223,Data[],2,FALSE)</f>
        <v>MANGEOLLE</v>
      </c>
      <c r="C223" s="181" t="str">
        <f>VLOOKUP($A223,Data[],3,FALSE)</f>
        <v>Francis</v>
      </c>
      <c r="D223" s="116">
        <f>VLOOKUP($A223,Data[],15,FALSE)</f>
        <v>56</v>
      </c>
      <c r="E223" s="116">
        <f>VLOOKUP($A223,Data[],6,FALSE)</f>
        <v>36</v>
      </c>
      <c r="F223" s="116" t="str">
        <f>VLOOKUP($A223,Data[],16,FALSE)</f>
        <v>M</v>
      </c>
      <c r="G223" s="133" t="str">
        <f>VLOOKUP($A223,Data[],7,FALSE)</f>
        <v>DVC</v>
      </c>
      <c r="H223" s="133" t="str">
        <f>VLOOKUP($A223,Data[],5,FALSE)</f>
        <v>Lattes</v>
      </c>
      <c r="I223" s="133" t="str">
        <f>VLOOKUP($A223,Data[],4,FALSE)</f>
        <v>VERNE</v>
      </c>
      <c r="J223" s="182" t="s">
        <v>5</v>
      </c>
      <c r="K223" s="182" t="s">
        <v>971</v>
      </c>
      <c r="L223" s="182" t="s">
        <v>848</v>
      </c>
      <c r="M223" s="189">
        <v>7</v>
      </c>
      <c r="N223" s="188">
        <v>124</v>
      </c>
      <c r="O223" s="200" t="s">
        <v>998</v>
      </c>
      <c r="P223" s="114" t="s">
        <v>960</v>
      </c>
      <c r="Q223" s="114"/>
      <c r="R223" s="114"/>
      <c r="S223" s="113"/>
      <c r="T223" s="114"/>
      <c r="U223" s="114"/>
      <c r="V223" s="115"/>
      <c r="W223" s="115"/>
      <c r="X223" s="115"/>
      <c r="Y223" s="115"/>
      <c r="Z223" s="115"/>
      <c r="AA223" s="1"/>
      <c r="AB223" s="1"/>
      <c r="AC223" s="1"/>
    </row>
    <row r="224" spans="1:29" ht="16" thickBot="1" x14ac:dyDescent="0.5">
      <c r="A224" s="176">
        <v>102902</v>
      </c>
      <c r="B224" s="181" t="str">
        <f>VLOOKUP($A224,Data[],2,FALSE)</f>
        <v>MARTIN</v>
      </c>
      <c r="C224" s="181" t="str">
        <f>VLOOKUP($A224,Data[],3,FALSE)</f>
        <v>Dominique</v>
      </c>
      <c r="D224" s="116">
        <f>VLOOKUP($A224,Data[],15,FALSE)</f>
        <v>59</v>
      </c>
      <c r="E224" s="116">
        <f>VLOOKUP($A224,Data[],6,FALSE)</f>
        <v>10</v>
      </c>
      <c r="F224" s="116" t="str">
        <f>VLOOKUP($A224,Data[],16,FALSE)</f>
        <v>M</v>
      </c>
      <c r="G224" s="133" t="str">
        <f>VLOOKUP($A224,Data[],7,FALSE)</f>
        <v>DVC</v>
      </c>
      <c r="H224" s="133" t="str">
        <f>VLOOKUP($A224,Data[],5,FALSE)</f>
        <v>Aub.</v>
      </c>
      <c r="I224" s="133" t="str">
        <f>VLOOKUP($A224,Data[],4,FALSE)</f>
        <v>ALIX</v>
      </c>
      <c r="J224" s="182" t="s">
        <v>5</v>
      </c>
      <c r="K224" s="182" t="s">
        <v>971</v>
      </c>
      <c r="L224" s="182" t="s">
        <v>848</v>
      </c>
      <c r="M224" s="189">
        <v>7</v>
      </c>
      <c r="N224" s="188">
        <v>124</v>
      </c>
      <c r="O224" s="200" t="s">
        <v>998</v>
      </c>
      <c r="P224" s="114" t="s">
        <v>960</v>
      </c>
      <c r="Q224" s="114"/>
      <c r="R224" s="114"/>
      <c r="S224" s="113"/>
      <c r="T224" s="114"/>
      <c r="U224" s="114"/>
      <c r="V224" s="115"/>
      <c r="W224" s="115"/>
      <c r="X224" s="115"/>
      <c r="Y224" s="115"/>
      <c r="Z224" s="115"/>
      <c r="AA224" s="1"/>
      <c r="AB224" s="1"/>
      <c r="AC224" s="1"/>
    </row>
    <row r="225" spans="1:29" ht="16" thickBot="1" x14ac:dyDescent="0.5">
      <c r="A225" s="176">
        <v>103023</v>
      </c>
      <c r="B225" s="181" t="str">
        <f>VLOOKUP($A225,Data[],2,FALSE)</f>
        <v>MARTIN</v>
      </c>
      <c r="C225" s="181" t="str">
        <f>VLOOKUP($A225,Data[],3,FALSE)</f>
        <v>Bernard</v>
      </c>
      <c r="D225" s="116">
        <f>VLOOKUP($A225,Data[],15,FALSE)</f>
        <v>50</v>
      </c>
      <c r="E225" s="116">
        <f>VLOOKUP($A225,Data[],6,FALSE)</f>
        <v>27</v>
      </c>
      <c r="F225" s="116" t="str">
        <f>VLOOKUP($A225,Data[],16,FALSE)</f>
        <v>M</v>
      </c>
      <c r="G225" s="133" t="str">
        <f>VLOOKUP($A225,Data[],7,FALSE)</f>
        <v>Non DVC</v>
      </c>
      <c r="H225" s="133" t="str">
        <f>VLOOKUP($A225,Data[],5,FALSE)</f>
        <v>Aub.</v>
      </c>
      <c r="I225" s="133" t="str">
        <f>VLOOKUP($A225,Data[],4,FALSE)</f>
        <v>RICCARDI</v>
      </c>
      <c r="J225" s="182" t="s">
        <v>5</v>
      </c>
      <c r="K225" s="182" t="s">
        <v>850</v>
      </c>
      <c r="L225" s="182" t="s">
        <v>848</v>
      </c>
      <c r="M225" s="189">
        <v>1.5</v>
      </c>
      <c r="N225" s="188">
        <v>53</v>
      </c>
      <c r="O225" s="200" t="s">
        <v>998</v>
      </c>
      <c r="P225" s="114" t="s">
        <v>960</v>
      </c>
      <c r="Q225" s="114"/>
      <c r="R225" s="114"/>
      <c r="S225" s="113"/>
      <c r="T225" s="114"/>
      <c r="U225" s="114"/>
      <c r="V225" s="115"/>
      <c r="W225" s="115"/>
      <c r="X225" s="115"/>
      <c r="Y225" s="115"/>
      <c r="Z225" s="115"/>
      <c r="AA225" s="1"/>
      <c r="AB225" s="1"/>
      <c r="AC225" s="1"/>
    </row>
    <row r="226" spans="1:29" ht="16" thickBot="1" x14ac:dyDescent="0.5">
      <c r="A226" s="176">
        <v>102903</v>
      </c>
      <c r="B226" s="181" t="str">
        <f>VLOOKUP($A226,Data[],2,FALSE)</f>
        <v>MASMEJEAN</v>
      </c>
      <c r="C226" s="181" t="str">
        <f>VLOOKUP($A226,Data[],3,FALSE)</f>
        <v>Jacky</v>
      </c>
      <c r="D226" s="116">
        <f>VLOOKUP($A226,Data[],15,FALSE)</f>
        <v>59</v>
      </c>
      <c r="E226" s="116">
        <f>VLOOKUP($A226,Data[],6,FALSE)</f>
        <v>10</v>
      </c>
      <c r="F226" s="116" t="str">
        <f>VLOOKUP($A226,Data[],16,FALSE)</f>
        <v>M</v>
      </c>
      <c r="G226" s="133" t="str">
        <f>VLOOKUP($A226,Data[],7,FALSE)</f>
        <v>DVC</v>
      </c>
      <c r="H226" s="133" t="str">
        <f>VLOOKUP($A226,Data[],5,FALSE)</f>
        <v>Aub.</v>
      </c>
      <c r="I226" s="133" t="str">
        <f>VLOOKUP($A226,Data[],4,FALSE)</f>
        <v>ALIX</v>
      </c>
      <c r="J226" s="182" t="s">
        <v>5</v>
      </c>
      <c r="K226" s="182" t="s">
        <v>850</v>
      </c>
      <c r="L226" s="182" t="s">
        <v>848</v>
      </c>
      <c r="M226" s="189">
        <v>1.5</v>
      </c>
      <c r="N226" s="188">
        <v>53</v>
      </c>
      <c r="O226" s="200" t="s">
        <v>998</v>
      </c>
      <c r="P226" s="114" t="s">
        <v>960</v>
      </c>
      <c r="Q226" s="114"/>
      <c r="R226" s="114"/>
      <c r="S226" s="113"/>
      <c r="T226" s="114"/>
      <c r="U226" s="114"/>
      <c r="V226" s="115"/>
      <c r="W226" s="115"/>
      <c r="X226" s="115"/>
      <c r="Y226" s="115"/>
      <c r="Z226" s="115"/>
      <c r="AA226" s="1"/>
      <c r="AB226" s="1"/>
      <c r="AC226" s="1"/>
    </row>
    <row r="227" spans="1:29" ht="16" thickBot="1" x14ac:dyDescent="0.5">
      <c r="A227" s="179">
        <v>102993</v>
      </c>
      <c r="B227" s="181" t="str">
        <f>VLOOKUP($A227,Data[],2,FALSE)</f>
        <v>MAZE</v>
      </c>
      <c r="C227" s="181" t="str">
        <f>VLOOKUP($A227,Data[],3,FALSE)</f>
        <v>Christophe</v>
      </c>
      <c r="D227" s="116">
        <f>VLOOKUP($A227,Data[],15,FALSE)</f>
        <v>47</v>
      </c>
      <c r="E227" s="116">
        <f>VLOOKUP($A227,Data[],6,FALSE)</f>
        <v>24</v>
      </c>
      <c r="F227" s="116" t="str">
        <f>VLOOKUP($A227,Data[],16,FALSE)</f>
        <v>M</v>
      </c>
      <c r="G227" s="133" t="str">
        <f>VLOOKUP($A227,Data[],7,FALSE)</f>
        <v>DVC</v>
      </c>
      <c r="H227" s="133" t="str">
        <f>VLOOKUP($A227,Data[],5,FALSE)</f>
        <v>Aub.</v>
      </c>
      <c r="I227" s="133" t="str">
        <f>VLOOKUP($A227,Data[],4,FALSE)</f>
        <v>SENEPART</v>
      </c>
      <c r="J227" s="182" t="s">
        <v>5</v>
      </c>
      <c r="K227" s="182" t="s">
        <v>861</v>
      </c>
      <c r="L227" s="182" t="s">
        <v>1006</v>
      </c>
      <c r="M227" s="189">
        <v>7</v>
      </c>
      <c r="N227" s="188">
        <v>117</v>
      </c>
      <c r="O227" s="200" t="s">
        <v>998</v>
      </c>
      <c r="P227" s="114" t="s">
        <v>960</v>
      </c>
      <c r="Q227" s="114"/>
      <c r="R227" s="114"/>
      <c r="S227" s="113"/>
      <c r="T227" s="114"/>
      <c r="U227" s="114"/>
      <c r="V227" s="115"/>
      <c r="W227" s="115"/>
      <c r="X227" s="115"/>
      <c r="Y227" s="115"/>
      <c r="Z227" s="115"/>
      <c r="AA227" s="1"/>
      <c r="AB227" s="1"/>
      <c r="AC227" s="1"/>
    </row>
    <row r="228" spans="1:29" ht="16" thickBot="1" x14ac:dyDescent="0.5">
      <c r="A228" s="176">
        <v>10550783</v>
      </c>
      <c r="B228" s="181" t="str">
        <f>VLOOKUP($A228,Data[],2,FALSE)</f>
        <v>MENANTEAU</v>
      </c>
      <c r="C228" s="181" t="str">
        <f>VLOOKUP($A228,Data[],3,FALSE)</f>
        <v>Romain</v>
      </c>
      <c r="D228" s="116">
        <f>VLOOKUP($A228,Data[],15,FALSE)</f>
        <v>28</v>
      </c>
      <c r="E228" s="116">
        <f>VLOOKUP($A228,Data[],6,FALSE)</f>
        <v>1</v>
      </c>
      <c r="F228" s="116" t="str">
        <f>VLOOKUP($A228,Data[],16,FALSE)</f>
        <v>M</v>
      </c>
      <c r="G228" s="133" t="str">
        <f>VLOOKUP($A228,Data[],7,FALSE)</f>
        <v>Non DVC</v>
      </c>
      <c r="H228" s="133" t="str">
        <f>VLOOKUP($A228,Data[],5,FALSE)</f>
        <v>STG</v>
      </c>
      <c r="I228" s="133" t="str">
        <f>VLOOKUP($A228,Data[],4,FALSE)</f>
        <v>FOUASSIER</v>
      </c>
      <c r="J228" s="182" t="s">
        <v>5</v>
      </c>
      <c r="K228" s="182" t="s">
        <v>850</v>
      </c>
      <c r="L228" s="182" t="s">
        <v>848</v>
      </c>
      <c r="M228" s="189">
        <v>1.5</v>
      </c>
      <c r="N228" s="188">
        <v>53</v>
      </c>
      <c r="O228" s="200" t="s">
        <v>998</v>
      </c>
      <c r="P228" s="114" t="s">
        <v>960</v>
      </c>
      <c r="Q228" s="114"/>
      <c r="R228" s="114"/>
      <c r="S228" s="113"/>
      <c r="T228" s="114"/>
      <c r="U228" s="114"/>
      <c r="V228" s="115"/>
      <c r="W228" s="115"/>
      <c r="X228" s="115"/>
      <c r="Y228" s="115"/>
      <c r="Z228" s="115"/>
      <c r="AA228" s="1"/>
      <c r="AB228" s="1"/>
      <c r="AC228" s="1"/>
    </row>
    <row r="229" spans="1:29" ht="16" thickBot="1" x14ac:dyDescent="0.5">
      <c r="A229" s="176">
        <v>10515630</v>
      </c>
      <c r="B229" s="181" t="str">
        <f>VLOOKUP($A229,Data[],2,FALSE)</f>
        <v>MICHEL</v>
      </c>
      <c r="C229" s="181" t="str">
        <f>VLOOKUP($A229,Data[],3,FALSE)</f>
        <v>Clement</v>
      </c>
      <c r="D229" s="116">
        <f>VLOOKUP($A229,Data[],15,FALSE)</f>
        <v>23</v>
      </c>
      <c r="E229" s="116">
        <f>VLOOKUP($A229,Data[],6,FALSE)</f>
        <v>2</v>
      </c>
      <c r="F229" s="116" t="str">
        <f>VLOOKUP($A229,Data[],16,FALSE)</f>
        <v>M</v>
      </c>
      <c r="G229" s="133" t="str">
        <f>VLOOKUP($A229,Data[],7,FALSE)</f>
        <v>Non DVC</v>
      </c>
      <c r="H229" s="133" t="str">
        <f>VLOOKUP($A229,Data[],5,FALSE)</f>
        <v>STG</v>
      </c>
      <c r="I229" s="133" t="str">
        <f>VLOOKUP($A229,Data[],4,FALSE)</f>
        <v>FOUASSIER</v>
      </c>
      <c r="J229" s="182" t="s">
        <v>5</v>
      </c>
      <c r="K229" s="182" t="s">
        <v>850</v>
      </c>
      <c r="L229" s="182" t="s">
        <v>848</v>
      </c>
      <c r="M229" s="189">
        <v>1.5</v>
      </c>
      <c r="N229" s="188">
        <v>53</v>
      </c>
      <c r="O229" s="200" t="s">
        <v>998</v>
      </c>
      <c r="P229" s="114" t="s">
        <v>960</v>
      </c>
      <c r="Q229" s="114"/>
      <c r="R229" s="114"/>
      <c r="S229" s="113"/>
      <c r="T229" s="114"/>
      <c r="U229" s="114"/>
      <c r="V229" s="115"/>
      <c r="W229" s="115"/>
      <c r="X229" s="115"/>
      <c r="Y229" s="115"/>
      <c r="Z229" s="115"/>
      <c r="AA229" s="1"/>
      <c r="AB229" s="1"/>
      <c r="AC229" s="1"/>
    </row>
    <row r="230" spans="1:29" ht="16" thickBot="1" x14ac:dyDescent="0.5">
      <c r="A230" s="176">
        <v>330997</v>
      </c>
      <c r="B230" s="181" t="str">
        <f>VLOOKUP($A230,Data[],2,FALSE)</f>
        <v>MOLLIER</v>
      </c>
      <c r="C230" s="181" t="str">
        <f>VLOOKUP($A230,Data[],3,FALSE)</f>
        <v>Jonathan</v>
      </c>
      <c r="D230" s="116">
        <f>VLOOKUP($A230,Data[],15,FALSE)</f>
        <v>26</v>
      </c>
      <c r="E230" s="116">
        <f>VLOOKUP($A230,Data[],6,FALSE)</f>
        <v>3</v>
      </c>
      <c r="F230" s="116" t="str">
        <f>VLOOKUP($A230,Data[],16,FALSE)</f>
        <v>M</v>
      </c>
      <c r="G230" s="133" t="str">
        <f>VLOOKUP($A230,Data[],7,FALSE)</f>
        <v>DVC</v>
      </c>
      <c r="H230" s="133" t="str">
        <f>VLOOKUP($A230,Data[],5,FALSE)</f>
        <v>STG</v>
      </c>
      <c r="I230" s="133" t="str">
        <f>VLOOKUP($A230,Data[],4,FALSE)</f>
        <v>XUEREB</v>
      </c>
      <c r="J230" s="182" t="s">
        <v>5</v>
      </c>
      <c r="K230" s="182" t="s">
        <v>850</v>
      </c>
      <c r="L230" s="182" t="s">
        <v>848</v>
      </c>
      <c r="M230" s="189">
        <v>1.5</v>
      </c>
      <c r="N230" s="188">
        <v>53</v>
      </c>
      <c r="O230" s="200" t="s">
        <v>998</v>
      </c>
      <c r="P230" s="114" t="s">
        <v>960</v>
      </c>
      <c r="Q230" s="114"/>
      <c r="R230" s="114"/>
      <c r="S230" s="113"/>
      <c r="T230" s="114"/>
      <c r="U230" s="114"/>
      <c r="V230" s="115"/>
      <c r="W230" s="115"/>
      <c r="X230" s="115"/>
      <c r="Y230" s="115"/>
      <c r="Z230" s="115"/>
      <c r="AA230" s="1"/>
      <c r="AB230" s="1"/>
      <c r="AC230" s="1"/>
    </row>
    <row r="231" spans="1:29" ht="16" thickBot="1" x14ac:dyDescent="0.5">
      <c r="A231" s="179">
        <v>330997</v>
      </c>
      <c r="B231" s="181" t="str">
        <f>VLOOKUP($A231,Data[],2,FALSE)</f>
        <v>MOLLIER</v>
      </c>
      <c r="C231" s="181" t="str">
        <f>VLOOKUP($A231,Data[],3,FALSE)</f>
        <v>Jonathan</v>
      </c>
      <c r="D231" s="116">
        <f>VLOOKUP($A231,Data[],15,FALSE)</f>
        <v>26</v>
      </c>
      <c r="E231" s="116">
        <f>VLOOKUP($A231,Data[],6,FALSE)</f>
        <v>3</v>
      </c>
      <c r="F231" s="116" t="str">
        <f>VLOOKUP($A231,Data[],16,FALSE)</f>
        <v>M</v>
      </c>
      <c r="G231" s="133" t="str">
        <f>VLOOKUP($A231,Data[],7,FALSE)</f>
        <v>DVC</v>
      </c>
      <c r="H231" s="133" t="str">
        <f>VLOOKUP($A231,Data[],5,FALSE)</f>
        <v>STG</v>
      </c>
      <c r="I231" s="133" t="str">
        <f>VLOOKUP($A231,Data[],4,FALSE)</f>
        <v>XUEREB</v>
      </c>
      <c r="J231" s="182" t="s">
        <v>5</v>
      </c>
      <c r="K231" s="182" t="s">
        <v>861</v>
      </c>
      <c r="L231" s="182" t="s">
        <v>1006</v>
      </c>
      <c r="M231" s="189">
        <v>7</v>
      </c>
      <c r="N231" s="188">
        <v>117</v>
      </c>
      <c r="O231" s="200" t="s">
        <v>998</v>
      </c>
      <c r="P231" s="114" t="s">
        <v>960</v>
      </c>
      <c r="Q231" s="114"/>
      <c r="R231" s="114"/>
      <c r="S231" s="113"/>
      <c r="T231" s="114"/>
      <c r="U231" s="114"/>
      <c r="V231" s="115"/>
      <c r="W231" s="115"/>
      <c r="X231" s="115"/>
      <c r="Y231" s="115"/>
      <c r="Z231" s="115"/>
      <c r="AA231" s="1"/>
      <c r="AB231" s="1"/>
      <c r="AC231" s="1"/>
    </row>
    <row r="232" spans="1:29" ht="16" thickBot="1" x14ac:dyDescent="0.5">
      <c r="A232" s="176">
        <v>103043</v>
      </c>
      <c r="B232" s="181" t="str">
        <f>VLOOKUP($A232,Data[],2,FALSE)</f>
        <v>MOULIN</v>
      </c>
      <c r="C232" s="181" t="str">
        <f>VLOOKUP($A232,Data[],3,FALSE)</f>
        <v>Christophe</v>
      </c>
      <c r="D232" s="116">
        <f>VLOOKUP($A232,Data[],15,FALSE)</f>
        <v>52</v>
      </c>
      <c r="E232" s="116">
        <f>VLOOKUP($A232,Data[],6,FALSE)</f>
        <v>28</v>
      </c>
      <c r="F232" s="116" t="str">
        <f>VLOOKUP($A232,Data[],16,FALSE)</f>
        <v>M</v>
      </c>
      <c r="G232" s="133" t="str">
        <f>VLOOKUP($A232,Data[],7,FALSE)</f>
        <v>Non DVC</v>
      </c>
      <c r="H232" s="133" t="str">
        <f>VLOOKUP($A232,Data[],5,FALSE)</f>
        <v>Aub.</v>
      </c>
      <c r="I232" s="133" t="str">
        <f>VLOOKUP($A232,Data[],4,FALSE)</f>
        <v>RICCARDI</v>
      </c>
      <c r="J232" s="182" t="s">
        <v>5</v>
      </c>
      <c r="K232" s="182" t="s">
        <v>850</v>
      </c>
      <c r="L232" s="182" t="s">
        <v>848</v>
      </c>
      <c r="M232" s="189">
        <v>1.5</v>
      </c>
      <c r="N232" s="188">
        <v>53</v>
      </c>
      <c r="O232" s="200" t="s">
        <v>998</v>
      </c>
      <c r="P232" s="114" t="s">
        <v>960</v>
      </c>
      <c r="Q232" s="114"/>
      <c r="R232" s="114"/>
      <c r="S232" s="113"/>
      <c r="T232" s="114"/>
      <c r="U232" s="114"/>
      <c r="V232" s="115"/>
      <c r="W232" s="115"/>
      <c r="X232" s="115"/>
      <c r="Y232" s="115"/>
      <c r="Z232" s="115"/>
      <c r="AA232" s="1"/>
      <c r="AB232" s="1"/>
      <c r="AC232" s="1"/>
    </row>
    <row r="233" spans="1:29" ht="16" thickBot="1" x14ac:dyDescent="0.5">
      <c r="A233" s="176">
        <v>228757</v>
      </c>
      <c r="B233" s="181" t="str">
        <f>VLOOKUP($A233,Data[],2,FALSE)</f>
        <v>NAVIZET</v>
      </c>
      <c r="C233" s="181" t="str">
        <f>VLOOKUP($A233,Data[],3,FALSE)</f>
        <v>Johnattan</v>
      </c>
      <c r="D233" s="116">
        <f>VLOOKUP($A233,Data[],15,FALSE)</f>
        <v>32</v>
      </c>
      <c r="E233" s="116">
        <f>VLOOKUP($A233,Data[],6,FALSE)</f>
        <v>6</v>
      </c>
      <c r="F233" s="116" t="str">
        <f>VLOOKUP($A233,Data[],16,FALSE)</f>
        <v>M</v>
      </c>
      <c r="G233" s="133" t="str">
        <f>VLOOKUP($A233,Data[],7,FALSE)</f>
        <v>DVC</v>
      </c>
      <c r="H233" s="133" t="str">
        <f>VLOOKUP($A233,Data[],5,FALSE)</f>
        <v>STG</v>
      </c>
      <c r="I233" s="133" t="str">
        <f>VLOOKUP($A233,Data[],4,FALSE)</f>
        <v>XUEREB</v>
      </c>
      <c r="J233" s="182" t="s">
        <v>5</v>
      </c>
      <c r="K233" s="182" t="s">
        <v>850</v>
      </c>
      <c r="L233" s="182" t="s">
        <v>848</v>
      </c>
      <c r="M233" s="189">
        <v>1.5</v>
      </c>
      <c r="N233" s="188">
        <v>53</v>
      </c>
      <c r="O233" s="200" t="s">
        <v>998</v>
      </c>
      <c r="P233" s="114" t="s">
        <v>960</v>
      </c>
      <c r="Q233" s="114"/>
      <c r="R233" s="114"/>
      <c r="S233" s="113"/>
      <c r="T233" s="114"/>
      <c r="U233" s="114"/>
      <c r="V233" s="115"/>
      <c r="W233" s="115"/>
      <c r="X233" s="115"/>
      <c r="Y233" s="115"/>
      <c r="Z233" s="115"/>
      <c r="AA233" s="1"/>
      <c r="AB233" s="1"/>
      <c r="AC233" s="1"/>
    </row>
    <row r="234" spans="1:29" ht="16" thickBot="1" x14ac:dyDescent="0.5">
      <c r="A234" s="176">
        <v>228757</v>
      </c>
      <c r="B234" s="181" t="str">
        <f>VLOOKUP($A234,Data[],2,FALSE)</f>
        <v>NAVIZET</v>
      </c>
      <c r="C234" s="181" t="str">
        <f>VLOOKUP($A234,Data[],3,FALSE)</f>
        <v>Johnattan</v>
      </c>
      <c r="D234" s="116">
        <f>VLOOKUP($A234,Data[],15,FALSE)</f>
        <v>32</v>
      </c>
      <c r="E234" s="116">
        <f>VLOOKUP($A234,Data[],6,FALSE)</f>
        <v>6</v>
      </c>
      <c r="F234" s="116" t="str">
        <f>VLOOKUP($A234,Data[],16,FALSE)</f>
        <v>M</v>
      </c>
      <c r="G234" s="133" t="str">
        <f>VLOOKUP($A234,Data[],7,FALSE)</f>
        <v>DVC</v>
      </c>
      <c r="H234" s="133" t="str">
        <f>VLOOKUP($A234,Data[],5,FALSE)</f>
        <v>STG</v>
      </c>
      <c r="I234" s="133" t="str">
        <f>VLOOKUP($A234,Data[],4,FALSE)</f>
        <v>XUEREB</v>
      </c>
      <c r="J234" s="182" t="s">
        <v>5</v>
      </c>
      <c r="K234" s="182" t="s">
        <v>973</v>
      </c>
      <c r="L234" s="182" t="s">
        <v>848</v>
      </c>
      <c r="M234" s="189">
        <v>7</v>
      </c>
      <c r="N234" s="188">
        <v>162</v>
      </c>
      <c r="O234" s="200" t="s">
        <v>998</v>
      </c>
      <c r="P234" s="114" t="s">
        <v>960</v>
      </c>
      <c r="Q234" s="114"/>
      <c r="R234" s="114"/>
      <c r="S234" s="113"/>
      <c r="T234" s="114"/>
      <c r="U234" s="114"/>
      <c r="V234" s="115"/>
      <c r="W234" s="115"/>
      <c r="X234" s="115"/>
      <c r="Y234" s="115"/>
      <c r="Z234" s="115"/>
      <c r="AA234" s="1"/>
      <c r="AB234" s="1"/>
      <c r="AC234" s="1"/>
    </row>
    <row r="235" spans="1:29" ht="16" thickBot="1" x14ac:dyDescent="0.5">
      <c r="A235" s="176">
        <v>10630739</v>
      </c>
      <c r="B235" s="181" t="str">
        <f>VLOOKUP($A235,Data[],2,FALSE)</f>
        <v>NEGRE</v>
      </c>
      <c r="C235" s="181" t="str">
        <f>VLOOKUP($A235,Data[],3,FALSE)</f>
        <v>Gregory</v>
      </c>
      <c r="D235" s="116">
        <f>VLOOKUP($A235,Data[],15,FALSE)</f>
        <v>36</v>
      </c>
      <c r="E235" s="116">
        <f>VLOOKUP($A235,Data[],6,FALSE)</f>
        <v>0</v>
      </c>
      <c r="F235" s="116" t="str">
        <f>VLOOKUP($A235,Data[],16,FALSE)</f>
        <v>M</v>
      </c>
      <c r="G235" s="133" t="str">
        <f>VLOOKUP($A235,Data[],7,FALSE)</f>
        <v>Non DVC</v>
      </c>
      <c r="H235" s="133" t="str">
        <f>VLOOKUP($A235,Data[],5,FALSE)</f>
        <v>Aub.</v>
      </c>
      <c r="I235" s="133" t="str">
        <f>VLOOKUP($A235,Data[],4,FALSE)</f>
        <v>PIFFAUT</v>
      </c>
      <c r="J235" s="182" t="s">
        <v>5</v>
      </c>
      <c r="K235" s="182" t="s">
        <v>971</v>
      </c>
      <c r="L235" s="182" t="s">
        <v>848</v>
      </c>
      <c r="M235" s="189">
        <v>7</v>
      </c>
      <c r="N235" s="188">
        <v>124</v>
      </c>
      <c r="O235" s="200" t="s">
        <v>998</v>
      </c>
      <c r="P235" s="114" t="s">
        <v>960</v>
      </c>
      <c r="Q235" s="114"/>
      <c r="R235" s="114"/>
      <c r="S235" s="113"/>
      <c r="T235" s="114"/>
      <c r="U235" s="114"/>
      <c r="V235" s="115"/>
      <c r="W235" s="115"/>
      <c r="X235" s="115"/>
      <c r="Y235" s="115"/>
      <c r="Z235" s="115"/>
      <c r="AA235" s="1"/>
      <c r="AB235" s="1"/>
      <c r="AC235" s="1"/>
    </row>
    <row r="236" spans="1:29" ht="16" thickBot="1" x14ac:dyDescent="0.5">
      <c r="A236" s="176">
        <v>10630739</v>
      </c>
      <c r="B236" s="181" t="str">
        <f>VLOOKUP($A236,Data[],2,FALSE)</f>
        <v>NEGRE</v>
      </c>
      <c r="C236" s="181" t="str">
        <f>VLOOKUP($A236,Data[],3,FALSE)</f>
        <v>Gregory</v>
      </c>
      <c r="D236" s="116">
        <f>VLOOKUP($A236,Data[],15,FALSE)</f>
        <v>36</v>
      </c>
      <c r="E236" s="116">
        <f>VLOOKUP($A236,Data[],6,FALSE)</f>
        <v>0</v>
      </c>
      <c r="F236" s="116" t="str">
        <f>VLOOKUP($A236,Data[],16,FALSE)</f>
        <v>M</v>
      </c>
      <c r="G236" s="133" t="str">
        <f>VLOOKUP($A236,Data[],7,FALSE)</f>
        <v>Non DVC</v>
      </c>
      <c r="H236" s="133" t="str">
        <f>VLOOKUP($A236,Data[],5,FALSE)</f>
        <v>Aub.</v>
      </c>
      <c r="I236" s="133" t="str">
        <f>VLOOKUP($A236,Data[],4,FALSE)</f>
        <v>PIFFAUT</v>
      </c>
      <c r="J236" s="182" t="s">
        <v>5</v>
      </c>
      <c r="K236" s="182" t="s">
        <v>850</v>
      </c>
      <c r="L236" s="182" t="s">
        <v>848</v>
      </c>
      <c r="M236" s="189">
        <v>1.5</v>
      </c>
      <c r="N236" s="188">
        <v>53</v>
      </c>
      <c r="O236" s="200" t="s">
        <v>998</v>
      </c>
      <c r="P236" s="114" t="s">
        <v>960</v>
      </c>
      <c r="Q236" s="114"/>
      <c r="R236" s="114"/>
      <c r="S236" s="113"/>
      <c r="T236" s="114"/>
      <c r="U236" s="114"/>
      <c r="V236" s="115"/>
      <c r="W236" s="115"/>
      <c r="X236" s="115"/>
      <c r="Y236" s="115"/>
      <c r="Z236" s="115"/>
      <c r="AA236" s="1"/>
      <c r="AB236" s="1"/>
      <c r="AC236" s="1"/>
    </row>
    <row r="237" spans="1:29" ht="16" thickBot="1" x14ac:dyDescent="0.5">
      <c r="A237" s="176">
        <v>331029</v>
      </c>
      <c r="B237" s="181" t="str">
        <f>VLOOKUP($A237,Data[],2,FALSE)</f>
        <v>NICOLAS</v>
      </c>
      <c r="C237" s="181" t="str">
        <f>VLOOKUP($A237,Data[],3,FALSE)</f>
        <v>Gregory</v>
      </c>
      <c r="D237" s="116">
        <f>VLOOKUP($A237,Data[],15,FALSE)</f>
        <v>34</v>
      </c>
      <c r="E237" s="116">
        <f>VLOOKUP($A237,Data[],6,FALSE)</f>
        <v>3</v>
      </c>
      <c r="F237" s="116" t="str">
        <f>VLOOKUP($A237,Data[],16,FALSE)</f>
        <v>M</v>
      </c>
      <c r="G237" s="133" t="str">
        <f>VLOOKUP($A237,Data[],7,FALSE)</f>
        <v>DVC</v>
      </c>
      <c r="H237" s="133" t="str">
        <f>VLOOKUP($A237,Data[],5,FALSE)</f>
        <v>STG</v>
      </c>
      <c r="I237" s="133" t="str">
        <f>VLOOKUP($A237,Data[],4,FALSE)</f>
        <v>XUEREB</v>
      </c>
      <c r="J237" s="182" t="s">
        <v>5</v>
      </c>
      <c r="K237" s="182" t="s">
        <v>850</v>
      </c>
      <c r="L237" s="182" t="s">
        <v>848</v>
      </c>
      <c r="M237" s="189">
        <v>1.5</v>
      </c>
      <c r="N237" s="188">
        <v>53</v>
      </c>
      <c r="O237" s="200" t="s">
        <v>998</v>
      </c>
      <c r="P237" s="114" t="s">
        <v>960</v>
      </c>
      <c r="Q237" s="114"/>
      <c r="R237" s="114"/>
      <c r="S237" s="113"/>
      <c r="T237" s="114"/>
      <c r="U237" s="114"/>
      <c r="V237" s="115"/>
      <c r="W237" s="115"/>
      <c r="X237" s="115"/>
      <c r="Y237" s="115"/>
      <c r="Z237" s="115"/>
      <c r="AA237" s="1"/>
      <c r="AB237" s="1"/>
      <c r="AC237" s="1"/>
    </row>
    <row r="238" spans="1:29" ht="16" thickBot="1" x14ac:dyDescent="0.5">
      <c r="A238" s="179">
        <v>331029</v>
      </c>
      <c r="B238" s="181" t="str">
        <f>VLOOKUP($A238,Data[],2,FALSE)</f>
        <v>NICOLAS</v>
      </c>
      <c r="C238" s="181" t="str">
        <f>VLOOKUP($A238,Data[],3,FALSE)</f>
        <v>Gregory</v>
      </c>
      <c r="D238" s="116">
        <f>VLOOKUP($A238,Data[],15,FALSE)</f>
        <v>34</v>
      </c>
      <c r="E238" s="116">
        <f>VLOOKUP($A238,Data[],6,FALSE)</f>
        <v>3</v>
      </c>
      <c r="F238" s="116" t="str">
        <f>VLOOKUP($A238,Data[],16,FALSE)</f>
        <v>M</v>
      </c>
      <c r="G238" s="133" t="str">
        <f>VLOOKUP($A238,Data[],7,FALSE)</f>
        <v>DVC</v>
      </c>
      <c r="H238" s="133" t="str">
        <f>VLOOKUP($A238,Data[],5,FALSE)</f>
        <v>STG</v>
      </c>
      <c r="I238" s="133" t="str">
        <f>VLOOKUP($A238,Data[],4,FALSE)</f>
        <v>XUEREB</v>
      </c>
      <c r="J238" s="182" t="s">
        <v>5</v>
      </c>
      <c r="K238" s="182" t="s">
        <v>974</v>
      </c>
      <c r="L238" s="182" t="s">
        <v>863</v>
      </c>
      <c r="M238" s="189">
        <v>10.5</v>
      </c>
      <c r="N238" s="188">
        <v>260</v>
      </c>
      <c r="O238" s="200" t="s">
        <v>998</v>
      </c>
      <c r="P238" s="114" t="s">
        <v>960</v>
      </c>
      <c r="Q238" s="114"/>
      <c r="R238" s="114"/>
      <c r="S238" s="113"/>
      <c r="T238" s="114"/>
      <c r="U238" s="114"/>
      <c r="V238" s="115"/>
      <c r="W238" s="115"/>
      <c r="X238" s="115"/>
      <c r="Y238" s="115"/>
      <c r="Z238" s="115"/>
      <c r="AA238" s="1"/>
      <c r="AB238" s="1"/>
      <c r="AC238" s="1"/>
    </row>
    <row r="239" spans="1:29" ht="16" thickBot="1" x14ac:dyDescent="0.5">
      <c r="A239" s="179">
        <v>103047</v>
      </c>
      <c r="B239" s="181" t="str">
        <f>VLOOKUP($A239,Data[],2,FALSE)</f>
        <v>NOBLESSE</v>
      </c>
      <c r="C239" s="181" t="str">
        <f>VLOOKUP($A239,Data[],3,FALSE)</f>
        <v>Christophe</v>
      </c>
      <c r="D239" s="116">
        <f>VLOOKUP($A239,Data[],15,FALSE)</f>
        <v>51</v>
      </c>
      <c r="E239" s="116">
        <f>VLOOKUP($A239,Data[],6,FALSE)</f>
        <v>27</v>
      </c>
      <c r="F239" s="116" t="str">
        <f>VLOOKUP($A239,Data[],16,FALSE)</f>
        <v>M</v>
      </c>
      <c r="G239" s="133" t="str">
        <f>VLOOKUP($A239,Data[],7,FALSE)</f>
        <v>Non DVC</v>
      </c>
      <c r="H239" s="133" t="str">
        <f>VLOOKUP($A239,Data[],5,FALSE)</f>
        <v>Aub.</v>
      </c>
      <c r="I239" s="133" t="str">
        <f>VLOOKUP($A239,Data[],4,FALSE)</f>
        <v>HAON</v>
      </c>
      <c r="J239" s="182" t="s">
        <v>5</v>
      </c>
      <c r="K239" s="182" t="s">
        <v>974</v>
      </c>
      <c r="L239" s="182" t="s">
        <v>863</v>
      </c>
      <c r="M239" s="189">
        <v>10.5</v>
      </c>
      <c r="N239" s="188">
        <v>260</v>
      </c>
      <c r="O239" s="200" t="s">
        <v>998</v>
      </c>
      <c r="P239" s="114" t="s">
        <v>960</v>
      </c>
      <c r="Q239" s="114"/>
      <c r="R239" s="114"/>
      <c r="S239" s="113"/>
      <c r="T239" s="114"/>
      <c r="U239" s="114"/>
      <c r="V239" s="115"/>
      <c r="W239" s="115"/>
      <c r="X239" s="115"/>
      <c r="Y239" s="115"/>
      <c r="Z239" s="115"/>
      <c r="AA239" s="1"/>
      <c r="AB239" s="1"/>
      <c r="AC239" s="1"/>
    </row>
    <row r="240" spans="1:29" ht="16" thickBot="1" x14ac:dyDescent="0.5">
      <c r="A240" s="176">
        <v>102932</v>
      </c>
      <c r="B240" s="181" t="str">
        <f>VLOOKUP($A240,Data[],2,FALSE)</f>
        <v>NOUIS</v>
      </c>
      <c r="C240" s="181" t="str">
        <f>VLOOKUP($A240,Data[],3,FALSE)</f>
        <v>Richard</v>
      </c>
      <c r="D240" s="116">
        <f>VLOOKUP($A240,Data[],15,FALSE)</f>
        <v>36</v>
      </c>
      <c r="E240" s="116">
        <f>VLOOKUP($A240,Data[],6,FALSE)</f>
        <v>12</v>
      </c>
      <c r="F240" s="116" t="str">
        <f>VLOOKUP($A240,Data[],16,FALSE)</f>
        <v>M</v>
      </c>
      <c r="G240" s="133" t="str">
        <f>VLOOKUP($A240,Data[],7,FALSE)</f>
        <v>DVC</v>
      </c>
      <c r="H240" s="133" t="str">
        <f>VLOOKUP($A240,Data[],5,FALSE)</f>
        <v>Aub.</v>
      </c>
      <c r="I240" s="133" t="str">
        <f>VLOOKUP($A240,Data[],4,FALSE)</f>
        <v>ALIX</v>
      </c>
      <c r="J240" s="182" t="s">
        <v>5</v>
      </c>
      <c r="K240" s="182" t="s">
        <v>971</v>
      </c>
      <c r="L240" s="182" t="s">
        <v>848</v>
      </c>
      <c r="M240" s="189">
        <v>7</v>
      </c>
      <c r="N240" s="188">
        <v>124</v>
      </c>
      <c r="O240" s="200" t="s">
        <v>998</v>
      </c>
      <c r="P240" s="114" t="s">
        <v>960</v>
      </c>
      <c r="Q240" s="114"/>
      <c r="R240" s="114"/>
      <c r="S240" s="113"/>
      <c r="T240" s="114"/>
      <c r="U240" s="114"/>
      <c r="V240" s="115"/>
      <c r="W240" s="115"/>
      <c r="X240" s="115"/>
      <c r="Y240" s="115"/>
      <c r="Z240" s="115"/>
      <c r="AA240" s="1"/>
      <c r="AB240" s="1"/>
      <c r="AC240" s="1"/>
    </row>
    <row r="241" spans="1:29" ht="16" thickBot="1" x14ac:dyDescent="0.5">
      <c r="A241" s="176">
        <v>104709</v>
      </c>
      <c r="B241" s="181" t="str">
        <f>VLOOKUP($A241,Data[],2,FALSE)</f>
        <v>NURY</v>
      </c>
      <c r="C241" s="181" t="str">
        <f>VLOOKUP($A241,Data[],3,FALSE)</f>
        <v>Ghislaine</v>
      </c>
      <c r="D241" s="116">
        <f>VLOOKUP($A241,Data[],15,FALSE)</f>
        <v>57</v>
      </c>
      <c r="E241" s="116">
        <f>VLOOKUP($A241,Data[],6,FALSE)</f>
        <v>10</v>
      </c>
      <c r="F241" s="116" t="str">
        <f>VLOOKUP($A241,Data[],16,FALSE)</f>
        <v>F</v>
      </c>
      <c r="G241" s="133" t="str">
        <f>VLOOKUP($A241,Data[],7,FALSE)</f>
        <v>Non DVC</v>
      </c>
      <c r="H241" s="133" t="str">
        <f>VLOOKUP($A241,Data[],5,FALSE)</f>
        <v>STG</v>
      </c>
      <c r="I241" s="133" t="str">
        <f>VLOOKUP($A241,Data[],4,FALSE)</f>
        <v>FOUASSIER</v>
      </c>
      <c r="J241" s="182" t="s">
        <v>5</v>
      </c>
      <c r="K241" s="182" t="s">
        <v>850</v>
      </c>
      <c r="L241" s="182" t="s">
        <v>848</v>
      </c>
      <c r="M241" s="189">
        <v>1.5</v>
      </c>
      <c r="N241" s="188">
        <v>53</v>
      </c>
      <c r="O241" s="200" t="s">
        <v>998</v>
      </c>
      <c r="P241" s="114" t="s">
        <v>960</v>
      </c>
      <c r="Q241" s="114"/>
      <c r="R241" s="114"/>
      <c r="S241" s="113"/>
      <c r="T241" s="114"/>
      <c r="U241" s="114"/>
      <c r="V241" s="115"/>
      <c r="W241" s="115"/>
      <c r="X241" s="115"/>
      <c r="Y241" s="115"/>
      <c r="Z241" s="115"/>
      <c r="AA241" s="1"/>
      <c r="AB241" s="1"/>
      <c r="AC241" s="1"/>
    </row>
    <row r="242" spans="1:29" ht="16" thickBot="1" x14ac:dyDescent="0.5">
      <c r="A242" s="176">
        <v>104709</v>
      </c>
      <c r="B242" s="181" t="str">
        <f>VLOOKUP($A242,Data[],2,FALSE)</f>
        <v>NURY</v>
      </c>
      <c r="C242" s="181" t="str">
        <f>VLOOKUP($A242,Data[],3,FALSE)</f>
        <v>Ghislaine</v>
      </c>
      <c r="D242" s="116">
        <f>VLOOKUP($A242,Data[],15,FALSE)</f>
        <v>57</v>
      </c>
      <c r="E242" s="116">
        <f>VLOOKUP($A242,Data[],6,FALSE)</f>
        <v>10</v>
      </c>
      <c r="F242" s="116" t="str">
        <f>VLOOKUP($A242,Data[],16,FALSE)</f>
        <v>F</v>
      </c>
      <c r="G242" s="133" t="str">
        <f>VLOOKUP($A242,Data[],7,FALSE)</f>
        <v>Non DVC</v>
      </c>
      <c r="H242" s="133" t="str">
        <f>VLOOKUP($A242,Data[],5,FALSE)</f>
        <v>STG</v>
      </c>
      <c r="I242" s="133" t="str">
        <f>VLOOKUP($A242,Data[],4,FALSE)</f>
        <v>FOUASSIER</v>
      </c>
      <c r="J242" s="182" t="s">
        <v>5</v>
      </c>
      <c r="K242" s="182" t="s">
        <v>973</v>
      </c>
      <c r="L242" s="182" t="s">
        <v>848</v>
      </c>
      <c r="M242" s="189">
        <v>7</v>
      </c>
      <c r="N242" s="188">
        <v>162</v>
      </c>
      <c r="O242" s="200" t="s">
        <v>998</v>
      </c>
      <c r="P242" s="114" t="s">
        <v>960</v>
      </c>
      <c r="Q242" s="114"/>
      <c r="R242" s="114"/>
      <c r="S242" s="113"/>
      <c r="T242" s="114"/>
      <c r="U242" s="114"/>
      <c r="V242" s="115"/>
      <c r="W242" s="115"/>
      <c r="X242" s="115"/>
      <c r="Y242" s="115"/>
      <c r="Z242" s="115"/>
      <c r="AA242" s="1"/>
      <c r="AB242" s="1"/>
      <c r="AC242" s="1"/>
    </row>
    <row r="243" spans="1:29" ht="16" thickBot="1" x14ac:dyDescent="0.5">
      <c r="A243" s="176">
        <v>10555327</v>
      </c>
      <c r="B243" s="181" t="str">
        <f>VLOOKUP($A243,Data[],2,FALSE)</f>
        <v>ORTUNO</v>
      </c>
      <c r="C243" s="181" t="str">
        <f>VLOOKUP($A243,Data[],3,FALSE)</f>
        <v>Thomas</v>
      </c>
      <c r="D243" s="116">
        <f>VLOOKUP($A243,Data[],15,FALSE)</f>
        <v>21</v>
      </c>
      <c r="E243" s="116">
        <f>VLOOKUP($A243,Data[],6,FALSE)</f>
        <v>1</v>
      </c>
      <c r="F243" s="116" t="str">
        <f>VLOOKUP($A243,Data[],16,FALSE)</f>
        <v>M</v>
      </c>
      <c r="G243" s="133" t="str">
        <f>VLOOKUP($A243,Data[],7,FALSE)</f>
        <v>DVC</v>
      </c>
      <c r="H243" s="133" t="str">
        <f>VLOOKUP($A243,Data[],5,FALSE)</f>
        <v>STG</v>
      </c>
      <c r="I243" s="133" t="str">
        <f>VLOOKUP($A243,Data[],4,FALSE)</f>
        <v>XUEREB</v>
      </c>
      <c r="J243" s="182" t="s">
        <v>5</v>
      </c>
      <c r="K243" s="182" t="s">
        <v>971</v>
      </c>
      <c r="L243" s="182" t="s">
        <v>848</v>
      </c>
      <c r="M243" s="189">
        <v>7</v>
      </c>
      <c r="N243" s="188">
        <v>124</v>
      </c>
      <c r="O243" s="200" t="s">
        <v>998</v>
      </c>
      <c r="P243" s="114" t="s">
        <v>960</v>
      </c>
      <c r="Q243" s="114"/>
      <c r="R243" s="114"/>
      <c r="S243" s="113"/>
      <c r="T243" s="114"/>
      <c r="U243" s="114"/>
      <c r="V243" s="115"/>
      <c r="W243" s="115"/>
      <c r="X243" s="115"/>
      <c r="Y243" s="115"/>
      <c r="Z243" s="115"/>
      <c r="AA243" s="1"/>
      <c r="AB243" s="1"/>
      <c r="AC243" s="1"/>
    </row>
    <row r="244" spans="1:29" ht="16" thickBot="1" x14ac:dyDescent="0.5">
      <c r="A244" s="176">
        <v>288949</v>
      </c>
      <c r="B244" s="181" t="str">
        <f>VLOOKUP($A244,Data[],2,FALSE)</f>
        <v>PATRAS</v>
      </c>
      <c r="C244" s="181" t="str">
        <f>VLOOKUP($A244,Data[],3,FALSE)</f>
        <v>Lionel</v>
      </c>
      <c r="D244" s="116">
        <f>VLOOKUP($A244,Data[],15,FALSE)</f>
        <v>40</v>
      </c>
      <c r="E244" s="116">
        <f>VLOOKUP($A244,Data[],6,FALSE)</f>
        <v>4</v>
      </c>
      <c r="F244" s="116" t="str">
        <f>VLOOKUP($A244,Data[],16,FALSE)</f>
        <v>M</v>
      </c>
      <c r="G244" s="133" t="str">
        <f>VLOOKUP($A244,Data[],7,FALSE)</f>
        <v>DVC</v>
      </c>
      <c r="H244" s="133" t="str">
        <f>VLOOKUP($A244,Data[],5,FALSE)</f>
        <v>STG</v>
      </c>
      <c r="I244" s="133" t="str">
        <f>VLOOKUP($A244,Data[],4,FALSE)</f>
        <v>XUEREB</v>
      </c>
      <c r="J244" s="182" t="s">
        <v>5</v>
      </c>
      <c r="K244" s="182" t="s">
        <v>850</v>
      </c>
      <c r="L244" s="182" t="s">
        <v>848</v>
      </c>
      <c r="M244" s="189">
        <v>1.5</v>
      </c>
      <c r="N244" s="188">
        <v>53</v>
      </c>
      <c r="O244" s="200" t="s">
        <v>998</v>
      </c>
      <c r="P244" s="114" t="s">
        <v>960</v>
      </c>
      <c r="Q244" s="114"/>
      <c r="R244" s="114"/>
      <c r="S244" s="113"/>
      <c r="T244" s="114"/>
      <c r="U244" s="114"/>
      <c r="V244" s="115"/>
      <c r="W244" s="115"/>
      <c r="X244" s="115"/>
      <c r="Y244" s="115"/>
      <c r="Z244" s="115"/>
      <c r="AA244" s="1"/>
      <c r="AB244" s="1"/>
      <c r="AC244" s="1"/>
    </row>
    <row r="245" spans="1:29" ht="16" thickBot="1" x14ac:dyDescent="0.5">
      <c r="A245" s="179">
        <v>288949</v>
      </c>
      <c r="B245" s="181" t="str">
        <f>VLOOKUP($A245,Data[],2,FALSE)</f>
        <v>PATRAS</v>
      </c>
      <c r="C245" s="181" t="str">
        <f>VLOOKUP($A245,Data[],3,FALSE)</f>
        <v>Lionel</v>
      </c>
      <c r="D245" s="116">
        <f>VLOOKUP($A245,Data[],15,FALSE)</f>
        <v>40</v>
      </c>
      <c r="E245" s="116">
        <f>VLOOKUP($A245,Data[],6,FALSE)</f>
        <v>4</v>
      </c>
      <c r="F245" s="116" t="str">
        <f>VLOOKUP($A245,Data[],16,FALSE)</f>
        <v>M</v>
      </c>
      <c r="G245" s="133" t="str">
        <f>VLOOKUP($A245,Data[],7,FALSE)</f>
        <v>DVC</v>
      </c>
      <c r="H245" s="133" t="str">
        <f>VLOOKUP($A245,Data[],5,FALSE)</f>
        <v>STG</v>
      </c>
      <c r="I245" s="133" t="str">
        <f>VLOOKUP($A245,Data[],4,FALSE)</f>
        <v>XUEREB</v>
      </c>
      <c r="J245" s="182" t="s">
        <v>5</v>
      </c>
      <c r="K245" s="182" t="s">
        <v>861</v>
      </c>
      <c r="L245" s="182" t="s">
        <v>1006</v>
      </c>
      <c r="M245" s="189">
        <v>7</v>
      </c>
      <c r="N245" s="188">
        <v>117</v>
      </c>
      <c r="O245" s="200" t="s">
        <v>998</v>
      </c>
      <c r="P245" s="114" t="s">
        <v>960</v>
      </c>
      <c r="Q245" s="114"/>
      <c r="R245" s="114"/>
      <c r="S245" s="113"/>
      <c r="T245" s="114"/>
      <c r="U245" s="114"/>
      <c r="V245" s="115"/>
      <c r="W245" s="115"/>
      <c r="X245" s="115"/>
      <c r="Y245" s="115"/>
      <c r="Z245" s="115"/>
      <c r="AA245" s="1"/>
      <c r="AB245" s="1"/>
      <c r="AC245" s="1"/>
    </row>
    <row r="246" spans="1:29" ht="16" thickBot="1" x14ac:dyDescent="0.5">
      <c r="A246" s="179">
        <v>288949</v>
      </c>
      <c r="B246" s="181" t="str">
        <f>VLOOKUP($A246,Data[],2,FALSE)</f>
        <v>PATRAS</v>
      </c>
      <c r="C246" s="181" t="str">
        <f>VLOOKUP($A246,Data[],3,FALSE)</f>
        <v>Lionel</v>
      </c>
      <c r="D246" s="116">
        <f>VLOOKUP($A246,Data[],15,FALSE)</f>
        <v>40</v>
      </c>
      <c r="E246" s="116">
        <f>VLOOKUP($A246,Data[],6,FALSE)</f>
        <v>4</v>
      </c>
      <c r="F246" s="116" t="str">
        <f>VLOOKUP($A246,Data[],16,FALSE)</f>
        <v>M</v>
      </c>
      <c r="G246" s="133" t="str">
        <f>VLOOKUP($A246,Data[],7,FALSE)</f>
        <v>DVC</v>
      </c>
      <c r="H246" s="133" t="str">
        <f>VLOOKUP($A246,Data[],5,FALSE)</f>
        <v>STG</v>
      </c>
      <c r="I246" s="133" t="str">
        <f>VLOOKUP($A246,Data[],4,FALSE)</f>
        <v>XUEREB</v>
      </c>
      <c r="J246" s="182" t="s">
        <v>5</v>
      </c>
      <c r="K246" s="182" t="s">
        <v>974</v>
      </c>
      <c r="L246" s="182" t="s">
        <v>863</v>
      </c>
      <c r="M246" s="189">
        <v>10.5</v>
      </c>
      <c r="N246" s="188">
        <v>260</v>
      </c>
      <c r="O246" s="200" t="s">
        <v>998</v>
      </c>
      <c r="P246" s="114" t="s">
        <v>960</v>
      </c>
      <c r="Q246" s="114"/>
      <c r="R246" s="114"/>
      <c r="S246" s="113"/>
      <c r="T246" s="114"/>
      <c r="U246" s="114"/>
      <c r="V246" s="115"/>
      <c r="W246" s="115"/>
      <c r="X246" s="115"/>
      <c r="Y246" s="115"/>
      <c r="Z246" s="115"/>
      <c r="AA246" s="1"/>
      <c r="AB246" s="1"/>
      <c r="AC246" s="1"/>
    </row>
    <row r="247" spans="1:29" ht="16" thickBot="1" x14ac:dyDescent="0.5">
      <c r="A247" s="176">
        <v>102905</v>
      </c>
      <c r="B247" s="181" t="str">
        <f>VLOOKUP($A247,Data[],2,FALSE)</f>
        <v>PEREIRA</v>
      </c>
      <c r="C247" s="181" t="str">
        <f>VLOOKUP($A247,Data[],3,FALSE)</f>
        <v>Eliseu</v>
      </c>
      <c r="D247" s="116">
        <f>VLOOKUP($A247,Data[],15,FALSE)</f>
        <v>51</v>
      </c>
      <c r="E247" s="116">
        <f>VLOOKUP($A247,Data[],6,FALSE)</f>
        <v>10</v>
      </c>
      <c r="F247" s="116" t="str">
        <f>VLOOKUP($A247,Data[],16,FALSE)</f>
        <v>M</v>
      </c>
      <c r="G247" s="133" t="str">
        <f>VLOOKUP($A247,Data[],7,FALSE)</f>
        <v>DVC</v>
      </c>
      <c r="H247" s="133" t="str">
        <f>VLOOKUP($A247,Data[],5,FALSE)</f>
        <v>Aub.</v>
      </c>
      <c r="I247" s="133" t="str">
        <f>VLOOKUP($A247,Data[],4,FALSE)</f>
        <v>ALIX</v>
      </c>
      <c r="J247" s="182" t="s">
        <v>5</v>
      </c>
      <c r="K247" s="182" t="s">
        <v>850</v>
      </c>
      <c r="L247" s="182" t="s">
        <v>848</v>
      </c>
      <c r="M247" s="189">
        <v>1.5</v>
      </c>
      <c r="N247" s="188">
        <v>53</v>
      </c>
      <c r="O247" s="200" t="s">
        <v>998</v>
      </c>
      <c r="P247" s="114" t="s">
        <v>960</v>
      </c>
      <c r="Q247" s="114"/>
      <c r="R247" s="114"/>
      <c r="S247" s="113"/>
      <c r="T247" s="114"/>
      <c r="U247" s="114"/>
      <c r="V247" s="115"/>
      <c r="W247" s="115"/>
      <c r="X247" s="115"/>
      <c r="Y247" s="115"/>
      <c r="Z247" s="115"/>
      <c r="AA247" s="1"/>
      <c r="AB247" s="1"/>
      <c r="AC247" s="1"/>
    </row>
    <row r="248" spans="1:29" ht="16" thickBot="1" x14ac:dyDescent="0.5">
      <c r="A248" s="176">
        <v>103111</v>
      </c>
      <c r="B248" s="181" t="str">
        <f>VLOOKUP($A248,Data[],2,FALSE)</f>
        <v>PEYTIER</v>
      </c>
      <c r="C248" s="181" t="str">
        <f>VLOOKUP($A248,Data[],3,FALSE)</f>
        <v>Nicolas</v>
      </c>
      <c r="D248" s="116">
        <f>VLOOKUP($A248,Data[],15,FALSE)</f>
        <v>57</v>
      </c>
      <c r="E248" s="116">
        <f>VLOOKUP($A248,Data[],6,FALSE)</f>
        <v>36</v>
      </c>
      <c r="F248" s="116" t="str">
        <f>VLOOKUP($A248,Data[],16,FALSE)</f>
        <v>M</v>
      </c>
      <c r="G248" s="133" t="str">
        <f>VLOOKUP($A248,Data[],7,FALSE)</f>
        <v>DVC</v>
      </c>
      <c r="H248" s="133" t="str">
        <f>VLOOKUP($A248,Data[],5,FALSE)</f>
        <v>Aub.</v>
      </c>
      <c r="I248" s="133" t="str">
        <f>VLOOKUP($A248,Data[],4,FALSE)</f>
        <v>SENEPART</v>
      </c>
      <c r="J248" s="182" t="s">
        <v>5</v>
      </c>
      <c r="K248" s="182" t="s">
        <v>850</v>
      </c>
      <c r="L248" s="182" t="s">
        <v>848</v>
      </c>
      <c r="M248" s="189">
        <v>1.5</v>
      </c>
      <c r="N248" s="188">
        <v>53</v>
      </c>
      <c r="O248" s="200" t="s">
        <v>998</v>
      </c>
      <c r="P248" s="114" t="s">
        <v>960</v>
      </c>
      <c r="Q248" s="114"/>
      <c r="R248" s="114"/>
      <c r="S248" s="113"/>
      <c r="T248" s="114"/>
      <c r="U248" s="114"/>
      <c r="V248" s="115"/>
      <c r="W248" s="115"/>
      <c r="X248" s="115"/>
      <c r="Y248" s="115"/>
      <c r="Z248" s="115"/>
      <c r="AA248" s="1"/>
      <c r="AB248" s="1"/>
      <c r="AC248" s="1"/>
    </row>
    <row r="249" spans="1:29" ht="16" thickBot="1" x14ac:dyDescent="0.5">
      <c r="A249" s="176">
        <v>103111</v>
      </c>
      <c r="B249" s="181" t="str">
        <f>VLOOKUP($A249,Data[],2,FALSE)</f>
        <v>PEYTIER</v>
      </c>
      <c r="C249" s="181" t="str">
        <f>VLOOKUP($A249,Data[],3,FALSE)</f>
        <v>Nicolas</v>
      </c>
      <c r="D249" s="116">
        <f>VLOOKUP($A249,Data[],15,FALSE)</f>
        <v>57</v>
      </c>
      <c r="E249" s="116">
        <f>VLOOKUP($A249,Data[],6,FALSE)</f>
        <v>36</v>
      </c>
      <c r="F249" s="116" t="str">
        <f>VLOOKUP($A249,Data[],16,FALSE)</f>
        <v>M</v>
      </c>
      <c r="G249" s="133" t="str">
        <f>VLOOKUP($A249,Data[],7,FALSE)</f>
        <v>DVC</v>
      </c>
      <c r="H249" s="133" t="str">
        <f>VLOOKUP($A249,Data[],5,FALSE)</f>
        <v>Aub.</v>
      </c>
      <c r="I249" s="133" t="str">
        <f>VLOOKUP($A249,Data[],4,FALSE)</f>
        <v>SENEPART</v>
      </c>
      <c r="J249" s="182" t="s">
        <v>5</v>
      </c>
      <c r="K249" s="182" t="s">
        <v>973</v>
      </c>
      <c r="L249" s="182" t="s">
        <v>848</v>
      </c>
      <c r="M249" s="189">
        <v>7</v>
      </c>
      <c r="N249" s="188">
        <v>162</v>
      </c>
      <c r="O249" s="200" t="s">
        <v>998</v>
      </c>
      <c r="P249" s="114" t="s">
        <v>960</v>
      </c>
      <c r="Q249" s="114"/>
      <c r="R249" s="114"/>
      <c r="S249" s="113"/>
      <c r="T249" s="114"/>
      <c r="U249" s="114"/>
      <c r="V249" s="115"/>
      <c r="W249" s="115"/>
      <c r="X249" s="115"/>
      <c r="Y249" s="115"/>
      <c r="Z249" s="115"/>
      <c r="AA249" s="1"/>
      <c r="AB249" s="1"/>
      <c r="AC249" s="1"/>
    </row>
    <row r="250" spans="1:29" ht="16" thickBot="1" x14ac:dyDescent="0.5">
      <c r="A250" s="176">
        <v>103076</v>
      </c>
      <c r="B250" s="181" t="str">
        <f>VLOOKUP($A250,Data[],2,FALSE)</f>
        <v>PICOLLET</v>
      </c>
      <c r="C250" s="181" t="str">
        <f>VLOOKUP($A250,Data[],3,FALSE)</f>
        <v>Thierry</v>
      </c>
      <c r="D250" s="116">
        <f>VLOOKUP($A250,Data[],15,FALSE)</f>
        <v>56</v>
      </c>
      <c r="E250" s="116">
        <f>VLOOKUP($A250,Data[],6,FALSE)</f>
        <v>36</v>
      </c>
      <c r="F250" s="116" t="str">
        <f>VLOOKUP($A250,Data[],16,FALSE)</f>
        <v>M</v>
      </c>
      <c r="G250" s="133" t="str">
        <f>VLOOKUP($A250,Data[],7,FALSE)</f>
        <v>Non DVC</v>
      </c>
      <c r="H250" s="133" t="str">
        <f>VLOOKUP($A250,Data[],5,FALSE)</f>
        <v>Aub.</v>
      </c>
      <c r="I250" s="133" t="str">
        <f>VLOOKUP($A250,Data[],4,FALSE)</f>
        <v>DARDARE</v>
      </c>
      <c r="J250" s="182" t="s">
        <v>5</v>
      </c>
      <c r="K250" s="182" t="s">
        <v>850</v>
      </c>
      <c r="L250" s="182" t="s">
        <v>848</v>
      </c>
      <c r="M250" s="189">
        <v>1.5</v>
      </c>
      <c r="N250" s="188">
        <v>53</v>
      </c>
      <c r="O250" s="200" t="s">
        <v>998</v>
      </c>
      <c r="P250" s="114" t="s">
        <v>960</v>
      </c>
      <c r="Q250" s="114"/>
      <c r="R250" s="114"/>
      <c r="S250" s="113"/>
      <c r="T250" s="114"/>
      <c r="U250" s="114"/>
      <c r="V250" s="115"/>
      <c r="W250" s="115"/>
      <c r="X250" s="115"/>
      <c r="Y250" s="115"/>
      <c r="Z250" s="115"/>
      <c r="AA250" s="1"/>
      <c r="AB250" s="1"/>
      <c r="AC250" s="1"/>
    </row>
    <row r="251" spans="1:29" ht="16" thickBot="1" x14ac:dyDescent="0.5">
      <c r="A251" s="176">
        <v>103076</v>
      </c>
      <c r="B251" s="181" t="str">
        <f>VLOOKUP($A251,Data[],2,FALSE)</f>
        <v>PICOLLET</v>
      </c>
      <c r="C251" s="181" t="str">
        <f>VLOOKUP($A251,Data[],3,FALSE)</f>
        <v>Thierry</v>
      </c>
      <c r="D251" s="116">
        <f>VLOOKUP($A251,Data[],15,FALSE)</f>
        <v>56</v>
      </c>
      <c r="E251" s="116">
        <f>VLOOKUP($A251,Data[],6,FALSE)</f>
        <v>36</v>
      </c>
      <c r="F251" s="116" t="str">
        <f>VLOOKUP($A251,Data[],16,FALSE)</f>
        <v>M</v>
      </c>
      <c r="G251" s="133" t="str">
        <f>VLOOKUP($A251,Data[],7,FALSE)</f>
        <v>Non DVC</v>
      </c>
      <c r="H251" s="133" t="str">
        <f>VLOOKUP($A251,Data[],5,FALSE)</f>
        <v>Aub.</v>
      </c>
      <c r="I251" s="133" t="str">
        <f>VLOOKUP($A251,Data[],4,FALSE)</f>
        <v>DARDARE</v>
      </c>
      <c r="J251" s="182" t="s">
        <v>5</v>
      </c>
      <c r="K251" s="182" t="s">
        <v>973</v>
      </c>
      <c r="L251" s="182" t="s">
        <v>848</v>
      </c>
      <c r="M251" s="189">
        <v>7</v>
      </c>
      <c r="N251" s="188">
        <v>162</v>
      </c>
      <c r="O251" s="200" t="s">
        <v>998</v>
      </c>
      <c r="P251" s="114" t="s">
        <v>960</v>
      </c>
      <c r="Q251" s="114"/>
      <c r="R251" s="114"/>
      <c r="S251" s="113"/>
      <c r="T251" s="114"/>
      <c r="U251" s="114"/>
      <c r="V251" s="115"/>
      <c r="W251" s="115"/>
      <c r="X251" s="115"/>
      <c r="Y251" s="115"/>
      <c r="Z251" s="115"/>
      <c r="AA251" s="1"/>
      <c r="AB251" s="1"/>
      <c r="AC251" s="1"/>
    </row>
    <row r="252" spans="1:29" ht="16" thickBot="1" x14ac:dyDescent="0.5">
      <c r="A252" s="179">
        <v>103076</v>
      </c>
      <c r="B252" s="181" t="str">
        <f>VLOOKUP($A252,Data[],2,FALSE)</f>
        <v>PICOLLET</v>
      </c>
      <c r="C252" s="181" t="str">
        <f>VLOOKUP($A252,Data[],3,FALSE)</f>
        <v>Thierry</v>
      </c>
      <c r="D252" s="116">
        <f>VLOOKUP($A252,Data[],15,FALSE)</f>
        <v>56</v>
      </c>
      <c r="E252" s="116">
        <f>VLOOKUP($A252,Data[],6,FALSE)</f>
        <v>36</v>
      </c>
      <c r="F252" s="116" t="str">
        <f>VLOOKUP($A252,Data[],16,FALSE)</f>
        <v>M</v>
      </c>
      <c r="G252" s="133" t="str">
        <f>VLOOKUP($A252,Data[],7,FALSE)</f>
        <v>Non DVC</v>
      </c>
      <c r="H252" s="133" t="str">
        <f>VLOOKUP($A252,Data[],5,FALSE)</f>
        <v>Aub.</v>
      </c>
      <c r="I252" s="133" t="str">
        <f>VLOOKUP($A252,Data[],4,FALSE)</f>
        <v>DARDARE</v>
      </c>
      <c r="J252" s="182" t="s">
        <v>5</v>
      </c>
      <c r="K252" s="182" t="s">
        <v>861</v>
      </c>
      <c r="L252" s="182" t="s">
        <v>1006</v>
      </c>
      <c r="M252" s="189">
        <v>7</v>
      </c>
      <c r="N252" s="188">
        <v>117</v>
      </c>
      <c r="O252" s="200" t="s">
        <v>998</v>
      </c>
      <c r="P252" s="114" t="s">
        <v>960</v>
      </c>
      <c r="Q252" s="114"/>
      <c r="R252" s="114"/>
      <c r="S252" s="113"/>
      <c r="T252" s="114"/>
      <c r="U252" s="114"/>
      <c r="V252" s="115"/>
      <c r="W252" s="115"/>
      <c r="X252" s="115"/>
      <c r="Y252" s="115"/>
      <c r="Z252" s="115"/>
      <c r="AA252" s="1"/>
      <c r="AB252" s="1"/>
      <c r="AC252" s="1"/>
    </row>
    <row r="253" spans="1:29" ht="16" thickBot="1" x14ac:dyDescent="0.5">
      <c r="A253" s="176">
        <v>103030</v>
      </c>
      <c r="B253" s="181" t="str">
        <f>VLOOKUP($A253,Data[],2,FALSE)</f>
        <v>PIQ</v>
      </c>
      <c r="C253" s="181" t="str">
        <f>VLOOKUP($A253,Data[],3,FALSE)</f>
        <v>Stephane</v>
      </c>
      <c r="D253" s="116">
        <f>VLOOKUP($A253,Data[],15,FALSE)</f>
        <v>49</v>
      </c>
      <c r="E253" s="116">
        <f>VLOOKUP($A253,Data[],6,FALSE)</f>
        <v>27</v>
      </c>
      <c r="F253" s="116" t="str">
        <f>VLOOKUP($A253,Data[],16,FALSE)</f>
        <v>M</v>
      </c>
      <c r="G253" s="133" t="str">
        <f>VLOOKUP($A253,Data[],7,FALSE)</f>
        <v>DVC</v>
      </c>
      <c r="H253" s="133" t="str">
        <f>VLOOKUP($A253,Data[],5,FALSE)</f>
        <v>Aub.</v>
      </c>
      <c r="I253" s="133" t="str">
        <f>VLOOKUP($A253,Data[],4,FALSE)</f>
        <v>ALIX</v>
      </c>
      <c r="J253" s="182" t="s">
        <v>5</v>
      </c>
      <c r="K253" s="182" t="s">
        <v>850</v>
      </c>
      <c r="L253" s="182" t="s">
        <v>848</v>
      </c>
      <c r="M253" s="189">
        <v>1.5</v>
      </c>
      <c r="N253" s="188">
        <v>53</v>
      </c>
      <c r="O253" s="200" t="s">
        <v>998</v>
      </c>
      <c r="P253" s="114" t="s">
        <v>960</v>
      </c>
      <c r="Q253" s="114"/>
      <c r="R253" s="114"/>
      <c r="S253" s="113"/>
      <c r="T253" s="114"/>
      <c r="U253" s="114"/>
      <c r="V253" s="115"/>
      <c r="W253" s="115"/>
      <c r="X253" s="115"/>
      <c r="Y253" s="115"/>
      <c r="Z253" s="115"/>
      <c r="AA253" s="1"/>
      <c r="AB253" s="1"/>
      <c r="AC253" s="1"/>
    </row>
    <row r="254" spans="1:29" ht="16" thickBot="1" x14ac:dyDescent="0.5">
      <c r="A254" s="176">
        <v>68323</v>
      </c>
      <c r="B254" s="181" t="str">
        <f>VLOOKUP($A254,Data[],2,FALSE)</f>
        <v>POINT</v>
      </c>
      <c r="C254" s="181" t="str">
        <f>VLOOKUP($A254,Data[],3,FALSE)</f>
        <v>Laurence</v>
      </c>
      <c r="D254" s="116">
        <f>VLOOKUP($A254,Data[],15,FALSE)</f>
        <v>37</v>
      </c>
      <c r="E254" s="116">
        <f>VLOOKUP($A254,Data[],6,FALSE)</f>
        <v>7</v>
      </c>
      <c r="F254" s="116" t="str">
        <f>VLOOKUP($A254,Data[],16,FALSE)</f>
        <v>F</v>
      </c>
      <c r="G254" s="133" t="str">
        <f>VLOOKUP($A254,Data[],7,FALSE)</f>
        <v>DVC</v>
      </c>
      <c r="H254" s="133" t="str">
        <f>VLOOKUP($A254,Data[],5,FALSE)</f>
        <v>Lattes</v>
      </c>
      <c r="I254" s="133" t="str">
        <f>VLOOKUP($A254,Data[],4,FALSE)</f>
        <v>VERNE</v>
      </c>
      <c r="J254" s="182" t="s">
        <v>5</v>
      </c>
      <c r="K254" s="182" t="s">
        <v>971</v>
      </c>
      <c r="L254" s="182" t="s">
        <v>848</v>
      </c>
      <c r="M254" s="189">
        <v>7</v>
      </c>
      <c r="N254" s="188">
        <v>124</v>
      </c>
      <c r="O254" s="200" t="s">
        <v>998</v>
      </c>
      <c r="P254" s="114" t="s">
        <v>960</v>
      </c>
      <c r="Q254" s="114"/>
      <c r="R254" s="114"/>
      <c r="S254" s="113"/>
      <c r="T254" s="114"/>
      <c r="U254" s="114"/>
      <c r="V254" s="115"/>
      <c r="W254" s="115"/>
      <c r="X254" s="115"/>
      <c r="Y254" s="115"/>
      <c r="Z254" s="115"/>
      <c r="AA254" s="1"/>
      <c r="AB254" s="1"/>
      <c r="AC254" s="1"/>
    </row>
    <row r="255" spans="1:29" ht="16" thickBot="1" x14ac:dyDescent="0.5">
      <c r="A255" s="176">
        <v>103116</v>
      </c>
      <c r="B255" s="181" t="str">
        <f>VLOOKUP($A255,Data[],2,FALSE)</f>
        <v>PONTAL</v>
      </c>
      <c r="C255" s="181" t="str">
        <f>VLOOKUP($A255,Data[],3,FALSE)</f>
        <v>Claude</v>
      </c>
      <c r="D255" s="116">
        <f>VLOOKUP($A255,Data[],15,FALSE)</f>
        <v>58</v>
      </c>
      <c r="E255" s="116">
        <f>VLOOKUP($A255,Data[],6,FALSE)</f>
        <v>36</v>
      </c>
      <c r="F255" s="116" t="str">
        <f>VLOOKUP($A255,Data[],16,FALSE)</f>
        <v>M</v>
      </c>
      <c r="G255" s="133" t="str">
        <f>VLOOKUP($A255,Data[],7,FALSE)</f>
        <v>DVC</v>
      </c>
      <c r="H255" s="133" t="str">
        <f>VLOOKUP($A255,Data[],5,FALSE)</f>
        <v>Aub.</v>
      </c>
      <c r="I255" s="133" t="str">
        <f>VLOOKUP($A255,Data[],4,FALSE)</f>
        <v>HAON</v>
      </c>
      <c r="J255" s="182" t="s">
        <v>5</v>
      </c>
      <c r="K255" s="182" t="s">
        <v>850</v>
      </c>
      <c r="L255" s="182" t="s">
        <v>848</v>
      </c>
      <c r="M255" s="189">
        <v>1.5</v>
      </c>
      <c r="N255" s="188">
        <v>53</v>
      </c>
      <c r="O255" s="200" t="s">
        <v>998</v>
      </c>
      <c r="P255" s="114" t="s">
        <v>960</v>
      </c>
      <c r="Q255" s="114"/>
      <c r="R255" s="114"/>
      <c r="S255" s="113"/>
      <c r="T255" s="114"/>
      <c r="U255" s="114"/>
      <c r="V255" s="115"/>
      <c r="W255" s="115"/>
      <c r="X255" s="115"/>
      <c r="Y255" s="115"/>
      <c r="Z255" s="115"/>
      <c r="AA255" s="1"/>
      <c r="AB255" s="1"/>
      <c r="AC255" s="1"/>
    </row>
    <row r="256" spans="1:29" ht="16" thickBot="1" x14ac:dyDescent="0.5">
      <c r="A256" s="176">
        <v>102930</v>
      </c>
      <c r="B256" s="181" t="str">
        <f>VLOOKUP($A256,Data[],2,FALSE)</f>
        <v>POUGET</v>
      </c>
      <c r="C256" s="181" t="str">
        <f>VLOOKUP($A256,Data[],3,FALSE)</f>
        <v>Laurent</v>
      </c>
      <c r="D256" s="116">
        <f>VLOOKUP($A256,Data[],15,FALSE)</f>
        <v>53</v>
      </c>
      <c r="E256" s="116">
        <f>VLOOKUP($A256,Data[],6,FALSE)</f>
        <v>12</v>
      </c>
      <c r="F256" s="116" t="str">
        <f>VLOOKUP($A256,Data[],16,FALSE)</f>
        <v>M</v>
      </c>
      <c r="G256" s="133" t="str">
        <f>VLOOKUP($A256,Data[],7,FALSE)</f>
        <v>DVC</v>
      </c>
      <c r="H256" s="133" t="str">
        <f>VLOOKUP($A256,Data[],5,FALSE)</f>
        <v>Aub.</v>
      </c>
      <c r="I256" s="133" t="str">
        <f>VLOOKUP($A256,Data[],4,FALSE)</f>
        <v>SENEPART</v>
      </c>
      <c r="J256" s="182" t="s">
        <v>5</v>
      </c>
      <c r="K256" s="182" t="s">
        <v>850</v>
      </c>
      <c r="L256" s="182" t="s">
        <v>848</v>
      </c>
      <c r="M256" s="189">
        <v>1.5</v>
      </c>
      <c r="N256" s="188">
        <v>53</v>
      </c>
      <c r="O256" s="200" t="s">
        <v>998</v>
      </c>
      <c r="P256" s="114" t="s">
        <v>960</v>
      </c>
      <c r="Q256" s="114"/>
      <c r="R256" s="114"/>
      <c r="S256" s="113"/>
      <c r="T256" s="114"/>
      <c r="U256" s="114"/>
      <c r="V256" s="115"/>
      <c r="W256" s="115"/>
      <c r="X256" s="115"/>
      <c r="Y256" s="115"/>
      <c r="Z256" s="115"/>
      <c r="AA256" s="1"/>
      <c r="AB256" s="1"/>
      <c r="AC256" s="1"/>
    </row>
    <row r="257" spans="1:29" ht="16" thickBot="1" x14ac:dyDescent="0.5">
      <c r="A257" s="176">
        <v>104668</v>
      </c>
      <c r="B257" s="181" t="str">
        <f>VLOOKUP($A257,Data[],2,FALSE)</f>
        <v>PRALONG</v>
      </c>
      <c r="C257" s="181" t="str">
        <f>VLOOKUP($A257,Data[],3,FALSE)</f>
        <v>Nicolas</v>
      </c>
      <c r="D257" s="116">
        <f>VLOOKUP($A257,Data[],15,FALSE)</f>
        <v>50</v>
      </c>
      <c r="E257" s="116">
        <f>VLOOKUP($A257,Data[],6,FALSE)</f>
        <v>10</v>
      </c>
      <c r="F257" s="116" t="str">
        <f>VLOOKUP($A257,Data[],16,FALSE)</f>
        <v>M</v>
      </c>
      <c r="G257" s="133" t="str">
        <f>VLOOKUP($A257,Data[],7,FALSE)</f>
        <v>DVC</v>
      </c>
      <c r="H257" s="133" t="str">
        <f>VLOOKUP($A257,Data[],5,FALSE)</f>
        <v>STG</v>
      </c>
      <c r="I257" s="133" t="str">
        <f>VLOOKUP($A257,Data[],4,FALSE)</f>
        <v>FOUASSIER</v>
      </c>
      <c r="J257" s="182" t="s">
        <v>5</v>
      </c>
      <c r="K257" s="182" t="s">
        <v>850</v>
      </c>
      <c r="L257" s="182" t="s">
        <v>848</v>
      </c>
      <c r="M257" s="189">
        <v>1.5</v>
      </c>
      <c r="N257" s="188">
        <v>53</v>
      </c>
      <c r="O257" s="200" t="s">
        <v>998</v>
      </c>
      <c r="P257" s="114" t="s">
        <v>960</v>
      </c>
      <c r="Q257" s="114"/>
      <c r="R257" s="114"/>
      <c r="S257" s="113"/>
      <c r="T257" s="114"/>
      <c r="U257" s="114"/>
      <c r="V257" s="115"/>
      <c r="W257" s="115"/>
      <c r="X257" s="115"/>
      <c r="Y257" s="115"/>
      <c r="Z257" s="115"/>
      <c r="AA257" s="1"/>
      <c r="AB257" s="1"/>
      <c r="AC257" s="1"/>
    </row>
    <row r="258" spans="1:29" ht="16" thickBot="1" x14ac:dyDescent="0.5">
      <c r="A258" s="176">
        <v>104668</v>
      </c>
      <c r="B258" s="181" t="str">
        <f>VLOOKUP($A258,Data[],2,FALSE)</f>
        <v>PRALONG</v>
      </c>
      <c r="C258" s="181" t="str">
        <f>VLOOKUP($A258,Data[],3,FALSE)</f>
        <v>Nicolas</v>
      </c>
      <c r="D258" s="116">
        <f>VLOOKUP($A258,Data[],15,FALSE)</f>
        <v>50</v>
      </c>
      <c r="E258" s="116">
        <f>VLOOKUP($A258,Data[],6,FALSE)</f>
        <v>10</v>
      </c>
      <c r="F258" s="116" t="str">
        <f>VLOOKUP($A258,Data[],16,FALSE)</f>
        <v>M</v>
      </c>
      <c r="G258" s="133" t="str">
        <f>VLOOKUP($A258,Data[],7,FALSE)</f>
        <v>DVC</v>
      </c>
      <c r="H258" s="133" t="str">
        <f>VLOOKUP($A258,Data[],5,FALSE)</f>
        <v>STG</v>
      </c>
      <c r="I258" s="133" t="str">
        <f>VLOOKUP($A258,Data[],4,FALSE)</f>
        <v>FOUASSIER</v>
      </c>
      <c r="J258" s="182" t="s">
        <v>5</v>
      </c>
      <c r="K258" s="182" t="s">
        <v>995</v>
      </c>
      <c r="L258" s="182" t="s">
        <v>848</v>
      </c>
      <c r="M258" s="189">
        <v>14</v>
      </c>
      <c r="N258" s="188">
        <v>297</v>
      </c>
      <c r="O258" s="200" t="s">
        <v>998</v>
      </c>
      <c r="P258" s="114" t="s">
        <v>960</v>
      </c>
      <c r="Q258" s="114"/>
      <c r="R258" s="114"/>
      <c r="S258" s="113"/>
      <c r="T258" s="114"/>
      <c r="U258" s="114"/>
      <c r="V258" s="115"/>
      <c r="W258" s="115"/>
      <c r="X258" s="115"/>
      <c r="Y258" s="115"/>
      <c r="Z258" s="115"/>
      <c r="AA258" s="1"/>
      <c r="AB258" s="1"/>
      <c r="AC258" s="1"/>
    </row>
    <row r="259" spans="1:29" ht="16" thickBot="1" x14ac:dyDescent="0.5">
      <c r="A259" s="176">
        <v>191549</v>
      </c>
      <c r="B259" s="181" t="str">
        <f>VLOOKUP($A259,Data[],2,FALSE)</f>
        <v>PRIEUR</v>
      </c>
      <c r="C259" s="181" t="str">
        <f>VLOOKUP($A259,Data[],3,FALSE)</f>
        <v>Jean-Marc</v>
      </c>
      <c r="D259" s="116">
        <f>VLOOKUP($A259,Data[],15,FALSE)</f>
        <v>56</v>
      </c>
      <c r="E259" s="116">
        <f>VLOOKUP($A259,Data[],6,FALSE)</f>
        <v>26</v>
      </c>
      <c r="F259" s="116" t="str">
        <f>VLOOKUP($A259,Data[],16,FALSE)</f>
        <v>M</v>
      </c>
      <c r="G259" s="133" t="str">
        <f>VLOOKUP($A259,Data[],7,FALSE)</f>
        <v>DVC</v>
      </c>
      <c r="H259" s="133" t="str">
        <f>VLOOKUP($A259,Data[],5,FALSE)</f>
        <v>Lattes</v>
      </c>
      <c r="I259" s="133" t="str">
        <f>VLOOKUP($A259,Data[],4,FALSE)</f>
        <v>VERNE</v>
      </c>
      <c r="J259" s="182" t="s">
        <v>5</v>
      </c>
      <c r="K259" s="182" t="s">
        <v>971</v>
      </c>
      <c r="L259" s="182" t="s">
        <v>848</v>
      </c>
      <c r="M259" s="189">
        <v>7</v>
      </c>
      <c r="N259" s="188">
        <v>124</v>
      </c>
      <c r="O259" s="200" t="s">
        <v>998</v>
      </c>
      <c r="P259" s="114" t="s">
        <v>960</v>
      </c>
      <c r="Q259" s="114"/>
      <c r="R259" s="114"/>
      <c r="S259" s="113"/>
      <c r="T259" s="114"/>
      <c r="U259" s="114"/>
      <c r="V259" s="115"/>
      <c r="W259" s="115"/>
      <c r="X259" s="115"/>
      <c r="Y259" s="115"/>
      <c r="Z259" s="115"/>
      <c r="AA259" s="1"/>
      <c r="AB259" s="1"/>
      <c r="AC259" s="1"/>
    </row>
    <row r="260" spans="1:29" ht="16" thickBot="1" x14ac:dyDescent="0.5">
      <c r="A260" s="176">
        <v>103007</v>
      </c>
      <c r="B260" s="181" t="str">
        <f>VLOOKUP($A260,Data[],2,FALSE)</f>
        <v>PRONIER</v>
      </c>
      <c r="C260" s="181" t="str">
        <f>VLOOKUP($A260,Data[],3,FALSE)</f>
        <v>Stephane</v>
      </c>
      <c r="D260" s="116">
        <f>VLOOKUP($A260,Data[],15,FALSE)</f>
        <v>52</v>
      </c>
      <c r="E260" s="116">
        <f>VLOOKUP($A260,Data[],6,FALSE)</f>
        <v>26</v>
      </c>
      <c r="F260" s="116" t="str">
        <f>VLOOKUP($A260,Data[],16,FALSE)</f>
        <v>M</v>
      </c>
      <c r="G260" s="133" t="str">
        <f>VLOOKUP($A260,Data[],7,FALSE)</f>
        <v>DVC</v>
      </c>
      <c r="H260" s="133" t="str">
        <f>VLOOKUP($A260,Data[],5,FALSE)</f>
        <v>Aub.</v>
      </c>
      <c r="I260" s="133" t="str">
        <f>VLOOKUP($A260,Data[],4,FALSE)</f>
        <v>SAVY</v>
      </c>
      <c r="J260" s="182" t="s">
        <v>5</v>
      </c>
      <c r="K260" s="182" t="s">
        <v>859</v>
      </c>
      <c r="L260" s="182" t="s">
        <v>848</v>
      </c>
      <c r="M260" s="189">
        <v>14</v>
      </c>
      <c r="N260" s="188">
        <v>297</v>
      </c>
      <c r="O260" s="200" t="s">
        <v>998</v>
      </c>
      <c r="P260" s="114" t="s">
        <v>960</v>
      </c>
      <c r="Q260" s="114"/>
      <c r="R260" s="114"/>
      <c r="S260" s="113"/>
      <c r="T260" s="114"/>
      <c r="U260" s="114"/>
      <c r="V260" s="115"/>
      <c r="W260" s="115"/>
      <c r="X260" s="115"/>
      <c r="Y260" s="115"/>
      <c r="Z260" s="115"/>
      <c r="AA260" s="1"/>
      <c r="AB260" s="1"/>
      <c r="AC260" s="1"/>
    </row>
    <row r="261" spans="1:29" ht="16" thickBot="1" x14ac:dyDescent="0.5">
      <c r="A261" s="179">
        <v>103007</v>
      </c>
      <c r="B261" s="181" t="str">
        <f>VLOOKUP($A261,Data[],2,FALSE)</f>
        <v>PRONIER</v>
      </c>
      <c r="C261" s="181" t="str">
        <f>VLOOKUP($A261,Data[],3,FALSE)</f>
        <v>Stephane</v>
      </c>
      <c r="D261" s="116">
        <f>VLOOKUP($A261,Data[],15,FALSE)</f>
        <v>52</v>
      </c>
      <c r="E261" s="116">
        <f>VLOOKUP($A261,Data[],6,FALSE)</f>
        <v>26</v>
      </c>
      <c r="F261" s="116" t="str">
        <f>VLOOKUP($A261,Data[],16,FALSE)</f>
        <v>M</v>
      </c>
      <c r="G261" s="133" t="str">
        <f>VLOOKUP($A261,Data[],7,FALSE)</f>
        <v>DVC</v>
      </c>
      <c r="H261" s="133" t="str">
        <f>VLOOKUP($A261,Data[],5,FALSE)</f>
        <v>Aub.</v>
      </c>
      <c r="I261" s="133" t="str">
        <f>VLOOKUP($A261,Data[],4,FALSE)</f>
        <v>SAVY</v>
      </c>
      <c r="J261" s="182" t="s">
        <v>5</v>
      </c>
      <c r="K261" s="182" t="s">
        <v>861</v>
      </c>
      <c r="L261" s="182" t="s">
        <v>1006</v>
      </c>
      <c r="M261" s="189">
        <v>7</v>
      </c>
      <c r="N261" s="188">
        <v>117</v>
      </c>
      <c r="O261" s="200" t="s">
        <v>998</v>
      </c>
      <c r="P261" s="114" t="s">
        <v>960</v>
      </c>
      <c r="Q261" s="114"/>
      <c r="R261" s="114"/>
      <c r="S261" s="113"/>
      <c r="T261" s="114"/>
      <c r="U261" s="114"/>
      <c r="V261" s="115"/>
      <c r="W261" s="115"/>
      <c r="X261" s="115"/>
      <c r="Y261" s="115"/>
      <c r="Z261" s="115"/>
      <c r="AA261" s="1"/>
      <c r="AB261" s="1"/>
      <c r="AC261" s="1"/>
    </row>
    <row r="262" spans="1:29" ht="16" thickBot="1" x14ac:dyDescent="0.5">
      <c r="A262" s="179">
        <v>103024</v>
      </c>
      <c r="B262" s="181" t="str">
        <f>VLOOKUP($A262,Data[],2,FALSE)</f>
        <v>RAOUX</v>
      </c>
      <c r="C262" s="181" t="str">
        <f>VLOOKUP($A262,Data[],3,FALSE)</f>
        <v>Beatrice</v>
      </c>
      <c r="D262" s="116">
        <f>VLOOKUP($A262,Data[],15,FALSE)</f>
        <v>53</v>
      </c>
      <c r="E262" s="116">
        <f>VLOOKUP($A262,Data[],6,FALSE)</f>
        <v>27</v>
      </c>
      <c r="F262" s="116" t="str">
        <f>VLOOKUP($A262,Data[],16,FALSE)</f>
        <v>F</v>
      </c>
      <c r="G262" s="133" t="str">
        <f>VLOOKUP($A262,Data[],7,FALSE)</f>
        <v>Non DVC</v>
      </c>
      <c r="H262" s="133" t="str">
        <f>VLOOKUP($A262,Data[],5,FALSE)</f>
        <v>Aub.</v>
      </c>
      <c r="I262" s="133" t="str">
        <f>VLOOKUP($A262,Data[],4,FALSE)</f>
        <v>RICCARDI</v>
      </c>
      <c r="J262" s="182" t="s">
        <v>5</v>
      </c>
      <c r="K262" s="182" t="s">
        <v>861</v>
      </c>
      <c r="L262" s="182" t="s">
        <v>1006</v>
      </c>
      <c r="M262" s="189">
        <v>7</v>
      </c>
      <c r="N262" s="188">
        <v>117</v>
      </c>
      <c r="O262" s="200" t="s">
        <v>998</v>
      </c>
      <c r="P262" s="114" t="s">
        <v>960</v>
      </c>
      <c r="Q262" s="114"/>
      <c r="R262" s="114"/>
      <c r="S262" s="113"/>
      <c r="T262" s="114"/>
      <c r="U262" s="114"/>
      <c r="V262" s="115"/>
      <c r="W262" s="115"/>
      <c r="X262" s="115"/>
      <c r="Y262" s="115"/>
      <c r="Z262" s="115"/>
      <c r="AA262" s="1"/>
      <c r="AB262" s="1"/>
      <c r="AC262" s="1"/>
    </row>
    <row r="263" spans="1:29" ht="16" thickBot="1" x14ac:dyDescent="0.5">
      <c r="A263" s="176">
        <v>103044</v>
      </c>
      <c r="B263" s="181" t="str">
        <f>VLOOKUP($A263,Data[],2,FALSE)</f>
        <v>RAVINET</v>
      </c>
      <c r="C263" s="181" t="str">
        <f>VLOOKUP($A263,Data[],3,FALSE)</f>
        <v>Jean-Marie</v>
      </c>
      <c r="D263" s="116">
        <f>VLOOKUP($A263,Data[],15,FALSE)</f>
        <v>56</v>
      </c>
      <c r="E263" s="116">
        <f>VLOOKUP($A263,Data[],6,FALSE)</f>
        <v>28</v>
      </c>
      <c r="F263" s="116" t="str">
        <f>VLOOKUP($A263,Data[],16,FALSE)</f>
        <v>M</v>
      </c>
      <c r="G263" s="133" t="str">
        <f>VLOOKUP($A263,Data[],7,FALSE)</f>
        <v>DVC</v>
      </c>
      <c r="H263" s="133" t="str">
        <f>VLOOKUP($A263,Data[],5,FALSE)</f>
        <v>Aub.</v>
      </c>
      <c r="I263" s="133" t="str">
        <f>VLOOKUP($A263,Data[],4,FALSE)</f>
        <v>FUENTES</v>
      </c>
      <c r="J263" s="182" t="s">
        <v>5</v>
      </c>
      <c r="K263" s="182" t="s">
        <v>971</v>
      </c>
      <c r="L263" s="182" t="s">
        <v>848</v>
      </c>
      <c r="M263" s="189">
        <v>7</v>
      </c>
      <c r="N263" s="188">
        <v>124</v>
      </c>
      <c r="O263" s="200" t="s">
        <v>998</v>
      </c>
      <c r="P263" s="114" t="s">
        <v>960</v>
      </c>
      <c r="Q263" s="114"/>
      <c r="R263" s="114"/>
      <c r="S263" s="113"/>
      <c r="T263" s="114"/>
      <c r="U263" s="114"/>
      <c r="V263" s="115"/>
      <c r="W263" s="115"/>
      <c r="X263" s="115"/>
      <c r="Y263" s="115"/>
      <c r="Z263" s="115"/>
      <c r="AA263" s="1"/>
      <c r="AB263" s="1"/>
      <c r="AC263" s="1"/>
    </row>
    <row r="264" spans="1:29" ht="16" thickBot="1" x14ac:dyDescent="0.5">
      <c r="A264" s="176">
        <v>103044</v>
      </c>
      <c r="B264" s="181" t="str">
        <f>VLOOKUP($A264,Data[],2,FALSE)</f>
        <v>RAVINET</v>
      </c>
      <c r="C264" s="181" t="str">
        <f>VLOOKUP($A264,Data[],3,FALSE)</f>
        <v>Jean-Marie</v>
      </c>
      <c r="D264" s="116">
        <f>VLOOKUP($A264,Data[],15,FALSE)</f>
        <v>56</v>
      </c>
      <c r="E264" s="116">
        <f>VLOOKUP($A264,Data[],6,FALSE)</f>
        <v>28</v>
      </c>
      <c r="F264" s="116" t="str">
        <f>VLOOKUP($A264,Data[],16,FALSE)</f>
        <v>M</v>
      </c>
      <c r="G264" s="133" t="str">
        <f>VLOOKUP($A264,Data[],7,FALSE)</f>
        <v>DVC</v>
      </c>
      <c r="H264" s="133" t="str">
        <f>VLOOKUP($A264,Data[],5,FALSE)</f>
        <v>Aub.</v>
      </c>
      <c r="I264" s="133" t="str">
        <f>VLOOKUP($A264,Data[],4,FALSE)</f>
        <v>FUENTES</v>
      </c>
      <c r="J264" s="182" t="s">
        <v>5</v>
      </c>
      <c r="K264" s="182" t="s">
        <v>850</v>
      </c>
      <c r="L264" s="182" t="s">
        <v>848</v>
      </c>
      <c r="M264" s="189">
        <v>1.5</v>
      </c>
      <c r="N264" s="188">
        <v>53</v>
      </c>
      <c r="O264" s="200" t="s">
        <v>998</v>
      </c>
      <c r="P264" s="114" t="s">
        <v>960</v>
      </c>
      <c r="Q264" s="114"/>
      <c r="R264" s="114"/>
      <c r="S264" s="113"/>
      <c r="T264" s="114"/>
      <c r="U264" s="114"/>
      <c r="V264" s="115"/>
      <c r="W264" s="115"/>
      <c r="X264" s="115"/>
      <c r="Y264" s="115"/>
      <c r="Z264" s="115"/>
      <c r="AA264" s="1"/>
      <c r="AB264" s="1"/>
      <c r="AC264" s="1"/>
    </row>
    <row r="265" spans="1:29" ht="16" thickBot="1" x14ac:dyDescent="0.5">
      <c r="A265" s="176">
        <v>191664</v>
      </c>
      <c r="B265" s="181" t="str">
        <f>VLOOKUP($A265,Data[],2,FALSE)</f>
        <v>REVERTE</v>
      </c>
      <c r="C265" s="181" t="str">
        <f>VLOOKUP($A265,Data[],3,FALSE)</f>
        <v>Laurent</v>
      </c>
      <c r="D265" s="116">
        <f>VLOOKUP($A265,Data[],15,FALSE)</f>
        <v>47</v>
      </c>
      <c r="E265" s="116">
        <f>VLOOKUP($A265,Data[],6,FALSE)</f>
        <v>27</v>
      </c>
      <c r="F265" s="116" t="str">
        <f>VLOOKUP($A265,Data[],16,FALSE)</f>
        <v>M</v>
      </c>
      <c r="G265" s="133" t="str">
        <f>VLOOKUP($A265,Data[],7,FALSE)</f>
        <v>DVC</v>
      </c>
      <c r="H265" s="133" t="str">
        <f>VLOOKUP($A265,Data[],5,FALSE)</f>
        <v>Lattes</v>
      </c>
      <c r="I265" s="133" t="str">
        <f>VLOOKUP($A265,Data[],4,FALSE)</f>
        <v>VERNE</v>
      </c>
      <c r="J265" s="182" t="s">
        <v>5</v>
      </c>
      <c r="K265" s="182" t="s">
        <v>971</v>
      </c>
      <c r="L265" s="182" t="s">
        <v>848</v>
      </c>
      <c r="M265" s="189">
        <v>7</v>
      </c>
      <c r="N265" s="188">
        <v>124</v>
      </c>
      <c r="O265" s="200" t="s">
        <v>998</v>
      </c>
      <c r="P265" s="114" t="s">
        <v>960</v>
      </c>
      <c r="Q265" s="114"/>
      <c r="R265" s="114"/>
      <c r="S265" s="113"/>
      <c r="T265" s="114"/>
      <c r="U265" s="114"/>
      <c r="V265" s="115"/>
      <c r="W265" s="115"/>
      <c r="X265" s="115"/>
      <c r="Y265" s="115"/>
      <c r="Z265" s="115"/>
      <c r="AA265" s="1"/>
      <c r="AB265" s="1"/>
      <c r="AC265" s="1"/>
    </row>
    <row r="266" spans="1:29" ht="16" thickBot="1" x14ac:dyDescent="0.5">
      <c r="A266" s="176">
        <v>191040</v>
      </c>
      <c r="B266" s="181" t="str">
        <f>VLOOKUP($A266,Data[],2,FALSE)</f>
        <v>RGOUAI</v>
      </c>
      <c r="C266" s="181" t="str">
        <f>VLOOKUP($A266,Data[],3,FALSE)</f>
        <v>Mohamed</v>
      </c>
      <c r="D266" s="116">
        <f>VLOOKUP($A266,Data[],15,FALSE)</f>
        <v>46</v>
      </c>
      <c r="E266" s="116">
        <f>VLOOKUP($A266,Data[],6,FALSE)</f>
        <v>11</v>
      </c>
      <c r="F266" s="116" t="str">
        <f>VLOOKUP($A266,Data[],16,FALSE)</f>
        <v>M</v>
      </c>
      <c r="G266" s="133" t="str">
        <f>VLOOKUP($A266,Data[],7,FALSE)</f>
        <v>DVC</v>
      </c>
      <c r="H266" s="133" t="str">
        <f>VLOOKUP($A266,Data[],5,FALSE)</f>
        <v>Lattes</v>
      </c>
      <c r="I266" s="133" t="str">
        <f>VLOOKUP($A266,Data[],4,FALSE)</f>
        <v>VERNE</v>
      </c>
      <c r="J266" s="182" t="s">
        <v>5</v>
      </c>
      <c r="K266" s="182" t="s">
        <v>971</v>
      </c>
      <c r="L266" s="182" t="s">
        <v>848</v>
      </c>
      <c r="M266" s="189">
        <v>7</v>
      </c>
      <c r="N266" s="188">
        <v>124</v>
      </c>
      <c r="O266" s="200" t="s">
        <v>998</v>
      </c>
      <c r="P266" s="114" t="s">
        <v>960</v>
      </c>
      <c r="Q266" s="114"/>
      <c r="R266" s="114"/>
      <c r="S266" s="113"/>
      <c r="T266" s="114"/>
      <c r="U266" s="114"/>
      <c r="V266" s="115"/>
      <c r="W266" s="115"/>
      <c r="X266" s="115"/>
      <c r="Y266" s="115"/>
      <c r="Z266" s="115"/>
      <c r="AA266" s="1"/>
      <c r="AB266" s="1"/>
      <c r="AC266" s="1"/>
    </row>
    <row r="267" spans="1:29" ht="16" thickBot="1" x14ac:dyDescent="0.5">
      <c r="A267" s="176">
        <v>191040</v>
      </c>
      <c r="B267" s="181" t="str">
        <f>VLOOKUP($A267,Data[],2,FALSE)</f>
        <v>RGOUAI</v>
      </c>
      <c r="C267" s="181" t="str">
        <f>VLOOKUP($A267,Data[],3,FALSE)</f>
        <v>Mohamed</v>
      </c>
      <c r="D267" s="116">
        <f>VLOOKUP($A267,Data[],15,FALSE)</f>
        <v>46</v>
      </c>
      <c r="E267" s="116">
        <f>VLOOKUP($A267,Data[],6,FALSE)</f>
        <v>11</v>
      </c>
      <c r="F267" s="116" t="str">
        <f>VLOOKUP($A267,Data[],16,FALSE)</f>
        <v>M</v>
      </c>
      <c r="G267" s="133" t="str">
        <f>VLOOKUP($A267,Data[],7,FALSE)</f>
        <v>DVC</v>
      </c>
      <c r="H267" s="133" t="str">
        <f>VLOOKUP($A267,Data[],5,FALSE)</f>
        <v>Lattes</v>
      </c>
      <c r="I267" s="133" t="str">
        <f>VLOOKUP($A267,Data[],4,FALSE)</f>
        <v>VERNE</v>
      </c>
      <c r="J267" s="182" t="s">
        <v>5</v>
      </c>
      <c r="K267" s="182" t="s">
        <v>973</v>
      </c>
      <c r="L267" s="182" t="s">
        <v>848</v>
      </c>
      <c r="M267" s="189">
        <v>7</v>
      </c>
      <c r="N267" s="188">
        <v>162</v>
      </c>
      <c r="O267" s="200" t="s">
        <v>998</v>
      </c>
      <c r="P267" s="114" t="s">
        <v>960</v>
      </c>
      <c r="Q267" s="114"/>
      <c r="R267" s="114"/>
      <c r="S267" s="113"/>
      <c r="T267" s="114"/>
      <c r="U267" s="114"/>
      <c r="V267" s="115"/>
      <c r="W267" s="115"/>
      <c r="X267" s="115"/>
      <c r="Y267" s="115"/>
      <c r="Z267" s="115"/>
      <c r="AA267" s="1"/>
      <c r="AB267" s="1"/>
      <c r="AC267" s="1"/>
    </row>
    <row r="268" spans="1:29" ht="16" thickBot="1" x14ac:dyDescent="0.5">
      <c r="A268" s="176">
        <v>191711</v>
      </c>
      <c r="B268" s="181" t="str">
        <f>VLOOKUP($A268,Data[],2,FALSE)</f>
        <v>RISUENO</v>
      </c>
      <c r="C268" s="181" t="str">
        <f>VLOOKUP($A268,Data[],3,FALSE)</f>
        <v>Michel</v>
      </c>
      <c r="D268" s="116">
        <f>VLOOKUP($A268,Data[],15,FALSE)</f>
        <v>56</v>
      </c>
      <c r="E268" s="116">
        <f>VLOOKUP($A268,Data[],6,FALSE)</f>
        <v>25</v>
      </c>
      <c r="F268" s="116" t="str">
        <f>VLOOKUP($A268,Data[],16,FALSE)</f>
        <v>M</v>
      </c>
      <c r="G268" s="133" t="str">
        <f>VLOOKUP($A268,Data[],7,FALSE)</f>
        <v>DVC</v>
      </c>
      <c r="H268" s="133" t="str">
        <f>VLOOKUP($A268,Data[],5,FALSE)</f>
        <v>Lattes</v>
      </c>
      <c r="I268" s="133" t="str">
        <f>VLOOKUP($A268,Data[],4,FALSE)</f>
        <v>VERNE</v>
      </c>
      <c r="J268" s="182" t="s">
        <v>5</v>
      </c>
      <c r="K268" s="182" t="s">
        <v>971</v>
      </c>
      <c r="L268" s="182" t="s">
        <v>848</v>
      </c>
      <c r="M268" s="189">
        <v>7</v>
      </c>
      <c r="N268" s="188">
        <v>124</v>
      </c>
      <c r="O268" s="200" t="s">
        <v>998</v>
      </c>
      <c r="P268" s="114" t="s">
        <v>960</v>
      </c>
      <c r="Q268" s="114"/>
      <c r="R268" s="114"/>
      <c r="S268" s="113"/>
      <c r="T268" s="114"/>
      <c r="U268" s="114"/>
      <c r="V268" s="115"/>
      <c r="W268" s="115"/>
      <c r="X268" s="115"/>
      <c r="Y268" s="115"/>
      <c r="Z268" s="115"/>
      <c r="AA268" s="1"/>
      <c r="AB268" s="1"/>
      <c r="AC268" s="1"/>
    </row>
    <row r="269" spans="1:29" ht="16" thickBot="1" x14ac:dyDescent="0.5">
      <c r="A269" s="176">
        <v>102907</v>
      </c>
      <c r="B269" s="181" t="str">
        <f>VLOOKUP($A269,Data[],2,FALSE)</f>
        <v>ROMAN</v>
      </c>
      <c r="C269" s="181" t="str">
        <f>VLOOKUP($A269,Data[],3,FALSE)</f>
        <v>Thierry</v>
      </c>
      <c r="D269" s="116">
        <f>VLOOKUP($A269,Data[],15,FALSE)</f>
        <v>32</v>
      </c>
      <c r="E269" s="116">
        <f>VLOOKUP($A269,Data[],6,FALSE)</f>
        <v>10</v>
      </c>
      <c r="F269" s="116" t="str">
        <f>VLOOKUP($A269,Data[],16,FALSE)</f>
        <v>M</v>
      </c>
      <c r="G269" s="133" t="str">
        <f>VLOOKUP($A269,Data[],7,FALSE)</f>
        <v>DVC</v>
      </c>
      <c r="H269" s="133" t="str">
        <f>VLOOKUP($A269,Data[],5,FALSE)</f>
        <v>Aub.</v>
      </c>
      <c r="I269" s="133" t="str">
        <f>VLOOKUP($A269,Data[],4,FALSE)</f>
        <v>ALIX</v>
      </c>
      <c r="J269" s="182" t="s">
        <v>5</v>
      </c>
      <c r="K269" s="182" t="s">
        <v>850</v>
      </c>
      <c r="L269" s="182" t="s">
        <v>848</v>
      </c>
      <c r="M269" s="189">
        <v>1.5</v>
      </c>
      <c r="N269" s="188">
        <v>53</v>
      </c>
      <c r="O269" s="200" t="s">
        <v>998</v>
      </c>
      <c r="P269" s="114" t="s">
        <v>960</v>
      </c>
      <c r="Q269" s="114"/>
      <c r="R269" s="114"/>
      <c r="S269" s="113"/>
      <c r="T269" s="114"/>
      <c r="U269" s="114"/>
      <c r="V269" s="115"/>
      <c r="W269" s="115"/>
      <c r="X269" s="115"/>
      <c r="Y269" s="115"/>
      <c r="Z269" s="115"/>
      <c r="AA269" s="1"/>
      <c r="AB269" s="1"/>
      <c r="AC269" s="1"/>
    </row>
    <row r="270" spans="1:29" ht="16" thickBot="1" x14ac:dyDescent="0.5">
      <c r="A270" s="179">
        <v>102907</v>
      </c>
      <c r="B270" s="181" t="str">
        <f>VLOOKUP($A270,Data[],2,FALSE)</f>
        <v>ROMAN</v>
      </c>
      <c r="C270" s="181" t="str">
        <f>VLOOKUP($A270,Data[],3,FALSE)</f>
        <v>Thierry</v>
      </c>
      <c r="D270" s="116">
        <f>VLOOKUP($A270,Data[],15,FALSE)</f>
        <v>32</v>
      </c>
      <c r="E270" s="116">
        <f>VLOOKUP($A270,Data[],6,FALSE)</f>
        <v>10</v>
      </c>
      <c r="F270" s="116" t="str">
        <f>VLOOKUP($A270,Data[],16,FALSE)</f>
        <v>M</v>
      </c>
      <c r="G270" s="133" t="str">
        <f>VLOOKUP($A270,Data[],7,FALSE)</f>
        <v>DVC</v>
      </c>
      <c r="H270" s="133" t="str">
        <f>VLOOKUP($A270,Data[],5,FALSE)</f>
        <v>Aub.</v>
      </c>
      <c r="I270" s="133" t="str">
        <f>VLOOKUP($A270,Data[],4,FALSE)</f>
        <v>ALIX</v>
      </c>
      <c r="J270" s="182" t="s">
        <v>5</v>
      </c>
      <c r="K270" s="182" t="s">
        <v>861</v>
      </c>
      <c r="L270" s="182" t="s">
        <v>1006</v>
      </c>
      <c r="M270" s="189">
        <v>7</v>
      </c>
      <c r="N270" s="188">
        <v>117</v>
      </c>
      <c r="O270" s="200" t="s">
        <v>998</v>
      </c>
      <c r="P270" s="114" t="s">
        <v>960</v>
      </c>
      <c r="Q270" s="114"/>
      <c r="R270" s="114"/>
      <c r="S270" s="113"/>
      <c r="T270" s="114"/>
      <c r="U270" s="114"/>
      <c r="V270" s="115"/>
      <c r="W270" s="115"/>
      <c r="X270" s="115"/>
      <c r="Y270" s="115"/>
      <c r="Z270" s="115"/>
      <c r="AA270" s="1"/>
      <c r="AB270" s="1"/>
      <c r="AC270" s="1"/>
    </row>
    <row r="271" spans="1:29" ht="16" thickBot="1" x14ac:dyDescent="0.5">
      <c r="A271" s="179">
        <v>102907</v>
      </c>
      <c r="B271" s="181" t="str">
        <f>VLOOKUP($A271,Data[],2,FALSE)</f>
        <v>ROMAN</v>
      </c>
      <c r="C271" s="181" t="str">
        <f>VLOOKUP($A271,Data[],3,FALSE)</f>
        <v>Thierry</v>
      </c>
      <c r="D271" s="116">
        <f>VLOOKUP($A271,Data[],15,FALSE)</f>
        <v>32</v>
      </c>
      <c r="E271" s="116">
        <f>VLOOKUP($A271,Data[],6,FALSE)</f>
        <v>10</v>
      </c>
      <c r="F271" s="116" t="str">
        <f>VLOOKUP($A271,Data[],16,FALSE)</f>
        <v>M</v>
      </c>
      <c r="G271" s="133" t="str">
        <f>VLOOKUP($A271,Data[],7,FALSE)</f>
        <v>DVC</v>
      </c>
      <c r="H271" s="133" t="str">
        <f>VLOOKUP($A271,Data[],5,FALSE)</f>
        <v>Aub.</v>
      </c>
      <c r="I271" s="133" t="str">
        <f>VLOOKUP($A271,Data[],4,FALSE)</f>
        <v>ALIX</v>
      </c>
      <c r="J271" s="182" t="s">
        <v>5</v>
      </c>
      <c r="K271" s="182" t="s">
        <v>974</v>
      </c>
      <c r="L271" s="182" t="s">
        <v>863</v>
      </c>
      <c r="M271" s="189">
        <v>10.5</v>
      </c>
      <c r="N271" s="188">
        <v>260</v>
      </c>
      <c r="O271" s="200" t="s">
        <v>998</v>
      </c>
      <c r="P271" s="114" t="s">
        <v>960</v>
      </c>
      <c r="Q271" s="114"/>
      <c r="R271" s="114"/>
      <c r="S271" s="113"/>
      <c r="T271" s="114"/>
      <c r="U271" s="114"/>
      <c r="V271" s="115"/>
      <c r="W271" s="115"/>
      <c r="X271" s="115"/>
      <c r="Y271" s="115"/>
      <c r="Z271" s="115"/>
      <c r="AA271" s="1"/>
      <c r="AB271" s="1"/>
      <c r="AC271" s="1"/>
    </row>
    <row r="272" spans="1:29" ht="16" thickBot="1" x14ac:dyDescent="0.5">
      <c r="A272" s="176">
        <v>191295</v>
      </c>
      <c r="B272" s="181" t="str">
        <f>VLOOKUP($A272,Data[],2,FALSE)</f>
        <v>ROUCHE</v>
      </c>
      <c r="C272" s="181" t="str">
        <f>VLOOKUP($A272,Data[],3,FALSE)</f>
        <v>Alain</v>
      </c>
      <c r="D272" s="116">
        <f>VLOOKUP($A272,Data[],15,FALSE)</f>
        <v>53</v>
      </c>
      <c r="E272" s="116">
        <f>VLOOKUP($A272,Data[],6,FALSE)</f>
        <v>10</v>
      </c>
      <c r="F272" s="116" t="str">
        <f>VLOOKUP($A272,Data[],16,FALSE)</f>
        <v>M</v>
      </c>
      <c r="G272" s="133" t="str">
        <f>VLOOKUP($A272,Data[],7,FALSE)</f>
        <v>DVC</v>
      </c>
      <c r="H272" s="133" t="str">
        <f>VLOOKUP($A272,Data[],5,FALSE)</f>
        <v>Lattes</v>
      </c>
      <c r="I272" s="133" t="str">
        <f>VLOOKUP($A272,Data[],4,FALSE)</f>
        <v>VERNE</v>
      </c>
      <c r="J272" s="182" t="s">
        <v>5</v>
      </c>
      <c r="K272" s="182" t="s">
        <v>971</v>
      </c>
      <c r="L272" s="182" t="s">
        <v>848</v>
      </c>
      <c r="M272" s="189">
        <v>7</v>
      </c>
      <c r="N272" s="188">
        <v>124</v>
      </c>
      <c r="O272" s="200" t="s">
        <v>998</v>
      </c>
      <c r="P272" s="114" t="s">
        <v>960</v>
      </c>
      <c r="Q272" s="114"/>
      <c r="R272" s="114"/>
      <c r="S272" s="113"/>
      <c r="T272" s="114"/>
      <c r="U272" s="114"/>
      <c r="V272" s="115"/>
      <c r="W272" s="115"/>
      <c r="X272" s="115"/>
      <c r="Y272" s="115"/>
      <c r="Z272" s="115"/>
      <c r="AA272" s="1"/>
      <c r="AB272" s="1"/>
      <c r="AC272" s="1"/>
    </row>
    <row r="273" spans="1:29" ht="16" thickBot="1" x14ac:dyDescent="0.5">
      <c r="A273" s="179">
        <v>102982</v>
      </c>
      <c r="B273" s="181" t="str">
        <f>VLOOKUP($A273,Data[],2,FALSE)</f>
        <v>ROUME</v>
      </c>
      <c r="C273" s="181" t="str">
        <f>VLOOKUP($A273,Data[],3,FALSE)</f>
        <v>Richard</v>
      </c>
      <c r="D273" s="116">
        <f>VLOOKUP($A273,Data[],15,FALSE)</f>
        <v>47</v>
      </c>
      <c r="E273" s="116">
        <f>VLOOKUP($A273,Data[],6,FALSE)</f>
        <v>20</v>
      </c>
      <c r="F273" s="116" t="str">
        <f>VLOOKUP($A273,Data[],16,FALSE)</f>
        <v>M</v>
      </c>
      <c r="G273" s="133" t="str">
        <f>VLOOKUP($A273,Data[],7,FALSE)</f>
        <v>DVC</v>
      </c>
      <c r="H273" s="133" t="str">
        <f>VLOOKUP($A273,Data[],5,FALSE)</f>
        <v>Aub.</v>
      </c>
      <c r="I273" s="133" t="str">
        <f>VLOOKUP($A273,Data[],4,FALSE)</f>
        <v>SENEPART</v>
      </c>
      <c r="J273" s="182" t="s">
        <v>5</v>
      </c>
      <c r="K273" s="182" t="s">
        <v>861</v>
      </c>
      <c r="L273" s="182" t="s">
        <v>1006</v>
      </c>
      <c r="M273" s="189">
        <v>7</v>
      </c>
      <c r="N273" s="188">
        <v>117</v>
      </c>
      <c r="O273" s="200" t="s">
        <v>998</v>
      </c>
      <c r="P273" s="114" t="s">
        <v>960</v>
      </c>
      <c r="Q273" s="114"/>
      <c r="R273" s="114"/>
      <c r="S273" s="113"/>
      <c r="T273" s="114"/>
      <c r="U273" s="114"/>
      <c r="V273" s="115"/>
      <c r="W273" s="115"/>
      <c r="X273" s="115"/>
      <c r="Y273" s="115"/>
      <c r="Z273" s="115"/>
      <c r="AA273" s="1"/>
      <c r="AB273" s="1"/>
      <c r="AC273" s="1"/>
    </row>
    <row r="274" spans="1:29" ht="16" thickBot="1" x14ac:dyDescent="0.5">
      <c r="A274" s="176">
        <v>191202</v>
      </c>
      <c r="B274" s="181" t="str">
        <f>VLOOKUP($A274,Data[],2,FALSE)</f>
        <v>RUGGIERO</v>
      </c>
      <c r="C274" s="181" t="str">
        <f>VLOOKUP($A274,Data[],3,FALSE)</f>
        <v>Christian</v>
      </c>
      <c r="D274" s="116">
        <f>VLOOKUP($A274,Data[],15,FALSE)</f>
        <v>55</v>
      </c>
      <c r="E274" s="116">
        <f>VLOOKUP($A274,Data[],6,FALSE)</f>
        <v>21</v>
      </c>
      <c r="F274" s="116" t="str">
        <f>VLOOKUP($A274,Data[],16,FALSE)</f>
        <v>M</v>
      </c>
      <c r="G274" s="133" t="str">
        <f>VLOOKUP($A274,Data[],7,FALSE)</f>
        <v>DVC</v>
      </c>
      <c r="H274" s="133" t="str">
        <f>VLOOKUP($A274,Data[],5,FALSE)</f>
        <v>Lattes</v>
      </c>
      <c r="I274" s="133" t="str">
        <f>VLOOKUP($A274,Data[],4,FALSE)</f>
        <v>JACKEL</v>
      </c>
      <c r="J274" s="182" t="s">
        <v>5</v>
      </c>
      <c r="K274" s="182" t="s">
        <v>972</v>
      </c>
      <c r="L274" s="182" t="s">
        <v>848</v>
      </c>
      <c r="M274" s="189">
        <v>7</v>
      </c>
      <c r="N274" s="188">
        <v>165</v>
      </c>
      <c r="O274" s="200" t="s">
        <v>998</v>
      </c>
      <c r="P274" s="114" t="s">
        <v>960</v>
      </c>
      <c r="Q274" s="114"/>
      <c r="R274" s="114"/>
      <c r="S274" s="113"/>
      <c r="T274" s="114"/>
      <c r="U274" s="114"/>
      <c r="V274" s="115"/>
      <c r="W274" s="115"/>
      <c r="X274" s="115"/>
      <c r="Y274" s="115"/>
      <c r="Z274" s="115"/>
      <c r="AA274" s="1"/>
      <c r="AB274" s="1"/>
      <c r="AC274" s="1"/>
    </row>
    <row r="275" spans="1:29" ht="16" thickBot="1" x14ac:dyDescent="0.5">
      <c r="A275" s="179">
        <v>191202</v>
      </c>
      <c r="B275" s="181" t="str">
        <f>VLOOKUP($A275,Data[],2,FALSE)</f>
        <v>RUGGIERO</v>
      </c>
      <c r="C275" s="181" t="str">
        <f>VLOOKUP($A275,Data[],3,FALSE)</f>
        <v>Christian</v>
      </c>
      <c r="D275" s="116">
        <f>VLOOKUP($A275,Data[],15,FALSE)</f>
        <v>55</v>
      </c>
      <c r="E275" s="116">
        <f>VLOOKUP($A275,Data[],6,FALSE)</f>
        <v>21</v>
      </c>
      <c r="F275" s="116" t="str">
        <f>VLOOKUP($A275,Data[],16,FALSE)</f>
        <v>M</v>
      </c>
      <c r="G275" s="133" t="str">
        <f>VLOOKUP($A275,Data[],7,FALSE)</f>
        <v>DVC</v>
      </c>
      <c r="H275" s="133" t="str">
        <f>VLOOKUP($A275,Data[],5,FALSE)</f>
        <v>Lattes</v>
      </c>
      <c r="I275" s="133" t="str">
        <f>VLOOKUP($A275,Data[],4,FALSE)</f>
        <v>JACKEL</v>
      </c>
      <c r="J275" s="182" t="s">
        <v>5</v>
      </c>
      <c r="K275" s="182" t="s">
        <v>992</v>
      </c>
      <c r="L275" s="182" t="s">
        <v>863</v>
      </c>
      <c r="M275" s="189">
        <v>10.5</v>
      </c>
      <c r="N275" s="188">
        <v>260</v>
      </c>
      <c r="O275" s="200" t="s">
        <v>998</v>
      </c>
      <c r="P275" s="114" t="s">
        <v>960</v>
      </c>
      <c r="Q275" s="114"/>
      <c r="R275" s="114"/>
      <c r="S275" s="113"/>
      <c r="T275" s="114"/>
      <c r="U275" s="114"/>
      <c r="V275" s="115"/>
      <c r="W275" s="115"/>
      <c r="X275" s="115"/>
      <c r="Y275" s="115"/>
      <c r="Z275" s="115"/>
      <c r="AA275" s="1"/>
      <c r="AB275" s="1"/>
      <c r="AC275" s="1"/>
    </row>
    <row r="276" spans="1:29" ht="16" thickBot="1" x14ac:dyDescent="0.5">
      <c r="A276" s="176">
        <v>191712</v>
      </c>
      <c r="B276" s="181" t="str">
        <f>VLOOKUP($A276,Data[],2,FALSE)</f>
        <v>SALA</v>
      </c>
      <c r="C276" s="181" t="str">
        <f>VLOOKUP($A276,Data[],3,FALSE)</f>
        <v>Albert</v>
      </c>
      <c r="D276" s="116">
        <f>VLOOKUP($A276,Data[],15,FALSE)</f>
        <v>49</v>
      </c>
      <c r="E276" s="116">
        <f>VLOOKUP($A276,Data[],6,FALSE)</f>
        <v>18</v>
      </c>
      <c r="F276" s="116" t="str">
        <f>VLOOKUP($A276,Data[],16,FALSE)</f>
        <v>M</v>
      </c>
      <c r="G276" s="133" t="str">
        <f>VLOOKUP($A276,Data[],7,FALSE)</f>
        <v>DVC</v>
      </c>
      <c r="H276" s="133" t="str">
        <f>VLOOKUP($A276,Data[],5,FALSE)</f>
        <v>Lattes</v>
      </c>
      <c r="I276" s="133" t="str">
        <f>VLOOKUP($A276,Data[],4,FALSE)</f>
        <v>VERNE</v>
      </c>
      <c r="J276" s="182" t="s">
        <v>5</v>
      </c>
      <c r="K276" s="182" t="s">
        <v>971</v>
      </c>
      <c r="L276" s="182" t="s">
        <v>848</v>
      </c>
      <c r="M276" s="189">
        <v>7</v>
      </c>
      <c r="N276" s="188">
        <v>124</v>
      </c>
      <c r="O276" s="200" t="s">
        <v>998</v>
      </c>
      <c r="P276" s="114" t="s">
        <v>960</v>
      </c>
      <c r="Q276" s="114"/>
      <c r="R276" s="114"/>
      <c r="S276" s="113"/>
      <c r="T276" s="114"/>
      <c r="U276" s="114"/>
      <c r="V276" s="115"/>
      <c r="W276" s="115"/>
      <c r="X276" s="115"/>
      <c r="Y276" s="115"/>
      <c r="Z276" s="115"/>
      <c r="AA276" s="1"/>
      <c r="AB276" s="1"/>
      <c r="AC276" s="1"/>
    </row>
    <row r="277" spans="1:29" ht="16" thickBot="1" x14ac:dyDescent="0.5">
      <c r="A277" s="179">
        <v>103036</v>
      </c>
      <c r="B277" s="181" t="str">
        <f>VLOOKUP($A277,Data[],2,FALSE)</f>
        <v>SANIAL</v>
      </c>
      <c r="C277" s="181" t="str">
        <f>VLOOKUP($A277,Data[],3,FALSE)</f>
        <v>Patricia</v>
      </c>
      <c r="D277" s="116">
        <f>VLOOKUP($A277,Data[],15,FALSE)</f>
        <v>54</v>
      </c>
      <c r="E277" s="116">
        <f>VLOOKUP($A277,Data[],6,FALSE)</f>
        <v>33</v>
      </c>
      <c r="F277" s="116" t="str">
        <f>VLOOKUP($A277,Data[],16,FALSE)</f>
        <v>F</v>
      </c>
      <c r="G277" s="133" t="str">
        <f>VLOOKUP($A277,Data[],7,FALSE)</f>
        <v>Non DVC</v>
      </c>
      <c r="H277" s="133" t="str">
        <f>VLOOKUP($A277,Data[],5,FALSE)</f>
        <v>Aub.</v>
      </c>
      <c r="I277" s="133" t="str">
        <f>VLOOKUP($A277,Data[],4,FALSE)</f>
        <v>RICCARDI</v>
      </c>
      <c r="J277" s="182" t="s">
        <v>5</v>
      </c>
      <c r="K277" s="182" t="s">
        <v>861</v>
      </c>
      <c r="L277" s="182" t="s">
        <v>1006</v>
      </c>
      <c r="M277" s="189">
        <v>7</v>
      </c>
      <c r="N277" s="188">
        <v>117</v>
      </c>
      <c r="O277" s="200" t="s">
        <v>998</v>
      </c>
      <c r="P277" s="114" t="s">
        <v>960</v>
      </c>
      <c r="Q277" s="114"/>
      <c r="R277" s="114"/>
      <c r="S277" s="113"/>
      <c r="T277" s="114"/>
      <c r="U277" s="114"/>
      <c r="V277" s="115"/>
      <c r="W277" s="115"/>
      <c r="X277" s="115"/>
      <c r="Y277" s="115"/>
      <c r="Z277" s="115"/>
      <c r="AA277" s="1"/>
      <c r="AB277" s="1"/>
      <c r="AC277" s="1"/>
    </row>
    <row r="278" spans="1:29" ht="16" thickBot="1" x14ac:dyDescent="0.5">
      <c r="A278" s="176">
        <v>109499</v>
      </c>
      <c r="B278" s="181" t="str">
        <f>VLOOKUP($A278,Data[],2,FALSE)</f>
        <v>SAVARRE</v>
      </c>
      <c r="C278" s="181" t="str">
        <f>VLOOKUP($A278,Data[],3,FALSE)</f>
        <v>Jean-Christophe</v>
      </c>
      <c r="D278" s="116">
        <f>VLOOKUP($A278,Data[],15,FALSE)</f>
        <v>47</v>
      </c>
      <c r="E278" s="116">
        <f>VLOOKUP($A278,Data[],6,FALSE)</f>
        <v>10</v>
      </c>
      <c r="F278" s="116" t="str">
        <f>VLOOKUP($A278,Data[],16,FALSE)</f>
        <v>M</v>
      </c>
      <c r="G278" s="133" t="str">
        <f>VLOOKUP($A278,Data[],7,FALSE)</f>
        <v>Non DVC</v>
      </c>
      <c r="H278" s="133" t="str">
        <f>VLOOKUP($A278,Data[],5,FALSE)</f>
        <v>STG</v>
      </c>
      <c r="I278" s="133" t="str">
        <f>VLOOKUP($A278,Data[],4,FALSE)</f>
        <v>FOUASSIER</v>
      </c>
      <c r="J278" s="182" t="s">
        <v>5</v>
      </c>
      <c r="K278" s="182" t="s">
        <v>971</v>
      </c>
      <c r="L278" s="182" t="s">
        <v>848</v>
      </c>
      <c r="M278" s="189">
        <v>7</v>
      </c>
      <c r="N278" s="188">
        <v>124</v>
      </c>
      <c r="O278" s="200" t="s">
        <v>998</v>
      </c>
      <c r="P278" s="114" t="s">
        <v>960</v>
      </c>
      <c r="Q278" s="114"/>
      <c r="R278" s="114"/>
      <c r="S278" s="113"/>
      <c r="T278" s="114"/>
      <c r="U278" s="114"/>
      <c r="V278" s="115"/>
      <c r="W278" s="115"/>
      <c r="X278" s="115"/>
      <c r="Y278" s="115"/>
      <c r="Z278" s="115"/>
      <c r="AA278" s="1"/>
      <c r="AB278" s="1"/>
      <c r="AC278" s="1"/>
    </row>
    <row r="279" spans="1:29" ht="16" thickBot="1" x14ac:dyDescent="0.5">
      <c r="A279" s="176">
        <v>109499</v>
      </c>
      <c r="B279" s="181" t="str">
        <f>VLOOKUP($A279,Data[],2,FALSE)</f>
        <v>SAVARRE</v>
      </c>
      <c r="C279" s="181" t="str">
        <f>VLOOKUP($A279,Data[],3,FALSE)</f>
        <v>Jean-Christophe</v>
      </c>
      <c r="D279" s="116">
        <f>VLOOKUP($A279,Data[],15,FALSE)</f>
        <v>47</v>
      </c>
      <c r="E279" s="116">
        <f>VLOOKUP($A279,Data[],6,FALSE)</f>
        <v>10</v>
      </c>
      <c r="F279" s="116" t="str">
        <f>VLOOKUP($A279,Data[],16,FALSE)</f>
        <v>M</v>
      </c>
      <c r="G279" s="133" t="str">
        <f>VLOOKUP($A279,Data[],7,FALSE)</f>
        <v>Non DVC</v>
      </c>
      <c r="H279" s="133" t="str">
        <f>VLOOKUP($A279,Data[],5,FALSE)</f>
        <v>STG</v>
      </c>
      <c r="I279" s="133" t="str">
        <f>VLOOKUP($A279,Data[],4,FALSE)</f>
        <v>FOUASSIER</v>
      </c>
      <c r="J279" s="182" t="s">
        <v>5</v>
      </c>
      <c r="K279" s="182" t="s">
        <v>850</v>
      </c>
      <c r="L279" s="182" t="s">
        <v>848</v>
      </c>
      <c r="M279" s="189">
        <v>1.5</v>
      </c>
      <c r="N279" s="188">
        <v>53</v>
      </c>
      <c r="O279" s="200" t="s">
        <v>998</v>
      </c>
      <c r="P279" s="114" t="s">
        <v>960</v>
      </c>
      <c r="Q279" s="114"/>
      <c r="R279" s="114"/>
      <c r="S279" s="113"/>
      <c r="T279" s="114"/>
      <c r="U279" s="114"/>
      <c r="V279" s="115"/>
      <c r="W279" s="115"/>
      <c r="X279" s="115"/>
      <c r="Y279" s="115"/>
      <c r="Z279" s="115"/>
      <c r="AA279" s="1"/>
      <c r="AB279" s="1"/>
      <c r="AC279" s="1"/>
    </row>
    <row r="280" spans="1:29" ht="16" thickBot="1" x14ac:dyDescent="0.5">
      <c r="A280" s="176">
        <v>102909</v>
      </c>
      <c r="B280" s="181" t="str">
        <f>VLOOKUP($A280,Data[],2,FALSE)</f>
        <v>SCHILLINGER</v>
      </c>
      <c r="C280" s="181" t="str">
        <f>VLOOKUP($A280,Data[],3,FALSE)</f>
        <v>Eric</v>
      </c>
      <c r="D280" s="116">
        <f>VLOOKUP($A280,Data[],15,FALSE)</f>
        <v>48</v>
      </c>
      <c r="E280" s="116">
        <f>VLOOKUP($A280,Data[],6,FALSE)</f>
        <v>11</v>
      </c>
      <c r="F280" s="116" t="str">
        <f>VLOOKUP($A280,Data[],16,FALSE)</f>
        <v>M</v>
      </c>
      <c r="G280" s="133" t="str">
        <f>VLOOKUP($A280,Data[],7,FALSE)</f>
        <v>Non DVC</v>
      </c>
      <c r="H280" s="133" t="str">
        <f>VLOOKUP($A280,Data[],5,FALSE)</f>
        <v>Aub.</v>
      </c>
      <c r="I280" s="133" t="str">
        <f>VLOOKUP($A280,Data[],4,FALSE)</f>
        <v>DARDARE</v>
      </c>
      <c r="J280" s="182" t="s">
        <v>5</v>
      </c>
      <c r="K280" s="182" t="s">
        <v>850</v>
      </c>
      <c r="L280" s="182" t="s">
        <v>848</v>
      </c>
      <c r="M280" s="189">
        <v>1.5</v>
      </c>
      <c r="N280" s="188">
        <v>53</v>
      </c>
      <c r="O280" s="200" t="s">
        <v>998</v>
      </c>
      <c r="P280" s="114" t="s">
        <v>960</v>
      </c>
      <c r="Q280" s="114"/>
      <c r="R280" s="114"/>
      <c r="S280" s="113"/>
      <c r="T280" s="114"/>
      <c r="U280" s="114"/>
      <c r="V280" s="115"/>
      <c r="W280" s="115"/>
      <c r="X280" s="115"/>
      <c r="Y280" s="115"/>
      <c r="Z280" s="115"/>
      <c r="AA280" s="1"/>
      <c r="AB280" s="1"/>
      <c r="AC280" s="1"/>
    </row>
    <row r="281" spans="1:29" ht="16" thickBot="1" x14ac:dyDescent="0.5">
      <c r="A281" s="176">
        <v>244824</v>
      </c>
      <c r="B281" s="181" t="str">
        <f>VLOOKUP($A281,Data[],2,FALSE)</f>
        <v>SCOLASTICA</v>
      </c>
      <c r="C281" s="181" t="str">
        <f>VLOOKUP($A281,Data[],3,FALSE)</f>
        <v>Sylvain</v>
      </c>
      <c r="D281" s="116">
        <f>VLOOKUP($A281,Data[],15,FALSE)</f>
        <v>25</v>
      </c>
      <c r="E281" s="116">
        <f>VLOOKUP($A281,Data[],6,FALSE)</f>
        <v>6</v>
      </c>
      <c r="F281" s="116" t="str">
        <f>VLOOKUP($A281,Data[],16,FALSE)</f>
        <v>M</v>
      </c>
      <c r="G281" s="133" t="str">
        <f>VLOOKUP($A281,Data[],7,FALSE)</f>
        <v>DVC</v>
      </c>
      <c r="H281" s="133" t="str">
        <f>VLOOKUP($A281,Data[],5,FALSE)</f>
        <v>STG</v>
      </c>
      <c r="I281" s="133" t="str">
        <f>VLOOKUP($A281,Data[],4,FALSE)</f>
        <v>BUISSON</v>
      </c>
      <c r="J281" s="182" t="s">
        <v>5</v>
      </c>
      <c r="K281" s="182" t="s">
        <v>850</v>
      </c>
      <c r="L281" s="182" t="s">
        <v>848</v>
      </c>
      <c r="M281" s="189">
        <v>1.5</v>
      </c>
      <c r="N281" s="188">
        <v>53</v>
      </c>
      <c r="O281" s="200" t="s">
        <v>998</v>
      </c>
      <c r="P281" s="114" t="s">
        <v>960</v>
      </c>
      <c r="Q281" s="114"/>
      <c r="R281" s="114"/>
      <c r="S281" s="113"/>
      <c r="T281" s="114"/>
      <c r="U281" s="114"/>
      <c r="V281" s="115"/>
      <c r="W281" s="115"/>
      <c r="X281" s="115"/>
      <c r="Y281" s="115"/>
      <c r="Z281" s="115"/>
      <c r="AA281" s="1"/>
      <c r="AB281" s="1"/>
      <c r="AC281" s="1"/>
    </row>
    <row r="282" spans="1:29" ht="16" thickBot="1" x14ac:dyDescent="0.5">
      <c r="A282" s="179">
        <v>244824</v>
      </c>
      <c r="B282" s="181" t="str">
        <f>VLOOKUP($A282,Data[],2,FALSE)</f>
        <v>SCOLASTICA</v>
      </c>
      <c r="C282" s="181" t="str">
        <f>VLOOKUP($A282,Data[],3,FALSE)</f>
        <v>Sylvain</v>
      </c>
      <c r="D282" s="116">
        <f>VLOOKUP($A282,Data[],15,FALSE)</f>
        <v>25</v>
      </c>
      <c r="E282" s="116">
        <f>VLOOKUP($A282,Data[],6,FALSE)</f>
        <v>6</v>
      </c>
      <c r="F282" s="116" t="str">
        <f>VLOOKUP($A282,Data[],16,FALSE)</f>
        <v>M</v>
      </c>
      <c r="G282" s="133" t="str">
        <f>VLOOKUP($A282,Data[],7,FALSE)</f>
        <v>DVC</v>
      </c>
      <c r="H282" s="133" t="str">
        <f>VLOOKUP($A282,Data[],5,FALSE)</f>
        <v>STG</v>
      </c>
      <c r="I282" s="133" t="str">
        <f>VLOOKUP($A282,Data[],4,FALSE)</f>
        <v>BUISSON</v>
      </c>
      <c r="J282" s="182" t="s">
        <v>5</v>
      </c>
      <c r="K282" s="182" t="s">
        <v>974</v>
      </c>
      <c r="L282" s="182" t="s">
        <v>863</v>
      </c>
      <c r="M282" s="189">
        <v>10.5</v>
      </c>
      <c r="N282" s="188">
        <v>260</v>
      </c>
      <c r="O282" s="200" t="s">
        <v>998</v>
      </c>
      <c r="P282" s="114" t="s">
        <v>960</v>
      </c>
      <c r="Q282" s="114"/>
      <c r="R282" s="114"/>
      <c r="S282" s="113"/>
      <c r="T282" s="114"/>
      <c r="U282" s="114"/>
      <c r="V282" s="115"/>
      <c r="W282" s="115"/>
      <c r="X282" s="115"/>
      <c r="Y282" s="115"/>
      <c r="Z282" s="115"/>
      <c r="AA282" s="1"/>
      <c r="AB282" s="1"/>
      <c r="AC282" s="1"/>
    </row>
    <row r="283" spans="1:29" ht="16" thickBot="1" x14ac:dyDescent="0.5">
      <c r="A283" s="176">
        <v>102954</v>
      </c>
      <c r="B283" s="181" t="str">
        <f>VLOOKUP($A283,Data[],2,FALSE)</f>
        <v>SENEPART</v>
      </c>
      <c r="C283" s="181" t="str">
        <f>VLOOKUP($A283,Data[],3,FALSE)</f>
        <v>Laurence</v>
      </c>
      <c r="D283" s="116">
        <f>VLOOKUP($A283,Data[],15,FALSE)</f>
        <v>51</v>
      </c>
      <c r="E283" s="116">
        <f>VLOOKUP($A283,Data[],6,FALSE)</f>
        <v>14</v>
      </c>
      <c r="F283" s="116" t="str">
        <f>VLOOKUP($A283,Data[],16,FALSE)</f>
        <v>F</v>
      </c>
      <c r="G283" s="133" t="str">
        <f>VLOOKUP($A283,Data[],7,FALSE)</f>
        <v>Non DVC</v>
      </c>
      <c r="H283" s="133" t="str">
        <f>VLOOKUP($A283,Data[],5,FALSE)</f>
        <v>Aub.</v>
      </c>
      <c r="I283" s="133" t="str">
        <f>VLOOKUP($A283,Data[],4,FALSE)</f>
        <v>CHATAIGNER</v>
      </c>
      <c r="J283" s="182" t="s">
        <v>5</v>
      </c>
      <c r="K283" s="182" t="s">
        <v>850</v>
      </c>
      <c r="L283" s="182" t="s">
        <v>848</v>
      </c>
      <c r="M283" s="189">
        <v>1.5</v>
      </c>
      <c r="N283" s="188">
        <v>53</v>
      </c>
      <c r="O283" s="200" t="s">
        <v>998</v>
      </c>
      <c r="P283" s="114" t="s">
        <v>960</v>
      </c>
      <c r="Q283" s="114"/>
      <c r="R283" s="114"/>
      <c r="S283" s="113"/>
      <c r="T283" s="114"/>
      <c r="U283" s="114"/>
      <c r="V283" s="115"/>
      <c r="W283" s="115"/>
      <c r="X283" s="115"/>
      <c r="Y283" s="115"/>
      <c r="Z283" s="115"/>
      <c r="AA283" s="1"/>
      <c r="AB283" s="1"/>
      <c r="AC283" s="1"/>
    </row>
    <row r="284" spans="1:29" ht="16" thickBot="1" x14ac:dyDescent="0.5">
      <c r="A284" s="179">
        <v>102954</v>
      </c>
      <c r="B284" s="181" t="str">
        <f>VLOOKUP($A284,Data[],2,FALSE)</f>
        <v>SENEPART</v>
      </c>
      <c r="C284" s="181" t="str">
        <f>VLOOKUP($A284,Data[],3,FALSE)</f>
        <v>Laurence</v>
      </c>
      <c r="D284" s="116">
        <f>VLOOKUP($A284,Data[],15,FALSE)</f>
        <v>51</v>
      </c>
      <c r="E284" s="116">
        <f>VLOOKUP($A284,Data[],6,FALSE)</f>
        <v>14</v>
      </c>
      <c r="F284" s="116" t="str">
        <f>VLOOKUP($A284,Data[],16,FALSE)</f>
        <v>F</v>
      </c>
      <c r="G284" s="133" t="str">
        <f>VLOOKUP($A284,Data[],7,FALSE)</f>
        <v>Non DVC</v>
      </c>
      <c r="H284" s="133" t="str">
        <f>VLOOKUP($A284,Data[],5,FALSE)</f>
        <v>Aub.</v>
      </c>
      <c r="I284" s="133" t="str">
        <f>VLOOKUP($A284,Data[],4,FALSE)</f>
        <v>CHATAIGNER</v>
      </c>
      <c r="J284" s="182" t="s">
        <v>5</v>
      </c>
      <c r="K284" s="182" t="s">
        <v>861</v>
      </c>
      <c r="L284" s="182" t="s">
        <v>1006</v>
      </c>
      <c r="M284" s="189">
        <v>7</v>
      </c>
      <c r="N284" s="188">
        <v>117</v>
      </c>
      <c r="O284" s="200" t="s">
        <v>998</v>
      </c>
      <c r="P284" s="114" t="s">
        <v>960</v>
      </c>
      <c r="Q284" s="114"/>
      <c r="R284" s="114"/>
      <c r="S284" s="113"/>
      <c r="T284" s="114"/>
      <c r="U284" s="114"/>
      <c r="V284" s="115"/>
      <c r="W284" s="115"/>
      <c r="X284" s="115"/>
      <c r="Y284" s="115"/>
      <c r="Z284" s="115"/>
      <c r="AA284" s="1"/>
      <c r="AB284" s="1"/>
      <c r="AC284" s="1"/>
    </row>
    <row r="285" spans="1:29" ht="16" thickBot="1" x14ac:dyDescent="0.5">
      <c r="A285" s="176">
        <v>102911</v>
      </c>
      <c r="B285" s="181" t="str">
        <f>VLOOKUP($A285,Data[],2,FALSE)</f>
        <v>SERRE</v>
      </c>
      <c r="C285" s="181" t="str">
        <f>VLOOKUP($A285,Data[],3,FALSE)</f>
        <v>Christian</v>
      </c>
      <c r="D285" s="116">
        <f>VLOOKUP($A285,Data[],15,FALSE)</f>
        <v>55</v>
      </c>
      <c r="E285" s="116">
        <f>VLOOKUP($A285,Data[],6,FALSE)</f>
        <v>11</v>
      </c>
      <c r="F285" s="116" t="str">
        <f>VLOOKUP($A285,Data[],16,FALSE)</f>
        <v>M</v>
      </c>
      <c r="G285" s="133" t="str">
        <f>VLOOKUP($A285,Data[],7,FALSE)</f>
        <v>DVC</v>
      </c>
      <c r="H285" s="133" t="str">
        <f>VLOOKUP($A285,Data[],5,FALSE)</f>
        <v>Aub.</v>
      </c>
      <c r="I285" s="133" t="str">
        <f>VLOOKUP($A285,Data[],4,FALSE)</f>
        <v>SAVY</v>
      </c>
      <c r="J285" s="182" t="s">
        <v>5</v>
      </c>
      <c r="K285" s="182" t="s">
        <v>971</v>
      </c>
      <c r="L285" s="182" t="s">
        <v>848</v>
      </c>
      <c r="M285" s="189">
        <v>7</v>
      </c>
      <c r="N285" s="188">
        <v>124</v>
      </c>
      <c r="O285" s="200" t="s">
        <v>998</v>
      </c>
      <c r="P285" s="114" t="s">
        <v>960</v>
      </c>
      <c r="Q285" s="114"/>
      <c r="R285" s="114"/>
      <c r="S285" s="113"/>
      <c r="T285" s="114"/>
      <c r="U285" s="114"/>
      <c r="V285" s="115"/>
      <c r="W285" s="115"/>
      <c r="X285" s="115"/>
      <c r="Y285" s="115"/>
      <c r="Z285" s="115"/>
      <c r="AA285" s="1"/>
      <c r="AB285" s="1"/>
      <c r="AC285" s="1"/>
    </row>
    <row r="286" spans="1:29" ht="16" thickBot="1" x14ac:dyDescent="0.5">
      <c r="A286" s="176">
        <v>102911</v>
      </c>
      <c r="B286" s="181" t="str">
        <f>VLOOKUP($A286,Data[],2,FALSE)</f>
        <v>SERRE</v>
      </c>
      <c r="C286" s="181" t="str">
        <f>VLOOKUP($A286,Data[],3,FALSE)</f>
        <v>Christian</v>
      </c>
      <c r="D286" s="116">
        <f>VLOOKUP($A286,Data[],15,FALSE)</f>
        <v>55</v>
      </c>
      <c r="E286" s="116">
        <f>VLOOKUP($A286,Data[],6,FALSE)</f>
        <v>11</v>
      </c>
      <c r="F286" s="116" t="str">
        <f>VLOOKUP($A286,Data[],16,FALSE)</f>
        <v>M</v>
      </c>
      <c r="G286" s="133" t="str">
        <f>VLOOKUP($A286,Data[],7,FALSE)</f>
        <v>DVC</v>
      </c>
      <c r="H286" s="133" t="str">
        <f>VLOOKUP($A286,Data[],5,FALSE)</f>
        <v>Aub.</v>
      </c>
      <c r="I286" s="133" t="str">
        <f>VLOOKUP($A286,Data[],4,FALSE)</f>
        <v>SAVY</v>
      </c>
      <c r="J286" s="182" t="s">
        <v>5</v>
      </c>
      <c r="K286" s="182" t="s">
        <v>850</v>
      </c>
      <c r="L286" s="182" t="s">
        <v>848</v>
      </c>
      <c r="M286" s="189">
        <v>1.5</v>
      </c>
      <c r="N286" s="188">
        <v>53</v>
      </c>
      <c r="O286" s="200" t="s">
        <v>998</v>
      </c>
      <c r="P286" s="114" t="s">
        <v>960</v>
      </c>
      <c r="Q286" s="114"/>
      <c r="R286" s="114"/>
      <c r="S286" s="113"/>
      <c r="T286" s="114"/>
      <c r="U286" s="114"/>
      <c r="V286" s="115"/>
      <c r="W286" s="115"/>
      <c r="X286" s="115"/>
      <c r="Y286" s="115"/>
      <c r="Z286" s="115"/>
      <c r="AA286" s="1"/>
      <c r="AB286" s="1"/>
      <c r="AC286" s="1"/>
    </row>
    <row r="287" spans="1:29" ht="16" thickBot="1" x14ac:dyDescent="0.5">
      <c r="A287" s="176">
        <v>102911</v>
      </c>
      <c r="B287" s="181" t="str">
        <f>VLOOKUP($A287,Data[],2,FALSE)</f>
        <v>SERRE</v>
      </c>
      <c r="C287" s="181" t="str">
        <f>VLOOKUP($A287,Data[],3,FALSE)</f>
        <v>Christian</v>
      </c>
      <c r="D287" s="116">
        <f>VLOOKUP($A287,Data[],15,FALSE)</f>
        <v>55</v>
      </c>
      <c r="E287" s="116">
        <f>VLOOKUP($A287,Data[],6,FALSE)</f>
        <v>11</v>
      </c>
      <c r="F287" s="116" t="str">
        <f>VLOOKUP($A287,Data[],16,FALSE)</f>
        <v>M</v>
      </c>
      <c r="G287" s="133" t="str">
        <f>VLOOKUP($A287,Data[],7,FALSE)</f>
        <v>DVC</v>
      </c>
      <c r="H287" s="133" t="str">
        <f>VLOOKUP($A287,Data[],5,FALSE)</f>
        <v>Aub.</v>
      </c>
      <c r="I287" s="133" t="str">
        <f>VLOOKUP($A287,Data[],4,FALSE)</f>
        <v>SAVY</v>
      </c>
      <c r="J287" s="182" t="s">
        <v>5</v>
      </c>
      <c r="K287" s="182" t="s">
        <v>973</v>
      </c>
      <c r="L287" s="182" t="s">
        <v>848</v>
      </c>
      <c r="M287" s="189">
        <v>7</v>
      </c>
      <c r="N287" s="188">
        <v>162</v>
      </c>
      <c r="O287" s="200" t="s">
        <v>998</v>
      </c>
      <c r="P287" s="114" t="s">
        <v>960</v>
      </c>
      <c r="Q287" s="114"/>
      <c r="R287" s="114"/>
      <c r="S287" s="113"/>
      <c r="T287" s="114"/>
      <c r="U287" s="114"/>
      <c r="V287" s="115"/>
      <c r="W287" s="115"/>
      <c r="X287" s="115"/>
      <c r="Y287" s="115"/>
      <c r="Z287" s="115"/>
      <c r="AA287" s="1"/>
      <c r="AB287" s="1"/>
      <c r="AC287" s="1"/>
    </row>
    <row r="288" spans="1:29" ht="16" thickBot="1" x14ac:dyDescent="0.5">
      <c r="A288" s="176">
        <v>102911</v>
      </c>
      <c r="B288" s="181" t="str">
        <f>VLOOKUP($A288,Data[],2,FALSE)</f>
        <v>SERRE</v>
      </c>
      <c r="C288" s="181" t="str">
        <f>VLOOKUP($A288,Data[],3,FALSE)</f>
        <v>Christian</v>
      </c>
      <c r="D288" s="116">
        <f>VLOOKUP($A288,Data[],15,FALSE)</f>
        <v>55</v>
      </c>
      <c r="E288" s="116">
        <f>VLOOKUP($A288,Data[],6,FALSE)</f>
        <v>11</v>
      </c>
      <c r="F288" s="116" t="str">
        <f>VLOOKUP($A288,Data[],16,FALSE)</f>
        <v>M</v>
      </c>
      <c r="G288" s="133" t="str">
        <f>VLOOKUP($A288,Data[],7,FALSE)</f>
        <v>DVC</v>
      </c>
      <c r="H288" s="133" t="str">
        <f>VLOOKUP($A288,Data[],5,FALSE)</f>
        <v>Aub.</v>
      </c>
      <c r="I288" s="133" t="str">
        <f>VLOOKUP($A288,Data[],4,FALSE)</f>
        <v>SAVY</v>
      </c>
      <c r="J288" s="182" t="s">
        <v>5</v>
      </c>
      <c r="K288" s="182" t="s">
        <v>860</v>
      </c>
      <c r="L288" s="182" t="s">
        <v>848</v>
      </c>
      <c r="M288" s="189">
        <v>14</v>
      </c>
      <c r="N288" s="188">
        <v>297</v>
      </c>
      <c r="O288" s="200" t="s">
        <v>998</v>
      </c>
      <c r="P288" s="114" t="s">
        <v>960</v>
      </c>
      <c r="Q288" s="114"/>
      <c r="R288" s="114"/>
      <c r="S288" s="113"/>
      <c r="T288" s="114"/>
      <c r="U288" s="114"/>
      <c r="V288" s="115"/>
      <c r="W288" s="115"/>
      <c r="X288" s="115"/>
      <c r="Y288" s="115"/>
      <c r="Z288" s="115"/>
      <c r="AA288" s="1"/>
      <c r="AB288" s="1"/>
      <c r="AC288" s="1"/>
    </row>
    <row r="289" spans="1:29" ht="16" thickBot="1" x14ac:dyDescent="0.5">
      <c r="A289" s="176">
        <v>109706</v>
      </c>
      <c r="B289" s="181" t="str">
        <f>VLOOKUP($A289,Data[],2,FALSE)</f>
        <v>SIMIAN-MERMIER</v>
      </c>
      <c r="C289" s="181" t="str">
        <f>VLOOKUP($A289,Data[],3,FALSE)</f>
        <v>Steeve</v>
      </c>
      <c r="D289" s="116">
        <f>VLOOKUP($A289,Data[],15,FALSE)</f>
        <v>37</v>
      </c>
      <c r="E289" s="116">
        <f>VLOOKUP($A289,Data[],6,FALSE)</f>
        <v>10</v>
      </c>
      <c r="F289" s="116" t="str">
        <f>VLOOKUP($A289,Data[],16,FALSE)</f>
        <v>M</v>
      </c>
      <c r="G289" s="133" t="str">
        <f>VLOOKUP($A289,Data[],7,FALSE)</f>
        <v>DVC</v>
      </c>
      <c r="H289" s="133" t="str">
        <f>VLOOKUP($A289,Data[],5,FALSE)</f>
        <v>STG</v>
      </c>
      <c r="I289" s="133" t="str">
        <f>VLOOKUP($A289,Data[],4,FALSE)</f>
        <v>XUEREB</v>
      </c>
      <c r="J289" s="182" t="s">
        <v>5</v>
      </c>
      <c r="K289" s="182" t="s">
        <v>850</v>
      </c>
      <c r="L289" s="182" t="s">
        <v>848</v>
      </c>
      <c r="M289" s="189">
        <v>1.5</v>
      </c>
      <c r="N289" s="188">
        <v>53</v>
      </c>
      <c r="O289" s="200" t="s">
        <v>998</v>
      </c>
      <c r="P289" s="114" t="s">
        <v>960</v>
      </c>
      <c r="Q289" s="114"/>
      <c r="R289" s="114"/>
      <c r="S289" s="113"/>
      <c r="T289" s="114"/>
      <c r="U289" s="114"/>
      <c r="V289" s="115"/>
      <c r="W289" s="115"/>
      <c r="X289" s="115"/>
      <c r="Y289" s="115"/>
      <c r="Z289" s="115"/>
      <c r="AA289" s="1"/>
      <c r="AB289" s="1"/>
      <c r="AC289" s="1"/>
    </row>
    <row r="290" spans="1:29" ht="16" thickBot="1" x14ac:dyDescent="0.5">
      <c r="A290" s="176">
        <v>109706</v>
      </c>
      <c r="B290" s="181" t="str">
        <f>VLOOKUP($A290,Data[],2,FALSE)</f>
        <v>SIMIAN-MERMIER</v>
      </c>
      <c r="C290" s="181" t="str">
        <f>VLOOKUP($A290,Data[],3,FALSE)</f>
        <v>Steeve</v>
      </c>
      <c r="D290" s="116">
        <f>VLOOKUP($A290,Data[],15,FALSE)</f>
        <v>37</v>
      </c>
      <c r="E290" s="116">
        <f>VLOOKUP($A290,Data[],6,FALSE)</f>
        <v>10</v>
      </c>
      <c r="F290" s="116" t="str">
        <f>VLOOKUP($A290,Data[],16,FALSE)</f>
        <v>M</v>
      </c>
      <c r="G290" s="133" t="str">
        <f>VLOOKUP($A290,Data[],7,FALSE)</f>
        <v>DVC</v>
      </c>
      <c r="H290" s="133" t="str">
        <f>VLOOKUP($A290,Data[],5,FALSE)</f>
        <v>STG</v>
      </c>
      <c r="I290" s="133" t="str">
        <f>VLOOKUP($A290,Data[],4,FALSE)</f>
        <v>XUEREB</v>
      </c>
      <c r="J290" s="182" t="s">
        <v>5</v>
      </c>
      <c r="K290" s="182" t="s">
        <v>973</v>
      </c>
      <c r="L290" s="182" t="s">
        <v>848</v>
      </c>
      <c r="M290" s="189">
        <v>7</v>
      </c>
      <c r="N290" s="188">
        <v>162</v>
      </c>
      <c r="O290" s="200" t="s">
        <v>998</v>
      </c>
      <c r="P290" s="114" t="s">
        <v>960</v>
      </c>
      <c r="Q290" s="114"/>
      <c r="R290" s="114"/>
      <c r="S290" s="113"/>
      <c r="T290" s="114"/>
      <c r="U290" s="114"/>
      <c r="V290" s="115"/>
      <c r="W290" s="115"/>
      <c r="X290" s="115"/>
      <c r="Y290" s="115"/>
      <c r="Z290" s="115"/>
      <c r="AA290" s="1"/>
      <c r="AB290" s="1"/>
      <c r="AC290" s="1"/>
    </row>
    <row r="291" spans="1:29" ht="16" thickBot="1" x14ac:dyDescent="0.5">
      <c r="A291" s="176">
        <v>109706</v>
      </c>
      <c r="B291" s="181" t="str">
        <f>VLOOKUP($A291,Data[],2,FALSE)</f>
        <v>SIMIAN-MERMIER</v>
      </c>
      <c r="C291" s="181" t="str">
        <f>VLOOKUP($A291,Data[],3,FALSE)</f>
        <v>Steeve</v>
      </c>
      <c r="D291" s="116">
        <f>VLOOKUP($A291,Data[],15,FALSE)</f>
        <v>37</v>
      </c>
      <c r="E291" s="116">
        <f>VLOOKUP($A291,Data[],6,FALSE)</f>
        <v>10</v>
      </c>
      <c r="F291" s="116" t="str">
        <f>VLOOKUP($A291,Data[],16,FALSE)</f>
        <v>M</v>
      </c>
      <c r="G291" s="133" t="str">
        <f>VLOOKUP($A291,Data[],7,FALSE)</f>
        <v>DVC</v>
      </c>
      <c r="H291" s="133" t="str">
        <f>VLOOKUP($A291,Data[],5,FALSE)</f>
        <v>STG</v>
      </c>
      <c r="I291" s="133" t="str">
        <f>VLOOKUP($A291,Data[],4,FALSE)</f>
        <v>XUEREB</v>
      </c>
      <c r="J291" s="182" t="s">
        <v>5</v>
      </c>
      <c r="K291" s="182" t="s">
        <v>972</v>
      </c>
      <c r="L291" s="182" t="s">
        <v>848</v>
      </c>
      <c r="M291" s="189">
        <v>7</v>
      </c>
      <c r="N291" s="188">
        <v>165</v>
      </c>
      <c r="O291" s="200" t="s">
        <v>998</v>
      </c>
      <c r="P291" s="114" t="s">
        <v>960</v>
      </c>
      <c r="Q291" s="114"/>
      <c r="R291" s="114"/>
      <c r="S291" s="113"/>
      <c r="T291" s="114"/>
      <c r="U291" s="114"/>
      <c r="V291" s="115"/>
      <c r="W291" s="115"/>
      <c r="X291" s="115"/>
      <c r="Y291" s="115"/>
      <c r="Z291" s="115"/>
      <c r="AA291" s="1"/>
      <c r="AB291" s="1"/>
      <c r="AC291" s="1"/>
    </row>
    <row r="292" spans="1:29" ht="16" thickBot="1" x14ac:dyDescent="0.5">
      <c r="A292" s="179">
        <v>109706</v>
      </c>
      <c r="B292" s="181" t="str">
        <f>VLOOKUP($A292,Data[],2,FALSE)</f>
        <v>SIMIAN-MERMIER</v>
      </c>
      <c r="C292" s="181" t="str">
        <f>VLOOKUP($A292,Data[],3,FALSE)</f>
        <v>Steeve</v>
      </c>
      <c r="D292" s="116">
        <f>VLOOKUP($A292,Data[],15,FALSE)</f>
        <v>37</v>
      </c>
      <c r="E292" s="116">
        <f>VLOOKUP($A292,Data[],6,FALSE)</f>
        <v>10</v>
      </c>
      <c r="F292" s="116" t="str">
        <f>VLOOKUP($A292,Data[],16,FALSE)</f>
        <v>M</v>
      </c>
      <c r="G292" s="133" t="str">
        <f>VLOOKUP($A292,Data[],7,FALSE)</f>
        <v>DVC</v>
      </c>
      <c r="H292" s="133" t="str">
        <f>VLOOKUP($A292,Data[],5,FALSE)</f>
        <v>STG</v>
      </c>
      <c r="I292" s="133" t="str">
        <f>VLOOKUP($A292,Data[],4,FALSE)</f>
        <v>XUEREB</v>
      </c>
      <c r="J292" s="182" t="s">
        <v>5</v>
      </c>
      <c r="K292" s="182" t="s">
        <v>974</v>
      </c>
      <c r="L292" s="182" t="s">
        <v>863</v>
      </c>
      <c r="M292" s="189">
        <v>10.5</v>
      </c>
      <c r="N292" s="188">
        <v>260</v>
      </c>
      <c r="O292" s="200" t="s">
        <v>998</v>
      </c>
      <c r="P292" s="114" t="s">
        <v>960</v>
      </c>
      <c r="Q292" s="114"/>
      <c r="R292" s="114"/>
      <c r="S292" s="113"/>
      <c r="T292" s="114"/>
      <c r="U292" s="114"/>
      <c r="V292" s="115"/>
      <c r="W292" s="115"/>
      <c r="X292" s="115"/>
      <c r="Y292" s="115"/>
      <c r="Z292" s="115"/>
      <c r="AA292" s="1"/>
      <c r="AB292" s="1"/>
      <c r="AC292" s="1"/>
    </row>
    <row r="293" spans="1:29" ht="16" thickBot="1" x14ac:dyDescent="0.5">
      <c r="A293" s="176">
        <v>103008</v>
      </c>
      <c r="B293" s="181" t="str">
        <f>VLOOKUP($A293,Data[],2,FALSE)</f>
        <v>SINACORI</v>
      </c>
      <c r="C293" s="181" t="str">
        <f>VLOOKUP($A293,Data[],3,FALSE)</f>
        <v>Gilles</v>
      </c>
      <c r="D293" s="116">
        <f>VLOOKUP($A293,Data[],15,FALSE)</f>
        <v>49</v>
      </c>
      <c r="E293" s="116">
        <f>VLOOKUP($A293,Data[],6,FALSE)</f>
        <v>26</v>
      </c>
      <c r="F293" s="116" t="str">
        <f>VLOOKUP($A293,Data[],16,FALSE)</f>
        <v>M</v>
      </c>
      <c r="G293" s="133" t="str">
        <f>VLOOKUP($A293,Data[],7,FALSE)</f>
        <v>Non DVC</v>
      </c>
      <c r="H293" s="133" t="str">
        <f>VLOOKUP($A293,Data[],5,FALSE)</f>
        <v>Aub.</v>
      </c>
      <c r="I293" s="133" t="str">
        <f>VLOOKUP($A293,Data[],4,FALSE)</f>
        <v>PIFFAUT</v>
      </c>
      <c r="J293" s="182" t="s">
        <v>5</v>
      </c>
      <c r="K293" s="182" t="s">
        <v>850</v>
      </c>
      <c r="L293" s="182" t="s">
        <v>848</v>
      </c>
      <c r="M293" s="189">
        <v>1.5</v>
      </c>
      <c r="N293" s="188">
        <v>53</v>
      </c>
      <c r="O293" s="200" t="s">
        <v>998</v>
      </c>
      <c r="P293" s="114" t="s">
        <v>960</v>
      </c>
      <c r="Q293" s="114"/>
      <c r="R293" s="114"/>
      <c r="S293" s="113"/>
      <c r="T293" s="114"/>
      <c r="U293" s="114"/>
      <c r="V293" s="115"/>
      <c r="W293" s="115"/>
      <c r="X293" s="115"/>
      <c r="Y293" s="115"/>
      <c r="Z293" s="115"/>
      <c r="AA293" s="1"/>
      <c r="AB293" s="1"/>
      <c r="AC293" s="1"/>
    </row>
    <row r="294" spans="1:29" ht="16" thickBot="1" x14ac:dyDescent="0.5">
      <c r="A294" s="176">
        <v>103000</v>
      </c>
      <c r="B294" s="181" t="str">
        <f>VLOOKUP($A294,Data[],2,FALSE)</f>
        <v>SOUCHE</v>
      </c>
      <c r="C294" s="181" t="str">
        <f>VLOOKUP($A294,Data[],3,FALSE)</f>
        <v>Stephane</v>
      </c>
      <c r="D294" s="116">
        <f>VLOOKUP($A294,Data[],15,FALSE)</f>
        <v>46</v>
      </c>
      <c r="E294" s="116">
        <f>VLOOKUP($A294,Data[],6,FALSE)</f>
        <v>23</v>
      </c>
      <c r="F294" s="116" t="str">
        <f>VLOOKUP($A294,Data[],16,FALSE)</f>
        <v>M</v>
      </c>
      <c r="G294" s="133" t="str">
        <f>VLOOKUP($A294,Data[],7,FALSE)</f>
        <v>DVC</v>
      </c>
      <c r="H294" s="133" t="str">
        <f>VLOOKUP($A294,Data[],5,FALSE)</f>
        <v>Aub.</v>
      </c>
      <c r="I294" s="133" t="str">
        <f>VLOOKUP($A294,Data[],4,FALSE)</f>
        <v>SENEPART</v>
      </c>
      <c r="J294" s="182" t="s">
        <v>5</v>
      </c>
      <c r="K294" s="182" t="s">
        <v>850</v>
      </c>
      <c r="L294" s="182" t="s">
        <v>848</v>
      </c>
      <c r="M294" s="189">
        <v>1.5</v>
      </c>
      <c r="N294" s="188">
        <v>53</v>
      </c>
      <c r="O294" s="200" t="s">
        <v>998</v>
      </c>
      <c r="P294" s="114" t="s">
        <v>960</v>
      </c>
      <c r="Q294" s="114"/>
      <c r="R294" s="114"/>
      <c r="S294" s="113"/>
      <c r="T294" s="114"/>
      <c r="U294" s="114"/>
      <c r="V294" s="115"/>
      <c r="W294" s="115"/>
      <c r="X294" s="115"/>
      <c r="Y294" s="115"/>
      <c r="Z294" s="115"/>
      <c r="AA294" s="1"/>
      <c r="AB294" s="1"/>
      <c r="AC294" s="1"/>
    </row>
    <row r="295" spans="1:29" ht="16" thickBot="1" x14ac:dyDescent="0.5">
      <c r="A295" s="179">
        <v>103000</v>
      </c>
      <c r="B295" s="181" t="str">
        <f>VLOOKUP($A295,Data[],2,FALSE)</f>
        <v>SOUCHE</v>
      </c>
      <c r="C295" s="181" t="str">
        <f>VLOOKUP($A295,Data[],3,FALSE)</f>
        <v>Stephane</v>
      </c>
      <c r="D295" s="116">
        <f>VLOOKUP($A295,Data[],15,FALSE)</f>
        <v>46</v>
      </c>
      <c r="E295" s="116">
        <f>VLOOKUP($A295,Data[],6,FALSE)</f>
        <v>23</v>
      </c>
      <c r="F295" s="116" t="str">
        <f>VLOOKUP($A295,Data[],16,FALSE)</f>
        <v>M</v>
      </c>
      <c r="G295" s="133" t="str">
        <f>VLOOKUP($A295,Data[],7,FALSE)</f>
        <v>DVC</v>
      </c>
      <c r="H295" s="133" t="str">
        <f>VLOOKUP($A295,Data[],5,FALSE)</f>
        <v>Aub.</v>
      </c>
      <c r="I295" s="133" t="str">
        <f>VLOOKUP($A295,Data[],4,FALSE)</f>
        <v>SENEPART</v>
      </c>
      <c r="J295" s="182" t="s">
        <v>5</v>
      </c>
      <c r="K295" s="182" t="s">
        <v>861</v>
      </c>
      <c r="L295" s="182" t="s">
        <v>1006</v>
      </c>
      <c r="M295" s="189">
        <v>7</v>
      </c>
      <c r="N295" s="188">
        <v>117</v>
      </c>
      <c r="O295" s="200" t="s">
        <v>998</v>
      </c>
      <c r="P295" s="114" t="s">
        <v>960</v>
      </c>
      <c r="Q295" s="114"/>
      <c r="R295" s="114"/>
      <c r="S295" s="113"/>
      <c r="T295" s="114"/>
      <c r="U295" s="114"/>
      <c r="V295" s="115"/>
      <c r="W295" s="115"/>
      <c r="X295" s="115"/>
      <c r="Y295" s="115"/>
      <c r="Z295" s="115"/>
      <c r="AA295" s="1"/>
      <c r="AB295" s="1"/>
      <c r="AC295" s="1"/>
    </row>
    <row r="296" spans="1:29" ht="16" thickBot="1" x14ac:dyDescent="0.5">
      <c r="A296" s="176">
        <v>10524265</v>
      </c>
      <c r="B296" s="181" t="str">
        <f>VLOOKUP($A296,Data[],2,FALSE)</f>
        <v>TAYAC</v>
      </c>
      <c r="C296" s="181" t="str">
        <f>VLOOKUP($A296,Data[],3,FALSE)</f>
        <v>Vincent</v>
      </c>
      <c r="D296" s="116">
        <f>VLOOKUP($A296,Data[],15,FALSE)</f>
        <v>26</v>
      </c>
      <c r="E296" s="116">
        <f>VLOOKUP($A296,Data[],6,FALSE)</f>
        <v>0</v>
      </c>
      <c r="F296" s="116" t="str">
        <f>VLOOKUP($A296,Data[],16,FALSE)</f>
        <v>M</v>
      </c>
      <c r="G296" s="133" t="str">
        <f>VLOOKUP($A296,Data[],7,FALSE)</f>
        <v>Non DVC</v>
      </c>
      <c r="H296" s="133" t="str">
        <f>VLOOKUP($A296,Data[],5,FALSE)</f>
        <v>STG</v>
      </c>
      <c r="I296" s="133" t="str">
        <f>VLOOKUP($A296,Data[],4,FALSE)</f>
        <v>FOUASSIER</v>
      </c>
      <c r="J296" s="182" t="s">
        <v>5</v>
      </c>
      <c r="K296" s="182" t="s">
        <v>850</v>
      </c>
      <c r="L296" s="182" t="s">
        <v>848</v>
      </c>
      <c r="M296" s="189">
        <v>1.5</v>
      </c>
      <c r="N296" s="188">
        <v>53</v>
      </c>
      <c r="O296" s="200" t="s">
        <v>998</v>
      </c>
      <c r="P296" s="114" t="s">
        <v>960</v>
      </c>
      <c r="Q296" s="114"/>
      <c r="R296" s="114"/>
      <c r="S296" s="113"/>
      <c r="T296" s="114"/>
      <c r="U296" s="114"/>
      <c r="V296" s="115"/>
      <c r="W296" s="115"/>
      <c r="X296" s="115"/>
      <c r="Y296" s="115"/>
      <c r="Z296" s="115"/>
      <c r="AA296" s="1"/>
      <c r="AB296" s="1"/>
      <c r="AC296" s="1"/>
    </row>
    <row r="297" spans="1:29" ht="16" thickBot="1" x14ac:dyDescent="0.5">
      <c r="A297" s="176">
        <v>10559265</v>
      </c>
      <c r="B297" s="181" t="str">
        <f>VLOOKUP($A297,Data[],2,FALSE)</f>
        <v>TESSONNIER</v>
      </c>
      <c r="C297" s="181" t="str">
        <f>VLOOKUP($A297,Data[],3,FALSE)</f>
        <v>Jonathan</v>
      </c>
      <c r="D297" s="116">
        <f>VLOOKUP($A297,Data[],15,FALSE)</f>
        <v>26</v>
      </c>
      <c r="E297" s="116">
        <f>VLOOKUP($A297,Data[],6,FALSE)</f>
        <v>1</v>
      </c>
      <c r="F297" s="116" t="str">
        <f>VLOOKUP($A297,Data[],16,FALSE)</f>
        <v>M</v>
      </c>
      <c r="G297" s="133" t="str">
        <f>VLOOKUP($A297,Data[],7,FALSE)</f>
        <v>DVC</v>
      </c>
      <c r="H297" s="133" t="str">
        <f>VLOOKUP($A297,Data[],5,FALSE)</f>
        <v>STG</v>
      </c>
      <c r="I297" s="133" t="str">
        <f>VLOOKUP($A297,Data[],4,FALSE)</f>
        <v>XUEREB</v>
      </c>
      <c r="J297" s="182" t="s">
        <v>5</v>
      </c>
      <c r="K297" s="182" t="s">
        <v>971</v>
      </c>
      <c r="L297" s="182" t="s">
        <v>848</v>
      </c>
      <c r="M297" s="189">
        <v>7</v>
      </c>
      <c r="N297" s="188">
        <v>124</v>
      </c>
      <c r="O297" s="200" t="s">
        <v>998</v>
      </c>
      <c r="P297" s="114" t="s">
        <v>960</v>
      </c>
      <c r="Q297" s="114"/>
      <c r="R297" s="114"/>
      <c r="S297" s="113"/>
      <c r="T297" s="114"/>
      <c r="U297" s="114"/>
      <c r="V297" s="115"/>
      <c r="W297" s="115"/>
      <c r="X297" s="115"/>
      <c r="Y297" s="115"/>
      <c r="Z297" s="115"/>
      <c r="AA297" s="1"/>
      <c r="AB297" s="1"/>
      <c r="AC297" s="1"/>
    </row>
    <row r="298" spans="1:29" ht="16" thickBot="1" x14ac:dyDescent="0.5">
      <c r="A298" s="176">
        <v>10559265</v>
      </c>
      <c r="B298" s="181" t="str">
        <f>VLOOKUP($A298,Data[],2,FALSE)</f>
        <v>TESSONNIER</v>
      </c>
      <c r="C298" s="181" t="str">
        <f>VLOOKUP($A298,Data[],3,FALSE)</f>
        <v>Jonathan</v>
      </c>
      <c r="D298" s="116">
        <f>VLOOKUP($A298,Data[],15,FALSE)</f>
        <v>26</v>
      </c>
      <c r="E298" s="116">
        <f>VLOOKUP($A298,Data[],6,FALSE)</f>
        <v>1</v>
      </c>
      <c r="F298" s="116" t="str">
        <f>VLOOKUP($A298,Data[],16,FALSE)</f>
        <v>M</v>
      </c>
      <c r="G298" s="133" t="str">
        <f>VLOOKUP($A298,Data[],7,FALSE)</f>
        <v>DVC</v>
      </c>
      <c r="H298" s="133" t="str">
        <f>VLOOKUP($A298,Data[],5,FALSE)</f>
        <v>STG</v>
      </c>
      <c r="I298" s="133" t="str">
        <f>VLOOKUP($A298,Data[],4,FALSE)</f>
        <v>XUEREB</v>
      </c>
      <c r="J298" s="182" t="s">
        <v>5</v>
      </c>
      <c r="K298" s="182" t="s">
        <v>850</v>
      </c>
      <c r="L298" s="182" t="s">
        <v>848</v>
      </c>
      <c r="M298" s="189">
        <v>1.5</v>
      </c>
      <c r="N298" s="188">
        <v>53</v>
      </c>
      <c r="O298" s="200" t="s">
        <v>998</v>
      </c>
      <c r="P298" s="114" t="s">
        <v>960</v>
      </c>
      <c r="Q298" s="114"/>
      <c r="R298" s="114"/>
      <c r="S298" s="113"/>
      <c r="T298" s="114"/>
      <c r="U298" s="114"/>
      <c r="V298" s="115"/>
      <c r="W298" s="115"/>
      <c r="X298" s="115"/>
      <c r="Y298" s="115"/>
      <c r="Z298" s="115"/>
      <c r="AA298" s="1"/>
      <c r="AB298" s="1"/>
      <c r="AC298" s="1"/>
    </row>
    <row r="299" spans="1:29" ht="16" thickBot="1" x14ac:dyDescent="0.5">
      <c r="A299" s="176">
        <v>103005</v>
      </c>
      <c r="B299" s="181" t="str">
        <f>VLOOKUP($A299,Data[],2,FALSE)</f>
        <v>TEYSSIERJJ</v>
      </c>
      <c r="C299" s="181" t="str">
        <f>VLOOKUP($A299,Data[],3,FALSE)</f>
        <v>Jean-Jacques</v>
      </c>
      <c r="D299" s="116">
        <f>VLOOKUP($A299,Data[],15,FALSE)</f>
        <v>62</v>
      </c>
      <c r="E299" s="116">
        <f>VLOOKUP($A299,Data[],6,FALSE)</f>
        <v>20</v>
      </c>
      <c r="F299" s="116" t="str">
        <f>VLOOKUP($A299,Data[],16,FALSE)</f>
        <v>M</v>
      </c>
      <c r="G299" s="133" t="str">
        <f>VLOOKUP($A299,Data[],7,FALSE)</f>
        <v>DVC</v>
      </c>
      <c r="H299" s="133" t="str">
        <f>VLOOKUP($A299,Data[],5,FALSE)</f>
        <v>Aub.</v>
      </c>
      <c r="I299" s="133" t="str">
        <f>VLOOKUP($A299,Data[],4,FALSE)</f>
        <v>SENEPART</v>
      </c>
      <c r="J299" s="182" t="s">
        <v>5</v>
      </c>
      <c r="K299" s="182" t="s">
        <v>971</v>
      </c>
      <c r="L299" s="182" t="s">
        <v>848</v>
      </c>
      <c r="M299" s="189">
        <v>7</v>
      </c>
      <c r="N299" s="188">
        <v>124</v>
      </c>
      <c r="O299" s="200" t="s">
        <v>998</v>
      </c>
      <c r="P299" s="114" t="s">
        <v>960</v>
      </c>
      <c r="Q299" s="114"/>
      <c r="R299" s="114"/>
      <c r="S299" s="113"/>
      <c r="T299" s="114"/>
      <c r="U299" s="114"/>
      <c r="V299" s="115"/>
      <c r="W299" s="115"/>
      <c r="X299" s="115"/>
      <c r="Y299" s="115"/>
      <c r="Z299" s="115"/>
      <c r="AA299" s="1"/>
      <c r="AB299" s="1"/>
      <c r="AC299" s="1"/>
    </row>
    <row r="300" spans="1:29" ht="16" thickBot="1" x14ac:dyDescent="0.5">
      <c r="A300" s="176">
        <v>103065</v>
      </c>
      <c r="B300" s="181" t="str">
        <f>VLOOKUP($A300,Data[],2,FALSE)</f>
        <v>TEYSSIERS</v>
      </c>
      <c r="C300" s="181" t="str">
        <f>VLOOKUP($A300,Data[],3,FALSE)</f>
        <v>Sylvie</v>
      </c>
      <c r="D300" s="116">
        <f>VLOOKUP($A300,Data[],15,FALSE)</f>
        <v>53</v>
      </c>
      <c r="E300" s="116">
        <f>VLOOKUP($A300,Data[],6,FALSE)</f>
        <v>35</v>
      </c>
      <c r="F300" s="116" t="str">
        <f>VLOOKUP($A300,Data[],16,FALSE)</f>
        <v>F</v>
      </c>
      <c r="G300" s="133" t="str">
        <f>VLOOKUP($A300,Data[],7,FALSE)</f>
        <v>Non DVC</v>
      </c>
      <c r="H300" s="133" t="str">
        <f>VLOOKUP($A300,Data[],5,FALSE)</f>
        <v>Aub.</v>
      </c>
      <c r="I300" s="133" t="str">
        <f>VLOOKUP($A300,Data[],4,FALSE)</f>
        <v>RICCARDI</v>
      </c>
      <c r="J300" s="182" t="s">
        <v>5</v>
      </c>
      <c r="K300" s="182" t="s">
        <v>850</v>
      </c>
      <c r="L300" s="182" t="s">
        <v>848</v>
      </c>
      <c r="M300" s="189">
        <v>1.5</v>
      </c>
      <c r="N300" s="188">
        <v>53</v>
      </c>
      <c r="O300" s="200" t="s">
        <v>998</v>
      </c>
      <c r="P300" s="114" t="s">
        <v>960</v>
      </c>
      <c r="Q300" s="114"/>
      <c r="R300" s="114"/>
      <c r="S300" s="113"/>
      <c r="T300" s="114"/>
      <c r="U300" s="114"/>
      <c r="V300" s="115"/>
      <c r="W300" s="115"/>
      <c r="X300" s="115"/>
      <c r="Y300" s="115"/>
      <c r="Z300" s="115"/>
      <c r="AA300" s="1"/>
      <c r="AB300" s="1"/>
      <c r="AC300" s="1"/>
    </row>
    <row r="301" spans="1:29" ht="16" thickBot="1" x14ac:dyDescent="0.5">
      <c r="A301" s="179">
        <v>103065</v>
      </c>
      <c r="B301" s="181" t="str">
        <f>VLOOKUP($A301,Data[],2,FALSE)</f>
        <v>TEYSSIERS</v>
      </c>
      <c r="C301" s="181" t="str">
        <f>VLOOKUP($A301,Data[],3,FALSE)</f>
        <v>Sylvie</v>
      </c>
      <c r="D301" s="116">
        <f>VLOOKUP($A301,Data[],15,FALSE)</f>
        <v>53</v>
      </c>
      <c r="E301" s="116">
        <f>VLOOKUP($A301,Data[],6,FALSE)</f>
        <v>35</v>
      </c>
      <c r="F301" s="116" t="str">
        <f>VLOOKUP($A301,Data[],16,FALSE)</f>
        <v>F</v>
      </c>
      <c r="G301" s="133" t="str">
        <f>VLOOKUP($A301,Data[],7,FALSE)</f>
        <v>Non DVC</v>
      </c>
      <c r="H301" s="133" t="str">
        <f>VLOOKUP($A301,Data[],5,FALSE)</f>
        <v>Aub.</v>
      </c>
      <c r="I301" s="133" t="str">
        <f>VLOOKUP($A301,Data[],4,FALSE)</f>
        <v>RICCARDI</v>
      </c>
      <c r="J301" s="182" t="s">
        <v>5</v>
      </c>
      <c r="K301" s="182" t="s">
        <v>861</v>
      </c>
      <c r="L301" s="182" t="s">
        <v>1006</v>
      </c>
      <c r="M301" s="189">
        <v>7</v>
      </c>
      <c r="N301" s="188">
        <v>117</v>
      </c>
      <c r="O301" s="200" t="s">
        <v>998</v>
      </c>
      <c r="P301" s="114" t="s">
        <v>960</v>
      </c>
      <c r="Q301" s="114"/>
      <c r="R301" s="114"/>
      <c r="S301" s="113"/>
      <c r="T301" s="114"/>
      <c r="U301" s="114"/>
      <c r="V301" s="115"/>
      <c r="W301" s="115"/>
      <c r="X301" s="115"/>
      <c r="Y301" s="115"/>
      <c r="Z301" s="115"/>
      <c r="AA301" s="1"/>
      <c r="AB301" s="1"/>
      <c r="AC301" s="1"/>
    </row>
    <row r="302" spans="1:29" ht="16" thickBot="1" x14ac:dyDescent="0.5">
      <c r="A302" s="179">
        <v>102889</v>
      </c>
      <c r="B302" s="181" t="str">
        <f>VLOOKUP($A302,Data[],2,FALSE)</f>
        <v>TOURMEAU</v>
      </c>
      <c r="C302" s="181" t="str">
        <f>VLOOKUP($A302,Data[],3,FALSE)</f>
        <v>Lydia</v>
      </c>
      <c r="D302" s="116">
        <f>VLOOKUP($A302,Data[],15,FALSE)</f>
        <v>55</v>
      </c>
      <c r="E302" s="116">
        <f>VLOOKUP($A302,Data[],6,FALSE)</f>
        <v>10</v>
      </c>
      <c r="F302" s="116" t="str">
        <f>VLOOKUP($A302,Data[],16,FALSE)</f>
        <v>F</v>
      </c>
      <c r="G302" s="133" t="str">
        <f>VLOOKUP($A302,Data[],7,FALSE)</f>
        <v>DVC</v>
      </c>
      <c r="H302" s="133" t="str">
        <f>VLOOKUP($A302,Data[],5,FALSE)</f>
        <v>Aub.</v>
      </c>
      <c r="I302" s="133" t="str">
        <f>VLOOKUP($A302,Data[],4,FALSE)</f>
        <v>ALIX</v>
      </c>
      <c r="J302" s="182" t="s">
        <v>5</v>
      </c>
      <c r="K302" s="182" t="s">
        <v>861</v>
      </c>
      <c r="L302" s="182" t="s">
        <v>1006</v>
      </c>
      <c r="M302" s="189">
        <v>7</v>
      </c>
      <c r="N302" s="188">
        <v>117</v>
      </c>
      <c r="O302" s="200" t="s">
        <v>998</v>
      </c>
      <c r="P302" s="114" t="s">
        <v>960</v>
      </c>
      <c r="Q302" s="114"/>
      <c r="R302" s="114"/>
      <c r="S302" s="113"/>
      <c r="T302" s="114"/>
      <c r="U302" s="114"/>
      <c r="V302" s="115"/>
      <c r="W302" s="115"/>
      <c r="X302" s="115"/>
      <c r="Y302" s="115"/>
      <c r="Z302" s="115"/>
      <c r="AA302" s="1"/>
      <c r="AB302" s="1"/>
      <c r="AC302" s="1"/>
    </row>
    <row r="303" spans="1:29" ht="16" thickBot="1" x14ac:dyDescent="0.5">
      <c r="A303" s="176">
        <v>136680</v>
      </c>
      <c r="B303" s="181" t="str">
        <f>VLOOKUP($A303,Data[],2,FALSE)</f>
        <v>VACCHIANI</v>
      </c>
      <c r="C303" s="181" t="str">
        <f>VLOOKUP($A303,Data[],3,FALSE)</f>
        <v>Patrick</v>
      </c>
      <c r="D303" s="116">
        <f>VLOOKUP($A303,Data[],15,FALSE)</f>
        <v>49</v>
      </c>
      <c r="E303" s="116">
        <f>VLOOKUP($A303,Data[],6,FALSE)</f>
        <v>0</v>
      </c>
      <c r="F303" s="116" t="str">
        <f>VLOOKUP($A303,Data[],16,FALSE)</f>
        <v>M</v>
      </c>
      <c r="G303" s="133" t="str">
        <f>VLOOKUP($A303,Data[],7,FALSE)</f>
        <v>DVC</v>
      </c>
      <c r="H303" s="133" t="str">
        <f>VLOOKUP($A303,Data[],5,FALSE)</f>
        <v>STG</v>
      </c>
      <c r="I303" s="133" t="str">
        <f>VLOOKUP($A303,Data[],4,FALSE)</f>
        <v>FOUASSIER</v>
      </c>
      <c r="J303" s="182" t="s">
        <v>5</v>
      </c>
      <c r="K303" s="182" t="s">
        <v>850</v>
      </c>
      <c r="L303" s="182" t="s">
        <v>848</v>
      </c>
      <c r="M303" s="189">
        <v>1.5</v>
      </c>
      <c r="N303" s="188">
        <v>53</v>
      </c>
      <c r="O303" s="200" t="s">
        <v>998</v>
      </c>
      <c r="P303" s="114" t="s">
        <v>960</v>
      </c>
      <c r="Q303" s="114"/>
      <c r="R303" s="114"/>
      <c r="S303" s="113"/>
      <c r="T303" s="114"/>
      <c r="U303" s="114"/>
      <c r="V303" s="115"/>
      <c r="W303" s="115"/>
      <c r="X303" s="115"/>
      <c r="Y303" s="115"/>
      <c r="Z303" s="115"/>
      <c r="AA303" s="1"/>
      <c r="AB303" s="1"/>
      <c r="AC303" s="1"/>
    </row>
    <row r="304" spans="1:29" ht="16" thickBot="1" x14ac:dyDescent="0.5">
      <c r="A304" s="176">
        <v>102964</v>
      </c>
      <c r="B304" s="181" t="str">
        <f>VLOOKUP($A304,Data[],2,FALSE)</f>
        <v>VANIER</v>
      </c>
      <c r="C304" s="181" t="str">
        <f>VLOOKUP($A304,Data[],3,FALSE)</f>
        <v>Bruno</v>
      </c>
      <c r="D304" s="116">
        <f>VLOOKUP($A304,Data[],15,FALSE)</f>
        <v>46</v>
      </c>
      <c r="E304" s="116">
        <f>VLOOKUP($A304,Data[],6,FALSE)</f>
        <v>18</v>
      </c>
      <c r="F304" s="116" t="str">
        <f>VLOOKUP($A304,Data[],16,FALSE)</f>
        <v>M</v>
      </c>
      <c r="G304" s="133" t="str">
        <f>VLOOKUP($A304,Data[],7,FALSE)</f>
        <v>DVC</v>
      </c>
      <c r="H304" s="133" t="str">
        <f>VLOOKUP($A304,Data[],5,FALSE)</f>
        <v>Aub.</v>
      </c>
      <c r="I304" s="133" t="str">
        <f>VLOOKUP($A304,Data[],4,FALSE)</f>
        <v>ALIX</v>
      </c>
      <c r="J304" s="182" t="s">
        <v>5</v>
      </c>
      <c r="K304" s="182" t="s">
        <v>850</v>
      </c>
      <c r="L304" s="182" t="s">
        <v>848</v>
      </c>
      <c r="M304" s="189">
        <v>1.5</v>
      </c>
      <c r="N304" s="188">
        <v>53</v>
      </c>
      <c r="O304" s="200" t="s">
        <v>998</v>
      </c>
      <c r="P304" s="114" t="s">
        <v>960</v>
      </c>
      <c r="Q304" s="114"/>
      <c r="R304" s="114"/>
      <c r="S304" s="113"/>
      <c r="T304" s="114"/>
      <c r="U304" s="114"/>
      <c r="V304" s="115"/>
      <c r="W304" s="115"/>
      <c r="X304" s="115"/>
      <c r="Y304" s="115"/>
      <c r="Z304" s="115"/>
      <c r="AA304" s="1"/>
      <c r="AB304" s="1"/>
      <c r="AC304" s="1"/>
    </row>
    <row r="305" spans="1:35" ht="16" thickBot="1" x14ac:dyDescent="0.5">
      <c r="A305" s="179">
        <v>102964</v>
      </c>
      <c r="B305" s="181" t="str">
        <f>VLOOKUP($A305,Data[],2,FALSE)</f>
        <v>VANIER</v>
      </c>
      <c r="C305" s="181" t="str">
        <f>VLOOKUP($A305,Data[],3,FALSE)</f>
        <v>Bruno</v>
      </c>
      <c r="D305" s="116">
        <f>VLOOKUP($A305,Data[],15,FALSE)</f>
        <v>46</v>
      </c>
      <c r="E305" s="116">
        <f>VLOOKUP($A305,Data[],6,FALSE)</f>
        <v>18</v>
      </c>
      <c r="F305" s="116" t="str">
        <f>VLOOKUP($A305,Data[],16,FALSE)</f>
        <v>M</v>
      </c>
      <c r="G305" s="133" t="str">
        <f>VLOOKUP($A305,Data[],7,FALSE)</f>
        <v>DVC</v>
      </c>
      <c r="H305" s="133" t="str">
        <f>VLOOKUP($A305,Data[],5,FALSE)</f>
        <v>Aub.</v>
      </c>
      <c r="I305" s="133" t="str">
        <f>VLOOKUP($A305,Data[],4,FALSE)</f>
        <v>ALIX</v>
      </c>
      <c r="J305" s="182" t="s">
        <v>5</v>
      </c>
      <c r="K305" s="182" t="s">
        <v>861</v>
      </c>
      <c r="L305" s="182" t="s">
        <v>1006</v>
      </c>
      <c r="M305" s="189">
        <v>7</v>
      </c>
      <c r="N305" s="188">
        <v>117</v>
      </c>
      <c r="O305" s="200" t="s">
        <v>998</v>
      </c>
      <c r="P305" s="114" t="s">
        <v>960</v>
      </c>
      <c r="Q305" s="114"/>
      <c r="R305" s="114"/>
      <c r="S305" s="113"/>
      <c r="T305" s="114"/>
      <c r="U305" s="114"/>
      <c r="V305" s="115"/>
      <c r="W305" s="115"/>
      <c r="X305" s="115"/>
      <c r="Y305" s="115"/>
      <c r="Z305" s="115"/>
      <c r="AA305" s="1"/>
      <c r="AB305" s="1"/>
      <c r="AC305" s="1"/>
    </row>
    <row r="306" spans="1:35" ht="16" thickBot="1" x14ac:dyDescent="0.5">
      <c r="A306" s="176">
        <v>10555320</v>
      </c>
      <c r="B306" s="181" t="str">
        <f>VLOOKUP($A306,Data[],2,FALSE)</f>
        <v>VANONI</v>
      </c>
      <c r="C306" s="181" t="str">
        <f>VLOOKUP($A306,Data[],3,FALSE)</f>
        <v>Michael</v>
      </c>
      <c r="D306" s="116">
        <f>VLOOKUP($A306,Data[],15,FALSE)</f>
        <v>38</v>
      </c>
      <c r="E306" s="116">
        <f>VLOOKUP($A306,Data[],6,FALSE)</f>
        <v>1</v>
      </c>
      <c r="F306" s="116" t="str">
        <f>VLOOKUP($A306,Data[],16,FALSE)</f>
        <v>M</v>
      </c>
      <c r="G306" s="133" t="str">
        <f>VLOOKUP($A306,Data[],7,FALSE)</f>
        <v>DVC</v>
      </c>
      <c r="H306" s="133" t="str">
        <f>VLOOKUP($A306,Data[],5,FALSE)</f>
        <v>STG</v>
      </c>
      <c r="I306" s="133" t="str">
        <f>VLOOKUP($A306,Data[],4,FALSE)</f>
        <v>XUEREB</v>
      </c>
      <c r="J306" s="182" t="s">
        <v>5</v>
      </c>
      <c r="K306" s="182" t="s">
        <v>971</v>
      </c>
      <c r="L306" s="182" t="s">
        <v>848</v>
      </c>
      <c r="M306" s="189">
        <v>7</v>
      </c>
      <c r="N306" s="188">
        <v>124</v>
      </c>
      <c r="O306" s="200" t="s">
        <v>998</v>
      </c>
      <c r="P306" s="114" t="s">
        <v>960</v>
      </c>
      <c r="Q306" s="114"/>
      <c r="R306" s="114"/>
      <c r="S306" s="113"/>
      <c r="T306" s="114"/>
      <c r="U306" s="114"/>
      <c r="V306" s="115"/>
      <c r="W306" s="115"/>
      <c r="X306" s="115"/>
      <c r="Y306" s="115"/>
      <c r="Z306" s="115"/>
      <c r="AA306" s="1"/>
      <c r="AB306" s="1"/>
      <c r="AC306" s="1"/>
    </row>
    <row r="307" spans="1:35" ht="16" thickBot="1" x14ac:dyDescent="0.5">
      <c r="A307" s="176">
        <v>191532</v>
      </c>
      <c r="B307" s="181" t="str">
        <f>VLOOKUP($A307,Data[],2,FALSE)</f>
        <v>VERANT</v>
      </c>
      <c r="C307" s="181" t="str">
        <f>VLOOKUP($A307,Data[],3,FALSE)</f>
        <v>Olivier</v>
      </c>
      <c r="D307" s="116">
        <f>VLOOKUP($A307,Data[],15,FALSE)</f>
        <v>55</v>
      </c>
      <c r="E307" s="116">
        <f>VLOOKUP($A307,Data[],6,FALSE)</f>
        <v>26</v>
      </c>
      <c r="F307" s="116" t="str">
        <f>VLOOKUP($A307,Data[],16,FALSE)</f>
        <v>M</v>
      </c>
      <c r="G307" s="133" t="str">
        <f>VLOOKUP($A307,Data[],7,FALSE)</f>
        <v>DVC</v>
      </c>
      <c r="H307" s="133" t="str">
        <f>VLOOKUP($A307,Data[],5,FALSE)</f>
        <v>Lattes</v>
      </c>
      <c r="I307" s="133" t="str">
        <f>VLOOKUP($A307,Data[],4,FALSE)</f>
        <v>VERNE</v>
      </c>
      <c r="J307" s="182" t="s">
        <v>5</v>
      </c>
      <c r="K307" s="182" t="s">
        <v>971</v>
      </c>
      <c r="L307" s="182" t="s">
        <v>848</v>
      </c>
      <c r="M307" s="189">
        <v>7</v>
      </c>
      <c r="N307" s="188">
        <v>124</v>
      </c>
      <c r="O307" s="200" t="s">
        <v>998</v>
      </c>
      <c r="P307" s="114" t="s">
        <v>960</v>
      </c>
      <c r="Q307" s="114"/>
      <c r="R307" s="114"/>
      <c r="S307" s="113"/>
      <c r="T307" s="114"/>
      <c r="U307" s="114"/>
      <c r="V307" s="115"/>
      <c r="W307" s="115"/>
      <c r="X307" s="115"/>
      <c r="Y307" s="115"/>
      <c r="Z307" s="115"/>
      <c r="AA307" s="1"/>
      <c r="AB307" s="1"/>
      <c r="AC307" s="1"/>
    </row>
    <row r="308" spans="1:35" ht="16" thickBot="1" x14ac:dyDescent="0.5">
      <c r="A308" s="179">
        <v>136713</v>
      </c>
      <c r="B308" s="181" t="str">
        <f>VLOOKUP($A308,Data[],2,FALSE)</f>
        <v>VERNE</v>
      </c>
      <c r="C308" s="181" t="str">
        <f>VLOOKUP($A308,Data[],3,FALSE)</f>
        <v>Patrick</v>
      </c>
      <c r="D308" s="116">
        <f>VLOOKUP($A308,Data[],15,FALSE)</f>
        <v>55</v>
      </c>
      <c r="E308" s="116">
        <f>VLOOKUP($A308,Data[],6,FALSE)</f>
        <v>36</v>
      </c>
      <c r="F308" s="116" t="str">
        <f>VLOOKUP($A308,Data[],16,FALSE)</f>
        <v>M</v>
      </c>
      <c r="G308" s="133" t="str">
        <f>VLOOKUP($A308,Data[],7,FALSE)</f>
        <v>Non DVC</v>
      </c>
      <c r="H308" s="133" t="str">
        <f>VLOOKUP($A308,Data[],5,FALSE)</f>
        <v>Lattes</v>
      </c>
      <c r="I308" s="133" t="str">
        <f>VLOOKUP($A308,Data[],4,FALSE)</f>
        <v>CHATAIGNER</v>
      </c>
      <c r="J308" s="182" t="s">
        <v>5</v>
      </c>
      <c r="K308" s="182" t="s">
        <v>994</v>
      </c>
      <c r="L308" s="182" t="s">
        <v>848</v>
      </c>
      <c r="M308" s="189">
        <v>3.5</v>
      </c>
      <c r="N308" s="188">
        <v>351</v>
      </c>
      <c r="O308" s="200" t="s">
        <v>998</v>
      </c>
      <c r="P308" s="114" t="s">
        <v>960</v>
      </c>
      <c r="Q308" s="114"/>
      <c r="R308" s="114"/>
      <c r="S308" s="113"/>
      <c r="T308" s="114"/>
      <c r="U308" s="114"/>
      <c r="V308" s="115"/>
      <c r="W308" s="115"/>
      <c r="X308" s="115"/>
      <c r="Y308" s="115"/>
      <c r="Z308" s="115"/>
      <c r="AA308" s="1"/>
      <c r="AB308" s="1"/>
      <c r="AC308" s="1"/>
    </row>
    <row r="309" spans="1:35" ht="16" thickBot="1" x14ac:dyDescent="0.5">
      <c r="A309" s="176">
        <v>102890</v>
      </c>
      <c r="B309" s="181" t="str">
        <f>VLOOKUP($A309,Data[],2,FALSE)</f>
        <v>VERNETLOG</v>
      </c>
      <c r="C309" s="181" t="str">
        <f>VLOOKUP($A309,Data[],3,FALSE)</f>
        <v>David</v>
      </c>
      <c r="D309" s="116">
        <f>VLOOKUP($A309,Data[],15,FALSE)</f>
        <v>48</v>
      </c>
      <c r="E309" s="116">
        <f>VLOOKUP($A309,Data[],6,FALSE)</f>
        <v>10</v>
      </c>
      <c r="F309" s="116" t="str">
        <f>VLOOKUP($A309,Data[],16,FALSE)</f>
        <v>M</v>
      </c>
      <c r="G309" s="133" t="str">
        <f>VLOOKUP($A309,Data[],7,FALSE)</f>
        <v>DVC</v>
      </c>
      <c r="H309" s="133" t="str">
        <f>VLOOKUP($A309,Data[],5,FALSE)</f>
        <v>Aub.</v>
      </c>
      <c r="I309" s="133" t="str">
        <f>VLOOKUP($A309,Data[],4,FALSE)</f>
        <v>SAVY</v>
      </c>
      <c r="J309" s="182" t="s">
        <v>5</v>
      </c>
      <c r="K309" s="182" t="s">
        <v>850</v>
      </c>
      <c r="L309" s="182" t="s">
        <v>848</v>
      </c>
      <c r="M309" s="189">
        <v>1.5</v>
      </c>
      <c r="N309" s="188">
        <v>53</v>
      </c>
      <c r="O309" s="200" t="s">
        <v>998</v>
      </c>
      <c r="P309" s="114" t="s">
        <v>960</v>
      </c>
      <c r="Q309" s="114"/>
      <c r="R309" s="114"/>
      <c r="S309" s="113"/>
      <c r="T309" s="114"/>
      <c r="U309" s="114"/>
      <c r="V309" s="115"/>
      <c r="W309" s="115"/>
      <c r="X309" s="115"/>
      <c r="Y309" s="115"/>
      <c r="Z309" s="115"/>
      <c r="AA309" s="1"/>
      <c r="AB309" s="1"/>
      <c r="AC309" s="1"/>
    </row>
    <row r="310" spans="1:35" ht="16" thickBot="1" x14ac:dyDescent="0.5">
      <c r="A310" s="179">
        <v>102890</v>
      </c>
      <c r="B310" s="181" t="str">
        <f>VLOOKUP($A310,Data[],2,FALSE)</f>
        <v>VERNETLOG</v>
      </c>
      <c r="C310" s="181" t="str">
        <f>VLOOKUP($A310,Data[],3,FALSE)</f>
        <v>David</v>
      </c>
      <c r="D310" s="116">
        <f>VLOOKUP($A310,Data[],15,FALSE)</f>
        <v>48</v>
      </c>
      <c r="E310" s="116">
        <f>VLOOKUP($A310,Data[],6,FALSE)</f>
        <v>10</v>
      </c>
      <c r="F310" s="116" t="str">
        <f>VLOOKUP($A310,Data[],16,FALSE)</f>
        <v>M</v>
      </c>
      <c r="G310" s="133" t="str">
        <f>VLOOKUP($A310,Data[],7,FALSE)</f>
        <v>DVC</v>
      </c>
      <c r="H310" s="133" t="str">
        <f>VLOOKUP($A310,Data[],5,FALSE)</f>
        <v>Aub.</v>
      </c>
      <c r="I310" s="133" t="str">
        <f>VLOOKUP($A310,Data[],4,FALSE)</f>
        <v>SAVY</v>
      </c>
      <c r="J310" s="182" t="s">
        <v>5</v>
      </c>
      <c r="K310" s="182" t="s">
        <v>861</v>
      </c>
      <c r="L310" s="182" t="s">
        <v>1006</v>
      </c>
      <c r="M310" s="189">
        <v>7</v>
      </c>
      <c r="N310" s="188">
        <v>117</v>
      </c>
      <c r="O310" s="200" t="s">
        <v>998</v>
      </c>
      <c r="P310" s="114" t="s">
        <v>960</v>
      </c>
      <c r="Q310" s="114"/>
      <c r="R310" s="114"/>
      <c r="S310" s="113"/>
      <c r="T310" s="114"/>
      <c r="U310" s="114"/>
      <c r="V310" s="115"/>
      <c r="W310" s="115"/>
      <c r="X310" s="115"/>
      <c r="Y310" s="115"/>
      <c r="Z310" s="115"/>
      <c r="AA310" s="1"/>
      <c r="AB310" s="1"/>
      <c r="AC310" s="1"/>
    </row>
    <row r="311" spans="1:35" ht="16" thickBot="1" x14ac:dyDescent="0.5">
      <c r="A311" s="176">
        <v>330483</v>
      </c>
      <c r="B311" s="181" t="str">
        <f>VLOOKUP($A311,Data[],2,FALSE)</f>
        <v>VILLEGAS</v>
      </c>
      <c r="C311" s="181" t="str">
        <f>VLOOKUP($A311,Data[],3,FALSE)</f>
        <v>Frederic</v>
      </c>
      <c r="D311" s="116">
        <f>VLOOKUP($A311,Data[],15,FALSE)</f>
        <v>31</v>
      </c>
      <c r="E311" s="116">
        <f>VLOOKUP($A311,Data[],6,FALSE)</f>
        <v>3</v>
      </c>
      <c r="F311" s="116" t="str">
        <f>VLOOKUP($A311,Data[],16,FALSE)</f>
        <v>M</v>
      </c>
      <c r="G311" s="133" t="str">
        <f>VLOOKUP($A311,Data[],7,FALSE)</f>
        <v>DVC</v>
      </c>
      <c r="H311" s="133" t="str">
        <f>VLOOKUP($A311,Data[],5,FALSE)</f>
        <v>STG</v>
      </c>
      <c r="I311" s="133" t="str">
        <f>VLOOKUP($A311,Data[],4,FALSE)</f>
        <v>XUEREB</v>
      </c>
      <c r="J311" s="182" t="s">
        <v>5</v>
      </c>
      <c r="K311" s="182" t="s">
        <v>850</v>
      </c>
      <c r="L311" s="182" t="s">
        <v>848</v>
      </c>
      <c r="M311" s="189">
        <v>1.5</v>
      </c>
      <c r="N311" s="188">
        <v>53</v>
      </c>
      <c r="O311" s="200" t="s">
        <v>998</v>
      </c>
      <c r="P311" s="114" t="s">
        <v>960</v>
      </c>
      <c r="Q311" s="114"/>
      <c r="R311" s="114"/>
      <c r="S311" s="113"/>
      <c r="T311" s="114"/>
      <c r="U311" s="114"/>
      <c r="V311" s="115"/>
      <c r="W311" s="115"/>
      <c r="X311" s="115"/>
      <c r="Y311" s="115"/>
      <c r="Z311" s="115"/>
      <c r="AA311" s="1"/>
      <c r="AB311" s="1"/>
      <c r="AC311" s="1"/>
    </row>
    <row r="312" spans="1:35" ht="16" thickBot="1" x14ac:dyDescent="0.5">
      <c r="A312" s="176">
        <v>330483</v>
      </c>
      <c r="B312" s="181" t="str">
        <f>VLOOKUP($A312,Data[],2,FALSE)</f>
        <v>VILLEGAS</v>
      </c>
      <c r="C312" s="181" t="str">
        <f>VLOOKUP($A312,Data[],3,FALSE)</f>
        <v>Frederic</v>
      </c>
      <c r="D312" s="116">
        <f>VLOOKUP($A312,Data[],15,FALSE)</f>
        <v>31</v>
      </c>
      <c r="E312" s="116">
        <f>VLOOKUP($A312,Data[],6,FALSE)</f>
        <v>3</v>
      </c>
      <c r="F312" s="116" t="str">
        <f>VLOOKUP($A312,Data[],16,FALSE)</f>
        <v>M</v>
      </c>
      <c r="G312" s="133" t="str">
        <f>VLOOKUP($A312,Data[],7,FALSE)</f>
        <v>DVC</v>
      </c>
      <c r="H312" s="133" t="str">
        <f>VLOOKUP($A312,Data[],5,FALSE)</f>
        <v>STG</v>
      </c>
      <c r="I312" s="133" t="str">
        <f>VLOOKUP($A312,Data[],4,FALSE)</f>
        <v>XUEREB</v>
      </c>
      <c r="J312" s="182" t="s">
        <v>5</v>
      </c>
      <c r="K312" s="182" t="s">
        <v>973</v>
      </c>
      <c r="L312" s="182" t="s">
        <v>848</v>
      </c>
      <c r="M312" s="189">
        <v>7</v>
      </c>
      <c r="N312" s="188">
        <v>162</v>
      </c>
      <c r="O312" s="200" t="s">
        <v>998</v>
      </c>
      <c r="P312" s="114" t="s">
        <v>960</v>
      </c>
      <c r="Q312" s="114"/>
      <c r="R312" s="114"/>
      <c r="S312" s="113"/>
      <c r="T312" s="114"/>
      <c r="U312" s="114"/>
      <c r="V312" s="115"/>
      <c r="W312" s="115"/>
      <c r="X312" s="115"/>
      <c r="Y312" s="115"/>
      <c r="Z312" s="115"/>
      <c r="AA312" s="1"/>
      <c r="AB312" s="1"/>
      <c r="AC312" s="1"/>
    </row>
    <row r="313" spans="1:35" ht="16" thickBot="1" x14ac:dyDescent="0.5">
      <c r="A313" s="176">
        <v>190978</v>
      </c>
      <c r="B313" s="181" t="str">
        <f>VLOOKUP($A313,Data[],2,FALSE)</f>
        <v>WAGON</v>
      </c>
      <c r="C313" s="181" t="str">
        <f>VLOOKUP($A313,Data[],3,FALSE)</f>
        <v>Jean-Paul</v>
      </c>
      <c r="D313" s="116">
        <f>VLOOKUP($A313,Data[],15,FALSE)</f>
        <v>53</v>
      </c>
      <c r="E313" s="116">
        <f>VLOOKUP($A313,Data[],6,FALSE)</f>
        <v>23</v>
      </c>
      <c r="F313" s="116" t="str">
        <f>VLOOKUP($A313,Data[],16,FALSE)</f>
        <v>M</v>
      </c>
      <c r="G313" s="133" t="str">
        <f>VLOOKUP($A313,Data[],7,FALSE)</f>
        <v>DVC</v>
      </c>
      <c r="H313" s="133" t="str">
        <f>VLOOKUP($A313,Data[],5,FALSE)</f>
        <v>Lattes</v>
      </c>
      <c r="I313" s="133" t="str">
        <f>VLOOKUP($A313,Data[],4,FALSE)</f>
        <v>VERNE</v>
      </c>
      <c r="J313" s="182" t="s">
        <v>5</v>
      </c>
      <c r="K313" s="182" t="s">
        <v>971</v>
      </c>
      <c r="L313" s="182" t="s">
        <v>848</v>
      </c>
      <c r="M313" s="189">
        <v>7</v>
      </c>
      <c r="N313" s="188">
        <v>124</v>
      </c>
      <c r="O313" s="200" t="s">
        <v>998</v>
      </c>
      <c r="P313" s="114" t="s">
        <v>960</v>
      </c>
      <c r="Q313" s="114"/>
      <c r="R313" s="114"/>
      <c r="S313" s="113"/>
      <c r="T313" s="114"/>
      <c r="U313" s="114"/>
      <c r="V313" s="115"/>
      <c r="W313" s="115"/>
      <c r="X313" s="115"/>
      <c r="Y313" s="115"/>
      <c r="Z313" s="115"/>
      <c r="AA313" s="1"/>
      <c r="AB313" s="1"/>
      <c r="AC313" s="1"/>
    </row>
    <row r="314" spans="1:35" ht="16" thickBot="1" x14ac:dyDescent="0.5">
      <c r="A314" s="176">
        <v>244104</v>
      </c>
      <c r="B314" s="181" t="str">
        <f>VLOOKUP($A314,Data[],2,FALSE)</f>
        <v>XUEREB</v>
      </c>
      <c r="C314" s="181" t="str">
        <f>VLOOKUP($A314,Data[],3,FALSE)</f>
        <v>Gregory</v>
      </c>
      <c r="D314" s="116">
        <f>VLOOKUP($A314,Data[],15,FALSE)</f>
        <v>39</v>
      </c>
      <c r="E314" s="116">
        <f>VLOOKUP($A314,Data[],6,FALSE)</f>
        <v>6</v>
      </c>
      <c r="F314" s="116" t="str">
        <f>VLOOKUP($A314,Data[],16,FALSE)</f>
        <v>M</v>
      </c>
      <c r="G314" s="133" t="str">
        <f>VLOOKUP($A314,Data[],7,FALSE)</f>
        <v>Non DVC</v>
      </c>
      <c r="H314" s="133" t="str">
        <f>VLOOKUP($A314,Data[],5,FALSE)</f>
        <v>STG</v>
      </c>
      <c r="I314" s="133" t="str">
        <f>VLOOKUP($A314,Data[],4,FALSE)</f>
        <v>FOUASSIER</v>
      </c>
      <c r="J314" s="182" t="s">
        <v>5</v>
      </c>
      <c r="K314" s="182" t="s">
        <v>850</v>
      </c>
      <c r="L314" s="182" t="s">
        <v>848</v>
      </c>
      <c r="M314" s="189">
        <v>1.5</v>
      </c>
      <c r="N314" s="188">
        <v>53</v>
      </c>
      <c r="O314" s="200" t="s">
        <v>998</v>
      </c>
      <c r="P314" s="114" t="s">
        <v>960</v>
      </c>
      <c r="Q314" s="114"/>
      <c r="R314" s="114"/>
      <c r="S314" s="113"/>
      <c r="T314" s="114"/>
      <c r="U314" s="114"/>
      <c r="V314" s="115"/>
      <c r="W314" s="115"/>
      <c r="X314" s="115"/>
      <c r="Y314" s="115"/>
      <c r="Z314" s="115"/>
      <c r="AA314" s="1"/>
      <c r="AB314" s="1"/>
      <c r="AC314" s="1"/>
    </row>
    <row r="315" spans="1:35" ht="16" thickBot="1" x14ac:dyDescent="0.5">
      <c r="A315" s="176">
        <v>102994</v>
      </c>
      <c r="B315" s="181" t="str">
        <f>VLOOKUP($A315,Data[],2,FALSE)</f>
        <v>ZAGAR</v>
      </c>
      <c r="C315" s="181" t="str">
        <f>VLOOKUP($A315,Data[],3,FALSE)</f>
        <v>Sabine</v>
      </c>
      <c r="D315" s="116">
        <f>VLOOKUP($A315,Data[],15,FALSE)</f>
        <v>47</v>
      </c>
      <c r="E315" s="116">
        <f>VLOOKUP($A315,Data[],6,FALSE)</f>
        <v>24</v>
      </c>
      <c r="F315" s="116" t="str">
        <f>VLOOKUP($A315,Data[],16,FALSE)</f>
        <v>F</v>
      </c>
      <c r="G315" s="133" t="str">
        <f>VLOOKUP($A315,Data[],7,FALSE)</f>
        <v>Non DVC</v>
      </c>
      <c r="H315" s="133" t="str">
        <f>VLOOKUP($A315,Data[],5,FALSE)</f>
        <v>Aub.</v>
      </c>
      <c r="I315" s="133" t="str">
        <f>VLOOKUP($A315,Data[],4,FALSE)</f>
        <v>CHATAIGNER</v>
      </c>
      <c r="J315" s="182" t="s">
        <v>5</v>
      </c>
      <c r="K315" s="182" t="s">
        <v>850</v>
      </c>
      <c r="L315" s="182" t="s">
        <v>848</v>
      </c>
      <c r="M315" s="189">
        <v>1.5</v>
      </c>
      <c r="N315" s="188">
        <v>53</v>
      </c>
      <c r="O315" s="200" t="s">
        <v>998</v>
      </c>
      <c r="P315" s="114" t="s">
        <v>960</v>
      </c>
      <c r="Q315" s="114"/>
      <c r="R315" s="114"/>
      <c r="S315" s="113"/>
      <c r="T315" s="114"/>
      <c r="U315" s="114"/>
      <c r="V315" s="115"/>
      <c r="W315" s="115"/>
      <c r="X315" s="115"/>
      <c r="Y315" s="115"/>
      <c r="Z315" s="115"/>
      <c r="AA315" s="1"/>
      <c r="AB315" s="1"/>
      <c r="AC315" s="1"/>
    </row>
    <row r="316" spans="1:35" ht="16" thickBot="1" x14ac:dyDescent="0.5">
      <c r="A316" s="179">
        <v>102994</v>
      </c>
      <c r="B316" s="181" t="str">
        <f>VLOOKUP($A316,Data[],2,FALSE)</f>
        <v>ZAGAR</v>
      </c>
      <c r="C316" s="181" t="str">
        <f>VLOOKUP($A316,Data[],3,FALSE)</f>
        <v>Sabine</v>
      </c>
      <c r="D316" s="116">
        <f>VLOOKUP($A316,Data[],15,FALSE)</f>
        <v>47</v>
      </c>
      <c r="E316" s="116">
        <f>VLOOKUP($A316,Data[],6,FALSE)</f>
        <v>24</v>
      </c>
      <c r="F316" s="116" t="str">
        <f>VLOOKUP($A316,Data[],16,FALSE)</f>
        <v>F</v>
      </c>
      <c r="G316" s="133" t="str">
        <f>VLOOKUP($A316,Data[],7,FALSE)</f>
        <v>Non DVC</v>
      </c>
      <c r="H316" s="133" t="str">
        <f>VLOOKUP($A316,Data[],5,FALSE)</f>
        <v>Aub.</v>
      </c>
      <c r="I316" s="133" t="str">
        <f>VLOOKUP($A316,Data[],4,FALSE)</f>
        <v>CHATAIGNER</v>
      </c>
      <c r="J316" s="182" t="s">
        <v>5</v>
      </c>
      <c r="K316" s="182" t="s">
        <v>861</v>
      </c>
      <c r="L316" s="182" t="s">
        <v>1006</v>
      </c>
      <c r="M316" s="189">
        <v>7</v>
      </c>
      <c r="N316" s="188">
        <v>117</v>
      </c>
      <c r="O316" s="200" t="s">
        <v>998</v>
      </c>
      <c r="P316" s="114" t="s">
        <v>960</v>
      </c>
      <c r="Q316" s="114"/>
      <c r="R316" s="114"/>
      <c r="S316" s="113"/>
      <c r="T316" s="114"/>
      <c r="U316" s="114"/>
      <c r="V316" s="115"/>
      <c r="W316" s="115"/>
      <c r="X316" s="115"/>
      <c r="Y316" s="115"/>
      <c r="Z316" s="115"/>
      <c r="AA316" s="1"/>
      <c r="AB316" s="1"/>
      <c r="AC316" s="1"/>
    </row>
    <row r="317" spans="1:35" ht="16" thickBot="1" x14ac:dyDescent="0.5">
      <c r="A317" s="176">
        <v>102946</v>
      </c>
      <c r="B317" s="181" t="str">
        <f>VLOOKUP($A317,Data[],2,FALSE)</f>
        <v>ZAMORA</v>
      </c>
      <c r="C317" s="181" t="str">
        <f>VLOOKUP($A317,Data[],3,FALSE)</f>
        <v>Jean-Luc</v>
      </c>
      <c r="D317" s="116">
        <f>VLOOKUP($A317,Data[],15,FALSE)</f>
        <v>60</v>
      </c>
      <c r="E317" s="116">
        <f>VLOOKUP($A317,Data[],6,FALSE)</f>
        <v>12</v>
      </c>
      <c r="F317" s="116" t="str">
        <f>VLOOKUP($A317,Data[],16,FALSE)</f>
        <v>M</v>
      </c>
      <c r="G317" s="133" t="str">
        <f>VLOOKUP($A317,Data[],7,FALSE)</f>
        <v>DVC</v>
      </c>
      <c r="H317" s="133" t="str">
        <f>VLOOKUP($A317,Data[],5,FALSE)</f>
        <v>Aub.</v>
      </c>
      <c r="I317" s="133" t="str">
        <f>VLOOKUP($A317,Data[],4,FALSE)</f>
        <v>SENEPART</v>
      </c>
      <c r="J317" s="182" t="s">
        <v>5</v>
      </c>
      <c r="K317" s="182" t="s">
        <v>971</v>
      </c>
      <c r="L317" s="182" t="s">
        <v>848</v>
      </c>
      <c r="M317" s="189">
        <v>7</v>
      </c>
      <c r="N317" s="188">
        <v>124</v>
      </c>
      <c r="O317" s="200" t="s">
        <v>998</v>
      </c>
      <c r="P317" s="114" t="s">
        <v>960</v>
      </c>
      <c r="Q317" s="114"/>
      <c r="R317" s="114"/>
      <c r="S317" s="113"/>
      <c r="T317" s="114"/>
      <c r="U317" s="114"/>
      <c r="V317" s="115"/>
      <c r="W317" s="115"/>
      <c r="X317" s="115"/>
      <c r="Y317" s="115"/>
      <c r="Z317" s="115"/>
      <c r="AA317" s="1"/>
      <c r="AB317" s="1"/>
      <c r="AC317" s="1"/>
    </row>
    <row r="318" spans="1:35" ht="16" thickBot="1" x14ac:dyDescent="0.5">
      <c r="A318" s="176">
        <v>102946</v>
      </c>
      <c r="B318" s="181" t="str">
        <f>VLOOKUP($A318,Data[],2,FALSE)</f>
        <v>ZAMORA</v>
      </c>
      <c r="C318" s="181" t="str">
        <f>VLOOKUP($A318,Data[],3,FALSE)</f>
        <v>Jean-Luc</v>
      </c>
      <c r="D318" s="116">
        <f>VLOOKUP($A318,Data[],15,FALSE)</f>
        <v>60</v>
      </c>
      <c r="E318" s="116">
        <f>VLOOKUP($A318,Data[],6,FALSE)</f>
        <v>12</v>
      </c>
      <c r="F318" s="116" t="str">
        <f>VLOOKUP($A318,Data[],16,FALSE)</f>
        <v>M</v>
      </c>
      <c r="G318" s="133" t="str">
        <f>VLOOKUP($A318,Data[],7,FALSE)</f>
        <v>DVC</v>
      </c>
      <c r="H318" s="133" t="str">
        <f>VLOOKUP($A318,Data[],5,FALSE)</f>
        <v>Aub.</v>
      </c>
      <c r="I318" s="133" t="str">
        <f>VLOOKUP($A318,Data[],4,FALSE)</f>
        <v>SENEPART</v>
      </c>
      <c r="J318" s="182" t="s">
        <v>5</v>
      </c>
      <c r="K318" s="182" t="s">
        <v>850</v>
      </c>
      <c r="L318" s="182" t="s">
        <v>848</v>
      </c>
      <c r="M318" s="189">
        <v>1.5</v>
      </c>
      <c r="N318" s="188">
        <v>53</v>
      </c>
      <c r="O318" s="200" t="s">
        <v>998</v>
      </c>
      <c r="P318" s="114" t="s">
        <v>960</v>
      </c>
      <c r="Q318" s="114"/>
      <c r="R318" s="114"/>
      <c r="S318" s="113"/>
      <c r="T318" s="114"/>
      <c r="U318" s="114"/>
      <c r="V318" s="115"/>
      <c r="W318" s="115"/>
      <c r="X318" s="115"/>
      <c r="Y318" s="115"/>
      <c r="Z318" s="115"/>
      <c r="AA318" s="1"/>
      <c r="AB318" s="1"/>
      <c r="AC318" s="1"/>
    </row>
    <row r="319" spans="1:35" ht="16" thickBot="1" x14ac:dyDescent="0.5">
      <c r="A319" s="179">
        <v>288570</v>
      </c>
      <c r="B319" s="181" t="str">
        <f>VLOOKUP($A319,Data[],2,FALSE)</f>
        <v>ZAYOUT</v>
      </c>
      <c r="C319" s="181" t="str">
        <f>VLOOKUP($A319,Data[],3,FALSE)</f>
        <v>Larbi</v>
      </c>
      <c r="D319" s="116">
        <f>VLOOKUP($A319,Data[],15,FALSE)</f>
        <v>43</v>
      </c>
      <c r="E319" s="116">
        <f>VLOOKUP($A319,Data[],6,FALSE)</f>
        <v>4</v>
      </c>
      <c r="F319" s="116" t="str">
        <f>VLOOKUP($A319,Data[],16,FALSE)</f>
        <v>M</v>
      </c>
      <c r="G319" s="133" t="str">
        <f>VLOOKUP($A319,Data[],7,FALSE)</f>
        <v>DVC</v>
      </c>
      <c r="H319" s="133" t="str">
        <f>VLOOKUP($A319,Data[],5,FALSE)</f>
        <v>STG</v>
      </c>
      <c r="I319" s="133" t="str">
        <f>VLOOKUP($A319,Data[],4,FALSE)</f>
        <v>XUEREB</v>
      </c>
      <c r="J319" s="182" t="s">
        <v>5</v>
      </c>
      <c r="K319" s="182" t="s">
        <v>850</v>
      </c>
      <c r="L319" s="182" t="s">
        <v>848</v>
      </c>
      <c r="M319" s="189">
        <v>1.5</v>
      </c>
      <c r="N319" s="188">
        <v>53</v>
      </c>
      <c r="O319" s="114" t="s">
        <v>998</v>
      </c>
      <c r="P319" s="114" t="s">
        <v>960</v>
      </c>
      <c r="Q319" s="114"/>
      <c r="R319" s="114"/>
      <c r="S319" s="113"/>
      <c r="T319" s="114"/>
      <c r="U319" s="114"/>
      <c r="V319" s="115"/>
      <c r="W319" s="115"/>
      <c r="X319" s="115"/>
      <c r="Y319" s="115"/>
      <c r="Z319" s="115"/>
      <c r="AA319" s="1"/>
      <c r="AB319" s="1"/>
      <c r="AC319" s="1"/>
    </row>
    <row r="320" spans="1:35" x14ac:dyDescent="0.35">
      <c r="AG320" s="1"/>
      <c r="AH320" s="1"/>
      <c r="AI320" s="1"/>
    </row>
    <row r="321" spans="33:35" x14ac:dyDescent="0.35">
      <c r="AG321" s="1"/>
      <c r="AH321" s="1"/>
      <c r="AI321" s="1"/>
    </row>
    <row r="322" spans="33:35" x14ac:dyDescent="0.35">
      <c r="AG322" s="1"/>
      <c r="AH322" s="1"/>
      <c r="AI322" s="1"/>
    </row>
    <row r="323" spans="33:35" x14ac:dyDescent="0.35">
      <c r="AG323" s="1"/>
      <c r="AH323" s="1"/>
      <c r="AI323" s="1"/>
    </row>
    <row r="324" spans="33:35" x14ac:dyDescent="0.35">
      <c r="AG324" s="1"/>
      <c r="AH324" s="1"/>
      <c r="AI324" s="1"/>
    </row>
    <row r="325" spans="33:35" x14ac:dyDescent="0.35">
      <c r="AG325" s="1"/>
      <c r="AH325" s="1"/>
      <c r="AI325" s="1"/>
    </row>
    <row r="326" spans="33:35" x14ac:dyDescent="0.35">
      <c r="AG326" s="1"/>
      <c r="AH326" s="1"/>
      <c r="AI326" s="1"/>
    </row>
    <row r="327" spans="33:35" x14ac:dyDescent="0.35">
      <c r="AG327" s="1"/>
      <c r="AH327" s="1"/>
      <c r="AI327" s="1"/>
    </row>
    <row r="328" spans="33:35" x14ac:dyDescent="0.35">
      <c r="AG328" s="1"/>
      <c r="AH328" s="1"/>
      <c r="AI328" s="1"/>
    </row>
    <row r="329" spans="33:35" x14ac:dyDescent="0.35">
      <c r="AG329" s="1"/>
      <c r="AH329" s="1"/>
      <c r="AI329" s="1"/>
    </row>
    <row r="330" spans="33:35" x14ac:dyDescent="0.35">
      <c r="AG330" s="1"/>
      <c r="AH330" s="1"/>
      <c r="AI330" s="1"/>
    </row>
    <row r="331" spans="33:35" x14ac:dyDescent="0.35">
      <c r="AG331" s="1"/>
      <c r="AH331" s="1"/>
      <c r="AI331" s="1"/>
    </row>
    <row r="332" spans="33:35" x14ac:dyDescent="0.35">
      <c r="AG332" s="1"/>
      <c r="AH332" s="1"/>
      <c r="AI332" s="1"/>
    </row>
    <row r="333" spans="33:35" x14ac:dyDescent="0.35">
      <c r="AG333" s="1"/>
      <c r="AH333" s="1"/>
      <c r="AI333" s="1"/>
    </row>
    <row r="334" spans="33:35" x14ac:dyDescent="0.35">
      <c r="AG334" s="1"/>
      <c r="AH334" s="1"/>
      <c r="AI334" s="1"/>
    </row>
    <row r="335" spans="33:35" x14ac:dyDescent="0.35">
      <c r="AG335" s="1"/>
      <c r="AH335" s="1"/>
      <c r="AI335" s="1"/>
    </row>
    <row r="336" spans="33:35" x14ac:dyDescent="0.35">
      <c r="AG336" s="1"/>
      <c r="AH336" s="1"/>
      <c r="AI336" s="1"/>
    </row>
    <row r="337" spans="33:35" x14ac:dyDescent="0.35">
      <c r="AG337" s="1"/>
      <c r="AH337" s="1"/>
      <c r="AI337" s="1"/>
    </row>
    <row r="338" spans="33:35" x14ac:dyDescent="0.35">
      <c r="AG338" s="1"/>
      <c r="AH338" s="1"/>
      <c r="AI338" s="1"/>
    </row>
    <row r="339" spans="33:35" x14ac:dyDescent="0.35">
      <c r="AG339" s="1"/>
      <c r="AH339" s="1"/>
      <c r="AI339" s="1"/>
    </row>
    <row r="340" spans="33:35" x14ac:dyDescent="0.35">
      <c r="AG340" s="1"/>
      <c r="AH340" s="1"/>
      <c r="AI340" s="1"/>
    </row>
    <row r="341" spans="33:35" x14ac:dyDescent="0.35">
      <c r="AG341" s="1"/>
      <c r="AH341" s="1"/>
      <c r="AI341" s="1"/>
    </row>
    <row r="342" spans="33:35" x14ac:dyDescent="0.35">
      <c r="AG342" s="1"/>
      <c r="AH342" s="1"/>
      <c r="AI342" s="1"/>
    </row>
    <row r="343" spans="33:35" x14ac:dyDescent="0.35">
      <c r="AG343" s="1"/>
      <c r="AH343" s="1"/>
      <c r="AI343" s="1"/>
    </row>
    <row r="344" spans="33:35" x14ac:dyDescent="0.35">
      <c r="AG344" s="1"/>
      <c r="AH344" s="1"/>
      <c r="AI344" s="1"/>
    </row>
    <row r="345" spans="33:35" x14ac:dyDescent="0.35">
      <c r="AG345" s="1"/>
      <c r="AH345" s="1"/>
      <c r="AI345" s="1"/>
    </row>
    <row r="346" spans="33:35" x14ac:dyDescent="0.35">
      <c r="AG346" s="1"/>
      <c r="AH346" s="1"/>
      <c r="AI346" s="1"/>
    </row>
    <row r="347" spans="33:35" x14ac:dyDescent="0.35">
      <c r="AG347" s="1"/>
      <c r="AH347" s="1"/>
      <c r="AI347" s="1"/>
    </row>
    <row r="348" spans="33:35" x14ac:dyDescent="0.35">
      <c r="AG348" s="1"/>
      <c r="AH348" s="1"/>
      <c r="AI348" s="1"/>
    </row>
    <row r="349" spans="33:35" x14ac:dyDescent="0.35">
      <c r="AG349" s="1"/>
      <c r="AH349" s="1"/>
      <c r="AI349" s="1"/>
    </row>
    <row r="350" spans="33:35" x14ac:dyDescent="0.35">
      <c r="AG350" s="1"/>
      <c r="AH350" s="1"/>
      <c r="AI350" s="1"/>
    </row>
  </sheetData>
  <mergeCells count="9">
    <mergeCell ref="O10:U10"/>
    <mergeCell ref="V10:Z10"/>
    <mergeCell ref="D1:N1"/>
    <mergeCell ref="A10:F10"/>
    <mergeCell ref="G10:I10"/>
    <mergeCell ref="J10:N10"/>
    <mergeCell ref="E4:F4"/>
    <mergeCell ref="E6:F6"/>
    <mergeCell ref="E7:F7"/>
  </mergeCells>
  <dataValidations count="8">
    <dataValidation type="list" allowBlank="1" showInputMessage="1" showErrorMessage="1" sqref="S12:S319" xr:uid="{00000000-0002-0000-0000-000000000000}">
      <formula1>Réalisation</formula1>
    </dataValidation>
    <dataValidation type="list" allowBlank="1" showInputMessage="1" showErrorMessage="1" sqref="J12:J319" xr:uid="{00000000-0002-0000-0000-000001000000}">
      <formula1>Axes</formula1>
    </dataValidation>
    <dataValidation type="list" allowBlank="1" showInputMessage="1" showErrorMessage="1" sqref="K12:K319" xr:uid="{00000000-0002-0000-0000-000002000000}">
      <formula1>Intitules</formula1>
    </dataValidation>
    <dataValidation type="list" allowBlank="1" showInputMessage="1" showErrorMessage="1" sqref="P12:P319" xr:uid="{00000000-0002-0000-0000-000003000000}">
      <formula1>Types</formula1>
    </dataValidation>
    <dataValidation type="list" allowBlank="1" showInputMessage="1" showErrorMessage="1" sqref="O12:O319" xr:uid="{00000000-0002-0000-0000-000006000000}">
      <formula1>Plan_DIF</formula1>
    </dataValidation>
    <dataValidation type="list" allowBlank="1" showInputMessage="1" showErrorMessage="1" sqref="M12:M319" xr:uid="{00000000-0002-0000-0000-000004000000}">
      <formula1>Durée_H</formula1>
    </dataValidation>
    <dataValidation type="list" allowBlank="1" showInputMessage="1" showErrorMessage="1" sqref="L12:L319" xr:uid="{00000000-0002-0000-0000-000005000000}">
      <formula1>Organisme</formula1>
    </dataValidation>
    <dataValidation type="list" allowBlank="1" showInputMessage="1" showErrorMessage="1" sqref="R12:R319" xr:uid="{D6390FCC-4E52-4DB1-8A0D-BFC2E71BE2B0}">
      <formula1>Validation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ignoredErrors>
    <ignoredError sqref="A194:A319 A179:A192 A12:A177 J12:J319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CFB0A3C-B399-4985-A9E9-0B6B6374505B}">
          <x14:formula1>
            <xm:f>Tables!$K$2:$K$13</xm:f>
          </x14:formula1>
          <xm:sqref>Q12:Q319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F48"/>
  <sheetViews>
    <sheetView workbookViewId="0">
      <selection activeCell="A9" sqref="A9:F9"/>
    </sheetView>
  </sheetViews>
  <sheetFormatPr baseColWidth="10" defaultRowHeight="14.5" x14ac:dyDescent="0.35"/>
  <cols>
    <col min="1" max="1" width="21" customWidth="1"/>
    <col min="2" max="2" width="18.1796875" customWidth="1"/>
    <col min="3" max="3" width="16.453125" customWidth="1"/>
    <col min="4" max="4" width="20.54296875" customWidth="1"/>
    <col min="5" max="5" width="31.81640625" customWidth="1"/>
    <col min="6" max="6" width="14.8164062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11" t="s">
        <v>62</v>
      </c>
      <c r="D1" s="11"/>
      <c r="E1" s="11"/>
      <c r="F1" s="11"/>
    </row>
    <row r="2" spans="1:6" ht="15" thickTop="1" x14ac:dyDescent="0.35"/>
    <row r="4" spans="1:6" ht="17.5" thickBot="1" x14ac:dyDescent="0.45">
      <c r="A4" s="25" t="s">
        <v>73</v>
      </c>
      <c r="B4" s="16"/>
      <c r="C4" s="17"/>
      <c r="D4" s="17"/>
    </row>
    <row r="5" spans="1:6" ht="15.5" thickTop="1" thickBot="1" x14ac:dyDescent="0.4"/>
    <row r="6" spans="1:6" s="21" customFormat="1" ht="15" customHeight="1" thickTop="1" thickBot="1" x14ac:dyDescent="0.4">
      <c r="A6" s="39" t="s">
        <v>46</v>
      </c>
      <c r="B6" s="40" t="s">
        <v>49</v>
      </c>
      <c r="C6" s="22"/>
      <c r="D6" s="22"/>
      <c r="E6" s="22"/>
      <c r="F6" s="22"/>
    </row>
    <row r="7" spans="1:6" s="7" customFormat="1" ht="15.5" hidden="1" thickTop="1" thickBot="1" x14ac:dyDescent="0.4">
      <c r="A7" s="82"/>
      <c r="B7" s="82"/>
      <c r="C7" s="82"/>
      <c r="D7" s="82"/>
      <c r="E7" s="82"/>
      <c r="F7" s="22"/>
    </row>
    <row r="8" spans="1:6" ht="15.5" hidden="1" thickTop="1" thickBot="1" x14ac:dyDescent="0.4">
      <c r="A8" s="73"/>
      <c r="B8" s="78" t="s">
        <v>67</v>
      </c>
      <c r="C8" s="74"/>
      <c r="D8" s="74"/>
      <c r="E8" s="74"/>
      <c r="F8" s="40"/>
    </row>
    <row r="9" spans="1:6" s="1" customFormat="1" ht="36.75" customHeight="1" thickTop="1" thickBot="1" x14ac:dyDescent="0.4">
      <c r="A9" s="90" t="s">
        <v>47</v>
      </c>
      <c r="B9" s="91" t="s">
        <v>61</v>
      </c>
      <c r="C9" s="85" t="s">
        <v>59</v>
      </c>
      <c r="D9" s="85" t="s">
        <v>57</v>
      </c>
      <c r="E9" s="85" t="s">
        <v>58</v>
      </c>
      <c r="F9" s="92" t="s">
        <v>70</v>
      </c>
    </row>
    <row r="10" spans="1:6" ht="15" thickTop="1" x14ac:dyDescent="0.35">
      <c r="A10" s="32" t="s">
        <v>49</v>
      </c>
      <c r="B10" s="33">
        <v>308</v>
      </c>
      <c r="C10" s="33">
        <v>1726</v>
      </c>
      <c r="D10" s="33">
        <v>38115</v>
      </c>
      <c r="E10" s="33">
        <v>0</v>
      </c>
      <c r="F10" s="42">
        <v>38115</v>
      </c>
    </row>
    <row r="11" spans="1:6" x14ac:dyDescent="0.35">
      <c r="A11" s="79" t="s">
        <v>50</v>
      </c>
      <c r="B11" s="80">
        <v>308</v>
      </c>
      <c r="C11" s="80">
        <v>1726</v>
      </c>
      <c r="D11" s="80">
        <v>38115</v>
      </c>
      <c r="E11" s="80">
        <v>0</v>
      </c>
      <c r="F11" s="81">
        <v>38115</v>
      </c>
    </row>
    <row r="12" spans="1:6" x14ac:dyDescent="0.35">
      <c r="F12" s="22"/>
    </row>
    <row r="13" spans="1:6" x14ac:dyDescent="0.35">
      <c r="F13" s="15"/>
    </row>
    <row r="14" spans="1:6" x14ac:dyDescent="0.35">
      <c r="F14" s="15"/>
    </row>
    <row r="17" spans="1:6" ht="17.5" thickBot="1" x14ac:dyDescent="0.45">
      <c r="A17" s="25" t="s">
        <v>71</v>
      </c>
      <c r="B17" s="12"/>
      <c r="C17" s="18"/>
      <c r="D17" s="18"/>
    </row>
    <row r="18" spans="1:6" ht="15" thickTop="1" x14ac:dyDescent="0.35">
      <c r="A18" s="20"/>
      <c r="B18" s="20"/>
      <c r="C18" s="20"/>
      <c r="D18" s="20"/>
      <c r="E18" s="20"/>
      <c r="F18" s="20"/>
    </row>
    <row r="19" spans="1:6" x14ac:dyDescent="0.35">
      <c r="A19" s="10" t="s">
        <v>46</v>
      </c>
      <c r="B19" t="s">
        <v>49</v>
      </c>
      <c r="C19" s="20"/>
      <c r="D19" s="20"/>
      <c r="E19" s="20"/>
      <c r="F19" s="20"/>
    </row>
    <row r="20" spans="1:6" s="7" customFormat="1" ht="29.5" thickBot="1" x14ac:dyDescent="0.4">
      <c r="A20" s="26" t="s">
        <v>60</v>
      </c>
      <c r="B20" s="26" t="s">
        <v>61</v>
      </c>
      <c r="C20" s="26" t="s">
        <v>59</v>
      </c>
      <c r="D20" s="26" t="s">
        <v>57</v>
      </c>
      <c r="E20" s="26" t="s">
        <v>58</v>
      </c>
      <c r="F20" s="26" t="s">
        <v>70</v>
      </c>
    </row>
    <row r="21" spans="1:6" x14ac:dyDescent="0.35">
      <c r="B21" s="10" t="s">
        <v>64</v>
      </c>
    </row>
    <row r="22" spans="1:6" x14ac:dyDescent="0.35">
      <c r="A22" s="10" t="s">
        <v>48</v>
      </c>
      <c r="B22" t="s">
        <v>63</v>
      </c>
      <c r="C22" t="s">
        <v>65</v>
      </c>
      <c r="D22" t="s">
        <v>968</v>
      </c>
      <c r="E22" t="s">
        <v>969</v>
      </c>
      <c r="F22" t="s">
        <v>970</v>
      </c>
    </row>
    <row r="23" spans="1:6" x14ac:dyDescent="0.35">
      <c r="A23" s="76" t="s">
        <v>5</v>
      </c>
      <c r="B23" s="77">
        <v>308</v>
      </c>
      <c r="C23" s="77">
        <v>1726</v>
      </c>
      <c r="D23" s="77">
        <v>38115</v>
      </c>
      <c r="E23" s="77">
        <v>0</v>
      </c>
      <c r="F23" s="77">
        <v>38115</v>
      </c>
    </row>
    <row r="24" spans="1:6" x14ac:dyDescent="0.35">
      <c r="A24" s="84" t="s">
        <v>50</v>
      </c>
      <c r="B24" s="83">
        <v>308</v>
      </c>
      <c r="C24" s="83">
        <v>1726</v>
      </c>
      <c r="D24" s="83">
        <v>38115</v>
      </c>
      <c r="E24" s="83">
        <v>0</v>
      </c>
      <c r="F24" s="83">
        <v>38115</v>
      </c>
    </row>
    <row r="29" spans="1:6" hidden="1" x14ac:dyDescent="0.35"/>
    <row r="34" spans="1:6" ht="17.5" thickBot="1" x14ac:dyDescent="0.45">
      <c r="A34" s="25" t="s">
        <v>72</v>
      </c>
      <c r="B34" s="12"/>
      <c r="C34" s="18"/>
      <c r="D34" s="18"/>
    </row>
    <row r="35" spans="1:6" ht="15.5" thickTop="1" thickBot="1" x14ac:dyDescent="0.4"/>
    <row r="36" spans="1:6" s="21" customFormat="1" ht="15.5" thickTop="1" thickBot="1" x14ac:dyDescent="0.4">
      <c r="A36" s="39" t="s">
        <v>46</v>
      </c>
      <c r="B36" s="40" t="s">
        <v>49</v>
      </c>
      <c r="C36" s="20"/>
      <c r="D36" s="20"/>
      <c r="E36" s="20"/>
      <c r="F36" s="20"/>
    </row>
    <row r="37" spans="1:6" s="7" customFormat="1" ht="30" thickTop="1" thickBot="1" x14ac:dyDescent="0.4">
      <c r="A37" s="27" t="s">
        <v>69</v>
      </c>
      <c r="B37" s="28" t="s">
        <v>61</v>
      </c>
      <c r="C37" s="28" t="s">
        <v>59</v>
      </c>
      <c r="D37" s="28" t="s">
        <v>57</v>
      </c>
      <c r="E37" s="28" t="s">
        <v>58</v>
      </c>
      <c r="F37" s="29" t="s">
        <v>70</v>
      </c>
    </row>
    <row r="38" spans="1:6" ht="15" thickTop="1" x14ac:dyDescent="0.35">
      <c r="A38" s="73"/>
      <c r="B38" s="78" t="s">
        <v>64</v>
      </c>
      <c r="C38" s="74"/>
      <c r="D38" s="74"/>
      <c r="E38" s="74"/>
      <c r="F38" s="40"/>
    </row>
    <row r="39" spans="1:6" x14ac:dyDescent="0.35">
      <c r="A39" s="31" t="s">
        <v>48</v>
      </c>
      <c r="B39" s="30" t="s">
        <v>63</v>
      </c>
      <c r="C39" s="30" t="s">
        <v>65</v>
      </c>
      <c r="D39" s="30" t="s">
        <v>968</v>
      </c>
      <c r="E39" s="30" t="s">
        <v>969</v>
      </c>
      <c r="F39" s="75" t="s">
        <v>970</v>
      </c>
    </row>
    <row r="40" spans="1:6" x14ac:dyDescent="0.35">
      <c r="A40" s="34" t="s">
        <v>67</v>
      </c>
      <c r="B40" s="35">
        <v>308</v>
      </c>
      <c r="C40" s="35">
        <v>1726</v>
      </c>
      <c r="D40" s="35">
        <v>38115</v>
      </c>
      <c r="E40" s="35">
        <v>0</v>
      </c>
      <c r="F40" s="86">
        <v>38115</v>
      </c>
    </row>
    <row r="41" spans="1:6" x14ac:dyDescent="0.35">
      <c r="A41" s="36" t="s">
        <v>37</v>
      </c>
      <c r="B41" s="35">
        <v>20</v>
      </c>
      <c r="C41" s="35">
        <v>90.5</v>
      </c>
      <c r="D41" s="35">
        <v>1903</v>
      </c>
      <c r="E41" s="35">
        <v>0</v>
      </c>
      <c r="F41" s="86">
        <v>1903</v>
      </c>
    </row>
    <row r="42" spans="1:6" x14ac:dyDescent="0.35">
      <c r="A42" s="36" t="s">
        <v>36</v>
      </c>
      <c r="B42" s="35">
        <v>206</v>
      </c>
      <c r="C42" s="35">
        <v>1184.5</v>
      </c>
      <c r="D42" s="35">
        <v>26226</v>
      </c>
      <c r="E42" s="35">
        <v>0</v>
      </c>
      <c r="F42" s="86">
        <v>26226</v>
      </c>
    </row>
    <row r="43" spans="1:6" x14ac:dyDescent="0.35">
      <c r="A43" s="36"/>
      <c r="B43" s="35">
        <v>82</v>
      </c>
      <c r="C43" s="35">
        <v>451</v>
      </c>
      <c r="D43" s="35">
        <v>9986</v>
      </c>
      <c r="E43" s="35">
        <v>0</v>
      </c>
      <c r="F43" s="86">
        <v>9986</v>
      </c>
    </row>
    <row r="44" spans="1:6" x14ac:dyDescent="0.35">
      <c r="A44" s="87" t="s">
        <v>50</v>
      </c>
      <c r="B44" s="88">
        <v>308</v>
      </c>
      <c r="C44" s="88">
        <v>1726</v>
      </c>
      <c r="D44" s="88">
        <v>38115</v>
      </c>
      <c r="E44" s="88">
        <v>0</v>
      </c>
      <c r="F44" s="89">
        <v>38115</v>
      </c>
    </row>
    <row r="45" spans="1:6" x14ac:dyDescent="0.35">
      <c r="F45" s="23"/>
    </row>
    <row r="46" spans="1:6" x14ac:dyDescent="0.35">
      <c r="F46" s="23"/>
    </row>
    <row r="47" spans="1:6" x14ac:dyDescent="0.35">
      <c r="F47" s="23"/>
    </row>
    <row r="48" spans="1:6" x14ac:dyDescent="0.35">
      <c r="F48" s="23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C112"/>
  <sheetViews>
    <sheetView workbookViewId="0">
      <selection activeCell="K26" sqref="K26"/>
    </sheetView>
  </sheetViews>
  <sheetFormatPr baseColWidth="10" defaultRowHeight="14.5" x14ac:dyDescent="0.35"/>
  <cols>
    <col min="1" max="1" width="21" customWidth="1"/>
    <col min="2" max="3" width="16.453125" customWidth="1"/>
    <col min="4" max="4" width="15.81640625" bestFit="1" customWidth="1"/>
  </cols>
  <sheetData>
    <row r="1" spans="1:2" ht="20" thickBot="1" x14ac:dyDescent="0.4">
      <c r="B1" s="11" t="s">
        <v>62</v>
      </c>
    </row>
    <row r="2" spans="1:2" ht="15" thickTop="1" x14ac:dyDescent="0.35"/>
    <row r="6" spans="1:2" ht="15" thickBot="1" x14ac:dyDescent="0.4">
      <c r="A6" s="12" t="s">
        <v>77</v>
      </c>
    </row>
    <row r="7" spans="1:2" ht="15" thickTop="1" x14ac:dyDescent="0.35">
      <c r="A7" s="39" t="s">
        <v>46</v>
      </c>
      <c r="B7" s="40" t="s">
        <v>49</v>
      </c>
    </row>
    <row r="8" spans="1:2" ht="15" thickBot="1" x14ac:dyDescent="0.4"/>
    <row r="9" spans="1:2" ht="15" thickTop="1" x14ac:dyDescent="0.35">
      <c r="A9" s="39" t="s">
        <v>48</v>
      </c>
      <c r="B9" s="40" t="s">
        <v>65</v>
      </c>
    </row>
    <row r="10" spans="1:2" x14ac:dyDescent="0.35">
      <c r="A10" s="41" t="s">
        <v>5</v>
      </c>
      <c r="B10" s="42">
        <v>1726</v>
      </c>
    </row>
    <row r="11" spans="1:2" ht="15" thickBot="1" x14ac:dyDescent="0.4">
      <c r="A11" s="98" t="s">
        <v>50</v>
      </c>
      <c r="B11" s="99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4">
      <c r="A24" s="12" t="s">
        <v>78</v>
      </c>
    </row>
    <row r="25" spans="1:2" x14ac:dyDescent="0.35">
      <c r="A25" s="10" t="s">
        <v>46</v>
      </c>
      <c r="B25" t="s">
        <v>49</v>
      </c>
    </row>
    <row r="27" spans="1:2" x14ac:dyDescent="0.35">
      <c r="A27" s="10" t="s">
        <v>48</v>
      </c>
    </row>
    <row r="28" spans="1:2" x14ac:dyDescent="0.35">
      <c r="A28" s="77" t="s">
        <v>5</v>
      </c>
    </row>
    <row r="29" spans="1:2" x14ac:dyDescent="0.35">
      <c r="A29" s="14" t="s">
        <v>50</v>
      </c>
    </row>
    <row r="34" spans="1:2" ht="15" thickBot="1" x14ac:dyDescent="0.4"/>
    <row r="35" spans="1:2" ht="15" thickTop="1" x14ac:dyDescent="0.35"/>
    <row r="43" spans="1:2" ht="15" thickBot="1" x14ac:dyDescent="0.4">
      <c r="A43" s="12" t="s">
        <v>79</v>
      </c>
    </row>
    <row r="44" spans="1:2" x14ac:dyDescent="0.35">
      <c r="A44" s="10" t="s">
        <v>46</v>
      </c>
      <c r="B44" t="s">
        <v>49</v>
      </c>
    </row>
    <row r="46" spans="1:2" x14ac:dyDescent="0.35">
      <c r="A46" s="10" t="s">
        <v>48</v>
      </c>
    </row>
    <row r="47" spans="1:2" x14ac:dyDescent="0.35">
      <c r="A47" s="72" t="s">
        <v>67</v>
      </c>
    </row>
    <row r="48" spans="1:2" x14ac:dyDescent="0.35">
      <c r="A48" s="93" t="s">
        <v>50</v>
      </c>
    </row>
    <row r="49" spans="1:2" ht="15" thickBot="1" x14ac:dyDescent="0.4"/>
    <row r="50" spans="1:2" ht="15" thickTop="1" x14ac:dyDescent="0.35"/>
    <row r="57" spans="1:2" ht="15" thickBot="1" x14ac:dyDescent="0.4">
      <c r="A57" s="12" t="s">
        <v>80</v>
      </c>
    </row>
    <row r="58" spans="1:2" x14ac:dyDescent="0.35">
      <c r="A58" s="10" t="s">
        <v>46</v>
      </c>
      <c r="B58" t="s">
        <v>49</v>
      </c>
    </row>
    <row r="60" spans="1:2" x14ac:dyDescent="0.35">
      <c r="A60" s="10" t="s">
        <v>48</v>
      </c>
      <c r="B60" t="s">
        <v>65</v>
      </c>
    </row>
    <row r="61" spans="1:2" x14ac:dyDescent="0.35">
      <c r="A61" s="24" t="s">
        <v>67</v>
      </c>
      <c r="B61" s="95">
        <v>1726</v>
      </c>
    </row>
    <row r="62" spans="1:2" x14ac:dyDescent="0.35">
      <c r="A62" s="93" t="s">
        <v>50</v>
      </c>
      <c r="B62" s="100">
        <v>1726</v>
      </c>
    </row>
    <row r="63" spans="1:2" ht="15" thickBot="1" x14ac:dyDescent="0.4"/>
    <row r="64" spans="1:2" ht="15" thickTop="1" x14ac:dyDescent="0.35"/>
    <row r="72" spans="1:3" ht="15" thickBot="1" x14ac:dyDescent="0.4">
      <c r="A72" s="12" t="s">
        <v>81</v>
      </c>
    </row>
    <row r="73" spans="1:3" x14ac:dyDescent="0.35">
      <c r="A73" s="10" t="s">
        <v>46</v>
      </c>
      <c r="B73" t="s">
        <v>76</v>
      </c>
    </row>
    <row r="75" spans="1:3" x14ac:dyDescent="0.35">
      <c r="A75" s="10" t="s">
        <v>48</v>
      </c>
      <c r="B75" t="s">
        <v>66</v>
      </c>
    </row>
    <row r="76" spans="1:3" x14ac:dyDescent="0.35">
      <c r="A76" s="41" t="s">
        <v>37</v>
      </c>
      <c r="B76" s="42">
        <v>3892.86</v>
      </c>
    </row>
    <row r="77" spans="1:3" x14ac:dyDescent="0.35">
      <c r="A77" s="41" t="s">
        <v>36</v>
      </c>
      <c r="B77" s="42">
        <v>23678.280000000002</v>
      </c>
      <c r="C77" s="19"/>
    </row>
    <row r="78" spans="1:3" ht="15" thickBot="1" x14ac:dyDescent="0.4">
      <c r="A78" s="37" t="s">
        <v>50</v>
      </c>
      <c r="B78" s="38">
        <v>27571.140000000003</v>
      </c>
    </row>
    <row r="79" spans="1:3" ht="15" thickTop="1" x14ac:dyDescent="0.35"/>
    <row r="87" spans="1:2" ht="15" thickBot="1" x14ac:dyDescent="0.4">
      <c r="A87" s="12" t="s">
        <v>82</v>
      </c>
    </row>
    <row r="88" spans="1:2" x14ac:dyDescent="0.35">
      <c r="A88" s="10" t="s">
        <v>46</v>
      </c>
      <c r="B88" t="s">
        <v>49</v>
      </c>
    </row>
    <row r="90" spans="1:2" x14ac:dyDescent="0.35">
      <c r="A90" s="10" t="s">
        <v>48</v>
      </c>
      <c r="B90" t="s">
        <v>65</v>
      </c>
    </row>
    <row r="91" spans="1:2" x14ac:dyDescent="0.35">
      <c r="A91" s="24" t="s">
        <v>37</v>
      </c>
      <c r="B91" s="95">
        <v>90.5</v>
      </c>
    </row>
    <row r="92" spans="1:2" x14ac:dyDescent="0.35">
      <c r="A92" s="24" t="s">
        <v>36</v>
      </c>
      <c r="B92" s="95">
        <v>1184.5</v>
      </c>
    </row>
    <row r="93" spans="1:2" ht="15" thickBot="1" x14ac:dyDescent="0.4">
      <c r="A93" s="24"/>
      <c r="B93" s="95">
        <v>451</v>
      </c>
    </row>
    <row r="94" spans="1:2" ht="15" thickTop="1" x14ac:dyDescent="0.35">
      <c r="A94" s="93" t="s">
        <v>50</v>
      </c>
      <c r="B94" s="96">
        <v>1726</v>
      </c>
    </row>
    <row r="106" spans="1:2" x14ac:dyDescent="0.35">
      <c r="A106" s="10" t="s">
        <v>46</v>
      </c>
      <c r="B106" t="s">
        <v>49</v>
      </c>
    </row>
    <row r="108" spans="1:2" x14ac:dyDescent="0.35">
      <c r="A108" s="10" t="s">
        <v>48</v>
      </c>
      <c r="B108" t="s">
        <v>65</v>
      </c>
    </row>
    <row r="109" spans="1:2" x14ac:dyDescent="0.35">
      <c r="A109" s="9" t="s">
        <v>848</v>
      </c>
      <c r="B109" s="94">
        <v>1019</v>
      </c>
    </row>
    <row r="110" spans="1:2" x14ac:dyDescent="0.35">
      <c r="A110" s="9" t="s">
        <v>862</v>
      </c>
      <c r="B110" s="94">
        <v>364</v>
      </c>
    </row>
    <row r="111" spans="1:2" x14ac:dyDescent="0.35">
      <c r="A111" s="9" t="s">
        <v>863</v>
      </c>
      <c r="B111" s="94">
        <v>343</v>
      </c>
    </row>
    <row r="112" spans="1:2" x14ac:dyDescent="0.35">
      <c r="A112" s="14" t="s">
        <v>50</v>
      </c>
      <c r="B112" s="97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J26"/>
  <sheetViews>
    <sheetView workbookViewId="0">
      <selection activeCell="H7" sqref="H7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232" t="s">
        <v>105</v>
      </c>
      <c r="D1" s="232"/>
      <c r="E1" s="232"/>
      <c r="F1" s="232"/>
      <c r="G1" s="232"/>
    </row>
    <row r="2" spans="1:10" ht="15" thickTop="1" x14ac:dyDescent="0.35"/>
    <row r="4" spans="1:10" ht="17.5" thickBot="1" x14ac:dyDescent="0.45">
      <c r="A4" s="25" t="s">
        <v>95</v>
      </c>
      <c r="B4" s="16"/>
      <c r="C4" s="17"/>
      <c r="D4" s="47" t="s">
        <v>94</v>
      </c>
      <c r="E4" s="48"/>
      <c r="F4" s="48"/>
      <c r="G4" s="48"/>
      <c r="H4" s="48"/>
      <c r="I4" s="48"/>
      <c r="J4" s="48"/>
    </row>
    <row r="5" spans="1:10" ht="18" thickTop="1" thickBot="1" x14ac:dyDescent="0.45">
      <c r="A5" s="49"/>
      <c r="B5" s="17"/>
      <c r="C5" s="17"/>
      <c r="D5" s="47"/>
      <c r="E5" s="48"/>
      <c r="F5" s="12" t="s">
        <v>90</v>
      </c>
      <c r="G5" s="12"/>
      <c r="H5" s="12"/>
      <c r="J5" s="48"/>
    </row>
    <row r="7" spans="1:10" ht="58" x14ac:dyDescent="0.35">
      <c r="A7" s="44" t="s">
        <v>14</v>
      </c>
      <c r="B7" s="44" t="s">
        <v>88</v>
      </c>
      <c r="C7" s="44" t="s">
        <v>86</v>
      </c>
      <c r="D7" s="44" t="s">
        <v>87</v>
      </c>
      <c r="F7" s="44" t="s">
        <v>14</v>
      </c>
      <c r="G7" s="44" t="s">
        <v>91</v>
      </c>
      <c r="H7" s="44" t="s">
        <v>92</v>
      </c>
      <c r="I7" s="44" t="s">
        <v>93</v>
      </c>
    </row>
    <row r="8" spans="1:10" x14ac:dyDescent="0.35">
      <c r="A8" s="30" t="s">
        <v>83</v>
      </c>
      <c r="B8" s="45"/>
      <c r="C8" s="45"/>
      <c r="D8" s="45" t="s">
        <v>89</v>
      </c>
      <c r="F8" s="30" t="s">
        <v>83</v>
      </c>
      <c r="G8" s="45"/>
      <c r="H8" s="45"/>
      <c r="I8" s="45" t="s">
        <v>89</v>
      </c>
    </row>
    <row r="9" spans="1:10" x14ac:dyDescent="0.35">
      <c r="A9" s="30" t="s">
        <v>84</v>
      </c>
      <c r="B9" s="45"/>
      <c r="C9" s="45"/>
      <c r="D9" s="45" t="s">
        <v>89</v>
      </c>
      <c r="F9" s="30" t="s">
        <v>84</v>
      </c>
      <c r="G9" s="45"/>
      <c r="H9" s="45"/>
      <c r="I9" s="45" t="s">
        <v>89</v>
      </c>
    </row>
    <row r="10" spans="1:10" x14ac:dyDescent="0.35">
      <c r="A10" s="30" t="s">
        <v>85</v>
      </c>
      <c r="B10" s="45"/>
      <c r="C10" s="45"/>
      <c r="D10" s="45" t="s">
        <v>89</v>
      </c>
      <c r="F10" s="30" t="s">
        <v>85</v>
      </c>
      <c r="G10" s="45"/>
      <c r="H10" s="45"/>
      <c r="I10" s="45" t="s">
        <v>89</v>
      </c>
    </row>
    <row r="11" spans="1:10" ht="15" thickBot="1" x14ac:dyDescent="0.4">
      <c r="A11" s="43" t="s">
        <v>45</v>
      </c>
      <c r="B11" s="43"/>
      <c r="C11" s="43"/>
      <c r="D11" s="46" t="s">
        <v>89</v>
      </c>
      <c r="F11" s="43" t="s">
        <v>45</v>
      </c>
      <c r="G11" s="43"/>
      <c r="H11" s="43"/>
      <c r="I11" s="46" t="s">
        <v>89</v>
      </c>
    </row>
    <row r="12" spans="1:10" ht="15" thickTop="1" x14ac:dyDescent="0.35"/>
    <row r="15" spans="1:10" ht="17.5" thickBot="1" x14ac:dyDescent="0.45">
      <c r="A15" s="25" t="s">
        <v>96</v>
      </c>
      <c r="B15" s="16"/>
      <c r="C15" s="17"/>
      <c r="D15" s="47" t="s">
        <v>97</v>
      </c>
    </row>
    <row r="16" spans="1:10" ht="15" thickTop="1" x14ac:dyDescent="0.35"/>
    <row r="17" spans="1:6" ht="29" x14ac:dyDescent="0.35">
      <c r="A17" s="44" t="s">
        <v>98</v>
      </c>
      <c r="B17" s="44" t="s">
        <v>14</v>
      </c>
      <c r="C17" s="44" t="s">
        <v>99</v>
      </c>
      <c r="D17" s="44" t="s">
        <v>100</v>
      </c>
    </row>
    <row r="18" spans="1:6" x14ac:dyDescent="0.35">
      <c r="A18" s="45"/>
      <c r="B18" s="45"/>
      <c r="C18" s="45"/>
      <c r="D18" s="45"/>
    </row>
    <row r="19" spans="1:6" x14ac:dyDescent="0.35">
      <c r="A19" s="45"/>
      <c r="B19" s="45"/>
      <c r="C19" s="45"/>
      <c r="D19" s="45"/>
    </row>
    <row r="20" spans="1:6" x14ac:dyDescent="0.35">
      <c r="A20" s="45"/>
      <c r="B20" s="45"/>
      <c r="C20" s="45"/>
      <c r="D20" s="45"/>
    </row>
    <row r="21" spans="1:6" ht="15" thickBot="1" x14ac:dyDescent="0.4">
      <c r="A21" s="46" t="s">
        <v>101</v>
      </c>
      <c r="B21" s="43" t="s">
        <v>102</v>
      </c>
      <c r="C21" s="43"/>
      <c r="D21" s="46"/>
    </row>
    <row r="22" spans="1:6" ht="15" thickTop="1" x14ac:dyDescent="0.35"/>
    <row r="25" spans="1:6" ht="17.5" thickBot="1" x14ac:dyDescent="0.45">
      <c r="A25" s="25" t="s">
        <v>103</v>
      </c>
      <c r="F25" s="47" t="s">
        <v>104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R15"/>
  <sheetViews>
    <sheetView zoomScale="80" zoomScaleNormal="80" workbookViewId="0">
      <selection activeCell="E9" sqref="E9"/>
    </sheetView>
  </sheetViews>
  <sheetFormatPr baseColWidth="10" defaultRowHeight="14.5" x14ac:dyDescent="0.35"/>
  <cols>
    <col min="1" max="1" width="14.26953125" customWidth="1"/>
    <col min="2" max="2" width="3.08984375" customWidth="1"/>
    <col min="3" max="3" width="24.1796875" style="213" bestFit="1" customWidth="1"/>
    <col min="4" max="4" width="3.1796875" style="213" customWidth="1"/>
    <col min="5" max="5" width="21.81640625" style="213" customWidth="1"/>
    <col min="6" max="6" width="3.6328125" style="213" customWidth="1"/>
    <col min="7" max="7" width="24" style="213" customWidth="1"/>
    <col min="8" max="8" width="3.6328125" style="213" customWidth="1"/>
    <col min="9" max="9" width="14.54296875" style="213" customWidth="1"/>
    <col min="10" max="10" width="3.26953125" style="213" customWidth="1"/>
    <col min="11" max="11" width="11.453125" style="213"/>
    <col min="12" max="12" width="3.453125" style="213" customWidth="1"/>
    <col min="13" max="13" width="11.6328125" style="213" customWidth="1"/>
    <col min="14" max="14" width="3.1796875" style="213" customWidth="1"/>
    <col min="15" max="15" width="13.7265625" style="213" customWidth="1"/>
    <col min="16" max="16" width="3.1796875" style="213" customWidth="1"/>
    <col min="17" max="17" width="9.453125" style="213" customWidth="1"/>
  </cols>
  <sheetData>
    <row r="1" spans="1:18" ht="44" thickBot="1" x14ac:dyDescent="0.4">
      <c r="A1" s="212" t="s">
        <v>33</v>
      </c>
      <c r="B1" s="233"/>
      <c r="C1" s="20" t="s">
        <v>975</v>
      </c>
      <c r="D1" s="234"/>
      <c r="E1" s="20" t="s">
        <v>976</v>
      </c>
      <c r="F1" s="234"/>
      <c r="G1" s="20" t="s">
        <v>1005</v>
      </c>
      <c r="H1" s="234"/>
      <c r="I1" s="20" t="s">
        <v>1008</v>
      </c>
      <c r="J1" s="234"/>
      <c r="K1" s="20" t="s">
        <v>18</v>
      </c>
      <c r="L1" s="234"/>
      <c r="M1" s="20" t="s">
        <v>1004</v>
      </c>
      <c r="N1" s="234"/>
      <c r="O1" s="235" t="s">
        <v>46</v>
      </c>
      <c r="P1" s="234"/>
      <c r="Q1" s="236" t="s">
        <v>998</v>
      </c>
      <c r="R1" s="233"/>
    </row>
    <row r="2" spans="1:18" ht="15" thickTop="1" x14ac:dyDescent="0.35">
      <c r="A2" s="8" t="s">
        <v>2</v>
      </c>
      <c r="C2" s="213" t="s">
        <v>859</v>
      </c>
      <c r="E2" s="213" t="s">
        <v>960</v>
      </c>
      <c r="G2" s="213" t="s">
        <v>848</v>
      </c>
      <c r="I2" s="213">
        <v>1.5</v>
      </c>
      <c r="K2" s="214">
        <v>43466</v>
      </c>
      <c r="M2" s="214" t="s">
        <v>3</v>
      </c>
      <c r="O2" s="215" t="s">
        <v>3</v>
      </c>
      <c r="Q2" s="216" t="s">
        <v>998</v>
      </c>
    </row>
    <row r="3" spans="1:18" x14ac:dyDescent="0.35">
      <c r="A3" s="131" t="s">
        <v>6</v>
      </c>
      <c r="C3" s="213" t="s">
        <v>995</v>
      </c>
      <c r="E3" s="213" t="s">
        <v>961</v>
      </c>
      <c r="G3" s="213" t="s">
        <v>1006</v>
      </c>
      <c r="I3" s="213">
        <v>3.5</v>
      </c>
      <c r="K3" s="214">
        <v>43497</v>
      </c>
      <c r="M3" s="214" t="s">
        <v>19</v>
      </c>
      <c r="O3" s="215" t="s">
        <v>19</v>
      </c>
      <c r="Q3" s="216" t="s">
        <v>999</v>
      </c>
    </row>
    <row r="4" spans="1:18" x14ac:dyDescent="0.35">
      <c r="A4" s="132" t="s">
        <v>10</v>
      </c>
      <c r="C4" s="213" t="s">
        <v>860</v>
      </c>
      <c r="E4" s="213" t="s">
        <v>962</v>
      </c>
      <c r="G4" s="213" t="s">
        <v>863</v>
      </c>
      <c r="I4" s="213">
        <v>7</v>
      </c>
      <c r="K4" s="214">
        <v>43525</v>
      </c>
      <c r="M4" s="214"/>
      <c r="O4" s="215" t="s">
        <v>20</v>
      </c>
      <c r="Q4" s="216" t="s">
        <v>1000</v>
      </c>
    </row>
    <row r="5" spans="1:18" x14ac:dyDescent="0.35">
      <c r="A5" s="131" t="s">
        <v>5</v>
      </c>
      <c r="C5" s="213" t="s">
        <v>972</v>
      </c>
      <c r="I5" s="213">
        <v>10.5</v>
      </c>
      <c r="K5" s="214">
        <v>43556</v>
      </c>
      <c r="M5" s="214"/>
      <c r="O5" s="215" t="s">
        <v>21</v>
      </c>
      <c r="Q5" s="217"/>
    </row>
    <row r="6" spans="1:18" x14ac:dyDescent="0.35">
      <c r="A6" s="132" t="s">
        <v>11</v>
      </c>
      <c r="C6" s="213" t="s">
        <v>861</v>
      </c>
      <c r="I6" s="213">
        <v>14</v>
      </c>
      <c r="K6" s="214">
        <v>43586</v>
      </c>
      <c r="M6" s="214"/>
      <c r="O6" s="215" t="s">
        <v>22</v>
      </c>
      <c r="Q6" s="217"/>
    </row>
    <row r="7" spans="1:18" x14ac:dyDescent="0.35">
      <c r="A7" s="131" t="s">
        <v>12</v>
      </c>
      <c r="C7" s="213" t="s">
        <v>971</v>
      </c>
      <c r="K7" s="214">
        <v>43617</v>
      </c>
      <c r="M7" s="214"/>
      <c r="O7" s="215"/>
    </row>
    <row r="8" spans="1:18" x14ac:dyDescent="0.35">
      <c r="A8" s="130" t="s">
        <v>4</v>
      </c>
      <c r="C8" s="213" t="s">
        <v>850</v>
      </c>
      <c r="K8" s="214">
        <v>43647</v>
      </c>
      <c r="M8" s="214"/>
      <c r="O8" s="215"/>
    </row>
    <row r="9" spans="1:18" x14ac:dyDescent="0.35">
      <c r="C9" s="213" t="s">
        <v>973</v>
      </c>
      <c r="K9" s="218">
        <v>43678</v>
      </c>
      <c r="M9" s="218"/>
      <c r="O9" s="219"/>
    </row>
    <row r="10" spans="1:18" x14ac:dyDescent="0.35">
      <c r="A10" s="30"/>
      <c r="C10" s="213" t="s">
        <v>974</v>
      </c>
      <c r="K10" s="214">
        <v>43709</v>
      </c>
      <c r="M10" s="214"/>
    </row>
    <row r="11" spans="1:18" x14ac:dyDescent="0.35">
      <c r="C11" s="213" t="s">
        <v>992</v>
      </c>
      <c r="K11" s="214">
        <v>43739</v>
      </c>
      <c r="M11" s="214"/>
    </row>
    <row r="12" spans="1:18" x14ac:dyDescent="0.35">
      <c r="C12" s="213" t="s">
        <v>993</v>
      </c>
      <c r="K12" s="214">
        <v>43770</v>
      </c>
      <c r="M12" s="214"/>
    </row>
    <row r="13" spans="1:18" x14ac:dyDescent="0.35">
      <c r="A13" s="7"/>
      <c r="C13" s="213" t="s">
        <v>994</v>
      </c>
      <c r="K13" s="214">
        <v>43800</v>
      </c>
      <c r="M13" s="214"/>
    </row>
    <row r="14" spans="1:18" x14ac:dyDescent="0.35">
      <c r="C14" s="220"/>
      <c r="Q14" s="215"/>
    </row>
    <row r="15" spans="1:18" s="7" customFormat="1" x14ac:dyDescent="0.35">
      <c r="A15"/>
      <c r="C15" s="213"/>
      <c r="D15" s="215"/>
      <c r="E15" s="213"/>
      <c r="F15" s="215"/>
      <c r="G15" s="213"/>
      <c r="H15" s="215"/>
      <c r="I15" s="213"/>
      <c r="J15" s="215"/>
      <c r="K15" s="213"/>
      <c r="L15" s="215"/>
      <c r="M15" s="213"/>
      <c r="N15" s="215"/>
      <c r="O15" s="213"/>
      <c r="P15" s="215"/>
      <c r="Q15" s="213"/>
    </row>
  </sheetData>
  <pageMargins left="0.7" right="0.7" top="0.75" bottom="0.75" header="0.3" footer="0.3"/>
  <pageSetup orientation="portrait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T237"/>
  <sheetViews>
    <sheetView zoomScale="70" zoomScaleNormal="70" workbookViewId="0">
      <selection activeCell="L210" sqref="L210"/>
    </sheetView>
  </sheetViews>
  <sheetFormatPr baseColWidth="10" defaultColWidth="13.7265625" defaultRowHeight="12.5" x14ac:dyDescent="0.25"/>
  <cols>
    <col min="1" max="1" width="15.54296875" style="50" customWidth="1"/>
    <col min="2" max="2" width="13.7265625" style="50"/>
    <col min="3" max="3" width="13.81640625" style="50" customWidth="1"/>
    <col min="4" max="4" width="15.54296875" style="50" customWidth="1"/>
    <col min="5" max="5" width="11.453125" style="50" customWidth="1"/>
    <col min="6" max="6" width="17.81640625" style="50" customWidth="1"/>
    <col min="7" max="7" width="16.1796875" style="50" customWidth="1"/>
    <col min="8" max="8" width="13.7265625" style="50"/>
    <col min="9" max="9" width="12.81640625" style="50" customWidth="1"/>
    <col min="10" max="14" width="13.7265625" style="50"/>
    <col min="15" max="15" width="11" style="50" customWidth="1"/>
    <col min="16" max="16" width="11.54296875" style="50" customWidth="1"/>
    <col min="17" max="17" width="18.81640625" style="50" customWidth="1"/>
    <col min="18" max="19" width="13.7265625" style="50"/>
    <col min="20" max="20" width="13.1796875" style="50" customWidth="1"/>
    <col min="21" max="16384" width="13.7265625" style="50"/>
  </cols>
  <sheetData>
    <row r="1" spans="1:20" ht="42" customHeight="1" x14ac:dyDescent="0.25">
      <c r="A1" s="123" t="s">
        <v>34</v>
      </c>
      <c r="B1" s="123" t="s">
        <v>32</v>
      </c>
      <c r="C1" s="123" t="s">
        <v>35</v>
      </c>
      <c r="D1" s="123" t="s">
        <v>0</v>
      </c>
      <c r="E1" s="123" t="s">
        <v>847</v>
      </c>
      <c r="F1" s="123" t="s">
        <v>991</v>
      </c>
      <c r="G1" s="123" t="s">
        <v>1002</v>
      </c>
      <c r="H1" s="123" t="s">
        <v>986</v>
      </c>
      <c r="I1" s="123" t="s">
        <v>109</v>
      </c>
      <c r="J1" s="123" t="s">
        <v>110</v>
      </c>
      <c r="K1" s="123" t="s">
        <v>987</v>
      </c>
      <c r="L1" s="123" t="s">
        <v>988</v>
      </c>
      <c r="M1" s="123" t="s">
        <v>111</v>
      </c>
      <c r="N1" s="123" t="s">
        <v>112</v>
      </c>
      <c r="O1" s="123" t="s">
        <v>15</v>
      </c>
      <c r="P1" s="123" t="s">
        <v>13</v>
      </c>
      <c r="Q1" s="123" t="s">
        <v>113</v>
      </c>
      <c r="R1" s="123" t="s">
        <v>989</v>
      </c>
      <c r="S1" s="123" t="s">
        <v>114</v>
      </c>
      <c r="T1" s="123" t="s">
        <v>115</v>
      </c>
    </row>
    <row r="2" spans="1:20" ht="15.5" x14ac:dyDescent="0.45">
      <c r="A2" s="124">
        <v>102933</v>
      </c>
      <c r="B2" s="51" t="s">
        <v>116</v>
      </c>
      <c r="C2" s="51" t="s">
        <v>867</v>
      </c>
      <c r="D2" s="51" t="s">
        <v>117</v>
      </c>
      <c r="E2" s="51" t="s">
        <v>843</v>
      </c>
      <c r="F2" s="127">
        <v>11</v>
      </c>
      <c r="G2" s="51" t="s">
        <v>118</v>
      </c>
      <c r="H2" s="51" t="s">
        <v>119</v>
      </c>
      <c r="I2" s="51" t="s">
        <v>120</v>
      </c>
      <c r="J2" s="51" t="s">
        <v>121</v>
      </c>
      <c r="K2" s="51" t="s">
        <v>122</v>
      </c>
      <c r="L2" s="51" t="s">
        <v>123</v>
      </c>
      <c r="M2" s="51" t="s">
        <v>124</v>
      </c>
      <c r="N2" s="119">
        <v>39052</v>
      </c>
      <c r="O2" s="51">
        <v>47</v>
      </c>
      <c r="P2" s="51" t="s">
        <v>36</v>
      </c>
      <c r="Q2" s="118" t="s">
        <v>125</v>
      </c>
      <c r="R2" s="51">
        <v>215</v>
      </c>
      <c r="S2" s="51" t="s">
        <v>126</v>
      </c>
      <c r="T2" s="51" t="s">
        <v>127</v>
      </c>
    </row>
    <row r="3" spans="1:20" s="51" customFormat="1" ht="15.5" x14ac:dyDescent="0.45">
      <c r="A3" s="124">
        <v>10521382</v>
      </c>
      <c r="B3" s="51" t="s">
        <v>143</v>
      </c>
      <c r="C3" s="51" t="s">
        <v>868</v>
      </c>
      <c r="D3" s="51" t="s">
        <v>144</v>
      </c>
      <c r="E3" s="51" t="s">
        <v>843</v>
      </c>
      <c r="F3" s="127">
        <v>2</v>
      </c>
      <c r="G3" s="51" t="s">
        <v>146</v>
      </c>
      <c r="H3" s="51" t="s">
        <v>119</v>
      </c>
      <c r="I3" s="51" t="s">
        <v>147</v>
      </c>
      <c r="J3" s="51" t="s">
        <v>148</v>
      </c>
      <c r="K3" s="51" t="s">
        <v>149</v>
      </c>
      <c r="L3" s="51" t="s">
        <v>150</v>
      </c>
      <c r="M3" s="51" t="s">
        <v>151</v>
      </c>
      <c r="N3" s="119">
        <v>42618</v>
      </c>
      <c r="O3" s="51">
        <v>24</v>
      </c>
      <c r="P3" s="51" t="s">
        <v>36</v>
      </c>
      <c r="Q3" s="118" t="s">
        <v>152</v>
      </c>
      <c r="T3" s="51" t="s">
        <v>153</v>
      </c>
    </row>
    <row r="4" spans="1:20" s="51" customFormat="1" ht="15.5" x14ac:dyDescent="0.45">
      <c r="A4" s="124">
        <v>103045</v>
      </c>
      <c r="B4" s="51" t="s">
        <v>117</v>
      </c>
      <c r="C4" s="51" t="s">
        <v>869</v>
      </c>
      <c r="D4" s="51" t="s">
        <v>171</v>
      </c>
      <c r="E4" s="51" t="s">
        <v>843</v>
      </c>
      <c r="F4" s="127">
        <v>28</v>
      </c>
      <c r="G4" s="51" t="s">
        <v>146</v>
      </c>
      <c r="H4" s="51" t="s">
        <v>119</v>
      </c>
      <c r="I4" s="51" t="s">
        <v>173</v>
      </c>
      <c r="J4" s="51" t="s">
        <v>174</v>
      </c>
      <c r="K4" s="51" t="s">
        <v>175</v>
      </c>
      <c r="L4" s="51" t="s">
        <v>176</v>
      </c>
      <c r="M4" s="51" t="s">
        <v>177</v>
      </c>
      <c r="N4" s="119">
        <v>32944</v>
      </c>
      <c r="O4" s="51">
        <v>51</v>
      </c>
      <c r="P4" s="51" t="s">
        <v>36</v>
      </c>
      <c r="Q4" s="118" t="s">
        <v>178</v>
      </c>
      <c r="R4" s="51">
        <v>365</v>
      </c>
      <c r="S4" s="51" t="s">
        <v>179</v>
      </c>
      <c r="T4" s="51" t="s">
        <v>180</v>
      </c>
    </row>
    <row r="5" spans="1:20" s="51" customFormat="1" ht="15.5" x14ac:dyDescent="0.45">
      <c r="A5" s="124">
        <v>104634</v>
      </c>
      <c r="B5" s="51" t="s">
        <v>128</v>
      </c>
      <c r="C5" s="51" t="s">
        <v>870</v>
      </c>
      <c r="D5" s="51" t="s">
        <v>129</v>
      </c>
      <c r="E5" s="51" t="s">
        <v>845</v>
      </c>
      <c r="F5" s="127">
        <v>10</v>
      </c>
      <c r="G5" s="51" t="s">
        <v>118</v>
      </c>
      <c r="H5" s="51" t="s">
        <v>131</v>
      </c>
      <c r="I5" s="51" t="s">
        <v>132</v>
      </c>
      <c r="J5" s="51" t="s">
        <v>133</v>
      </c>
      <c r="K5" s="51" t="s">
        <v>134</v>
      </c>
      <c r="L5" s="51" t="s">
        <v>135</v>
      </c>
      <c r="M5" s="51" t="s">
        <v>124</v>
      </c>
      <c r="N5" s="119">
        <v>39448</v>
      </c>
      <c r="O5" s="51">
        <v>41</v>
      </c>
      <c r="P5" s="51" t="s">
        <v>36</v>
      </c>
      <c r="Q5" s="118" t="s">
        <v>136</v>
      </c>
      <c r="R5" s="51">
        <v>240</v>
      </c>
      <c r="S5" s="51" t="s">
        <v>137</v>
      </c>
      <c r="T5" s="51" t="s">
        <v>138</v>
      </c>
    </row>
    <row r="6" spans="1:20" s="51" customFormat="1" ht="15.5" x14ac:dyDescent="0.45">
      <c r="A6" s="124">
        <v>104692</v>
      </c>
      <c r="B6" s="51" t="s">
        <v>139</v>
      </c>
      <c r="C6" s="51" t="s">
        <v>694</v>
      </c>
      <c r="D6" s="51" t="s">
        <v>129</v>
      </c>
      <c r="E6" s="51" t="s">
        <v>845</v>
      </c>
      <c r="F6" s="127">
        <v>10</v>
      </c>
      <c r="G6" s="51" t="s">
        <v>118</v>
      </c>
      <c r="H6" s="51" t="s">
        <v>131</v>
      </c>
      <c r="I6" s="51" t="s">
        <v>120</v>
      </c>
      <c r="J6" s="51" t="s">
        <v>121</v>
      </c>
      <c r="K6" s="51" t="s">
        <v>122</v>
      </c>
      <c r="L6" s="51" t="s">
        <v>140</v>
      </c>
      <c r="M6" s="51" t="s">
        <v>124</v>
      </c>
      <c r="N6" s="119">
        <v>39448</v>
      </c>
      <c r="O6" s="120">
        <v>57</v>
      </c>
      <c r="P6" s="51" t="s">
        <v>36</v>
      </c>
      <c r="Q6" s="118" t="s">
        <v>141</v>
      </c>
      <c r="R6" s="51">
        <v>190</v>
      </c>
      <c r="S6" s="51" t="s">
        <v>142</v>
      </c>
      <c r="T6" s="51" t="s">
        <v>127</v>
      </c>
    </row>
    <row r="7" spans="1:20" s="51" customFormat="1" ht="15.5" x14ac:dyDescent="0.45">
      <c r="A7" s="124">
        <v>102936</v>
      </c>
      <c r="B7" s="51" t="s">
        <v>853</v>
      </c>
      <c r="C7" s="51" t="s">
        <v>871</v>
      </c>
      <c r="D7" s="51" t="s">
        <v>189</v>
      </c>
      <c r="E7" s="51" t="s">
        <v>843</v>
      </c>
      <c r="F7" s="127">
        <v>12</v>
      </c>
      <c r="G7" s="51" t="s">
        <v>118</v>
      </c>
      <c r="H7" s="51" t="s">
        <v>119</v>
      </c>
      <c r="I7" s="51" t="s">
        <v>184</v>
      </c>
      <c r="J7" s="51" t="s">
        <v>185</v>
      </c>
      <c r="K7" s="51" t="s">
        <v>122</v>
      </c>
      <c r="L7" s="51" t="s">
        <v>190</v>
      </c>
      <c r="M7" s="51" t="s">
        <v>124</v>
      </c>
      <c r="N7" s="119">
        <v>38733</v>
      </c>
      <c r="O7" s="51">
        <v>43</v>
      </c>
      <c r="P7" s="51" t="s">
        <v>36</v>
      </c>
      <c r="Q7" s="118" t="s">
        <v>191</v>
      </c>
      <c r="R7" s="51">
        <v>215</v>
      </c>
      <c r="S7" s="51" t="s">
        <v>126</v>
      </c>
      <c r="T7" s="51" t="s">
        <v>160</v>
      </c>
    </row>
    <row r="8" spans="1:20" s="51" customFormat="1" ht="15.5" x14ac:dyDescent="0.45">
      <c r="A8" s="124">
        <v>103038</v>
      </c>
      <c r="B8" s="51" t="s">
        <v>854</v>
      </c>
      <c r="C8" s="51" t="s">
        <v>872</v>
      </c>
      <c r="D8" s="51" t="s">
        <v>144</v>
      </c>
      <c r="E8" s="51" t="s">
        <v>843</v>
      </c>
      <c r="F8" s="127">
        <v>32</v>
      </c>
      <c r="G8" s="51" t="s">
        <v>118</v>
      </c>
      <c r="H8" s="51" t="s">
        <v>119</v>
      </c>
      <c r="I8" s="51" t="s">
        <v>192</v>
      </c>
      <c r="J8" s="51" t="s">
        <v>193</v>
      </c>
      <c r="K8" s="51" t="s">
        <v>194</v>
      </c>
      <c r="L8" s="51" t="s">
        <v>195</v>
      </c>
      <c r="M8" s="51" t="s">
        <v>124</v>
      </c>
      <c r="N8" s="119">
        <v>31503</v>
      </c>
      <c r="O8" s="51">
        <v>52</v>
      </c>
      <c r="P8" s="51" t="s">
        <v>36</v>
      </c>
      <c r="Q8" s="118" t="s">
        <v>196</v>
      </c>
      <c r="R8" s="51">
        <v>240</v>
      </c>
      <c r="S8" s="51" t="s">
        <v>137</v>
      </c>
      <c r="T8" s="51" t="s">
        <v>197</v>
      </c>
    </row>
    <row r="9" spans="1:20" s="51" customFormat="1" ht="15.5" x14ac:dyDescent="0.45">
      <c r="A9" s="124">
        <v>103021</v>
      </c>
      <c r="B9" s="51" t="s">
        <v>198</v>
      </c>
      <c r="C9" s="51" t="s">
        <v>107</v>
      </c>
      <c r="D9" s="51" t="s">
        <v>199</v>
      </c>
      <c r="E9" s="51" t="s">
        <v>843</v>
      </c>
      <c r="F9" s="127">
        <v>27</v>
      </c>
      <c r="G9" s="51" t="s">
        <v>146</v>
      </c>
      <c r="H9" s="51" t="s">
        <v>119</v>
      </c>
      <c r="I9" s="51" t="s">
        <v>200</v>
      </c>
      <c r="J9" s="51" t="s">
        <v>201</v>
      </c>
      <c r="K9" s="51" t="s">
        <v>202</v>
      </c>
      <c r="L9" s="51" t="s">
        <v>203</v>
      </c>
      <c r="M9" s="51" t="s">
        <v>204</v>
      </c>
      <c r="N9" s="119">
        <v>33266</v>
      </c>
      <c r="O9" s="51">
        <v>56</v>
      </c>
      <c r="P9" s="51" t="s">
        <v>36</v>
      </c>
      <c r="Q9" s="118" t="s">
        <v>205</v>
      </c>
      <c r="R9" s="51">
        <v>305</v>
      </c>
      <c r="S9" s="51" t="s">
        <v>206</v>
      </c>
      <c r="T9" s="51" t="s">
        <v>207</v>
      </c>
    </row>
    <row r="10" spans="1:20" s="51" customFormat="1" ht="15.5" x14ac:dyDescent="0.45">
      <c r="A10" s="124">
        <v>103070</v>
      </c>
      <c r="B10" s="51" t="s">
        <v>208</v>
      </c>
      <c r="C10" s="51" t="s">
        <v>873</v>
      </c>
      <c r="D10" s="51" t="s">
        <v>189</v>
      </c>
      <c r="E10" s="51" t="s">
        <v>843</v>
      </c>
      <c r="F10" s="127">
        <v>35</v>
      </c>
      <c r="G10" s="51" t="s">
        <v>118</v>
      </c>
      <c r="H10" s="51" t="s">
        <v>119</v>
      </c>
      <c r="I10" s="51" t="s">
        <v>120</v>
      </c>
      <c r="J10" s="51" t="s">
        <v>121</v>
      </c>
      <c r="K10" s="51" t="s">
        <v>122</v>
      </c>
      <c r="L10" s="51" t="s">
        <v>209</v>
      </c>
      <c r="M10" s="51" t="s">
        <v>124</v>
      </c>
      <c r="N10" s="119">
        <v>30518</v>
      </c>
      <c r="O10" s="51">
        <v>55</v>
      </c>
      <c r="P10" s="51" t="s">
        <v>36</v>
      </c>
      <c r="Q10" s="118" t="s">
        <v>210</v>
      </c>
      <c r="R10" s="51">
        <v>190</v>
      </c>
      <c r="S10" s="51" t="s">
        <v>142</v>
      </c>
      <c r="T10" s="51" t="s">
        <v>211</v>
      </c>
    </row>
    <row r="11" spans="1:20" s="51" customFormat="1" ht="15.5" x14ac:dyDescent="0.45">
      <c r="A11" s="124">
        <v>191283</v>
      </c>
      <c r="B11" s="51" t="s">
        <v>673</v>
      </c>
      <c r="C11" s="51" t="s">
        <v>653</v>
      </c>
      <c r="D11" s="51" t="s">
        <v>156</v>
      </c>
      <c r="E11" s="51" t="s">
        <v>844</v>
      </c>
      <c r="F11" s="127">
        <v>10</v>
      </c>
      <c r="G11" s="51" t="s">
        <v>118</v>
      </c>
      <c r="H11" s="51" t="s">
        <v>157</v>
      </c>
      <c r="I11" s="51" t="s">
        <v>120</v>
      </c>
      <c r="J11" s="51" t="s">
        <v>121</v>
      </c>
      <c r="K11" s="51" t="s">
        <v>122</v>
      </c>
      <c r="L11" s="51" t="s">
        <v>158</v>
      </c>
      <c r="M11" s="51" t="s">
        <v>124</v>
      </c>
      <c r="N11" s="119">
        <v>39417</v>
      </c>
      <c r="O11" s="51">
        <v>52</v>
      </c>
      <c r="P11" s="51" t="s">
        <v>36</v>
      </c>
      <c r="Q11" s="118" t="s">
        <v>674</v>
      </c>
      <c r="R11" s="51">
        <v>240</v>
      </c>
      <c r="S11" s="51" t="s">
        <v>137</v>
      </c>
      <c r="T11" s="51" t="s">
        <v>160</v>
      </c>
    </row>
    <row r="12" spans="1:20" s="51" customFormat="1" ht="15.5" x14ac:dyDescent="0.45">
      <c r="A12" s="124">
        <v>102998</v>
      </c>
      <c r="B12" s="51" t="s">
        <v>212</v>
      </c>
      <c r="C12" s="51" t="s">
        <v>871</v>
      </c>
      <c r="D12" s="51" t="s">
        <v>108</v>
      </c>
      <c r="E12" s="51" t="s">
        <v>843</v>
      </c>
      <c r="F12" s="127">
        <v>23</v>
      </c>
      <c r="G12" s="51" t="s">
        <v>146</v>
      </c>
      <c r="H12" s="51" t="s">
        <v>119</v>
      </c>
      <c r="I12" s="51" t="s">
        <v>214</v>
      </c>
      <c r="J12" s="51" t="s">
        <v>215</v>
      </c>
      <c r="K12" s="51" t="s">
        <v>216</v>
      </c>
      <c r="L12" s="51" t="s">
        <v>217</v>
      </c>
      <c r="M12" s="51" t="s">
        <v>177</v>
      </c>
      <c r="N12" s="119">
        <v>34820</v>
      </c>
      <c r="O12" s="51">
        <v>47</v>
      </c>
      <c r="P12" s="51" t="s">
        <v>36</v>
      </c>
      <c r="Q12" s="118" t="s">
        <v>218</v>
      </c>
      <c r="R12" s="51">
        <v>365</v>
      </c>
      <c r="S12" s="51" t="s">
        <v>179</v>
      </c>
      <c r="T12" s="51" t="s">
        <v>180</v>
      </c>
    </row>
    <row r="13" spans="1:20" s="51" customFormat="1" ht="15.5" x14ac:dyDescent="0.45">
      <c r="A13" s="124">
        <v>103009</v>
      </c>
      <c r="B13" s="51" t="s">
        <v>219</v>
      </c>
      <c r="C13" s="51" t="s">
        <v>874</v>
      </c>
      <c r="D13" s="51" t="s">
        <v>117</v>
      </c>
      <c r="E13" s="51" t="s">
        <v>843</v>
      </c>
      <c r="F13" s="127">
        <v>11</v>
      </c>
      <c r="G13" s="51" t="s">
        <v>118</v>
      </c>
      <c r="H13" s="51" t="s">
        <v>119</v>
      </c>
      <c r="I13" s="51" t="s">
        <v>120</v>
      </c>
      <c r="J13" s="51" t="s">
        <v>121</v>
      </c>
      <c r="K13" s="51" t="s">
        <v>122</v>
      </c>
      <c r="L13" s="51" t="s">
        <v>209</v>
      </c>
      <c r="M13" s="51" t="s">
        <v>124</v>
      </c>
      <c r="N13" s="119">
        <v>39326</v>
      </c>
      <c r="O13" s="51">
        <v>51</v>
      </c>
      <c r="P13" s="51" t="s">
        <v>36</v>
      </c>
      <c r="Q13" s="118" t="s">
        <v>220</v>
      </c>
      <c r="R13" s="51">
        <v>170</v>
      </c>
      <c r="S13" s="51" t="s">
        <v>221</v>
      </c>
      <c r="T13" s="51" t="s">
        <v>211</v>
      </c>
    </row>
    <row r="14" spans="1:20" s="51" customFormat="1" ht="15.5" x14ac:dyDescent="0.45">
      <c r="A14" s="124">
        <v>104640</v>
      </c>
      <c r="B14" s="51" t="s">
        <v>181</v>
      </c>
      <c r="C14" s="51" t="s">
        <v>875</v>
      </c>
      <c r="D14" s="51" t="s">
        <v>182</v>
      </c>
      <c r="E14" s="51" t="s">
        <v>845</v>
      </c>
      <c r="F14" s="127">
        <v>10</v>
      </c>
      <c r="G14" s="51" t="s">
        <v>118</v>
      </c>
      <c r="H14" s="51" t="s">
        <v>131</v>
      </c>
      <c r="I14" s="51" t="s">
        <v>184</v>
      </c>
      <c r="J14" s="51" t="s">
        <v>185</v>
      </c>
      <c r="K14" s="51" t="s">
        <v>122</v>
      </c>
      <c r="L14" s="51" t="s">
        <v>186</v>
      </c>
      <c r="M14" s="51" t="s">
        <v>124</v>
      </c>
      <c r="N14" s="119">
        <v>39448</v>
      </c>
      <c r="O14" s="120">
        <v>57</v>
      </c>
      <c r="P14" s="51" t="s">
        <v>36</v>
      </c>
      <c r="Q14" s="118" t="s">
        <v>187</v>
      </c>
      <c r="R14" s="51">
        <v>225</v>
      </c>
      <c r="S14" s="51" t="s">
        <v>188</v>
      </c>
      <c r="T14" s="51" t="s">
        <v>127</v>
      </c>
    </row>
    <row r="15" spans="1:20" s="51" customFormat="1" ht="15.5" x14ac:dyDescent="0.45">
      <c r="A15" s="124">
        <v>104628</v>
      </c>
      <c r="B15" s="51" t="s">
        <v>565</v>
      </c>
      <c r="C15" s="51" t="s">
        <v>876</v>
      </c>
      <c r="D15" s="51" t="s">
        <v>129</v>
      </c>
      <c r="E15" s="51" t="s">
        <v>845</v>
      </c>
      <c r="F15" s="127">
        <v>10</v>
      </c>
      <c r="G15" s="51" t="s">
        <v>118</v>
      </c>
      <c r="H15" s="51" t="s">
        <v>131</v>
      </c>
      <c r="I15" s="51" t="s">
        <v>132</v>
      </c>
      <c r="J15" s="51" t="s">
        <v>133</v>
      </c>
      <c r="K15" s="51" t="s">
        <v>134</v>
      </c>
      <c r="L15" s="51" t="s">
        <v>135</v>
      </c>
      <c r="M15" s="51" t="s">
        <v>124</v>
      </c>
      <c r="N15" s="119">
        <v>39448</v>
      </c>
      <c r="O15" s="51">
        <v>45</v>
      </c>
      <c r="P15" s="51" t="s">
        <v>36</v>
      </c>
      <c r="Q15" s="118" t="s">
        <v>566</v>
      </c>
      <c r="R15" s="51">
        <v>255</v>
      </c>
      <c r="S15" s="51" t="s">
        <v>247</v>
      </c>
      <c r="T15" s="51" t="s">
        <v>138</v>
      </c>
    </row>
    <row r="16" spans="1:20" s="51" customFormat="1" ht="15.5" x14ac:dyDescent="0.45">
      <c r="A16" s="124">
        <v>104383</v>
      </c>
      <c r="B16" s="51" t="s">
        <v>222</v>
      </c>
      <c r="C16" s="51" t="s">
        <v>877</v>
      </c>
      <c r="D16" s="51" t="s">
        <v>223</v>
      </c>
      <c r="E16" s="51" t="s">
        <v>843</v>
      </c>
      <c r="F16" s="127">
        <v>10</v>
      </c>
      <c r="G16" s="51" t="s">
        <v>118</v>
      </c>
      <c r="H16" s="51" t="s">
        <v>119</v>
      </c>
      <c r="I16" s="51" t="s">
        <v>120</v>
      </c>
      <c r="J16" s="51" t="s">
        <v>121</v>
      </c>
      <c r="K16" s="51" t="s">
        <v>122</v>
      </c>
      <c r="L16" s="51" t="s">
        <v>123</v>
      </c>
      <c r="M16" s="51" t="s">
        <v>124</v>
      </c>
      <c r="N16" s="119">
        <v>39412</v>
      </c>
      <c r="O16" s="51">
        <v>37</v>
      </c>
      <c r="P16" s="51" t="s">
        <v>36</v>
      </c>
      <c r="Q16" s="118" t="s">
        <v>224</v>
      </c>
      <c r="R16" s="51">
        <v>190</v>
      </c>
      <c r="S16" s="51" t="s">
        <v>142</v>
      </c>
      <c r="T16" s="51" t="s">
        <v>127</v>
      </c>
    </row>
    <row r="17" spans="1:20" s="51" customFormat="1" ht="15.5" x14ac:dyDescent="0.45">
      <c r="A17" s="124">
        <v>240339</v>
      </c>
      <c r="B17" s="51" t="s">
        <v>745</v>
      </c>
      <c r="C17" s="51" t="s">
        <v>878</v>
      </c>
      <c r="D17" s="51" t="s">
        <v>161</v>
      </c>
      <c r="E17" s="51" t="s">
        <v>844</v>
      </c>
      <c r="F17" s="127">
        <v>6</v>
      </c>
      <c r="G17" s="51" t="s">
        <v>118</v>
      </c>
      <c r="H17" s="51" t="s">
        <v>157</v>
      </c>
      <c r="I17" s="51" t="s">
        <v>192</v>
      </c>
      <c r="J17" s="51" t="s">
        <v>193</v>
      </c>
      <c r="K17" s="51" t="s">
        <v>194</v>
      </c>
      <c r="L17" s="51" t="s">
        <v>195</v>
      </c>
      <c r="M17" s="51" t="s">
        <v>204</v>
      </c>
      <c r="N17" s="119">
        <v>41061</v>
      </c>
      <c r="O17" s="51">
        <v>53</v>
      </c>
      <c r="P17" s="51" t="s">
        <v>36</v>
      </c>
      <c r="Q17" s="118" t="s">
        <v>746</v>
      </c>
      <c r="R17" s="51">
        <v>285</v>
      </c>
      <c r="S17" s="51" t="s">
        <v>336</v>
      </c>
      <c r="T17" s="51" t="s">
        <v>197</v>
      </c>
    </row>
    <row r="18" spans="1:20" s="51" customFormat="1" ht="15.5" x14ac:dyDescent="0.45">
      <c r="A18" s="124">
        <v>102944</v>
      </c>
      <c r="B18" s="51" t="s">
        <v>225</v>
      </c>
      <c r="C18" s="51" t="s">
        <v>879</v>
      </c>
      <c r="D18" s="51" t="s">
        <v>189</v>
      </c>
      <c r="E18" s="51" t="s">
        <v>843</v>
      </c>
      <c r="F18" s="127">
        <v>12</v>
      </c>
      <c r="G18" s="51" t="s">
        <v>118</v>
      </c>
      <c r="H18" s="51" t="s">
        <v>119</v>
      </c>
      <c r="I18" s="51" t="s">
        <v>226</v>
      </c>
      <c r="J18" s="51" t="s">
        <v>227</v>
      </c>
      <c r="K18" s="51" t="s">
        <v>228</v>
      </c>
      <c r="L18" s="51" t="s">
        <v>190</v>
      </c>
      <c r="M18" s="51" t="s">
        <v>124</v>
      </c>
      <c r="N18" s="119">
        <v>38808</v>
      </c>
      <c r="O18" s="51">
        <v>49</v>
      </c>
      <c r="P18" s="51" t="s">
        <v>36</v>
      </c>
      <c r="Q18" s="118" t="s">
        <v>229</v>
      </c>
      <c r="R18" s="51">
        <v>215</v>
      </c>
      <c r="S18" s="51" t="s">
        <v>126</v>
      </c>
      <c r="T18" s="51" t="s">
        <v>160</v>
      </c>
    </row>
    <row r="19" spans="1:20" s="51" customFormat="1" ht="15.5" x14ac:dyDescent="0.45">
      <c r="A19" s="125">
        <v>103071</v>
      </c>
      <c r="B19" s="50" t="s">
        <v>230</v>
      </c>
      <c r="C19" s="50" t="s">
        <v>880</v>
      </c>
      <c r="D19" s="50" t="s">
        <v>231</v>
      </c>
      <c r="E19" s="50" t="s">
        <v>843</v>
      </c>
      <c r="F19" s="128">
        <v>35</v>
      </c>
      <c r="G19" s="50" t="s">
        <v>118</v>
      </c>
      <c r="H19" s="50" t="s">
        <v>119</v>
      </c>
      <c r="I19" s="50" t="s">
        <v>232</v>
      </c>
      <c r="J19" s="50" t="s">
        <v>233</v>
      </c>
      <c r="K19" s="50" t="s">
        <v>234</v>
      </c>
      <c r="L19" s="50" t="s">
        <v>235</v>
      </c>
      <c r="M19" s="50" t="s">
        <v>124</v>
      </c>
      <c r="N19" s="122">
        <v>30529</v>
      </c>
      <c r="O19" s="50">
        <v>59</v>
      </c>
      <c r="P19" s="50" t="s">
        <v>37</v>
      </c>
      <c r="Q19" s="121" t="s">
        <v>236</v>
      </c>
      <c r="R19" s="50">
        <v>240</v>
      </c>
      <c r="S19" s="50" t="s">
        <v>137</v>
      </c>
      <c r="T19" s="50" t="s">
        <v>197</v>
      </c>
    </row>
    <row r="20" spans="1:20" ht="15.5" x14ac:dyDescent="0.45">
      <c r="A20" s="124">
        <v>191742</v>
      </c>
      <c r="B20" s="51" t="s">
        <v>722</v>
      </c>
      <c r="C20" s="51" t="s">
        <v>661</v>
      </c>
      <c r="D20" s="51" t="s">
        <v>156</v>
      </c>
      <c r="E20" s="51" t="s">
        <v>844</v>
      </c>
      <c r="F20" s="127">
        <v>11</v>
      </c>
      <c r="G20" s="51" t="s">
        <v>118</v>
      </c>
      <c r="H20" s="51" t="s">
        <v>157</v>
      </c>
      <c r="I20" s="51" t="s">
        <v>132</v>
      </c>
      <c r="J20" s="51" t="s">
        <v>133</v>
      </c>
      <c r="K20" s="51" t="s">
        <v>134</v>
      </c>
      <c r="L20" s="51" t="s">
        <v>135</v>
      </c>
      <c r="M20" s="51" t="s">
        <v>204</v>
      </c>
      <c r="N20" s="119">
        <v>39053</v>
      </c>
      <c r="O20" s="51">
        <v>37</v>
      </c>
      <c r="P20" s="51" t="s">
        <v>36</v>
      </c>
      <c r="Q20" s="118" t="s">
        <v>723</v>
      </c>
      <c r="R20" s="51">
        <v>255</v>
      </c>
      <c r="S20" s="51" t="s">
        <v>247</v>
      </c>
      <c r="T20" s="51" t="s">
        <v>197</v>
      </c>
    </row>
    <row r="21" spans="1:20" ht="15.5" x14ac:dyDescent="0.45">
      <c r="A21" s="124">
        <v>10559280</v>
      </c>
      <c r="B21" s="51" t="s">
        <v>568</v>
      </c>
      <c r="C21" s="51" t="s">
        <v>569</v>
      </c>
      <c r="D21" s="51" t="s">
        <v>129</v>
      </c>
      <c r="E21" s="51" t="s">
        <v>845</v>
      </c>
      <c r="F21" s="127">
        <v>1</v>
      </c>
      <c r="G21" s="51" t="s">
        <v>118</v>
      </c>
      <c r="H21" s="51" t="s">
        <v>131</v>
      </c>
      <c r="I21" s="51" t="s">
        <v>120</v>
      </c>
      <c r="J21" s="51" t="s">
        <v>121</v>
      </c>
      <c r="K21" s="51" t="s">
        <v>122</v>
      </c>
      <c r="L21" s="51" t="s">
        <v>570</v>
      </c>
      <c r="M21" s="51" t="s">
        <v>124</v>
      </c>
      <c r="N21" s="119">
        <v>42795</v>
      </c>
      <c r="O21" s="51">
        <v>48</v>
      </c>
      <c r="P21" s="51" t="s">
        <v>36</v>
      </c>
      <c r="Q21" s="118" t="s">
        <v>571</v>
      </c>
      <c r="R21" s="51">
        <v>190</v>
      </c>
      <c r="S21" s="51" t="s">
        <v>142</v>
      </c>
      <c r="T21" s="51" t="s">
        <v>127</v>
      </c>
    </row>
    <row r="22" spans="1:20" s="51" customFormat="1" ht="15.5" x14ac:dyDescent="0.45">
      <c r="A22" s="124">
        <v>102925</v>
      </c>
      <c r="B22" s="51" t="s">
        <v>237</v>
      </c>
      <c r="C22" s="51" t="s">
        <v>881</v>
      </c>
      <c r="D22" s="51" t="s">
        <v>223</v>
      </c>
      <c r="E22" s="51" t="s">
        <v>843</v>
      </c>
      <c r="F22" s="127">
        <v>12</v>
      </c>
      <c r="G22" s="51" t="s">
        <v>118</v>
      </c>
      <c r="H22" s="51" t="s">
        <v>119</v>
      </c>
      <c r="I22" s="51" t="s">
        <v>120</v>
      </c>
      <c r="J22" s="51" t="s">
        <v>121</v>
      </c>
      <c r="K22" s="51" t="s">
        <v>122</v>
      </c>
      <c r="L22" s="51" t="s">
        <v>238</v>
      </c>
      <c r="M22" s="51" t="s">
        <v>124</v>
      </c>
      <c r="N22" s="119">
        <v>38961</v>
      </c>
      <c r="O22" s="51">
        <v>52</v>
      </c>
      <c r="P22" s="51" t="s">
        <v>36</v>
      </c>
      <c r="Q22" s="118" t="s">
        <v>239</v>
      </c>
      <c r="R22" s="51">
        <v>215</v>
      </c>
      <c r="S22" s="51" t="s">
        <v>126</v>
      </c>
      <c r="T22" s="51" t="s">
        <v>160</v>
      </c>
    </row>
    <row r="23" spans="1:20" s="51" customFormat="1" ht="15.5" x14ac:dyDescent="0.45">
      <c r="A23" s="124">
        <v>10586221</v>
      </c>
      <c r="B23" s="51" t="s">
        <v>825</v>
      </c>
      <c r="C23" s="51" t="s">
        <v>882</v>
      </c>
      <c r="D23" s="51" t="s">
        <v>161</v>
      </c>
      <c r="E23" s="51" t="s">
        <v>844</v>
      </c>
      <c r="F23" s="127">
        <v>1</v>
      </c>
      <c r="G23" s="51" t="s">
        <v>146</v>
      </c>
      <c r="H23" s="51" t="s">
        <v>157</v>
      </c>
      <c r="I23" s="51" t="s">
        <v>428</v>
      </c>
      <c r="J23" s="51" t="s">
        <v>429</v>
      </c>
      <c r="K23" s="51" t="s">
        <v>202</v>
      </c>
      <c r="L23" s="51" t="s">
        <v>826</v>
      </c>
      <c r="M23" s="51" t="s">
        <v>151</v>
      </c>
      <c r="N23" s="119">
        <v>43010</v>
      </c>
      <c r="O23" s="51">
        <v>22</v>
      </c>
      <c r="P23" s="51" t="s">
        <v>36</v>
      </c>
      <c r="Q23" s="118" t="s">
        <v>827</v>
      </c>
      <c r="T23" s="51" t="s">
        <v>153</v>
      </c>
    </row>
    <row r="24" spans="1:20" s="51" customFormat="1" ht="15.5" x14ac:dyDescent="0.45">
      <c r="A24" s="124">
        <v>191507</v>
      </c>
      <c r="B24" s="51" t="s">
        <v>680</v>
      </c>
      <c r="C24" s="51" t="s">
        <v>681</v>
      </c>
      <c r="D24" s="51" t="s">
        <v>156</v>
      </c>
      <c r="E24" s="51" t="s">
        <v>844</v>
      </c>
      <c r="F24" s="127">
        <v>27</v>
      </c>
      <c r="G24" s="51" t="s">
        <v>146</v>
      </c>
      <c r="H24" s="51" t="s">
        <v>157</v>
      </c>
      <c r="I24" s="51" t="s">
        <v>682</v>
      </c>
      <c r="J24" s="51" t="s">
        <v>683</v>
      </c>
      <c r="K24" s="51" t="s">
        <v>149</v>
      </c>
      <c r="L24" s="51" t="s">
        <v>684</v>
      </c>
      <c r="M24" s="51" t="s">
        <v>204</v>
      </c>
      <c r="N24" s="119">
        <v>33482</v>
      </c>
      <c r="O24" s="51">
        <v>49</v>
      </c>
      <c r="P24" s="51" t="s">
        <v>36</v>
      </c>
      <c r="Q24" s="118" t="s">
        <v>685</v>
      </c>
      <c r="R24" s="51">
        <v>270</v>
      </c>
      <c r="S24" s="51" t="s">
        <v>351</v>
      </c>
      <c r="T24" s="51" t="s">
        <v>352</v>
      </c>
    </row>
    <row r="25" spans="1:20" s="51" customFormat="1" ht="15.5" x14ac:dyDescent="0.45">
      <c r="A25" s="124">
        <v>102971</v>
      </c>
      <c r="B25" s="51" t="s">
        <v>240</v>
      </c>
      <c r="C25" s="51" t="s">
        <v>883</v>
      </c>
      <c r="D25" s="51" t="s">
        <v>117</v>
      </c>
      <c r="E25" s="51" t="s">
        <v>843</v>
      </c>
      <c r="F25" s="127">
        <v>17</v>
      </c>
      <c r="G25" s="51" t="s">
        <v>118</v>
      </c>
      <c r="H25" s="51" t="s">
        <v>119</v>
      </c>
      <c r="I25" s="51" t="s">
        <v>120</v>
      </c>
      <c r="J25" s="51" t="s">
        <v>121</v>
      </c>
      <c r="K25" s="51" t="s">
        <v>122</v>
      </c>
      <c r="L25" s="51" t="s">
        <v>241</v>
      </c>
      <c r="M25" s="51" t="s">
        <v>124</v>
      </c>
      <c r="N25" s="119">
        <v>36998</v>
      </c>
      <c r="O25" s="51">
        <v>52</v>
      </c>
      <c r="P25" s="51" t="s">
        <v>36</v>
      </c>
      <c r="Q25" s="118" t="s">
        <v>242</v>
      </c>
      <c r="R25" s="51">
        <v>190</v>
      </c>
      <c r="S25" s="51" t="s">
        <v>142</v>
      </c>
      <c r="T25" s="51" t="s">
        <v>160</v>
      </c>
    </row>
    <row r="26" spans="1:20" s="51" customFormat="1" ht="15.5" x14ac:dyDescent="0.45">
      <c r="A26" s="125">
        <v>103085</v>
      </c>
      <c r="B26" s="50" t="s">
        <v>243</v>
      </c>
      <c r="C26" s="50" t="s">
        <v>708</v>
      </c>
      <c r="D26" s="50" t="s">
        <v>189</v>
      </c>
      <c r="E26" s="50" t="s">
        <v>843</v>
      </c>
      <c r="F26" s="128">
        <v>35</v>
      </c>
      <c r="G26" s="50" t="s">
        <v>118</v>
      </c>
      <c r="H26" s="50" t="s">
        <v>119</v>
      </c>
      <c r="I26" s="50" t="s">
        <v>184</v>
      </c>
      <c r="J26" s="50" t="s">
        <v>185</v>
      </c>
      <c r="K26" s="50" t="s">
        <v>122</v>
      </c>
      <c r="L26" s="50" t="s">
        <v>190</v>
      </c>
      <c r="M26" s="50" t="s">
        <v>124</v>
      </c>
      <c r="N26" s="122">
        <v>30284</v>
      </c>
      <c r="O26" s="50">
        <v>57</v>
      </c>
      <c r="P26" s="50" t="s">
        <v>36</v>
      </c>
      <c r="Q26" s="121" t="s">
        <v>244</v>
      </c>
      <c r="R26" s="50">
        <v>215</v>
      </c>
      <c r="S26" s="50" t="s">
        <v>126</v>
      </c>
      <c r="T26" s="50" t="s">
        <v>160</v>
      </c>
    </row>
    <row r="27" spans="1:20" s="51" customFormat="1" ht="15.5" x14ac:dyDescent="0.45">
      <c r="A27" s="124">
        <v>10559278</v>
      </c>
      <c r="B27" s="51" t="s">
        <v>572</v>
      </c>
      <c r="C27" s="51" t="s">
        <v>573</v>
      </c>
      <c r="D27" s="51" t="s">
        <v>129</v>
      </c>
      <c r="E27" s="51" t="s">
        <v>845</v>
      </c>
      <c r="F27" s="127">
        <v>1</v>
      </c>
      <c r="G27" s="51" t="s">
        <v>118</v>
      </c>
      <c r="H27" s="51" t="s">
        <v>131</v>
      </c>
      <c r="I27" s="51" t="s">
        <v>120</v>
      </c>
      <c r="J27" s="51" t="s">
        <v>121</v>
      </c>
      <c r="K27" s="51" t="s">
        <v>122</v>
      </c>
      <c r="L27" s="51" t="s">
        <v>574</v>
      </c>
      <c r="M27" s="51" t="s">
        <v>124</v>
      </c>
      <c r="N27" s="119">
        <v>42795</v>
      </c>
      <c r="O27" s="51">
        <v>35</v>
      </c>
      <c r="P27" s="51" t="s">
        <v>36</v>
      </c>
      <c r="Q27" s="118" t="s">
        <v>575</v>
      </c>
      <c r="R27" s="51">
        <v>190</v>
      </c>
      <c r="S27" s="51" t="s">
        <v>142</v>
      </c>
      <c r="T27" s="51" t="s">
        <v>127</v>
      </c>
    </row>
    <row r="28" spans="1:20" s="51" customFormat="1" ht="15.5" x14ac:dyDescent="0.45">
      <c r="A28" s="124">
        <v>191166</v>
      </c>
      <c r="B28" s="51" t="s">
        <v>664</v>
      </c>
      <c r="C28" s="51" t="s">
        <v>106</v>
      </c>
      <c r="D28" s="51" t="s">
        <v>156</v>
      </c>
      <c r="E28" s="51" t="s">
        <v>844</v>
      </c>
      <c r="F28" s="127">
        <v>10</v>
      </c>
      <c r="G28" s="51" t="s">
        <v>146</v>
      </c>
      <c r="H28" s="51" t="s">
        <v>157</v>
      </c>
      <c r="I28" s="51" t="s">
        <v>306</v>
      </c>
      <c r="J28" s="51" t="s">
        <v>307</v>
      </c>
      <c r="K28" s="51" t="s">
        <v>202</v>
      </c>
      <c r="L28" s="51" t="s">
        <v>665</v>
      </c>
      <c r="M28" s="51" t="s">
        <v>167</v>
      </c>
      <c r="N28" s="119">
        <v>39716</v>
      </c>
      <c r="O28" s="51">
        <v>34</v>
      </c>
      <c r="P28" s="51" t="s">
        <v>37</v>
      </c>
      <c r="Q28" s="118" t="s">
        <v>666</v>
      </c>
      <c r="R28" s="51" t="s">
        <v>256</v>
      </c>
      <c r="S28" s="51" t="s">
        <v>257</v>
      </c>
      <c r="T28" s="51">
        <v>7</v>
      </c>
    </row>
    <row r="29" spans="1:20" s="51" customFormat="1" ht="15.5" x14ac:dyDescent="0.45">
      <c r="A29" s="124">
        <v>102961</v>
      </c>
      <c r="B29" s="51" t="s">
        <v>245</v>
      </c>
      <c r="C29" s="51" t="s">
        <v>874</v>
      </c>
      <c r="D29" s="51" t="s">
        <v>117</v>
      </c>
      <c r="E29" s="51" t="s">
        <v>843</v>
      </c>
      <c r="F29" s="127">
        <v>13</v>
      </c>
      <c r="G29" s="51" t="s">
        <v>118</v>
      </c>
      <c r="H29" s="51" t="s">
        <v>119</v>
      </c>
      <c r="I29" s="51" t="s">
        <v>132</v>
      </c>
      <c r="J29" s="51" t="s">
        <v>133</v>
      </c>
      <c r="K29" s="51" t="s">
        <v>134</v>
      </c>
      <c r="L29" s="51" t="s">
        <v>135</v>
      </c>
      <c r="M29" s="51" t="s">
        <v>124</v>
      </c>
      <c r="N29" s="119">
        <v>38657</v>
      </c>
      <c r="O29" s="51">
        <v>53</v>
      </c>
      <c r="P29" s="51" t="s">
        <v>36</v>
      </c>
      <c r="Q29" s="118" t="s">
        <v>246</v>
      </c>
      <c r="R29" s="51">
        <v>255</v>
      </c>
      <c r="S29" s="51" t="s">
        <v>247</v>
      </c>
      <c r="T29" s="51" t="s">
        <v>197</v>
      </c>
    </row>
    <row r="30" spans="1:20" s="51" customFormat="1" ht="15.5" x14ac:dyDescent="0.45">
      <c r="A30" s="124">
        <v>103028</v>
      </c>
      <c r="B30" s="51" t="s">
        <v>248</v>
      </c>
      <c r="C30" s="51" t="s">
        <v>738</v>
      </c>
      <c r="D30" s="51" t="s">
        <v>117</v>
      </c>
      <c r="E30" s="51" t="s">
        <v>843</v>
      </c>
      <c r="F30" s="127">
        <v>27</v>
      </c>
      <c r="G30" s="51" t="s">
        <v>118</v>
      </c>
      <c r="H30" s="51" t="s">
        <v>119</v>
      </c>
      <c r="I30" s="51" t="s">
        <v>120</v>
      </c>
      <c r="J30" s="51" t="s">
        <v>121</v>
      </c>
      <c r="K30" s="51" t="s">
        <v>122</v>
      </c>
      <c r="L30" s="51" t="s">
        <v>238</v>
      </c>
      <c r="M30" s="51" t="s">
        <v>124</v>
      </c>
      <c r="N30" s="119">
        <v>33392</v>
      </c>
      <c r="O30" s="51">
        <v>52</v>
      </c>
      <c r="P30" s="51" t="s">
        <v>36</v>
      </c>
      <c r="Q30" s="118" t="s">
        <v>249</v>
      </c>
      <c r="R30" s="51">
        <v>190</v>
      </c>
      <c r="S30" s="51" t="s">
        <v>142</v>
      </c>
      <c r="T30" s="51" t="s">
        <v>160</v>
      </c>
    </row>
    <row r="31" spans="1:20" s="51" customFormat="1" ht="15.5" x14ac:dyDescent="0.45">
      <c r="A31" s="124">
        <v>192053</v>
      </c>
      <c r="B31" s="51" t="s">
        <v>734</v>
      </c>
      <c r="C31" s="51" t="s">
        <v>735</v>
      </c>
      <c r="D31" s="51" t="s">
        <v>156</v>
      </c>
      <c r="E31" s="51" t="s">
        <v>844</v>
      </c>
      <c r="F31" s="127">
        <v>27</v>
      </c>
      <c r="G31" s="51" t="s">
        <v>118</v>
      </c>
      <c r="H31" s="51" t="s">
        <v>157</v>
      </c>
      <c r="I31" s="51" t="s">
        <v>120</v>
      </c>
      <c r="J31" s="51" t="s">
        <v>121</v>
      </c>
      <c r="K31" s="51" t="s">
        <v>122</v>
      </c>
      <c r="L31" s="51" t="s">
        <v>158</v>
      </c>
      <c r="M31" s="51" t="s">
        <v>124</v>
      </c>
      <c r="N31" s="119">
        <v>33330</v>
      </c>
      <c r="O31" s="51">
        <v>59</v>
      </c>
      <c r="P31" s="51" t="s">
        <v>37</v>
      </c>
      <c r="Q31" s="118" t="s">
        <v>736</v>
      </c>
      <c r="R31" s="51">
        <v>190</v>
      </c>
      <c r="S31" s="51" t="s">
        <v>142</v>
      </c>
      <c r="T31" s="51" t="s">
        <v>160</v>
      </c>
    </row>
    <row r="32" spans="1:20" s="51" customFormat="1" ht="15.5" x14ac:dyDescent="0.45">
      <c r="A32" s="124">
        <v>93558</v>
      </c>
      <c r="B32" s="51" t="s">
        <v>990</v>
      </c>
      <c r="C32" s="51" t="s">
        <v>250</v>
      </c>
      <c r="D32" s="51" t="s">
        <v>171</v>
      </c>
      <c r="E32" s="51" t="s">
        <v>843</v>
      </c>
      <c r="F32" s="127">
        <v>0</v>
      </c>
      <c r="G32" s="51" t="s">
        <v>146</v>
      </c>
      <c r="H32" s="51" t="s">
        <v>119</v>
      </c>
      <c r="I32" s="51" t="s">
        <v>251</v>
      </c>
      <c r="J32" s="51" t="s">
        <v>252</v>
      </c>
      <c r="K32" s="51" t="s">
        <v>253</v>
      </c>
      <c r="L32" s="51" t="s">
        <v>254</v>
      </c>
      <c r="M32" s="51" t="s">
        <v>167</v>
      </c>
      <c r="N32" s="119">
        <v>43252</v>
      </c>
      <c r="O32" s="51">
        <v>41</v>
      </c>
      <c r="P32" s="51" t="s">
        <v>36</v>
      </c>
      <c r="Q32" s="118" t="s">
        <v>255</v>
      </c>
      <c r="R32" s="51" t="s">
        <v>256</v>
      </c>
      <c r="S32" s="51" t="s">
        <v>257</v>
      </c>
      <c r="T32" s="51">
        <v>7</v>
      </c>
    </row>
    <row r="33" spans="1:20" s="51" customFormat="1" ht="15.5" x14ac:dyDescent="0.45">
      <c r="A33" s="124">
        <v>102987</v>
      </c>
      <c r="B33" s="51" t="s">
        <v>258</v>
      </c>
      <c r="C33" s="51" t="s">
        <v>884</v>
      </c>
      <c r="D33" s="51" t="s">
        <v>117</v>
      </c>
      <c r="E33" s="51" t="s">
        <v>843</v>
      </c>
      <c r="F33" s="127">
        <v>18</v>
      </c>
      <c r="G33" s="51" t="s">
        <v>118</v>
      </c>
      <c r="H33" s="51" t="s">
        <v>119</v>
      </c>
      <c r="I33" s="51" t="s">
        <v>120</v>
      </c>
      <c r="J33" s="51" t="s">
        <v>121</v>
      </c>
      <c r="K33" s="51" t="s">
        <v>122</v>
      </c>
      <c r="L33" s="51" t="s">
        <v>238</v>
      </c>
      <c r="M33" s="51" t="s">
        <v>124</v>
      </c>
      <c r="N33" s="119">
        <v>36648</v>
      </c>
      <c r="O33" s="51">
        <v>42</v>
      </c>
      <c r="P33" s="51" t="s">
        <v>36</v>
      </c>
      <c r="Q33" s="118" t="s">
        <v>259</v>
      </c>
      <c r="R33" s="51">
        <v>215</v>
      </c>
      <c r="S33" s="51" t="s">
        <v>126</v>
      </c>
      <c r="T33" s="51" t="s">
        <v>160</v>
      </c>
    </row>
    <row r="34" spans="1:20" s="51" customFormat="1" ht="15.5" x14ac:dyDescent="0.45">
      <c r="A34" s="124">
        <v>102920</v>
      </c>
      <c r="B34" s="51" t="s">
        <v>260</v>
      </c>
      <c r="C34" s="51" t="s">
        <v>885</v>
      </c>
      <c r="D34" s="51" t="s">
        <v>144</v>
      </c>
      <c r="E34" s="51" t="s">
        <v>843</v>
      </c>
      <c r="F34" s="127">
        <v>10</v>
      </c>
      <c r="G34" s="51" t="s">
        <v>118</v>
      </c>
      <c r="H34" s="51" t="s">
        <v>119</v>
      </c>
      <c r="I34" s="51" t="s">
        <v>192</v>
      </c>
      <c r="J34" s="51" t="s">
        <v>193</v>
      </c>
      <c r="K34" s="51" t="s">
        <v>194</v>
      </c>
      <c r="L34" s="51" t="s">
        <v>195</v>
      </c>
      <c r="M34" s="51" t="s">
        <v>124</v>
      </c>
      <c r="N34" s="119">
        <v>39412</v>
      </c>
      <c r="O34" s="51">
        <v>41</v>
      </c>
      <c r="P34" s="51" t="s">
        <v>36</v>
      </c>
      <c r="Q34" s="118" t="s">
        <v>261</v>
      </c>
      <c r="R34" s="51">
        <v>225</v>
      </c>
      <c r="S34" s="51" t="s">
        <v>188</v>
      </c>
      <c r="T34" s="51" t="s">
        <v>197</v>
      </c>
    </row>
    <row r="35" spans="1:20" s="51" customFormat="1" ht="15.5" x14ac:dyDescent="0.45">
      <c r="A35" s="124">
        <v>102921</v>
      </c>
      <c r="B35" s="51" t="s">
        <v>262</v>
      </c>
      <c r="C35" s="51" t="s">
        <v>697</v>
      </c>
      <c r="D35" s="51" t="s">
        <v>223</v>
      </c>
      <c r="E35" s="51" t="s">
        <v>843</v>
      </c>
      <c r="F35" s="127">
        <v>10</v>
      </c>
      <c r="G35" s="51" t="s">
        <v>118</v>
      </c>
      <c r="H35" s="51" t="s">
        <v>119</v>
      </c>
      <c r="I35" s="51" t="s">
        <v>120</v>
      </c>
      <c r="J35" s="51" t="s">
        <v>121</v>
      </c>
      <c r="K35" s="51" t="s">
        <v>122</v>
      </c>
      <c r="L35" s="51" t="s">
        <v>123</v>
      </c>
      <c r="M35" s="51" t="s">
        <v>124</v>
      </c>
      <c r="N35" s="119">
        <v>39412</v>
      </c>
      <c r="O35" s="51">
        <v>49</v>
      </c>
      <c r="P35" s="51" t="s">
        <v>36</v>
      </c>
      <c r="Q35" s="118" t="s">
        <v>263</v>
      </c>
      <c r="R35" s="51">
        <v>215</v>
      </c>
      <c r="S35" s="51" t="s">
        <v>126</v>
      </c>
      <c r="T35" s="51" t="s">
        <v>127</v>
      </c>
    </row>
    <row r="36" spans="1:20" s="51" customFormat="1" ht="15.5" x14ac:dyDescent="0.45">
      <c r="A36" s="124">
        <v>104646</v>
      </c>
      <c r="B36" s="51" t="s">
        <v>576</v>
      </c>
      <c r="C36" s="51" t="s">
        <v>618</v>
      </c>
      <c r="D36" s="51" t="s">
        <v>129</v>
      </c>
      <c r="E36" s="51" t="s">
        <v>845</v>
      </c>
      <c r="F36" s="127">
        <v>10</v>
      </c>
      <c r="G36" s="51" t="s">
        <v>118</v>
      </c>
      <c r="H36" s="51" t="s">
        <v>131</v>
      </c>
      <c r="I36" s="51" t="s">
        <v>132</v>
      </c>
      <c r="J36" s="51" t="s">
        <v>133</v>
      </c>
      <c r="K36" s="51" t="s">
        <v>134</v>
      </c>
      <c r="L36" s="51" t="s">
        <v>135</v>
      </c>
      <c r="M36" s="51" t="s">
        <v>124</v>
      </c>
      <c r="N36" s="119">
        <v>39448</v>
      </c>
      <c r="O36" s="51">
        <v>47</v>
      </c>
      <c r="P36" s="51" t="s">
        <v>36</v>
      </c>
      <c r="Q36" s="118" t="s">
        <v>578</v>
      </c>
      <c r="R36" s="51">
        <v>255</v>
      </c>
      <c r="S36" s="51" t="s">
        <v>247</v>
      </c>
      <c r="T36" s="51" t="s">
        <v>138</v>
      </c>
    </row>
    <row r="37" spans="1:20" s="51" customFormat="1" ht="15.5" x14ac:dyDescent="0.45">
      <c r="A37" s="124">
        <v>103039</v>
      </c>
      <c r="B37" s="51" t="s">
        <v>264</v>
      </c>
      <c r="C37" s="51" t="s">
        <v>753</v>
      </c>
      <c r="D37" s="51" t="s">
        <v>223</v>
      </c>
      <c r="E37" s="51" t="s">
        <v>843</v>
      </c>
      <c r="F37" s="127">
        <v>32</v>
      </c>
      <c r="G37" s="51" t="s">
        <v>118</v>
      </c>
      <c r="H37" s="51" t="s">
        <v>119</v>
      </c>
      <c r="I37" s="51" t="s">
        <v>120</v>
      </c>
      <c r="J37" s="51" t="s">
        <v>121</v>
      </c>
      <c r="K37" s="51" t="s">
        <v>122</v>
      </c>
      <c r="L37" s="51" t="s">
        <v>238</v>
      </c>
      <c r="M37" s="51" t="s">
        <v>124</v>
      </c>
      <c r="N37" s="119">
        <v>31503</v>
      </c>
      <c r="O37" s="51">
        <v>55</v>
      </c>
      <c r="P37" s="51" t="s">
        <v>36</v>
      </c>
      <c r="Q37" s="118" t="s">
        <v>265</v>
      </c>
      <c r="R37" s="51">
        <v>215</v>
      </c>
      <c r="S37" s="51" t="s">
        <v>126</v>
      </c>
      <c r="T37" s="51" t="s">
        <v>160</v>
      </c>
    </row>
    <row r="38" spans="1:20" s="51" customFormat="1" ht="15.5" x14ac:dyDescent="0.45">
      <c r="A38" s="124">
        <v>10559261</v>
      </c>
      <c r="B38" s="51" t="s">
        <v>579</v>
      </c>
      <c r="C38" s="51" t="s">
        <v>886</v>
      </c>
      <c r="D38" s="51" t="s">
        <v>129</v>
      </c>
      <c r="E38" s="51" t="s">
        <v>845</v>
      </c>
      <c r="F38" s="127">
        <v>1</v>
      </c>
      <c r="G38" s="51" t="s">
        <v>118</v>
      </c>
      <c r="H38" s="51" t="s">
        <v>131</v>
      </c>
      <c r="I38" s="51" t="s">
        <v>120</v>
      </c>
      <c r="J38" s="51" t="s">
        <v>121</v>
      </c>
      <c r="K38" s="51" t="s">
        <v>122</v>
      </c>
      <c r="L38" s="51" t="s">
        <v>580</v>
      </c>
      <c r="M38" s="51" t="s">
        <v>124</v>
      </c>
      <c r="N38" s="119">
        <v>42795</v>
      </c>
      <c r="O38" s="51">
        <v>33</v>
      </c>
      <c r="P38" s="51" t="s">
        <v>36</v>
      </c>
      <c r="Q38" s="118" t="s">
        <v>581</v>
      </c>
      <c r="R38" s="51">
        <v>190</v>
      </c>
      <c r="S38" s="51" t="s">
        <v>142</v>
      </c>
      <c r="T38" s="51" t="s">
        <v>127</v>
      </c>
    </row>
    <row r="39" spans="1:20" s="51" customFormat="1" ht="15.5" x14ac:dyDescent="0.45">
      <c r="A39" s="124">
        <v>104658</v>
      </c>
      <c r="B39" s="51" t="s">
        <v>582</v>
      </c>
      <c r="C39" s="51" t="s">
        <v>569</v>
      </c>
      <c r="D39" s="51" t="s">
        <v>182</v>
      </c>
      <c r="E39" s="51" t="s">
        <v>845</v>
      </c>
      <c r="F39" s="127">
        <v>10</v>
      </c>
      <c r="G39" s="51" t="s">
        <v>118</v>
      </c>
      <c r="H39" s="51" t="s">
        <v>131</v>
      </c>
      <c r="I39" s="51" t="s">
        <v>226</v>
      </c>
      <c r="J39" s="51" t="s">
        <v>227</v>
      </c>
      <c r="K39" s="51" t="s">
        <v>228</v>
      </c>
      <c r="L39" s="51" t="s">
        <v>140</v>
      </c>
      <c r="M39" s="51" t="s">
        <v>124</v>
      </c>
      <c r="N39" s="119">
        <v>39448</v>
      </c>
      <c r="O39" s="51">
        <v>52</v>
      </c>
      <c r="P39" s="51" t="s">
        <v>36</v>
      </c>
      <c r="Q39" s="118" t="s">
        <v>583</v>
      </c>
      <c r="R39" s="51">
        <v>190</v>
      </c>
      <c r="S39" s="51" t="s">
        <v>142</v>
      </c>
      <c r="T39" s="51" t="s">
        <v>127</v>
      </c>
    </row>
    <row r="40" spans="1:20" ht="15.5" x14ac:dyDescent="0.45">
      <c r="A40" s="124">
        <v>115869</v>
      </c>
      <c r="B40" s="51" t="s">
        <v>266</v>
      </c>
      <c r="C40" s="51" t="s">
        <v>887</v>
      </c>
      <c r="D40" s="51" t="s">
        <v>117</v>
      </c>
      <c r="E40" s="51" t="s">
        <v>843</v>
      </c>
      <c r="F40" s="127">
        <v>10</v>
      </c>
      <c r="G40" s="51" t="s">
        <v>118</v>
      </c>
      <c r="H40" s="51" t="s">
        <v>119</v>
      </c>
      <c r="I40" s="51" t="s">
        <v>120</v>
      </c>
      <c r="J40" s="51" t="s">
        <v>121</v>
      </c>
      <c r="K40" s="51" t="s">
        <v>122</v>
      </c>
      <c r="L40" s="51" t="s">
        <v>209</v>
      </c>
      <c r="M40" s="51" t="s">
        <v>124</v>
      </c>
      <c r="N40" s="119">
        <v>39630</v>
      </c>
      <c r="O40" s="51">
        <v>39</v>
      </c>
      <c r="P40" s="51" t="s">
        <v>36</v>
      </c>
      <c r="Q40" s="118" t="s">
        <v>267</v>
      </c>
      <c r="R40" s="51">
        <v>190</v>
      </c>
      <c r="S40" s="51" t="s">
        <v>142</v>
      </c>
      <c r="T40" s="51" t="s">
        <v>211</v>
      </c>
    </row>
    <row r="41" spans="1:20" s="51" customFormat="1" ht="15.5" x14ac:dyDescent="0.45">
      <c r="A41" s="124">
        <v>104784</v>
      </c>
      <c r="B41" s="51" t="s">
        <v>586</v>
      </c>
      <c r="C41" s="51" t="s">
        <v>587</v>
      </c>
      <c r="D41" s="51" t="s">
        <v>182</v>
      </c>
      <c r="E41" s="51" t="s">
        <v>845</v>
      </c>
      <c r="F41" s="127">
        <v>10</v>
      </c>
      <c r="G41" s="51" t="s">
        <v>118</v>
      </c>
      <c r="H41" s="51" t="s">
        <v>131</v>
      </c>
      <c r="I41" s="51" t="s">
        <v>163</v>
      </c>
      <c r="J41" s="51" t="s">
        <v>164</v>
      </c>
      <c r="K41" s="51" t="s">
        <v>165</v>
      </c>
      <c r="L41" s="51" t="s">
        <v>588</v>
      </c>
      <c r="M41" s="51" t="s">
        <v>204</v>
      </c>
      <c r="N41" s="119">
        <v>40848</v>
      </c>
      <c r="O41" s="51">
        <v>33</v>
      </c>
      <c r="P41" s="51" t="s">
        <v>36</v>
      </c>
      <c r="Q41" s="118" t="s">
        <v>589</v>
      </c>
      <c r="R41" s="51">
        <v>335</v>
      </c>
      <c r="S41" s="51" t="s">
        <v>283</v>
      </c>
      <c r="T41" s="51" t="s">
        <v>310</v>
      </c>
    </row>
    <row r="42" spans="1:20" s="51" customFormat="1" ht="15.5" x14ac:dyDescent="0.45">
      <c r="A42" s="124">
        <v>135347</v>
      </c>
      <c r="B42" s="51" t="s">
        <v>590</v>
      </c>
      <c r="C42" s="51" t="s">
        <v>172</v>
      </c>
      <c r="D42" s="51" t="s">
        <v>129</v>
      </c>
      <c r="E42" s="51" t="s">
        <v>845</v>
      </c>
      <c r="F42" s="127">
        <v>26</v>
      </c>
      <c r="G42" s="51" t="s">
        <v>118</v>
      </c>
      <c r="H42" s="51" t="s">
        <v>131</v>
      </c>
      <c r="I42" s="51" t="s">
        <v>120</v>
      </c>
      <c r="J42" s="51" t="s">
        <v>121</v>
      </c>
      <c r="K42" s="51" t="s">
        <v>122</v>
      </c>
      <c r="L42" s="51" t="s">
        <v>591</v>
      </c>
      <c r="M42" s="51" t="s">
        <v>124</v>
      </c>
      <c r="N42" s="119">
        <v>41852</v>
      </c>
      <c r="O42" s="51">
        <v>52</v>
      </c>
      <c r="P42" s="51" t="s">
        <v>36</v>
      </c>
      <c r="Q42" s="118" t="s">
        <v>592</v>
      </c>
      <c r="R42" s="51">
        <v>190</v>
      </c>
      <c r="S42" s="51" t="s">
        <v>142</v>
      </c>
      <c r="T42" s="51" t="s">
        <v>127</v>
      </c>
    </row>
    <row r="43" spans="1:20" s="51" customFormat="1" ht="15.5" x14ac:dyDescent="0.45">
      <c r="A43" s="124">
        <v>191775</v>
      </c>
      <c r="B43" s="51" t="s">
        <v>726</v>
      </c>
      <c r="C43" s="51" t="s">
        <v>611</v>
      </c>
      <c r="D43" s="51" t="s">
        <v>156</v>
      </c>
      <c r="E43" s="51" t="s">
        <v>844</v>
      </c>
      <c r="F43" s="127">
        <v>31</v>
      </c>
      <c r="G43" s="51" t="s">
        <v>118</v>
      </c>
      <c r="H43" s="51" t="s">
        <v>157</v>
      </c>
      <c r="I43" s="51" t="s">
        <v>120</v>
      </c>
      <c r="J43" s="51" t="s">
        <v>121</v>
      </c>
      <c r="K43" s="51" t="s">
        <v>122</v>
      </c>
      <c r="L43" s="51" t="s">
        <v>158</v>
      </c>
      <c r="M43" s="51" t="s">
        <v>124</v>
      </c>
      <c r="N43" s="119">
        <v>31888</v>
      </c>
      <c r="O43" s="51">
        <v>53</v>
      </c>
      <c r="P43" s="51" t="s">
        <v>37</v>
      </c>
      <c r="Q43" s="118" t="s">
        <v>727</v>
      </c>
      <c r="R43" s="51">
        <v>215</v>
      </c>
      <c r="S43" s="51" t="s">
        <v>126</v>
      </c>
      <c r="T43" s="51" t="s">
        <v>160</v>
      </c>
    </row>
    <row r="44" spans="1:20" s="51" customFormat="1" ht="15.5" x14ac:dyDescent="0.45">
      <c r="A44" s="126">
        <v>66339</v>
      </c>
      <c r="B44" s="52" t="s">
        <v>849</v>
      </c>
      <c r="C44" s="52" t="s">
        <v>864</v>
      </c>
      <c r="D44" s="52" t="s">
        <v>182</v>
      </c>
      <c r="E44" s="52" t="s">
        <v>845</v>
      </c>
      <c r="F44" s="129">
        <v>0</v>
      </c>
      <c r="G44" s="52" t="s">
        <v>146</v>
      </c>
      <c r="H44" s="52"/>
      <c r="I44" s="52" t="s">
        <v>421</v>
      </c>
      <c r="J44" s="52" t="s">
        <v>865</v>
      </c>
      <c r="K44" s="52" t="s">
        <v>165</v>
      </c>
      <c r="L44" s="53" t="s">
        <v>866</v>
      </c>
      <c r="M44" s="54" t="s">
        <v>167</v>
      </c>
      <c r="N44" s="55">
        <v>43435</v>
      </c>
      <c r="O44" s="53">
        <v>46</v>
      </c>
      <c r="P44" s="53" t="s">
        <v>36</v>
      </c>
      <c r="Q44" s="56"/>
      <c r="R44" s="57" t="s">
        <v>494</v>
      </c>
      <c r="S44" s="54" t="s">
        <v>495</v>
      </c>
      <c r="T44" s="53">
        <v>7</v>
      </c>
    </row>
    <row r="45" spans="1:20" s="51" customFormat="1" ht="15.5" x14ac:dyDescent="0.45">
      <c r="A45" s="124">
        <v>10628039</v>
      </c>
      <c r="B45" s="51" t="s">
        <v>830</v>
      </c>
      <c r="C45" s="51" t="s">
        <v>888</v>
      </c>
      <c r="D45" s="51" t="s">
        <v>664</v>
      </c>
      <c r="E45" s="51" t="s">
        <v>844</v>
      </c>
      <c r="F45" s="127">
        <v>0</v>
      </c>
      <c r="G45" s="51" t="s">
        <v>146</v>
      </c>
      <c r="H45" s="51" t="s">
        <v>296</v>
      </c>
      <c r="I45" s="51" t="s">
        <v>306</v>
      </c>
      <c r="J45" s="51" t="s">
        <v>307</v>
      </c>
      <c r="K45" s="51" t="s">
        <v>202</v>
      </c>
      <c r="L45" s="51" t="s">
        <v>831</v>
      </c>
      <c r="M45" s="51" t="s">
        <v>151</v>
      </c>
      <c r="N45" s="119">
        <v>43367</v>
      </c>
      <c r="O45" s="51">
        <v>23</v>
      </c>
      <c r="P45" s="51" t="s">
        <v>37</v>
      </c>
      <c r="Q45" s="118" t="s">
        <v>832</v>
      </c>
      <c r="T45" s="51" t="s">
        <v>153</v>
      </c>
    </row>
    <row r="46" spans="1:20" s="51" customFormat="1" ht="15.5" x14ac:dyDescent="0.45">
      <c r="A46" s="124">
        <v>102965</v>
      </c>
      <c r="B46" s="51" t="s">
        <v>268</v>
      </c>
      <c r="C46" s="51" t="s">
        <v>889</v>
      </c>
      <c r="D46" s="51" t="s">
        <v>189</v>
      </c>
      <c r="E46" s="51" t="s">
        <v>843</v>
      </c>
      <c r="F46" s="127">
        <v>17</v>
      </c>
      <c r="G46" s="51" t="s">
        <v>118</v>
      </c>
      <c r="H46" s="51" t="s">
        <v>119</v>
      </c>
      <c r="I46" s="51" t="s">
        <v>226</v>
      </c>
      <c r="J46" s="51" t="s">
        <v>227</v>
      </c>
      <c r="K46" s="51" t="s">
        <v>228</v>
      </c>
      <c r="L46" s="51" t="s">
        <v>190</v>
      </c>
      <c r="M46" s="51" t="s">
        <v>124</v>
      </c>
      <c r="N46" s="119">
        <v>36941</v>
      </c>
      <c r="O46" s="51">
        <v>41</v>
      </c>
      <c r="P46" s="51" t="s">
        <v>36</v>
      </c>
      <c r="Q46" s="118" t="s">
        <v>269</v>
      </c>
      <c r="R46" s="51">
        <v>215</v>
      </c>
      <c r="S46" s="51" t="s">
        <v>126</v>
      </c>
      <c r="T46" s="51" t="s">
        <v>160</v>
      </c>
    </row>
    <row r="47" spans="1:20" s="51" customFormat="1" ht="15.5" x14ac:dyDescent="0.45">
      <c r="A47" s="124">
        <v>103027</v>
      </c>
      <c r="B47" s="51" t="s">
        <v>270</v>
      </c>
      <c r="C47" s="51" t="s">
        <v>172</v>
      </c>
      <c r="D47" s="51" t="s">
        <v>223</v>
      </c>
      <c r="E47" s="51" t="s">
        <v>843</v>
      </c>
      <c r="F47" s="127">
        <v>27</v>
      </c>
      <c r="G47" s="51" t="s">
        <v>118</v>
      </c>
      <c r="H47" s="51" t="s">
        <v>119</v>
      </c>
      <c r="I47" s="51" t="s">
        <v>132</v>
      </c>
      <c r="J47" s="51" t="s">
        <v>133</v>
      </c>
      <c r="K47" s="51" t="s">
        <v>134</v>
      </c>
      <c r="L47" s="51" t="s">
        <v>135</v>
      </c>
      <c r="M47" s="51" t="s">
        <v>124</v>
      </c>
      <c r="N47" s="119">
        <v>33379</v>
      </c>
      <c r="O47" s="51">
        <v>50</v>
      </c>
      <c r="P47" s="51" t="s">
        <v>36</v>
      </c>
      <c r="Q47" s="118" t="s">
        <v>271</v>
      </c>
      <c r="R47" s="51">
        <v>255</v>
      </c>
      <c r="S47" s="51" t="s">
        <v>247</v>
      </c>
      <c r="T47" s="51" t="s">
        <v>197</v>
      </c>
    </row>
    <row r="48" spans="1:20" s="51" customFormat="1" ht="15.5" x14ac:dyDescent="0.45">
      <c r="A48" s="124">
        <v>115872</v>
      </c>
      <c r="B48" s="51" t="s">
        <v>272</v>
      </c>
      <c r="C48" s="51" t="s">
        <v>890</v>
      </c>
      <c r="D48" s="51" t="s">
        <v>117</v>
      </c>
      <c r="E48" s="51" t="s">
        <v>843</v>
      </c>
      <c r="F48" s="127">
        <v>10</v>
      </c>
      <c r="G48" s="51" t="s">
        <v>118</v>
      </c>
      <c r="H48" s="51" t="s">
        <v>119</v>
      </c>
      <c r="I48" s="51" t="s">
        <v>120</v>
      </c>
      <c r="J48" s="51" t="s">
        <v>121</v>
      </c>
      <c r="K48" s="51" t="s">
        <v>122</v>
      </c>
      <c r="L48" s="51" t="s">
        <v>209</v>
      </c>
      <c r="M48" s="51" t="s">
        <v>124</v>
      </c>
      <c r="N48" s="119">
        <v>39630</v>
      </c>
      <c r="O48" s="51">
        <v>37</v>
      </c>
      <c r="P48" s="51" t="s">
        <v>36</v>
      </c>
      <c r="Q48" s="118" t="s">
        <v>273</v>
      </c>
      <c r="R48" s="51">
        <v>215</v>
      </c>
      <c r="S48" s="51" t="s">
        <v>126</v>
      </c>
      <c r="T48" s="51" t="s">
        <v>127</v>
      </c>
    </row>
    <row r="49" spans="1:20" s="51" customFormat="1" ht="15.5" x14ac:dyDescent="0.45">
      <c r="A49" s="124">
        <v>102966</v>
      </c>
      <c r="B49" s="51" t="s">
        <v>274</v>
      </c>
      <c r="C49" s="51" t="s">
        <v>891</v>
      </c>
      <c r="D49" s="51" t="s">
        <v>117</v>
      </c>
      <c r="E49" s="51" t="s">
        <v>843</v>
      </c>
      <c r="F49" s="127">
        <v>17</v>
      </c>
      <c r="G49" s="51" t="s">
        <v>118</v>
      </c>
      <c r="H49" s="51" t="s">
        <v>119</v>
      </c>
      <c r="I49" s="51" t="s">
        <v>120</v>
      </c>
      <c r="J49" s="51" t="s">
        <v>121</v>
      </c>
      <c r="K49" s="51" t="s">
        <v>122</v>
      </c>
      <c r="L49" s="51" t="s">
        <v>241</v>
      </c>
      <c r="M49" s="51" t="s">
        <v>124</v>
      </c>
      <c r="N49" s="119">
        <v>36941</v>
      </c>
      <c r="O49" s="51">
        <v>53</v>
      </c>
      <c r="P49" s="51" t="s">
        <v>36</v>
      </c>
      <c r="Q49" s="118" t="s">
        <v>275</v>
      </c>
      <c r="R49" s="51">
        <v>215</v>
      </c>
      <c r="S49" s="51" t="s">
        <v>126</v>
      </c>
      <c r="T49" s="51" t="s">
        <v>160</v>
      </c>
    </row>
    <row r="50" spans="1:20" s="51" customFormat="1" ht="15.5" x14ac:dyDescent="0.45">
      <c r="A50" s="124">
        <v>103022</v>
      </c>
      <c r="B50" s="51" t="s">
        <v>276</v>
      </c>
      <c r="C50" s="51" t="s">
        <v>892</v>
      </c>
      <c r="D50" s="51" t="s">
        <v>277</v>
      </c>
      <c r="E50" s="51" t="s">
        <v>843</v>
      </c>
      <c r="F50" s="127">
        <v>27</v>
      </c>
      <c r="G50" s="51" t="s">
        <v>146</v>
      </c>
      <c r="H50" s="51" t="s">
        <v>119</v>
      </c>
      <c r="I50" s="51" t="s">
        <v>278</v>
      </c>
      <c r="J50" s="51" t="s">
        <v>279</v>
      </c>
      <c r="K50" s="51" t="s">
        <v>280</v>
      </c>
      <c r="L50" s="51" t="s">
        <v>281</v>
      </c>
      <c r="M50" s="51" t="s">
        <v>177</v>
      </c>
      <c r="N50" s="119">
        <v>33270</v>
      </c>
      <c r="O50" s="51">
        <v>52</v>
      </c>
      <c r="P50" s="51" t="s">
        <v>36</v>
      </c>
      <c r="Q50" s="118" t="s">
        <v>282</v>
      </c>
      <c r="R50" s="51">
        <v>335</v>
      </c>
      <c r="S50" s="51" t="s">
        <v>283</v>
      </c>
      <c r="T50" s="51" t="s">
        <v>207</v>
      </c>
    </row>
    <row r="51" spans="1:20" ht="15.5" x14ac:dyDescent="0.45">
      <c r="A51" s="124">
        <v>103062</v>
      </c>
      <c r="B51" s="51" t="s">
        <v>284</v>
      </c>
      <c r="C51" s="51" t="s">
        <v>625</v>
      </c>
      <c r="D51" s="51" t="s">
        <v>223</v>
      </c>
      <c r="E51" s="51" t="s">
        <v>843</v>
      </c>
      <c r="F51" s="127">
        <v>35</v>
      </c>
      <c r="G51" s="51" t="s">
        <v>118</v>
      </c>
      <c r="H51" s="51" t="s">
        <v>119</v>
      </c>
      <c r="I51" s="51" t="s">
        <v>120</v>
      </c>
      <c r="J51" s="51" t="s">
        <v>121</v>
      </c>
      <c r="K51" s="51" t="s">
        <v>122</v>
      </c>
      <c r="L51" s="51" t="s">
        <v>123</v>
      </c>
      <c r="M51" s="51" t="s">
        <v>124</v>
      </c>
      <c r="N51" s="119">
        <v>30294</v>
      </c>
      <c r="O51" s="51">
        <v>55</v>
      </c>
      <c r="P51" s="51" t="s">
        <v>36</v>
      </c>
      <c r="Q51" s="118" t="s">
        <v>285</v>
      </c>
      <c r="R51" s="51">
        <v>215</v>
      </c>
      <c r="S51" s="51" t="s">
        <v>126</v>
      </c>
      <c r="T51" s="51" t="s">
        <v>127</v>
      </c>
    </row>
    <row r="52" spans="1:20" s="51" customFormat="1" ht="15.5" x14ac:dyDescent="0.45">
      <c r="A52" s="124">
        <v>103026</v>
      </c>
      <c r="B52" s="51" t="s">
        <v>286</v>
      </c>
      <c r="C52" s="51" t="s">
        <v>653</v>
      </c>
      <c r="D52" s="51" t="s">
        <v>231</v>
      </c>
      <c r="E52" s="51" t="s">
        <v>843</v>
      </c>
      <c r="F52" s="127">
        <v>27</v>
      </c>
      <c r="G52" s="51" t="s">
        <v>118</v>
      </c>
      <c r="H52" s="51" t="s">
        <v>119</v>
      </c>
      <c r="I52" s="51" t="s">
        <v>287</v>
      </c>
      <c r="J52" s="51" t="s">
        <v>288</v>
      </c>
      <c r="K52" s="51" t="s">
        <v>289</v>
      </c>
      <c r="L52" s="51" t="s">
        <v>235</v>
      </c>
      <c r="M52" s="51" t="s">
        <v>204</v>
      </c>
      <c r="N52" s="119">
        <v>33359</v>
      </c>
      <c r="O52" s="51">
        <v>51</v>
      </c>
      <c r="P52" s="51" t="s">
        <v>36</v>
      </c>
      <c r="Q52" s="118" t="s">
        <v>290</v>
      </c>
      <c r="R52" s="51">
        <v>240</v>
      </c>
      <c r="S52" s="51" t="s">
        <v>137</v>
      </c>
      <c r="T52" s="51" t="s">
        <v>197</v>
      </c>
    </row>
    <row r="53" spans="1:20" s="51" customFormat="1" ht="15.5" x14ac:dyDescent="0.45">
      <c r="A53" s="124">
        <v>190922</v>
      </c>
      <c r="B53" s="51" t="s">
        <v>171</v>
      </c>
      <c r="C53" s="51" t="s">
        <v>172</v>
      </c>
      <c r="D53" s="51" t="s">
        <v>582</v>
      </c>
      <c r="E53" s="51" t="s">
        <v>845</v>
      </c>
      <c r="F53" s="127">
        <v>0</v>
      </c>
      <c r="G53" s="51" t="s">
        <v>146</v>
      </c>
      <c r="H53" s="51" t="s">
        <v>131</v>
      </c>
      <c r="I53" s="51" t="s">
        <v>593</v>
      </c>
      <c r="J53" s="51" t="s">
        <v>594</v>
      </c>
      <c r="K53" s="51" t="s">
        <v>595</v>
      </c>
      <c r="L53" s="51" t="s">
        <v>596</v>
      </c>
      <c r="M53" s="51" t="s">
        <v>167</v>
      </c>
      <c r="N53" s="119">
        <v>43282</v>
      </c>
      <c r="O53" s="51">
        <v>48</v>
      </c>
      <c r="P53" s="51" t="s">
        <v>36</v>
      </c>
      <c r="Q53" s="118" t="s">
        <v>597</v>
      </c>
      <c r="R53" s="51" t="s">
        <v>326</v>
      </c>
      <c r="S53" s="51" t="s">
        <v>327</v>
      </c>
      <c r="T53" s="51">
        <v>10</v>
      </c>
    </row>
    <row r="54" spans="1:20" s="51" customFormat="1" ht="15.5" x14ac:dyDescent="0.45">
      <c r="A54" s="124">
        <v>104625</v>
      </c>
      <c r="B54" s="51" t="s">
        <v>598</v>
      </c>
      <c r="C54" s="51" t="s">
        <v>893</v>
      </c>
      <c r="D54" s="51" t="s">
        <v>129</v>
      </c>
      <c r="E54" s="51" t="s">
        <v>845</v>
      </c>
      <c r="F54" s="127">
        <v>10</v>
      </c>
      <c r="G54" s="51" t="s">
        <v>118</v>
      </c>
      <c r="H54" s="51" t="s">
        <v>131</v>
      </c>
      <c r="I54" s="51" t="s">
        <v>132</v>
      </c>
      <c r="J54" s="51" t="s">
        <v>133</v>
      </c>
      <c r="K54" s="51" t="s">
        <v>134</v>
      </c>
      <c r="L54" s="51" t="s">
        <v>135</v>
      </c>
      <c r="M54" s="51" t="s">
        <v>124</v>
      </c>
      <c r="N54" s="119">
        <v>39448</v>
      </c>
      <c r="O54" s="51">
        <v>47</v>
      </c>
      <c r="P54" s="51" t="s">
        <v>36</v>
      </c>
      <c r="Q54" s="118" t="s">
        <v>599</v>
      </c>
      <c r="R54" s="51">
        <v>255</v>
      </c>
      <c r="S54" s="51" t="s">
        <v>247</v>
      </c>
      <c r="T54" s="51" t="s">
        <v>138</v>
      </c>
    </row>
    <row r="55" spans="1:20" s="51" customFormat="1" ht="15.5" x14ac:dyDescent="0.45">
      <c r="A55" s="124">
        <v>104649</v>
      </c>
      <c r="B55" s="51" t="s">
        <v>600</v>
      </c>
      <c r="C55" s="51" t="s">
        <v>891</v>
      </c>
      <c r="D55" s="51" t="s">
        <v>586</v>
      </c>
      <c r="E55" s="51" t="s">
        <v>845</v>
      </c>
      <c r="F55" s="127">
        <v>10</v>
      </c>
      <c r="G55" s="51" t="s">
        <v>118</v>
      </c>
      <c r="H55" s="51" t="s">
        <v>131</v>
      </c>
      <c r="I55" s="51" t="s">
        <v>192</v>
      </c>
      <c r="J55" s="51" t="s">
        <v>193</v>
      </c>
      <c r="K55" s="51" t="s">
        <v>194</v>
      </c>
      <c r="L55" s="51" t="s">
        <v>601</v>
      </c>
      <c r="M55" s="51" t="s">
        <v>124</v>
      </c>
      <c r="N55" s="119">
        <v>39448</v>
      </c>
      <c r="O55" s="51">
        <v>50</v>
      </c>
      <c r="P55" s="51" t="s">
        <v>36</v>
      </c>
      <c r="Q55" s="118" t="s">
        <v>602</v>
      </c>
      <c r="R55" s="51">
        <v>240</v>
      </c>
      <c r="S55" s="51" t="s">
        <v>137</v>
      </c>
      <c r="T55" s="51" t="s">
        <v>138</v>
      </c>
    </row>
    <row r="56" spans="1:20" s="51" customFormat="1" ht="15.5" x14ac:dyDescent="0.45">
      <c r="A56" s="124">
        <v>102960</v>
      </c>
      <c r="B56" s="51" t="s">
        <v>291</v>
      </c>
      <c r="C56" s="51" t="s">
        <v>894</v>
      </c>
      <c r="D56" s="51" t="s">
        <v>199</v>
      </c>
      <c r="E56" s="51" t="s">
        <v>843</v>
      </c>
      <c r="F56" s="127">
        <v>13</v>
      </c>
      <c r="G56" s="51" t="s">
        <v>146</v>
      </c>
      <c r="H56" s="51" t="s">
        <v>119</v>
      </c>
      <c r="I56" s="51" t="s">
        <v>200</v>
      </c>
      <c r="J56" s="51" t="s">
        <v>201</v>
      </c>
      <c r="K56" s="51" t="s">
        <v>202</v>
      </c>
      <c r="L56" s="51" t="s">
        <v>203</v>
      </c>
      <c r="M56" s="51" t="s">
        <v>204</v>
      </c>
      <c r="N56" s="119">
        <v>38596</v>
      </c>
      <c r="O56" s="51">
        <v>52</v>
      </c>
      <c r="P56" s="51" t="s">
        <v>36</v>
      </c>
      <c r="Q56" s="118" t="s">
        <v>292</v>
      </c>
      <c r="R56" s="51">
        <v>335</v>
      </c>
      <c r="S56" s="51" t="s">
        <v>283</v>
      </c>
      <c r="T56" s="51" t="s">
        <v>207</v>
      </c>
    </row>
    <row r="57" spans="1:20" s="51" customFormat="1" ht="15.5" x14ac:dyDescent="0.45">
      <c r="A57" s="124">
        <v>191743</v>
      </c>
      <c r="B57" s="51" t="s">
        <v>724</v>
      </c>
      <c r="C57" s="51" t="s">
        <v>895</v>
      </c>
      <c r="D57" s="51" t="s">
        <v>156</v>
      </c>
      <c r="E57" s="51" t="s">
        <v>844</v>
      </c>
      <c r="F57" s="127">
        <v>11</v>
      </c>
      <c r="G57" s="51" t="s">
        <v>118</v>
      </c>
      <c r="H57" s="51" t="s">
        <v>157</v>
      </c>
      <c r="I57" s="51" t="s">
        <v>120</v>
      </c>
      <c r="J57" s="51" t="s">
        <v>121</v>
      </c>
      <c r="K57" s="51" t="s">
        <v>122</v>
      </c>
      <c r="L57" s="51" t="s">
        <v>158</v>
      </c>
      <c r="M57" s="51" t="s">
        <v>124</v>
      </c>
      <c r="N57" s="119">
        <v>39085</v>
      </c>
      <c r="O57" s="51">
        <v>45</v>
      </c>
      <c r="P57" s="51" t="s">
        <v>36</v>
      </c>
      <c r="Q57" s="118" t="s">
        <v>725</v>
      </c>
      <c r="R57" s="51">
        <v>240</v>
      </c>
      <c r="S57" s="51" t="s">
        <v>137</v>
      </c>
      <c r="T57" s="51" t="s">
        <v>160</v>
      </c>
    </row>
    <row r="58" spans="1:20" s="51" customFormat="1" ht="15.5" x14ac:dyDescent="0.45">
      <c r="A58" s="124">
        <v>104664</v>
      </c>
      <c r="B58" s="51" t="s">
        <v>603</v>
      </c>
      <c r="C58" s="51" t="s">
        <v>874</v>
      </c>
      <c r="D58" s="51" t="s">
        <v>129</v>
      </c>
      <c r="E58" s="51" t="s">
        <v>845</v>
      </c>
      <c r="F58" s="127">
        <v>10</v>
      </c>
      <c r="G58" s="51" t="s">
        <v>118</v>
      </c>
      <c r="H58" s="51" t="s">
        <v>131</v>
      </c>
      <c r="I58" s="51" t="s">
        <v>120</v>
      </c>
      <c r="J58" s="51" t="s">
        <v>121</v>
      </c>
      <c r="K58" s="51" t="s">
        <v>122</v>
      </c>
      <c r="L58" s="51" t="s">
        <v>140</v>
      </c>
      <c r="M58" s="51" t="s">
        <v>124</v>
      </c>
      <c r="N58" s="119">
        <v>39448</v>
      </c>
      <c r="O58" s="51">
        <v>50</v>
      </c>
      <c r="P58" s="51" t="s">
        <v>36</v>
      </c>
      <c r="Q58" s="118" t="s">
        <v>604</v>
      </c>
      <c r="R58" s="51">
        <v>225</v>
      </c>
      <c r="S58" s="51" t="s">
        <v>188</v>
      </c>
      <c r="T58" s="51" t="s">
        <v>605</v>
      </c>
    </row>
    <row r="59" spans="1:20" s="51" customFormat="1" ht="15.5" x14ac:dyDescent="0.45">
      <c r="A59" s="124">
        <v>332168</v>
      </c>
      <c r="B59" s="51" t="s">
        <v>606</v>
      </c>
      <c r="C59" s="51" t="s">
        <v>896</v>
      </c>
      <c r="D59" s="51" t="s">
        <v>586</v>
      </c>
      <c r="E59" s="51" t="s">
        <v>845</v>
      </c>
      <c r="F59" s="127">
        <v>3</v>
      </c>
      <c r="G59" s="51" t="s">
        <v>118</v>
      </c>
      <c r="H59" s="51" t="s">
        <v>131</v>
      </c>
      <c r="I59" s="51" t="s">
        <v>192</v>
      </c>
      <c r="J59" s="51" t="s">
        <v>193</v>
      </c>
      <c r="K59" s="51" t="s">
        <v>194</v>
      </c>
      <c r="L59" s="51" t="s">
        <v>195</v>
      </c>
      <c r="M59" s="51" t="s">
        <v>204</v>
      </c>
      <c r="N59" s="119">
        <v>42186</v>
      </c>
      <c r="O59" s="51">
        <v>35</v>
      </c>
      <c r="P59" s="51" t="s">
        <v>36</v>
      </c>
      <c r="Q59" s="118" t="s">
        <v>607</v>
      </c>
      <c r="R59" s="51">
        <v>285</v>
      </c>
      <c r="S59" s="51" t="s">
        <v>336</v>
      </c>
      <c r="T59" s="51" t="s">
        <v>138</v>
      </c>
    </row>
    <row r="60" spans="1:20" s="51" customFormat="1" ht="15.5" x14ac:dyDescent="0.45">
      <c r="A60" s="124">
        <v>10625862</v>
      </c>
      <c r="B60" s="51" t="s">
        <v>293</v>
      </c>
      <c r="C60" s="51" t="s">
        <v>897</v>
      </c>
      <c r="D60" s="51" t="s">
        <v>294</v>
      </c>
      <c r="E60" s="51" t="s">
        <v>843</v>
      </c>
      <c r="F60" s="127">
        <v>0</v>
      </c>
      <c r="G60" s="51" t="s">
        <v>146</v>
      </c>
      <c r="H60" s="51" t="s">
        <v>296</v>
      </c>
      <c r="I60" s="51" t="s">
        <v>297</v>
      </c>
      <c r="J60" s="51" t="s">
        <v>298</v>
      </c>
      <c r="K60" s="51" t="s">
        <v>280</v>
      </c>
      <c r="L60" s="51" t="s">
        <v>299</v>
      </c>
      <c r="M60" s="51" t="s">
        <v>151</v>
      </c>
      <c r="N60" s="119">
        <v>43346</v>
      </c>
      <c r="O60" s="51">
        <v>31</v>
      </c>
      <c r="P60" s="51" t="s">
        <v>36</v>
      </c>
      <c r="Q60" s="118" t="s">
        <v>300</v>
      </c>
      <c r="T60" s="51" t="s">
        <v>153</v>
      </c>
    </row>
    <row r="61" spans="1:20" s="51" customFormat="1" ht="15.5" x14ac:dyDescent="0.45">
      <c r="A61" s="125">
        <v>103064</v>
      </c>
      <c r="B61" s="50" t="s">
        <v>301</v>
      </c>
      <c r="C61" s="50" t="s">
        <v>898</v>
      </c>
      <c r="D61" s="50" t="s">
        <v>223</v>
      </c>
      <c r="E61" s="50" t="s">
        <v>843</v>
      </c>
      <c r="F61" s="128">
        <v>35</v>
      </c>
      <c r="G61" s="50" t="s">
        <v>118</v>
      </c>
      <c r="H61" s="50" t="s">
        <v>119</v>
      </c>
      <c r="I61" s="50" t="s">
        <v>120</v>
      </c>
      <c r="J61" s="50" t="s">
        <v>121</v>
      </c>
      <c r="K61" s="50" t="s">
        <v>122</v>
      </c>
      <c r="L61" s="50" t="s">
        <v>209</v>
      </c>
      <c r="M61" s="50" t="s">
        <v>124</v>
      </c>
      <c r="N61" s="122">
        <v>30298</v>
      </c>
      <c r="O61" s="50">
        <v>57</v>
      </c>
      <c r="P61" s="50" t="s">
        <v>37</v>
      </c>
      <c r="Q61" s="121" t="s">
        <v>302</v>
      </c>
      <c r="R61" s="50">
        <v>190</v>
      </c>
      <c r="S61" s="50" t="s">
        <v>142</v>
      </c>
      <c r="T61" s="50" t="s">
        <v>211</v>
      </c>
    </row>
    <row r="62" spans="1:20" s="51" customFormat="1" ht="15.5" x14ac:dyDescent="0.45">
      <c r="A62" s="124">
        <v>104710</v>
      </c>
      <c r="B62" s="51" t="s">
        <v>608</v>
      </c>
      <c r="C62" s="51" t="s">
        <v>899</v>
      </c>
      <c r="D62" s="51" t="s">
        <v>129</v>
      </c>
      <c r="E62" s="51" t="s">
        <v>845</v>
      </c>
      <c r="F62" s="127">
        <v>10</v>
      </c>
      <c r="G62" s="51" t="s">
        <v>118</v>
      </c>
      <c r="H62" s="51" t="s">
        <v>131</v>
      </c>
      <c r="I62" s="51" t="s">
        <v>120</v>
      </c>
      <c r="J62" s="51" t="s">
        <v>121</v>
      </c>
      <c r="K62" s="51" t="s">
        <v>122</v>
      </c>
      <c r="L62" s="51" t="s">
        <v>140</v>
      </c>
      <c r="M62" s="51" t="s">
        <v>124</v>
      </c>
      <c r="N62" s="119">
        <v>39448</v>
      </c>
      <c r="O62" s="51">
        <v>56</v>
      </c>
      <c r="P62" s="51" t="s">
        <v>36</v>
      </c>
      <c r="Q62" s="118" t="s">
        <v>609</v>
      </c>
      <c r="R62" s="51">
        <v>190</v>
      </c>
      <c r="S62" s="51" t="s">
        <v>142</v>
      </c>
      <c r="T62" s="51" t="s">
        <v>127</v>
      </c>
    </row>
    <row r="63" spans="1:20" s="51" customFormat="1" ht="15.5" x14ac:dyDescent="0.45">
      <c r="A63" s="125">
        <v>102972</v>
      </c>
      <c r="B63" s="50" t="s">
        <v>303</v>
      </c>
      <c r="C63" s="50" t="s">
        <v>900</v>
      </c>
      <c r="D63" s="50" t="s">
        <v>117</v>
      </c>
      <c r="E63" s="50" t="s">
        <v>843</v>
      </c>
      <c r="F63" s="128">
        <v>17</v>
      </c>
      <c r="G63" s="50" t="s">
        <v>118</v>
      </c>
      <c r="H63" s="50" t="s">
        <v>119</v>
      </c>
      <c r="I63" s="50" t="s">
        <v>120</v>
      </c>
      <c r="J63" s="50" t="s">
        <v>121</v>
      </c>
      <c r="K63" s="50" t="s">
        <v>122</v>
      </c>
      <c r="L63" s="50" t="s">
        <v>209</v>
      </c>
      <c r="M63" s="50" t="s">
        <v>124</v>
      </c>
      <c r="N63" s="122">
        <v>36998</v>
      </c>
      <c r="O63" s="50">
        <v>57</v>
      </c>
      <c r="P63" s="50" t="s">
        <v>36</v>
      </c>
      <c r="Q63" s="121" t="s">
        <v>304</v>
      </c>
      <c r="R63" s="50">
        <v>170</v>
      </c>
      <c r="S63" s="50" t="s">
        <v>221</v>
      </c>
      <c r="T63" s="50" t="s">
        <v>211</v>
      </c>
    </row>
    <row r="64" spans="1:20" s="51" customFormat="1" ht="15.5" x14ac:dyDescent="0.45">
      <c r="A64" s="124">
        <v>10554392</v>
      </c>
      <c r="B64" s="51" t="s">
        <v>610</v>
      </c>
      <c r="C64" s="51" t="s">
        <v>611</v>
      </c>
      <c r="D64" s="51" t="s">
        <v>129</v>
      </c>
      <c r="E64" s="51" t="s">
        <v>845</v>
      </c>
      <c r="F64" s="127">
        <v>1</v>
      </c>
      <c r="G64" s="51" t="s">
        <v>118</v>
      </c>
      <c r="H64" s="51" t="s">
        <v>131</v>
      </c>
      <c r="I64" s="51" t="s">
        <v>120</v>
      </c>
      <c r="J64" s="51" t="s">
        <v>121</v>
      </c>
      <c r="K64" s="51" t="s">
        <v>122</v>
      </c>
      <c r="L64" s="51" t="s">
        <v>574</v>
      </c>
      <c r="M64" s="51" t="s">
        <v>124</v>
      </c>
      <c r="N64" s="119">
        <v>42767</v>
      </c>
      <c r="O64" s="51">
        <v>38</v>
      </c>
      <c r="P64" s="51" t="s">
        <v>37</v>
      </c>
      <c r="Q64" s="118" t="s">
        <v>612</v>
      </c>
      <c r="R64" s="51">
        <v>190</v>
      </c>
      <c r="S64" s="51" t="s">
        <v>142</v>
      </c>
      <c r="T64" s="51" t="s">
        <v>127</v>
      </c>
    </row>
    <row r="65" spans="1:20" s="51" customFormat="1" ht="15.5" x14ac:dyDescent="0.45">
      <c r="A65" s="124">
        <v>103034</v>
      </c>
      <c r="B65" s="51" t="s">
        <v>305</v>
      </c>
      <c r="C65" s="51" t="s">
        <v>753</v>
      </c>
      <c r="D65" s="51" t="s">
        <v>277</v>
      </c>
      <c r="E65" s="51" t="s">
        <v>843</v>
      </c>
      <c r="F65" s="127">
        <v>33</v>
      </c>
      <c r="G65" s="51" t="s">
        <v>146</v>
      </c>
      <c r="H65" s="51" t="s">
        <v>119</v>
      </c>
      <c r="I65" s="51" t="s">
        <v>306</v>
      </c>
      <c r="J65" s="51" t="s">
        <v>307</v>
      </c>
      <c r="K65" s="51" t="s">
        <v>202</v>
      </c>
      <c r="L65" s="51" t="s">
        <v>308</v>
      </c>
      <c r="M65" s="51" t="s">
        <v>204</v>
      </c>
      <c r="N65" s="119">
        <v>31054</v>
      </c>
      <c r="O65" s="51">
        <v>53</v>
      </c>
      <c r="P65" s="51" t="s">
        <v>36</v>
      </c>
      <c r="Q65" s="118" t="s">
        <v>309</v>
      </c>
      <c r="R65" s="51">
        <v>335</v>
      </c>
      <c r="S65" s="51" t="s">
        <v>283</v>
      </c>
      <c r="T65" s="51" t="s">
        <v>310</v>
      </c>
    </row>
    <row r="66" spans="1:20" s="51" customFormat="1" ht="15.5" x14ac:dyDescent="0.45">
      <c r="A66" s="124">
        <v>102894</v>
      </c>
      <c r="B66" s="51" t="s">
        <v>311</v>
      </c>
      <c r="C66" s="51" t="s">
        <v>901</v>
      </c>
      <c r="D66" s="51" t="s">
        <v>117</v>
      </c>
      <c r="E66" s="51" t="s">
        <v>843</v>
      </c>
      <c r="F66" s="127">
        <v>10</v>
      </c>
      <c r="G66" s="51" t="s">
        <v>118</v>
      </c>
      <c r="H66" s="51" t="s">
        <v>119</v>
      </c>
      <c r="I66" s="51" t="s">
        <v>120</v>
      </c>
      <c r="J66" s="51" t="s">
        <v>121</v>
      </c>
      <c r="K66" s="51" t="s">
        <v>122</v>
      </c>
      <c r="L66" s="51" t="s">
        <v>209</v>
      </c>
      <c r="M66" s="51" t="s">
        <v>124</v>
      </c>
      <c r="N66" s="119">
        <v>39412</v>
      </c>
      <c r="O66" s="51">
        <v>46</v>
      </c>
      <c r="P66" s="51" t="s">
        <v>36</v>
      </c>
      <c r="Q66" s="118" t="s">
        <v>312</v>
      </c>
      <c r="R66" s="51">
        <v>170</v>
      </c>
      <c r="S66" s="51" t="s">
        <v>221</v>
      </c>
      <c r="T66" s="51" t="s">
        <v>211</v>
      </c>
    </row>
    <row r="67" spans="1:20" s="51" customFormat="1" ht="15.5" x14ac:dyDescent="0.45">
      <c r="A67" s="125">
        <v>103050</v>
      </c>
      <c r="B67" s="50" t="s">
        <v>313</v>
      </c>
      <c r="C67" s="50" t="s">
        <v>902</v>
      </c>
      <c r="D67" s="50" t="s">
        <v>108</v>
      </c>
      <c r="E67" s="50" t="s">
        <v>843</v>
      </c>
      <c r="F67" s="128">
        <v>34</v>
      </c>
      <c r="G67" s="50" t="s">
        <v>146</v>
      </c>
      <c r="H67" s="50" t="s">
        <v>119</v>
      </c>
      <c r="I67" s="50" t="s">
        <v>314</v>
      </c>
      <c r="J67" s="50" t="s">
        <v>315</v>
      </c>
      <c r="K67" s="50" t="s">
        <v>316</v>
      </c>
      <c r="L67" s="50" t="s">
        <v>317</v>
      </c>
      <c r="M67" s="50" t="s">
        <v>151</v>
      </c>
      <c r="N67" s="122">
        <v>30834</v>
      </c>
      <c r="O67" s="50">
        <v>57</v>
      </c>
      <c r="P67" s="50" t="s">
        <v>36</v>
      </c>
      <c r="Q67" s="121" t="s">
        <v>318</v>
      </c>
      <c r="R67" s="50">
        <v>305</v>
      </c>
      <c r="S67" s="50" t="s">
        <v>206</v>
      </c>
      <c r="T67" s="50" t="s">
        <v>207</v>
      </c>
    </row>
    <row r="68" spans="1:20" s="51" customFormat="1" ht="15.5" x14ac:dyDescent="0.45">
      <c r="A68" s="124">
        <v>102968</v>
      </c>
      <c r="B68" s="51" t="s">
        <v>319</v>
      </c>
      <c r="C68" s="51" t="s">
        <v>569</v>
      </c>
      <c r="D68" s="51" t="s">
        <v>117</v>
      </c>
      <c r="E68" s="51" t="s">
        <v>843</v>
      </c>
      <c r="F68" s="127">
        <v>17</v>
      </c>
      <c r="G68" s="51" t="s">
        <v>118</v>
      </c>
      <c r="H68" s="51" t="s">
        <v>119</v>
      </c>
      <c r="I68" s="51" t="s">
        <v>120</v>
      </c>
      <c r="J68" s="51" t="s">
        <v>121</v>
      </c>
      <c r="K68" s="51" t="s">
        <v>122</v>
      </c>
      <c r="L68" s="51" t="s">
        <v>241</v>
      </c>
      <c r="M68" s="51" t="s">
        <v>124</v>
      </c>
      <c r="N68" s="119">
        <v>36941</v>
      </c>
      <c r="O68" s="51">
        <v>55</v>
      </c>
      <c r="P68" s="51" t="s">
        <v>36</v>
      </c>
      <c r="Q68" s="118" t="s">
        <v>320</v>
      </c>
      <c r="R68" s="51">
        <v>190</v>
      </c>
      <c r="S68" s="51" t="s">
        <v>142</v>
      </c>
      <c r="T68" s="51" t="s">
        <v>160</v>
      </c>
    </row>
    <row r="69" spans="1:20" s="51" customFormat="1" ht="15.5" x14ac:dyDescent="0.45">
      <c r="A69" s="125">
        <v>11655</v>
      </c>
      <c r="B69" s="50" t="s">
        <v>277</v>
      </c>
      <c r="C69" s="50" t="s">
        <v>653</v>
      </c>
      <c r="D69" s="50" t="s">
        <v>171</v>
      </c>
      <c r="E69" s="50" t="s">
        <v>843</v>
      </c>
      <c r="F69" s="128"/>
      <c r="G69" s="50" t="s">
        <v>146</v>
      </c>
      <c r="H69" s="50" t="s">
        <v>131</v>
      </c>
      <c r="I69" s="50" t="s">
        <v>321</v>
      </c>
      <c r="J69" s="50" t="s">
        <v>322</v>
      </c>
      <c r="K69" s="50" t="s">
        <v>323</v>
      </c>
      <c r="L69" s="50" t="s">
        <v>324</v>
      </c>
      <c r="M69" s="50" t="s">
        <v>167</v>
      </c>
      <c r="N69" s="122">
        <v>42948</v>
      </c>
      <c r="O69" s="50">
        <v>57</v>
      </c>
      <c r="P69" s="50" t="s">
        <v>36</v>
      </c>
      <c r="Q69" s="121" t="s">
        <v>325</v>
      </c>
      <c r="R69" s="50" t="s">
        <v>326</v>
      </c>
      <c r="S69" s="50" t="s">
        <v>327</v>
      </c>
      <c r="T69" s="50">
        <v>8</v>
      </c>
    </row>
    <row r="70" spans="1:20" s="51" customFormat="1" ht="15.5" x14ac:dyDescent="0.45">
      <c r="A70" s="124">
        <v>332340</v>
      </c>
      <c r="B70" s="51" t="s">
        <v>577</v>
      </c>
      <c r="C70" s="51" t="s">
        <v>903</v>
      </c>
      <c r="D70" s="51" t="s">
        <v>586</v>
      </c>
      <c r="E70" s="51" t="s">
        <v>845</v>
      </c>
      <c r="F70" s="127">
        <v>3</v>
      </c>
      <c r="G70" s="51" t="s">
        <v>118</v>
      </c>
      <c r="H70" s="51" t="s">
        <v>131</v>
      </c>
      <c r="I70" s="51" t="s">
        <v>192</v>
      </c>
      <c r="J70" s="51" t="s">
        <v>193</v>
      </c>
      <c r="K70" s="51" t="s">
        <v>194</v>
      </c>
      <c r="L70" s="51" t="s">
        <v>195</v>
      </c>
      <c r="M70" s="51" t="s">
        <v>204</v>
      </c>
      <c r="N70" s="119">
        <v>42186</v>
      </c>
      <c r="O70" s="51">
        <v>26</v>
      </c>
      <c r="P70" s="51" t="s">
        <v>36</v>
      </c>
      <c r="Q70" s="118" t="s">
        <v>613</v>
      </c>
      <c r="R70" s="51">
        <v>285</v>
      </c>
      <c r="S70" s="51" t="s">
        <v>336</v>
      </c>
      <c r="T70" s="51" t="s">
        <v>138</v>
      </c>
    </row>
    <row r="71" spans="1:20" s="51" customFormat="1" ht="15.5" x14ac:dyDescent="0.45">
      <c r="A71" s="125">
        <v>103012</v>
      </c>
      <c r="B71" s="50" t="s">
        <v>328</v>
      </c>
      <c r="C71" s="50" t="s">
        <v>904</v>
      </c>
      <c r="D71" s="50" t="s">
        <v>223</v>
      </c>
      <c r="E71" s="50" t="s">
        <v>843</v>
      </c>
      <c r="F71" s="128">
        <v>25</v>
      </c>
      <c r="G71" s="50" t="s">
        <v>118</v>
      </c>
      <c r="H71" s="50" t="s">
        <v>119</v>
      </c>
      <c r="I71" s="50" t="s">
        <v>120</v>
      </c>
      <c r="J71" s="50" t="s">
        <v>121</v>
      </c>
      <c r="K71" s="50" t="s">
        <v>122</v>
      </c>
      <c r="L71" s="50" t="s">
        <v>209</v>
      </c>
      <c r="M71" s="50" t="s">
        <v>124</v>
      </c>
      <c r="N71" s="122">
        <v>34090</v>
      </c>
      <c r="O71" s="50">
        <v>56</v>
      </c>
      <c r="P71" s="50" t="s">
        <v>36</v>
      </c>
      <c r="Q71" s="121" t="s">
        <v>329</v>
      </c>
      <c r="R71" s="50">
        <v>240</v>
      </c>
      <c r="S71" s="50" t="s">
        <v>137</v>
      </c>
      <c r="T71" s="50" t="s">
        <v>127</v>
      </c>
    </row>
    <row r="72" spans="1:20" s="51" customFormat="1" ht="15.5" x14ac:dyDescent="0.45">
      <c r="A72" s="124">
        <v>102973</v>
      </c>
      <c r="B72" s="51" t="s">
        <v>330</v>
      </c>
      <c r="C72" s="51" t="s">
        <v>697</v>
      </c>
      <c r="D72" s="51" t="s">
        <v>223</v>
      </c>
      <c r="E72" s="51" t="s">
        <v>843</v>
      </c>
      <c r="F72" s="127">
        <v>17</v>
      </c>
      <c r="G72" s="51" t="s">
        <v>118</v>
      </c>
      <c r="H72" s="51" t="s">
        <v>119</v>
      </c>
      <c r="I72" s="51" t="s">
        <v>120</v>
      </c>
      <c r="J72" s="51" t="s">
        <v>121</v>
      </c>
      <c r="K72" s="51" t="s">
        <v>122</v>
      </c>
      <c r="L72" s="51" t="s">
        <v>209</v>
      </c>
      <c r="M72" s="51" t="s">
        <v>124</v>
      </c>
      <c r="N72" s="119">
        <v>36998</v>
      </c>
      <c r="O72" s="51">
        <v>51</v>
      </c>
      <c r="P72" s="51" t="s">
        <v>36</v>
      </c>
      <c r="Q72" s="118" t="s">
        <v>331</v>
      </c>
      <c r="R72" s="51">
        <v>170</v>
      </c>
      <c r="S72" s="51" t="s">
        <v>221</v>
      </c>
      <c r="T72" s="51" t="s">
        <v>211</v>
      </c>
    </row>
    <row r="73" spans="1:20" s="51" customFormat="1" ht="15.5" x14ac:dyDescent="0.45">
      <c r="A73" s="124">
        <v>104650</v>
      </c>
      <c r="B73" s="51" t="s">
        <v>614</v>
      </c>
      <c r="C73" s="51" t="s">
        <v>697</v>
      </c>
      <c r="D73" s="51" t="s">
        <v>129</v>
      </c>
      <c r="E73" s="51" t="s">
        <v>845</v>
      </c>
      <c r="F73" s="127">
        <v>10</v>
      </c>
      <c r="G73" s="51" t="s">
        <v>118</v>
      </c>
      <c r="H73" s="51" t="s">
        <v>131</v>
      </c>
      <c r="I73" s="51" t="s">
        <v>120</v>
      </c>
      <c r="J73" s="51" t="s">
        <v>121</v>
      </c>
      <c r="K73" s="51" t="s">
        <v>122</v>
      </c>
      <c r="L73" s="51" t="s">
        <v>140</v>
      </c>
      <c r="M73" s="51" t="s">
        <v>124</v>
      </c>
      <c r="N73" s="119">
        <v>39448</v>
      </c>
      <c r="O73" s="51">
        <v>53</v>
      </c>
      <c r="P73" s="51" t="s">
        <v>36</v>
      </c>
      <c r="Q73" s="118" t="s">
        <v>615</v>
      </c>
      <c r="R73" s="51">
        <v>190</v>
      </c>
      <c r="S73" s="51" t="s">
        <v>142</v>
      </c>
      <c r="T73" s="51" t="s">
        <v>160</v>
      </c>
    </row>
    <row r="74" spans="1:20" ht="15.5" x14ac:dyDescent="0.45">
      <c r="A74" s="124">
        <v>10555317</v>
      </c>
      <c r="B74" s="51" t="s">
        <v>616</v>
      </c>
      <c r="C74" s="51" t="s">
        <v>905</v>
      </c>
      <c r="D74" s="51" t="s">
        <v>129</v>
      </c>
      <c r="E74" s="51" t="s">
        <v>845</v>
      </c>
      <c r="F74" s="127">
        <v>1</v>
      </c>
      <c r="G74" s="51" t="s">
        <v>118</v>
      </c>
      <c r="H74" s="51" t="s">
        <v>131</v>
      </c>
      <c r="I74" s="51" t="s">
        <v>120</v>
      </c>
      <c r="J74" s="51" t="s">
        <v>121</v>
      </c>
      <c r="K74" s="51" t="s">
        <v>122</v>
      </c>
      <c r="L74" s="51" t="s">
        <v>570</v>
      </c>
      <c r="M74" s="51" t="s">
        <v>124</v>
      </c>
      <c r="N74" s="119">
        <v>42767</v>
      </c>
      <c r="O74" s="51">
        <v>50</v>
      </c>
      <c r="P74" s="51" t="s">
        <v>36</v>
      </c>
      <c r="Q74" s="118" t="s">
        <v>617</v>
      </c>
      <c r="R74" s="51">
        <v>190</v>
      </c>
      <c r="S74" s="51" t="s">
        <v>142</v>
      </c>
      <c r="T74" s="51" t="s">
        <v>127</v>
      </c>
    </row>
    <row r="75" spans="1:20" s="51" customFormat="1" ht="15.5" x14ac:dyDescent="0.45">
      <c r="A75" s="124">
        <v>68142</v>
      </c>
      <c r="B75" s="51" t="s">
        <v>332</v>
      </c>
      <c r="C75" s="51" t="s">
        <v>333</v>
      </c>
      <c r="D75" s="51" t="s">
        <v>277</v>
      </c>
      <c r="E75" s="51" t="s">
        <v>843</v>
      </c>
      <c r="F75" s="127"/>
      <c r="G75" s="51" t="s">
        <v>146</v>
      </c>
      <c r="H75" s="51" t="s">
        <v>119</v>
      </c>
      <c r="I75" s="51" t="s">
        <v>306</v>
      </c>
      <c r="J75" s="51" t="s">
        <v>307</v>
      </c>
      <c r="K75" s="51" t="s">
        <v>202</v>
      </c>
      <c r="L75" s="51" t="s">
        <v>334</v>
      </c>
      <c r="M75" s="51" t="s">
        <v>204</v>
      </c>
      <c r="N75" s="119">
        <v>42552</v>
      </c>
      <c r="O75" s="51">
        <v>33</v>
      </c>
      <c r="P75" s="51" t="s">
        <v>36</v>
      </c>
      <c r="Q75" s="118" t="s">
        <v>335</v>
      </c>
      <c r="R75" s="51">
        <v>285</v>
      </c>
      <c r="S75" s="51" t="s">
        <v>336</v>
      </c>
      <c r="T75" s="51" t="s">
        <v>337</v>
      </c>
    </row>
    <row r="76" spans="1:20" s="51" customFormat="1" ht="15.5" x14ac:dyDescent="0.45">
      <c r="A76" s="124">
        <v>103003</v>
      </c>
      <c r="B76" s="51" t="s">
        <v>338</v>
      </c>
      <c r="C76" s="51" t="s">
        <v>906</v>
      </c>
      <c r="D76" s="51" t="s">
        <v>189</v>
      </c>
      <c r="E76" s="51" t="s">
        <v>843</v>
      </c>
      <c r="F76" s="127">
        <v>20</v>
      </c>
      <c r="G76" s="51" t="s">
        <v>118</v>
      </c>
      <c r="H76" s="51" t="s">
        <v>119</v>
      </c>
      <c r="I76" s="51" t="s">
        <v>226</v>
      </c>
      <c r="J76" s="51" t="s">
        <v>227</v>
      </c>
      <c r="K76" s="51" t="s">
        <v>228</v>
      </c>
      <c r="L76" s="51" t="s">
        <v>190</v>
      </c>
      <c r="M76" s="51" t="s">
        <v>124</v>
      </c>
      <c r="N76" s="119">
        <v>35982</v>
      </c>
      <c r="O76" s="51">
        <v>55</v>
      </c>
      <c r="P76" s="51" t="s">
        <v>36</v>
      </c>
      <c r="Q76" s="118" t="s">
        <v>339</v>
      </c>
      <c r="R76" s="51">
        <v>215</v>
      </c>
      <c r="S76" s="51" t="s">
        <v>126</v>
      </c>
      <c r="T76" s="51" t="s">
        <v>160</v>
      </c>
    </row>
    <row r="77" spans="1:20" s="51" customFormat="1" ht="15.5" x14ac:dyDescent="0.45">
      <c r="A77" s="124">
        <v>103074</v>
      </c>
      <c r="B77" s="51" t="s">
        <v>340</v>
      </c>
      <c r="C77" s="51" t="s">
        <v>907</v>
      </c>
      <c r="D77" s="51" t="s">
        <v>294</v>
      </c>
      <c r="E77" s="51" t="s">
        <v>843</v>
      </c>
      <c r="F77" s="127">
        <v>35</v>
      </c>
      <c r="G77" s="51" t="s">
        <v>146</v>
      </c>
      <c r="H77" s="51" t="s">
        <v>119</v>
      </c>
      <c r="I77" s="51" t="s">
        <v>297</v>
      </c>
      <c r="J77" s="51" t="s">
        <v>298</v>
      </c>
      <c r="K77" s="51" t="s">
        <v>280</v>
      </c>
      <c r="L77" s="51" t="s">
        <v>341</v>
      </c>
      <c r="M77" s="51" t="s">
        <v>204</v>
      </c>
      <c r="N77" s="119">
        <v>30531</v>
      </c>
      <c r="O77" s="51">
        <v>56</v>
      </c>
      <c r="P77" s="51" t="s">
        <v>36</v>
      </c>
      <c r="Q77" s="118" t="s">
        <v>342</v>
      </c>
      <c r="R77" s="51">
        <v>305</v>
      </c>
      <c r="S77" s="51" t="s">
        <v>206</v>
      </c>
      <c r="T77" s="51" t="s">
        <v>207</v>
      </c>
    </row>
    <row r="78" spans="1:20" s="51" customFormat="1" ht="15.5" x14ac:dyDescent="0.45">
      <c r="A78" s="124">
        <v>102984</v>
      </c>
      <c r="B78" s="51" t="s">
        <v>343</v>
      </c>
      <c r="C78" s="51" t="s">
        <v>895</v>
      </c>
      <c r="D78" s="51" t="s">
        <v>223</v>
      </c>
      <c r="E78" s="51" t="s">
        <v>843</v>
      </c>
      <c r="F78" s="127">
        <v>19</v>
      </c>
      <c r="G78" s="51" t="s">
        <v>118</v>
      </c>
      <c r="H78" s="51" t="s">
        <v>119</v>
      </c>
      <c r="I78" s="51" t="s">
        <v>120</v>
      </c>
      <c r="J78" s="51" t="s">
        <v>121</v>
      </c>
      <c r="K78" s="51" t="s">
        <v>122</v>
      </c>
      <c r="L78" s="51" t="s">
        <v>123</v>
      </c>
      <c r="M78" s="51" t="s">
        <v>124</v>
      </c>
      <c r="N78" s="119">
        <v>36465</v>
      </c>
      <c r="O78" s="51">
        <v>42</v>
      </c>
      <c r="P78" s="51" t="s">
        <v>36</v>
      </c>
      <c r="Q78" s="118" t="s">
        <v>344</v>
      </c>
      <c r="R78" s="51">
        <v>215</v>
      </c>
      <c r="S78" s="51" t="s">
        <v>126</v>
      </c>
      <c r="T78" s="51" t="s">
        <v>127</v>
      </c>
    </row>
    <row r="79" spans="1:20" ht="15.5" x14ac:dyDescent="0.45">
      <c r="A79" s="124">
        <v>102981</v>
      </c>
      <c r="B79" s="51" t="s">
        <v>345</v>
      </c>
      <c r="C79" s="51" t="s">
        <v>908</v>
      </c>
      <c r="D79" s="51" t="s">
        <v>117</v>
      </c>
      <c r="E79" s="51" t="s">
        <v>843</v>
      </c>
      <c r="F79" s="127">
        <v>20</v>
      </c>
      <c r="G79" s="51" t="s">
        <v>118</v>
      </c>
      <c r="H79" s="51" t="s">
        <v>119</v>
      </c>
      <c r="I79" s="51" t="s">
        <v>132</v>
      </c>
      <c r="J79" s="51" t="s">
        <v>133</v>
      </c>
      <c r="K79" s="51" t="s">
        <v>134</v>
      </c>
      <c r="L79" s="51" t="s">
        <v>135</v>
      </c>
      <c r="M79" s="51" t="s">
        <v>124</v>
      </c>
      <c r="N79" s="119">
        <v>35982</v>
      </c>
      <c r="O79" s="51">
        <v>51</v>
      </c>
      <c r="P79" s="51" t="s">
        <v>36</v>
      </c>
      <c r="Q79" s="118" t="s">
        <v>346</v>
      </c>
      <c r="R79" s="51">
        <v>255</v>
      </c>
      <c r="S79" s="51" t="s">
        <v>247</v>
      </c>
      <c r="T79" s="51" t="s">
        <v>197</v>
      </c>
    </row>
    <row r="80" spans="1:20" s="51" customFormat="1" ht="15.5" x14ac:dyDescent="0.45">
      <c r="A80" s="124">
        <v>288443</v>
      </c>
      <c r="B80" s="51" t="s">
        <v>345</v>
      </c>
      <c r="C80" s="51" t="s">
        <v>618</v>
      </c>
      <c r="D80" s="51" t="s">
        <v>129</v>
      </c>
      <c r="E80" s="51" t="s">
        <v>845</v>
      </c>
      <c r="F80" s="127">
        <v>4</v>
      </c>
      <c r="G80" s="51" t="s">
        <v>118</v>
      </c>
      <c r="H80" s="51" t="s">
        <v>131</v>
      </c>
      <c r="I80" s="51" t="s">
        <v>132</v>
      </c>
      <c r="J80" s="51" t="s">
        <v>133</v>
      </c>
      <c r="K80" s="51" t="s">
        <v>134</v>
      </c>
      <c r="L80" s="51" t="s">
        <v>135</v>
      </c>
      <c r="M80" s="51" t="s">
        <v>124</v>
      </c>
      <c r="N80" s="119">
        <v>41730</v>
      </c>
      <c r="O80" s="51">
        <v>29</v>
      </c>
      <c r="P80" s="51" t="s">
        <v>36</v>
      </c>
      <c r="Q80" s="118" t="s">
        <v>619</v>
      </c>
      <c r="R80" s="51">
        <v>240</v>
      </c>
      <c r="S80" s="51" t="s">
        <v>137</v>
      </c>
      <c r="T80" s="51" t="s">
        <v>138</v>
      </c>
    </row>
    <row r="81" spans="1:20" s="51" customFormat="1" ht="15.5" x14ac:dyDescent="0.45">
      <c r="A81" s="124">
        <v>102983</v>
      </c>
      <c r="B81" s="51" t="s">
        <v>347</v>
      </c>
      <c r="C81" s="51" t="s">
        <v>708</v>
      </c>
      <c r="D81" s="51" t="s">
        <v>277</v>
      </c>
      <c r="E81" s="51" t="s">
        <v>843</v>
      </c>
      <c r="F81" s="127">
        <v>18</v>
      </c>
      <c r="G81" s="51" t="s">
        <v>146</v>
      </c>
      <c r="H81" s="51" t="s">
        <v>119</v>
      </c>
      <c r="I81" s="51" t="s">
        <v>306</v>
      </c>
      <c r="J81" s="51" t="s">
        <v>307</v>
      </c>
      <c r="K81" s="51" t="s">
        <v>202</v>
      </c>
      <c r="L81" s="51" t="s">
        <v>308</v>
      </c>
      <c r="M81" s="51" t="s">
        <v>204</v>
      </c>
      <c r="N81" s="119">
        <v>36557</v>
      </c>
      <c r="O81" s="51">
        <v>42</v>
      </c>
      <c r="P81" s="51" t="s">
        <v>36</v>
      </c>
      <c r="Q81" s="118" t="s">
        <v>348</v>
      </c>
      <c r="R81" s="51">
        <v>285</v>
      </c>
      <c r="S81" s="51" t="s">
        <v>336</v>
      </c>
      <c r="T81" s="51" t="s">
        <v>337</v>
      </c>
    </row>
    <row r="82" spans="1:20" s="51" customFormat="1" ht="15.5" x14ac:dyDescent="0.45">
      <c r="A82" s="124">
        <v>191667</v>
      </c>
      <c r="B82" s="51" t="s">
        <v>699</v>
      </c>
      <c r="C82" s="51" t="s">
        <v>661</v>
      </c>
      <c r="D82" s="51" t="s">
        <v>156</v>
      </c>
      <c r="E82" s="51" t="s">
        <v>844</v>
      </c>
      <c r="F82" s="127">
        <v>27</v>
      </c>
      <c r="G82" s="51" t="s">
        <v>118</v>
      </c>
      <c r="H82" s="51" t="s">
        <v>157</v>
      </c>
      <c r="I82" s="51" t="s">
        <v>184</v>
      </c>
      <c r="J82" s="51" t="s">
        <v>185</v>
      </c>
      <c r="K82" s="51" t="s">
        <v>122</v>
      </c>
      <c r="L82" s="51" t="s">
        <v>658</v>
      </c>
      <c r="M82" s="51" t="s">
        <v>124</v>
      </c>
      <c r="N82" s="119">
        <v>33240</v>
      </c>
      <c r="O82" s="51">
        <v>50</v>
      </c>
      <c r="P82" s="51" t="s">
        <v>36</v>
      </c>
      <c r="Q82" s="118" t="s">
        <v>700</v>
      </c>
      <c r="R82" s="51">
        <v>215</v>
      </c>
      <c r="S82" s="51" t="s">
        <v>126</v>
      </c>
      <c r="T82" s="51" t="s">
        <v>127</v>
      </c>
    </row>
    <row r="83" spans="1:20" s="51" customFormat="1" ht="15.5" x14ac:dyDescent="0.45">
      <c r="A83" s="124">
        <v>103061</v>
      </c>
      <c r="B83" s="51" t="s">
        <v>349</v>
      </c>
      <c r="C83" s="51" t="s">
        <v>889</v>
      </c>
      <c r="D83" s="51" t="s">
        <v>189</v>
      </c>
      <c r="E83" s="51" t="s">
        <v>843</v>
      </c>
      <c r="F83" s="127">
        <v>33</v>
      </c>
      <c r="G83" s="51" t="s">
        <v>118</v>
      </c>
      <c r="H83" s="51" t="s">
        <v>119</v>
      </c>
      <c r="I83" s="51" t="s">
        <v>184</v>
      </c>
      <c r="J83" s="51" t="s">
        <v>185</v>
      </c>
      <c r="K83" s="51" t="s">
        <v>122</v>
      </c>
      <c r="L83" s="51" t="s">
        <v>190</v>
      </c>
      <c r="M83" s="51" t="s">
        <v>204</v>
      </c>
      <c r="N83" s="119">
        <v>31020</v>
      </c>
      <c r="O83" s="51">
        <v>55</v>
      </c>
      <c r="P83" s="51" t="s">
        <v>36</v>
      </c>
      <c r="Q83" s="118" t="s">
        <v>350</v>
      </c>
      <c r="R83" s="51">
        <v>270</v>
      </c>
      <c r="S83" s="51" t="s">
        <v>351</v>
      </c>
      <c r="T83" s="51" t="s">
        <v>352</v>
      </c>
    </row>
    <row r="84" spans="1:20" s="51" customFormat="1" ht="15.5" x14ac:dyDescent="0.45">
      <c r="A84" s="124">
        <v>102990</v>
      </c>
      <c r="B84" s="51" t="s">
        <v>353</v>
      </c>
      <c r="C84" s="51" t="s">
        <v>909</v>
      </c>
      <c r="D84" s="51" t="s">
        <v>117</v>
      </c>
      <c r="E84" s="51" t="s">
        <v>843</v>
      </c>
      <c r="F84" s="127">
        <v>18</v>
      </c>
      <c r="G84" s="51" t="s">
        <v>118</v>
      </c>
      <c r="H84" s="51" t="s">
        <v>119</v>
      </c>
      <c r="I84" s="51" t="s">
        <v>120</v>
      </c>
      <c r="J84" s="51" t="s">
        <v>121</v>
      </c>
      <c r="K84" s="51" t="s">
        <v>122</v>
      </c>
      <c r="L84" s="51" t="s">
        <v>123</v>
      </c>
      <c r="M84" s="51" t="s">
        <v>124</v>
      </c>
      <c r="N84" s="119">
        <v>36648</v>
      </c>
      <c r="O84" s="51">
        <v>42</v>
      </c>
      <c r="P84" s="51" t="s">
        <v>36</v>
      </c>
      <c r="Q84" s="118" t="s">
        <v>354</v>
      </c>
      <c r="R84" s="51">
        <v>215</v>
      </c>
      <c r="S84" s="51" t="s">
        <v>126</v>
      </c>
      <c r="T84" s="51" t="s">
        <v>127</v>
      </c>
    </row>
    <row r="85" spans="1:20" s="51" customFormat="1" ht="15.5" x14ac:dyDescent="0.45">
      <c r="A85" s="124">
        <v>103056</v>
      </c>
      <c r="B85" s="51" t="s">
        <v>42</v>
      </c>
      <c r="C85" s="51" t="s">
        <v>891</v>
      </c>
      <c r="D85" s="51" t="s">
        <v>144</v>
      </c>
      <c r="E85" s="51" t="s">
        <v>843</v>
      </c>
      <c r="F85" s="127">
        <v>34</v>
      </c>
      <c r="G85" s="51" t="s">
        <v>118</v>
      </c>
      <c r="H85" s="51" t="s">
        <v>119</v>
      </c>
      <c r="I85" s="51" t="s">
        <v>192</v>
      </c>
      <c r="J85" s="51" t="s">
        <v>193</v>
      </c>
      <c r="K85" s="51" t="s">
        <v>194</v>
      </c>
      <c r="L85" s="51" t="s">
        <v>355</v>
      </c>
      <c r="M85" s="51" t="s">
        <v>204</v>
      </c>
      <c r="N85" s="119">
        <v>30949</v>
      </c>
      <c r="O85" s="51">
        <v>53</v>
      </c>
      <c r="P85" s="51" t="s">
        <v>36</v>
      </c>
      <c r="Q85" s="118" t="s">
        <v>356</v>
      </c>
      <c r="R85" s="51">
        <v>255</v>
      </c>
      <c r="S85" s="51" t="s">
        <v>247</v>
      </c>
      <c r="T85" s="51" t="s">
        <v>197</v>
      </c>
    </row>
    <row r="86" spans="1:20" s="51" customFormat="1" ht="15.5" x14ac:dyDescent="0.45">
      <c r="A86" s="124">
        <v>102895</v>
      </c>
      <c r="B86" s="51" t="s">
        <v>357</v>
      </c>
      <c r="C86" s="51" t="s">
        <v>910</v>
      </c>
      <c r="D86" s="51" t="s">
        <v>117</v>
      </c>
      <c r="E86" s="51" t="s">
        <v>843</v>
      </c>
      <c r="F86" s="127">
        <v>10</v>
      </c>
      <c r="G86" s="51" t="s">
        <v>118</v>
      </c>
      <c r="H86" s="51" t="s">
        <v>119</v>
      </c>
      <c r="I86" s="51" t="s">
        <v>120</v>
      </c>
      <c r="J86" s="51" t="s">
        <v>121</v>
      </c>
      <c r="K86" s="51" t="s">
        <v>122</v>
      </c>
      <c r="L86" s="51" t="s">
        <v>238</v>
      </c>
      <c r="M86" s="51" t="s">
        <v>124</v>
      </c>
      <c r="N86" s="119">
        <v>39412</v>
      </c>
      <c r="O86" s="51">
        <v>32</v>
      </c>
      <c r="P86" s="51" t="s">
        <v>36</v>
      </c>
      <c r="Q86" s="118" t="s">
        <v>358</v>
      </c>
      <c r="R86" s="51">
        <v>190</v>
      </c>
      <c r="S86" s="51" t="s">
        <v>142</v>
      </c>
      <c r="T86" s="51" t="s">
        <v>160</v>
      </c>
    </row>
    <row r="87" spans="1:20" s="51" customFormat="1" ht="15.5" x14ac:dyDescent="0.45">
      <c r="A87" s="124">
        <v>69432</v>
      </c>
      <c r="B87" s="51" t="s">
        <v>294</v>
      </c>
      <c r="C87" s="51" t="s">
        <v>295</v>
      </c>
      <c r="D87" s="51" t="s">
        <v>171</v>
      </c>
      <c r="E87" s="51" t="s">
        <v>843</v>
      </c>
      <c r="F87" s="127">
        <v>11</v>
      </c>
      <c r="G87" s="51" t="s">
        <v>146</v>
      </c>
      <c r="H87" s="51" t="s">
        <v>119</v>
      </c>
      <c r="I87" s="51" t="s">
        <v>359</v>
      </c>
      <c r="J87" s="51" t="s">
        <v>360</v>
      </c>
      <c r="K87" s="51" t="s">
        <v>361</v>
      </c>
      <c r="L87" s="51" t="s">
        <v>362</v>
      </c>
      <c r="M87" s="51" t="s">
        <v>167</v>
      </c>
      <c r="N87" s="119">
        <v>42186</v>
      </c>
      <c r="O87" s="51">
        <v>53</v>
      </c>
      <c r="P87" s="51" t="s">
        <v>36</v>
      </c>
      <c r="Q87" s="118" t="s">
        <v>363</v>
      </c>
      <c r="R87" s="51" t="s">
        <v>326</v>
      </c>
      <c r="S87" s="51" t="s">
        <v>327</v>
      </c>
      <c r="T87" s="51">
        <v>8</v>
      </c>
    </row>
    <row r="88" spans="1:20" s="51" customFormat="1" ht="15.5" x14ac:dyDescent="0.45">
      <c r="A88" s="124">
        <v>103092</v>
      </c>
      <c r="B88" s="51" t="s">
        <v>364</v>
      </c>
      <c r="C88" s="51" t="s">
        <v>569</v>
      </c>
      <c r="D88" s="51" t="s">
        <v>189</v>
      </c>
      <c r="E88" s="51" t="s">
        <v>843</v>
      </c>
      <c r="F88" s="127">
        <v>36</v>
      </c>
      <c r="G88" s="51" t="s">
        <v>118</v>
      </c>
      <c r="H88" s="51" t="s">
        <v>119</v>
      </c>
      <c r="I88" s="51" t="s">
        <v>184</v>
      </c>
      <c r="J88" s="51" t="s">
        <v>185</v>
      </c>
      <c r="K88" s="51" t="s">
        <v>122</v>
      </c>
      <c r="L88" s="51" t="s">
        <v>190</v>
      </c>
      <c r="M88" s="51" t="s">
        <v>124</v>
      </c>
      <c r="N88" s="119">
        <v>30032</v>
      </c>
      <c r="O88" s="51">
        <v>56</v>
      </c>
      <c r="P88" s="51" t="s">
        <v>36</v>
      </c>
      <c r="Q88" s="118" t="s">
        <v>365</v>
      </c>
      <c r="R88" s="51">
        <v>215</v>
      </c>
      <c r="S88" s="51" t="s">
        <v>126</v>
      </c>
      <c r="T88" s="51" t="s">
        <v>160</v>
      </c>
    </row>
    <row r="89" spans="1:20" s="51" customFormat="1" ht="15.5" x14ac:dyDescent="0.45">
      <c r="A89" s="124">
        <v>102896</v>
      </c>
      <c r="B89" s="51" t="s">
        <v>366</v>
      </c>
      <c r="C89" s="51" t="s">
        <v>911</v>
      </c>
      <c r="D89" s="51" t="s">
        <v>189</v>
      </c>
      <c r="E89" s="51" t="s">
        <v>843</v>
      </c>
      <c r="F89" s="127">
        <v>10</v>
      </c>
      <c r="G89" s="51" t="s">
        <v>118</v>
      </c>
      <c r="H89" s="51" t="s">
        <v>119</v>
      </c>
      <c r="I89" s="51" t="s">
        <v>184</v>
      </c>
      <c r="J89" s="51" t="s">
        <v>185</v>
      </c>
      <c r="K89" s="51" t="s">
        <v>122</v>
      </c>
      <c r="L89" s="51" t="s">
        <v>190</v>
      </c>
      <c r="M89" s="51" t="s">
        <v>124</v>
      </c>
      <c r="N89" s="119">
        <v>39412</v>
      </c>
      <c r="O89" s="51">
        <v>44</v>
      </c>
      <c r="P89" s="51" t="s">
        <v>36</v>
      </c>
      <c r="Q89" s="118" t="s">
        <v>367</v>
      </c>
      <c r="R89" s="51">
        <v>215</v>
      </c>
      <c r="S89" s="51" t="s">
        <v>126</v>
      </c>
      <c r="T89" s="51" t="s">
        <v>127</v>
      </c>
    </row>
    <row r="90" spans="1:20" s="51" customFormat="1" ht="15.5" x14ac:dyDescent="0.45">
      <c r="A90" s="124">
        <v>191504</v>
      </c>
      <c r="B90" s="51" t="s">
        <v>366</v>
      </c>
      <c r="C90" s="51" t="s">
        <v>569</v>
      </c>
      <c r="D90" s="51" t="s">
        <v>156</v>
      </c>
      <c r="E90" s="51" t="s">
        <v>844</v>
      </c>
      <c r="F90" s="127">
        <v>26</v>
      </c>
      <c r="G90" s="51" t="s">
        <v>118</v>
      </c>
      <c r="H90" s="51" t="s">
        <v>157</v>
      </c>
      <c r="I90" s="51" t="s">
        <v>120</v>
      </c>
      <c r="J90" s="51" t="s">
        <v>121</v>
      </c>
      <c r="K90" s="51" t="s">
        <v>122</v>
      </c>
      <c r="L90" s="51" t="s">
        <v>158</v>
      </c>
      <c r="M90" s="51" t="s">
        <v>124</v>
      </c>
      <c r="N90" s="119">
        <v>33695</v>
      </c>
      <c r="O90" s="51">
        <v>56</v>
      </c>
      <c r="P90" s="51" t="s">
        <v>36</v>
      </c>
      <c r="Q90" s="118" t="s">
        <v>679</v>
      </c>
      <c r="R90" s="51">
        <v>190</v>
      </c>
      <c r="S90" s="51" t="s">
        <v>142</v>
      </c>
      <c r="T90" s="51" t="s">
        <v>160</v>
      </c>
    </row>
    <row r="91" spans="1:20" s="51" customFormat="1" ht="15.5" x14ac:dyDescent="0.45">
      <c r="A91" s="124">
        <v>102897</v>
      </c>
      <c r="B91" s="51" t="s">
        <v>368</v>
      </c>
      <c r="C91" s="51" t="s">
        <v>912</v>
      </c>
      <c r="D91" s="51" t="s">
        <v>117</v>
      </c>
      <c r="E91" s="51" t="s">
        <v>843</v>
      </c>
      <c r="F91" s="127">
        <v>10</v>
      </c>
      <c r="G91" s="51" t="s">
        <v>118</v>
      </c>
      <c r="H91" s="51" t="s">
        <v>119</v>
      </c>
      <c r="I91" s="51" t="s">
        <v>120</v>
      </c>
      <c r="J91" s="51" t="s">
        <v>121</v>
      </c>
      <c r="K91" s="51" t="s">
        <v>122</v>
      </c>
      <c r="L91" s="51" t="s">
        <v>238</v>
      </c>
      <c r="M91" s="51" t="s">
        <v>124</v>
      </c>
      <c r="N91" s="119">
        <v>39412</v>
      </c>
      <c r="O91" s="51">
        <v>41</v>
      </c>
      <c r="P91" s="51" t="s">
        <v>36</v>
      </c>
      <c r="Q91" s="118" t="s">
        <v>369</v>
      </c>
      <c r="R91" s="51">
        <v>190</v>
      </c>
      <c r="S91" s="51" t="s">
        <v>142</v>
      </c>
      <c r="T91" s="51" t="s">
        <v>127</v>
      </c>
    </row>
    <row r="92" spans="1:20" s="51" customFormat="1" ht="15.5" x14ac:dyDescent="0.45">
      <c r="A92" s="124">
        <v>12837</v>
      </c>
      <c r="B92" s="51" t="s">
        <v>182</v>
      </c>
      <c r="C92" s="51" t="s">
        <v>183</v>
      </c>
      <c r="D92" s="51" t="s">
        <v>171</v>
      </c>
      <c r="E92" s="51" t="s">
        <v>845</v>
      </c>
      <c r="F92" s="127">
        <v>17</v>
      </c>
      <c r="G92" s="51" t="s">
        <v>146</v>
      </c>
      <c r="H92" s="51" t="s">
        <v>131</v>
      </c>
      <c r="I92" s="51" t="s">
        <v>593</v>
      </c>
      <c r="J92" s="51" t="s">
        <v>594</v>
      </c>
      <c r="K92" s="51" t="s">
        <v>595</v>
      </c>
      <c r="L92" s="51" t="s">
        <v>620</v>
      </c>
      <c r="M92" s="51" t="s">
        <v>167</v>
      </c>
      <c r="N92" s="119">
        <v>42278</v>
      </c>
      <c r="O92" s="51">
        <v>43</v>
      </c>
      <c r="P92" s="51" t="s">
        <v>37</v>
      </c>
      <c r="Q92" s="118" t="s">
        <v>621</v>
      </c>
      <c r="R92" s="51" t="s">
        <v>326</v>
      </c>
      <c r="S92" s="51" t="s">
        <v>327</v>
      </c>
      <c r="T92" s="51">
        <v>8</v>
      </c>
    </row>
    <row r="93" spans="1:20" s="51" customFormat="1" ht="15.5" x14ac:dyDescent="0.45">
      <c r="A93" s="125">
        <v>103083</v>
      </c>
      <c r="B93" s="50" t="s">
        <v>370</v>
      </c>
      <c r="C93" s="50" t="s">
        <v>913</v>
      </c>
      <c r="D93" s="50" t="s">
        <v>223</v>
      </c>
      <c r="E93" s="50" t="s">
        <v>843</v>
      </c>
      <c r="F93" s="128">
        <v>35</v>
      </c>
      <c r="G93" s="50" t="s">
        <v>118</v>
      </c>
      <c r="H93" s="50" t="s">
        <v>119</v>
      </c>
      <c r="I93" s="50" t="s">
        <v>120</v>
      </c>
      <c r="J93" s="50" t="s">
        <v>121</v>
      </c>
      <c r="K93" s="50" t="s">
        <v>122</v>
      </c>
      <c r="L93" s="50" t="s">
        <v>209</v>
      </c>
      <c r="M93" s="50" t="s">
        <v>124</v>
      </c>
      <c r="N93" s="122">
        <v>30278</v>
      </c>
      <c r="O93" s="50">
        <v>57</v>
      </c>
      <c r="P93" s="50" t="s">
        <v>37</v>
      </c>
      <c r="Q93" s="121" t="s">
        <v>371</v>
      </c>
      <c r="R93" s="50">
        <v>170</v>
      </c>
      <c r="S93" s="50" t="s">
        <v>221</v>
      </c>
      <c r="T93" s="50" t="s">
        <v>211</v>
      </c>
    </row>
    <row r="94" spans="1:20" s="51" customFormat="1" ht="15.5" x14ac:dyDescent="0.45">
      <c r="A94" s="124">
        <v>103017</v>
      </c>
      <c r="B94" s="51" t="s">
        <v>372</v>
      </c>
      <c r="C94" s="51" t="s">
        <v>914</v>
      </c>
      <c r="D94" s="51" t="s">
        <v>189</v>
      </c>
      <c r="E94" s="51" t="s">
        <v>843</v>
      </c>
      <c r="F94" s="127">
        <v>25</v>
      </c>
      <c r="G94" s="51" t="s">
        <v>118</v>
      </c>
      <c r="H94" s="51" t="s">
        <v>119</v>
      </c>
      <c r="I94" s="51" t="s">
        <v>373</v>
      </c>
      <c r="J94" s="51" t="s">
        <v>374</v>
      </c>
      <c r="K94" s="51" t="s">
        <v>134</v>
      </c>
      <c r="L94" s="51" t="s">
        <v>135</v>
      </c>
      <c r="M94" s="51" t="s">
        <v>124</v>
      </c>
      <c r="N94" s="119">
        <v>34213</v>
      </c>
      <c r="O94" s="51">
        <v>54</v>
      </c>
      <c r="P94" s="51" t="s">
        <v>37</v>
      </c>
      <c r="Q94" s="118" t="s">
        <v>375</v>
      </c>
      <c r="R94" s="51">
        <v>240</v>
      </c>
      <c r="S94" s="51" t="s">
        <v>137</v>
      </c>
      <c r="T94" s="51" t="s">
        <v>197</v>
      </c>
    </row>
    <row r="95" spans="1:20" s="51" customFormat="1" ht="15.5" x14ac:dyDescent="0.45">
      <c r="A95" s="124">
        <v>10631106</v>
      </c>
      <c r="B95" s="51" t="s">
        <v>376</v>
      </c>
      <c r="C95" s="51" t="s">
        <v>377</v>
      </c>
      <c r="D95" s="51" t="s">
        <v>171</v>
      </c>
      <c r="E95" s="51" t="s">
        <v>843</v>
      </c>
      <c r="F95" s="127">
        <v>0</v>
      </c>
      <c r="G95" s="51" t="s">
        <v>146</v>
      </c>
      <c r="H95" s="51" t="s">
        <v>296</v>
      </c>
      <c r="I95" s="51" t="s">
        <v>378</v>
      </c>
      <c r="J95" s="51" t="s">
        <v>379</v>
      </c>
      <c r="K95" s="51" t="s">
        <v>323</v>
      </c>
      <c r="L95" s="51" t="s">
        <v>380</v>
      </c>
      <c r="M95" s="51" t="s">
        <v>167</v>
      </c>
      <c r="N95" s="119">
        <v>43346</v>
      </c>
      <c r="O95" s="51">
        <v>33</v>
      </c>
      <c r="P95" s="51" t="s">
        <v>37</v>
      </c>
      <c r="Q95" s="118" t="s">
        <v>381</v>
      </c>
      <c r="R95" s="51" t="s">
        <v>169</v>
      </c>
      <c r="S95" s="51" t="s">
        <v>170</v>
      </c>
      <c r="T95" s="51">
        <v>8</v>
      </c>
    </row>
    <row r="96" spans="1:20" ht="15.5" x14ac:dyDescent="0.45">
      <c r="A96" s="124">
        <v>103019</v>
      </c>
      <c r="B96" s="51" t="s">
        <v>231</v>
      </c>
      <c r="C96" s="51" t="s">
        <v>915</v>
      </c>
      <c r="D96" s="51" t="s">
        <v>277</v>
      </c>
      <c r="E96" s="51" t="s">
        <v>843</v>
      </c>
      <c r="F96" s="127">
        <v>24</v>
      </c>
      <c r="G96" s="51" t="s">
        <v>146</v>
      </c>
      <c r="H96" s="51" t="s">
        <v>119</v>
      </c>
      <c r="I96" s="51" t="s">
        <v>382</v>
      </c>
      <c r="J96" s="51" t="s">
        <v>383</v>
      </c>
      <c r="K96" s="51" t="s">
        <v>165</v>
      </c>
      <c r="L96" s="51" t="s">
        <v>384</v>
      </c>
      <c r="M96" s="51" t="s">
        <v>204</v>
      </c>
      <c r="N96" s="119">
        <v>34486</v>
      </c>
      <c r="O96" s="51">
        <v>53</v>
      </c>
      <c r="P96" s="51" t="s">
        <v>36</v>
      </c>
      <c r="Q96" s="118" t="s">
        <v>385</v>
      </c>
      <c r="R96" s="51">
        <v>335</v>
      </c>
      <c r="S96" s="51" t="s">
        <v>283</v>
      </c>
      <c r="T96" s="51" t="s">
        <v>207</v>
      </c>
    </row>
    <row r="97" spans="1:20" s="51" customFormat="1" ht="15.5" x14ac:dyDescent="0.45">
      <c r="A97" s="124">
        <v>103057</v>
      </c>
      <c r="B97" s="51" t="s">
        <v>386</v>
      </c>
      <c r="C97" s="51" t="s">
        <v>676</v>
      </c>
      <c r="D97" s="51" t="s">
        <v>108</v>
      </c>
      <c r="E97" s="51" t="s">
        <v>843</v>
      </c>
      <c r="F97" s="127">
        <v>34</v>
      </c>
      <c r="G97" s="51" t="s">
        <v>146</v>
      </c>
      <c r="H97" s="51" t="s">
        <v>119</v>
      </c>
      <c r="I97" s="51" t="s">
        <v>387</v>
      </c>
      <c r="J97" s="51" t="s">
        <v>388</v>
      </c>
      <c r="K97" s="51" t="s">
        <v>389</v>
      </c>
      <c r="L97" s="51" t="s">
        <v>390</v>
      </c>
      <c r="M97" s="51" t="s">
        <v>151</v>
      </c>
      <c r="N97" s="119">
        <v>30949</v>
      </c>
      <c r="O97" s="51">
        <v>56</v>
      </c>
      <c r="P97" s="51" t="s">
        <v>36</v>
      </c>
      <c r="Q97" s="118" t="s">
        <v>391</v>
      </c>
      <c r="R97" s="51">
        <v>285</v>
      </c>
      <c r="S97" s="51" t="s">
        <v>336</v>
      </c>
      <c r="T97" s="51" t="s">
        <v>337</v>
      </c>
    </row>
    <row r="98" spans="1:20" s="51" customFormat="1" ht="15.5" x14ac:dyDescent="0.45">
      <c r="A98" s="124">
        <v>102898</v>
      </c>
      <c r="B98" s="51" t="s">
        <v>392</v>
      </c>
      <c r="C98" s="51" t="s">
        <v>213</v>
      </c>
      <c r="D98" s="51" t="s">
        <v>223</v>
      </c>
      <c r="E98" s="51" t="s">
        <v>843</v>
      </c>
      <c r="F98" s="127">
        <v>10</v>
      </c>
      <c r="G98" s="51" t="s">
        <v>118</v>
      </c>
      <c r="H98" s="51" t="s">
        <v>119</v>
      </c>
      <c r="I98" s="51" t="s">
        <v>120</v>
      </c>
      <c r="J98" s="51" t="s">
        <v>121</v>
      </c>
      <c r="K98" s="51" t="s">
        <v>122</v>
      </c>
      <c r="L98" s="51" t="s">
        <v>209</v>
      </c>
      <c r="M98" s="51" t="s">
        <v>124</v>
      </c>
      <c r="N98" s="119">
        <v>39412</v>
      </c>
      <c r="O98" s="51">
        <v>45</v>
      </c>
      <c r="P98" s="51" t="s">
        <v>36</v>
      </c>
      <c r="Q98" s="118" t="s">
        <v>393</v>
      </c>
      <c r="R98" s="51">
        <v>190</v>
      </c>
      <c r="S98" s="51" t="s">
        <v>142</v>
      </c>
      <c r="T98" s="51" t="s">
        <v>160</v>
      </c>
    </row>
    <row r="99" spans="1:20" s="51" customFormat="1" ht="15.5" x14ac:dyDescent="0.45">
      <c r="A99" s="124">
        <v>190953</v>
      </c>
      <c r="B99" s="51" t="s">
        <v>652</v>
      </c>
      <c r="C99" s="51" t="s">
        <v>653</v>
      </c>
      <c r="D99" s="51" t="s">
        <v>156</v>
      </c>
      <c r="E99" s="51" t="s">
        <v>844</v>
      </c>
      <c r="F99" s="127">
        <v>14</v>
      </c>
      <c r="G99" s="51" t="s">
        <v>146</v>
      </c>
      <c r="H99" s="51" t="s">
        <v>157</v>
      </c>
      <c r="I99" s="51" t="s">
        <v>428</v>
      </c>
      <c r="J99" s="51" t="s">
        <v>429</v>
      </c>
      <c r="K99" s="51" t="s">
        <v>202</v>
      </c>
      <c r="L99" s="51" t="s">
        <v>654</v>
      </c>
      <c r="M99" s="51" t="s">
        <v>204</v>
      </c>
      <c r="N99" s="119">
        <v>38018</v>
      </c>
      <c r="O99" s="51">
        <v>46</v>
      </c>
      <c r="P99" s="51" t="s">
        <v>36</v>
      </c>
      <c r="Q99" s="118" t="s">
        <v>655</v>
      </c>
      <c r="R99" s="51">
        <v>335</v>
      </c>
      <c r="S99" s="51" t="s">
        <v>283</v>
      </c>
      <c r="T99" s="51" t="s">
        <v>207</v>
      </c>
    </row>
    <row r="100" spans="1:20" s="51" customFormat="1" ht="15.5" x14ac:dyDescent="0.45">
      <c r="A100" s="124">
        <v>103081</v>
      </c>
      <c r="B100" s="51" t="s">
        <v>394</v>
      </c>
      <c r="C100" s="51" t="s">
        <v>697</v>
      </c>
      <c r="D100" s="51" t="s">
        <v>223</v>
      </c>
      <c r="E100" s="51" t="s">
        <v>843</v>
      </c>
      <c r="F100" s="127">
        <v>35</v>
      </c>
      <c r="G100" s="51" t="s">
        <v>118</v>
      </c>
      <c r="H100" s="51" t="s">
        <v>119</v>
      </c>
      <c r="I100" s="51" t="s">
        <v>132</v>
      </c>
      <c r="J100" s="51" t="s">
        <v>133</v>
      </c>
      <c r="K100" s="51" t="s">
        <v>134</v>
      </c>
      <c r="L100" s="51" t="s">
        <v>135</v>
      </c>
      <c r="M100" s="51" t="s">
        <v>124</v>
      </c>
      <c r="N100" s="119">
        <v>30263</v>
      </c>
      <c r="O100" s="51">
        <v>56</v>
      </c>
      <c r="P100" s="51" t="s">
        <v>36</v>
      </c>
      <c r="Q100" s="118" t="s">
        <v>395</v>
      </c>
      <c r="R100" s="51">
        <v>255</v>
      </c>
      <c r="S100" s="51" t="s">
        <v>247</v>
      </c>
      <c r="T100" s="51" t="s">
        <v>197</v>
      </c>
    </row>
    <row r="101" spans="1:20" s="51" customFormat="1" ht="15.5" x14ac:dyDescent="0.45">
      <c r="A101" s="124">
        <v>104638</v>
      </c>
      <c r="B101" s="51" t="s">
        <v>622</v>
      </c>
      <c r="C101" s="51" t="s">
        <v>889</v>
      </c>
      <c r="D101" s="51" t="s">
        <v>129</v>
      </c>
      <c r="E101" s="51" t="s">
        <v>845</v>
      </c>
      <c r="F101" s="127">
        <v>10</v>
      </c>
      <c r="G101" s="51" t="s">
        <v>118</v>
      </c>
      <c r="H101" s="51" t="s">
        <v>131</v>
      </c>
      <c r="I101" s="51" t="s">
        <v>120</v>
      </c>
      <c r="J101" s="51" t="s">
        <v>121</v>
      </c>
      <c r="K101" s="51" t="s">
        <v>122</v>
      </c>
      <c r="L101" s="51" t="s">
        <v>140</v>
      </c>
      <c r="M101" s="51" t="s">
        <v>124</v>
      </c>
      <c r="N101" s="119">
        <v>39448</v>
      </c>
      <c r="O101" s="51">
        <v>41</v>
      </c>
      <c r="P101" s="51" t="s">
        <v>36</v>
      </c>
      <c r="Q101" s="118" t="s">
        <v>623</v>
      </c>
      <c r="R101" s="51">
        <v>190</v>
      </c>
      <c r="S101" s="51" t="s">
        <v>142</v>
      </c>
      <c r="T101" s="51" t="s">
        <v>127</v>
      </c>
    </row>
    <row r="102" spans="1:20" s="51" customFormat="1" ht="15.5" x14ac:dyDescent="0.45">
      <c r="A102" s="124">
        <v>76818</v>
      </c>
      <c r="B102" s="51" t="s">
        <v>624</v>
      </c>
      <c r="C102" s="51" t="s">
        <v>625</v>
      </c>
      <c r="D102" s="51" t="s">
        <v>182</v>
      </c>
      <c r="E102" s="51" t="s">
        <v>845</v>
      </c>
      <c r="F102" s="127"/>
      <c r="G102" s="51" t="s">
        <v>118</v>
      </c>
      <c r="H102" s="51" t="s">
        <v>131</v>
      </c>
      <c r="I102" s="51" t="s">
        <v>626</v>
      </c>
      <c r="J102" s="51" t="s">
        <v>627</v>
      </c>
      <c r="K102" s="51" t="s">
        <v>194</v>
      </c>
      <c r="L102" s="51" t="s">
        <v>628</v>
      </c>
      <c r="M102" s="51" t="s">
        <v>204</v>
      </c>
      <c r="N102" s="119">
        <v>42401</v>
      </c>
      <c r="O102" s="51">
        <v>57</v>
      </c>
      <c r="P102" s="51" t="s">
        <v>36</v>
      </c>
      <c r="Q102" s="118" t="s">
        <v>629</v>
      </c>
      <c r="R102" s="51">
        <v>285</v>
      </c>
      <c r="S102" s="51" t="s">
        <v>336</v>
      </c>
      <c r="T102" s="51" t="s">
        <v>337</v>
      </c>
    </row>
    <row r="103" spans="1:20" s="51" customFormat="1" ht="15.5" x14ac:dyDescent="0.45">
      <c r="A103" s="124">
        <v>103004</v>
      </c>
      <c r="B103" s="51" t="s">
        <v>396</v>
      </c>
      <c r="C103" s="51" t="s">
        <v>916</v>
      </c>
      <c r="D103" s="51" t="s">
        <v>277</v>
      </c>
      <c r="E103" s="51" t="s">
        <v>843</v>
      </c>
      <c r="F103" s="127">
        <v>20</v>
      </c>
      <c r="G103" s="51" t="s">
        <v>146</v>
      </c>
      <c r="H103" s="51" t="s">
        <v>119</v>
      </c>
      <c r="I103" s="51" t="s">
        <v>306</v>
      </c>
      <c r="J103" s="51" t="s">
        <v>307</v>
      </c>
      <c r="K103" s="51" t="s">
        <v>202</v>
      </c>
      <c r="L103" s="51" t="s">
        <v>308</v>
      </c>
      <c r="M103" s="51" t="s">
        <v>204</v>
      </c>
      <c r="N103" s="119">
        <v>35982</v>
      </c>
      <c r="O103" s="51">
        <v>50</v>
      </c>
      <c r="P103" s="51" t="s">
        <v>36</v>
      </c>
      <c r="Q103" s="118" t="s">
        <v>397</v>
      </c>
      <c r="R103" s="51">
        <v>285</v>
      </c>
      <c r="S103" s="51" t="s">
        <v>336</v>
      </c>
      <c r="T103" s="51" t="s">
        <v>337</v>
      </c>
    </row>
    <row r="104" spans="1:20" s="51" customFormat="1" ht="15.5" x14ac:dyDescent="0.45">
      <c r="A104" s="124">
        <v>103046</v>
      </c>
      <c r="B104" s="51" t="s">
        <v>398</v>
      </c>
      <c r="C104" s="51" t="s">
        <v>904</v>
      </c>
      <c r="D104" s="51" t="s">
        <v>144</v>
      </c>
      <c r="E104" s="51" t="s">
        <v>843</v>
      </c>
      <c r="F104" s="127">
        <v>28</v>
      </c>
      <c r="G104" s="51" t="s">
        <v>118</v>
      </c>
      <c r="H104" s="51" t="s">
        <v>119</v>
      </c>
      <c r="I104" s="51" t="s">
        <v>192</v>
      </c>
      <c r="J104" s="51" t="s">
        <v>193</v>
      </c>
      <c r="K104" s="51" t="s">
        <v>194</v>
      </c>
      <c r="L104" s="51" t="s">
        <v>195</v>
      </c>
      <c r="M104" s="51" t="s">
        <v>124</v>
      </c>
      <c r="N104" s="119">
        <v>33055</v>
      </c>
      <c r="O104" s="51">
        <v>49</v>
      </c>
      <c r="P104" s="51" t="s">
        <v>36</v>
      </c>
      <c r="Q104" s="118" t="s">
        <v>399</v>
      </c>
      <c r="R104" s="51">
        <v>270</v>
      </c>
      <c r="S104" s="51" t="s">
        <v>351</v>
      </c>
      <c r="T104" s="51" t="s">
        <v>197</v>
      </c>
    </row>
    <row r="105" spans="1:20" s="51" customFormat="1" ht="15.5" x14ac:dyDescent="0.45">
      <c r="A105" s="124">
        <v>102928</v>
      </c>
      <c r="B105" s="51" t="s">
        <v>400</v>
      </c>
      <c r="C105" s="51" t="s">
        <v>889</v>
      </c>
      <c r="D105" s="51" t="s">
        <v>117</v>
      </c>
      <c r="E105" s="51" t="s">
        <v>843</v>
      </c>
      <c r="F105" s="127">
        <v>12</v>
      </c>
      <c r="G105" s="51" t="s">
        <v>118</v>
      </c>
      <c r="H105" s="51" t="s">
        <v>119</v>
      </c>
      <c r="I105" s="51" t="s">
        <v>120</v>
      </c>
      <c r="J105" s="51" t="s">
        <v>121</v>
      </c>
      <c r="K105" s="51" t="s">
        <v>122</v>
      </c>
      <c r="L105" s="51" t="s">
        <v>123</v>
      </c>
      <c r="M105" s="51" t="s">
        <v>124</v>
      </c>
      <c r="N105" s="119">
        <v>38991</v>
      </c>
      <c r="O105" s="51">
        <v>33</v>
      </c>
      <c r="P105" s="51" t="s">
        <v>36</v>
      </c>
      <c r="Q105" s="118" t="s">
        <v>401</v>
      </c>
      <c r="R105" s="51">
        <v>190</v>
      </c>
      <c r="S105" s="51" t="s">
        <v>142</v>
      </c>
      <c r="T105" s="51" t="s">
        <v>127</v>
      </c>
    </row>
    <row r="106" spans="1:20" s="51" customFormat="1" ht="15.5" x14ac:dyDescent="0.45">
      <c r="A106" s="124">
        <v>104656</v>
      </c>
      <c r="B106" s="51" t="s">
        <v>630</v>
      </c>
      <c r="C106" s="51" t="s">
        <v>904</v>
      </c>
      <c r="D106" s="51" t="s">
        <v>586</v>
      </c>
      <c r="E106" s="51" t="s">
        <v>845</v>
      </c>
      <c r="F106" s="127">
        <v>10</v>
      </c>
      <c r="G106" s="51" t="s">
        <v>118</v>
      </c>
      <c r="H106" s="51" t="s">
        <v>131</v>
      </c>
      <c r="I106" s="51" t="s">
        <v>192</v>
      </c>
      <c r="J106" s="51" t="s">
        <v>193</v>
      </c>
      <c r="K106" s="51" t="s">
        <v>194</v>
      </c>
      <c r="L106" s="51" t="s">
        <v>601</v>
      </c>
      <c r="M106" s="51" t="s">
        <v>124</v>
      </c>
      <c r="N106" s="119">
        <v>39448</v>
      </c>
      <c r="O106" s="51">
        <v>54</v>
      </c>
      <c r="P106" s="51" t="s">
        <v>36</v>
      </c>
      <c r="Q106" s="118" t="s">
        <v>631</v>
      </c>
      <c r="R106" s="51">
        <v>240</v>
      </c>
      <c r="S106" s="51" t="s">
        <v>137</v>
      </c>
      <c r="T106" s="51" t="s">
        <v>138</v>
      </c>
    </row>
    <row r="107" spans="1:20" ht="15.5" x14ac:dyDescent="0.45">
      <c r="A107" s="124">
        <v>103093</v>
      </c>
      <c r="B107" s="51" t="s">
        <v>402</v>
      </c>
      <c r="C107" s="51" t="s">
        <v>917</v>
      </c>
      <c r="D107" s="51" t="s">
        <v>189</v>
      </c>
      <c r="E107" s="51" t="s">
        <v>843</v>
      </c>
      <c r="F107" s="127">
        <v>36</v>
      </c>
      <c r="G107" s="51" t="s">
        <v>118</v>
      </c>
      <c r="H107" s="51" t="s">
        <v>119</v>
      </c>
      <c r="I107" s="51" t="s">
        <v>184</v>
      </c>
      <c r="J107" s="51" t="s">
        <v>185</v>
      </c>
      <c r="K107" s="51" t="s">
        <v>122</v>
      </c>
      <c r="L107" s="51" t="s">
        <v>403</v>
      </c>
      <c r="M107" s="51" t="s">
        <v>124</v>
      </c>
      <c r="N107" s="119">
        <v>30032</v>
      </c>
      <c r="O107" s="51">
        <v>56</v>
      </c>
      <c r="P107" s="51" t="s">
        <v>36</v>
      </c>
      <c r="Q107" s="118" t="s">
        <v>404</v>
      </c>
      <c r="R107" s="51">
        <v>215</v>
      </c>
      <c r="S107" s="51" t="s">
        <v>126</v>
      </c>
      <c r="T107" s="51" t="s">
        <v>160</v>
      </c>
    </row>
    <row r="108" spans="1:20" ht="15.5" x14ac:dyDescent="0.45">
      <c r="A108" s="124">
        <v>104655</v>
      </c>
      <c r="B108" s="51" t="s">
        <v>643</v>
      </c>
      <c r="C108" s="51" t="s">
        <v>918</v>
      </c>
      <c r="D108" s="51" t="s">
        <v>129</v>
      </c>
      <c r="E108" s="51" t="s">
        <v>845</v>
      </c>
      <c r="F108" s="127">
        <v>10</v>
      </c>
      <c r="G108" s="51" t="s">
        <v>118</v>
      </c>
      <c r="H108" s="51" t="s">
        <v>131</v>
      </c>
      <c r="I108" s="51" t="s">
        <v>120</v>
      </c>
      <c r="J108" s="51" t="s">
        <v>121</v>
      </c>
      <c r="K108" s="51" t="s">
        <v>122</v>
      </c>
      <c r="L108" s="51" t="s">
        <v>140</v>
      </c>
      <c r="M108" s="51" t="s">
        <v>124</v>
      </c>
      <c r="N108" s="119">
        <v>39448</v>
      </c>
      <c r="O108" s="51">
        <v>54</v>
      </c>
      <c r="P108" s="51" t="s">
        <v>36</v>
      </c>
      <c r="Q108" s="118" t="s">
        <v>644</v>
      </c>
      <c r="R108" s="51">
        <v>190</v>
      </c>
      <c r="S108" s="51" t="s">
        <v>142</v>
      </c>
      <c r="T108" s="51" t="s">
        <v>127</v>
      </c>
    </row>
    <row r="109" spans="1:20" s="51" customFormat="1" ht="15.5" x14ac:dyDescent="0.45">
      <c r="A109" s="124">
        <v>103063</v>
      </c>
      <c r="B109" s="51" t="s">
        <v>405</v>
      </c>
      <c r="C109" s="51" t="s">
        <v>676</v>
      </c>
      <c r="D109" s="51" t="s">
        <v>117</v>
      </c>
      <c r="E109" s="51" t="s">
        <v>843</v>
      </c>
      <c r="F109" s="127">
        <v>35</v>
      </c>
      <c r="G109" s="51" t="s">
        <v>118</v>
      </c>
      <c r="H109" s="51" t="s">
        <v>119</v>
      </c>
      <c r="I109" s="51" t="s">
        <v>132</v>
      </c>
      <c r="J109" s="51" t="s">
        <v>133</v>
      </c>
      <c r="K109" s="51" t="s">
        <v>134</v>
      </c>
      <c r="L109" s="51" t="s">
        <v>135</v>
      </c>
      <c r="M109" s="51" t="s">
        <v>124</v>
      </c>
      <c r="N109" s="119">
        <v>30294</v>
      </c>
      <c r="O109" s="51">
        <v>55</v>
      </c>
      <c r="P109" s="51" t="s">
        <v>36</v>
      </c>
      <c r="Q109" s="118" t="s">
        <v>406</v>
      </c>
      <c r="R109" s="51">
        <v>255</v>
      </c>
      <c r="S109" s="51" t="s">
        <v>247</v>
      </c>
      <c r="T109" s="51" t="s">
        <v>197</v>
      </c>
    </row>
    <row r="110" spans="1:20" s="51" customFormat="1" ht="15.5" x14ac:dyDescent="0.45">
      <c r="A110" s="124">
        <v>10555049</v>
      </c>
      <c r="B110" s="51" t="s">
        <v>645</v>
      </c>
      <c r="C110" s="51" t="s">
        <v>646</v>
      </c>
      <c r="D110" s="51" t="s">
        <v>129</v>
      </c>
      <c r="E110" s="51" t="s">
        <v>845</v>
      </c>
      <c r="F110" s="127">
        <v>1</v>
      </c>
      <c r="G110" s="51" t="s">
        <v>118</v>
      </c>
      <c r="H110" s="51" t="s">
        <v>131</v>
      </c>
      <c r="I110" s="51" t="s">
        <v>120</v>
      </c>
      <c r="J110" s="51" t="s">
        <v>121</v>
      </c>
      <c r="K110" s="51" t="s">
        <v>122</v>
      </c>
      <c r="L110" s="51" t="s">
        <v>574</v>
      </c>
      <c r="M110" s="51" t="s">
        <v>124</v>
      </c>
      <c r="N110" s="119">
        <v>42767</v>
      </c>
      <c r="O110" s="51">
        <v>43</v>
      </c>
      <c r="P110" s="51" t="s">
        <v>36</v>
      </c>
      <c r="Q110" s="118" t="s">
        <v>647</v>
      </c>
      <c r="R110" s="51">
        <v>190</v>
      </c>
      <c r="S110" s="51" t="s">
        <v>142</v>
      </c>
      <c r="T110" s="51" t="s">
        <v>127</v>
      </c>
    </row>
    <row r="111" spans="1:20" s="51" customFormat="1" ht="15.5" x14ac:dyDescent="0.45">
      <c r="A111" s="124">
        <v>102985</v>
      </c>
      <c r="B111" s="51" t="s">
        <v>407</v>
      </c>
      <c r="C111" s="51" t="s">
        <v>918</v>
      </c>
      <c r="D111" s="51" t="s">
        <v>117</v>
      </c>
      <c r="E111" s="51" t="s">
        <v>843</v>
      </c>
      <c r="F111" s="127">
        <v>19</v>
      </c>
      <c r="G111" s="51" t="s">
        <v>118</v>
      </c>
      <c r="H111" s="51" t="s">
        <v>119</v>
      </c>
      <c r="I111" s="51" t="s">
        <v>120</v>
      </c>
      <c r="J111" s="51" t="s">
        <v>121</v>
      </c>
      <c r="K111" s="51" t="s">
        <v>122</v>
      </c>
      <c r="L111" s="51" t="s">
        <v>123</v>
      </c>
      <c r="M111" s="51" t="s">
        <v>124</v>
      </c>
      <c r="N111" s="119">
        <v>36465</v>
      </c>
      <c r="O111" s="51">
        <v>51</v>
      </c>
      <c r="P111" s="51" t="s">
        <v>36</v>
      </c>
      <c r="Q111" s="118" t="s">
        <v>408</v>
      </c>
      <c r="R111" s="51">
        <v>215</v>
      </c>
      <c r="S111" s="51" t="s">
        <v>126</v>
      </c>
      <c r="T111" s="51" t="s">
        <v>127</v>
      </c>
    </row>
    <row r="112" spans="1:20" s="51" customFormat="1" ht="15.5" x14ac:dyDescent="0.45">
      <c r="A112" s="124">
        <v>103035</v>
      </c>
      <c r="B112" s="51" t="s">
        <v>409</v>
      </c>
      <c r="C112" s="51" t="s">
        <v>919</v>
      </c>
      <c r="D112" s="51" t="s">
        <v>231</v>
      </c>
      <c r="E112" s="51" t="s">
        <v>843</v>
      </c>
      <c r="F112" s="127">
        <v>33</v>
      </c>
      <c r="G112" s="51" t="s">
        <v>118</v>
      </c>
      <c r="H112" s="51" t="s">
        <v>119</v>
      </c>
      <c r="I112" s="51" t="s">
        <v>287</v>
      </c>
      <c r="J112" s="51" t="s">
        <v>288</v>
      </c>
      <c r="K112" s="51" t="s">
        <v>289</v>
      </c>
      <c r="L112" s="51" t="s">
        <v>235</v>
      </c>
      <c r="M112" s="51" t="s">
        <v>204</v>
      </c>
      <c r="N112" s="119">
        <v>31061</v>
      </c>
      <c r="O112" s="51">
        <v>54</v>
      </c>
      <c r="P112" s="51" t="s">
        <v>36</v>
      </c>
      <c r="Q112" s="118" t="s">
        <v>410</v>
      </c>
      <c r="R112" s="51">
        <v>270</v>
      </c>
      <c r="S112" s="51" t="s">
        <v>351</v>
      </c>
      <c r="T112" s="51" t="s">
        <v>127</v>
      </c>
    </row>
    <row r="113" spans="1:20" s="51" customFormat="1" ht="15.5" x14ac:dyDescent="0.45">
      <c r="A113" s="124">
        <v>104685</v>
      </c>
      <c r="B113" s="51" t="s">
        <v>650</v>
      </c>
      <c r="C113" s="51" t="s">
        <v>708</v>
      </c>
      <c r="D113" s="51" t="s">
        <v>129</v>
      </c>
      <c r="E113" s="51" t="s">
        <v>845</v>
      </c>
      <c r="F113" s="127">
        <v>10</v>
      </c>
      <c r="G113" s="51" t="s">
        <v>118</v>
      </c>
      <c r="H113" s="51" t="s">
        <v>131</v>
      </c>
      <c r="I113" s="51" t="s">
        <v>120</v>
      </c>
      <c r="J113" s="51" t="s">
        <v>121</v>
      </c>
      <c r="K113" s="51" t="s">
        <v>122</v>
      </c>
      <c r="L113" s="51" t="s">
        <v>140</v>
      </c>
      <c r="M113" s="51" t="s">
        <v>124</v>
      </c>
      <c r="N113" s="119">
        <v>39448</v>
      </c>
      <c r="O113" s="51">
        <v>58</v>
      </c>
      <c r="P113" s="51" t="s">
        <v>36</v>
      </c>
      <c r="Q113" s="118" t="s">
        <v>651</v>
      </c>
      <c r="R113" s="51">
        <v>190</v>
      </c>
      <c r="S113" s="51" t="s">
        <v>142</v>
      </c>
      <c r="T113" s="51" t="s">
        <v>127</v>
      </c>
    </row>
    <row r="114" spans="1:20" s="51" customFormat="1" ht="15.5" x14ac:dyDescent="0.45">
      <c r="A114" s="125">
        <v>103114</v>
      </c>
      <c r="B114" s="50" t="s">
        <v>199</v>
      </c>
      <c r="C114" s="50" t="s">
        <v>891</v>
      </c>
      <c r="D114" s="50" t="s">
        <v>144</v>
      </c>
      <c r="E114" s="50" t="s">
        <v>843</v>
      </c>
      <c r="F114" s="128">
        <v>36</v>
      </c>
      <c r="G114" s="50" t="s">
        <v>146</v>
      </c>
      <c r="H114" s="50" t="s">
        <v>119</v>
      </c>
      <c r="I114" s="50" t="s">
        <v>163</v>
      </c>
      <c r="J114" s="50" t="s">
        <v>164</v>
      </c>
      <c r="K114" s="50" t="s">
        <v>165</v>
      </c>
      <c r="L114" s="50" t="s">
        <v>411</v>
      </c>
      <c r="M114" s="50" t="s">
        <v>177</v>
      </c>
      <c r="N114" s="122">
        <v>29990</v>
      </c>
      <c r="O114" s="50">
        <v>57</v>
      </c>
      <c r="P114" s="50" t="s">
        <v>36</v>
      </c>
      <c r="Q114" s="121" t="s">
        <v>412</v>
      </c>
      <c r="R114" s="50">
        <v>365</v>
      </c>
      <c r="S114" s="50" t="s">
        <v>179</v>
      </c>
      <c r="T114" s="50" t="s">
        <v>180</v>
      </c>
    </row>
    <row r="115" spans="1:20" ht="15.5" x14ac:dyDescent="0.45">
      <c r="A115" s="124">
        <v>191520</v>
      </c>
      <c r="B115" s="51" t="s">
        <v>688</v>
      </c>
      <c r="C115" s="51" t="s">
        <v>689</v>
      </c>
      <c r="D115" s="51" t="s">
        <v>156</v>
      </c>
      <c r="E115" s="51" t="s">
        <v>844</v>
      </c>
      <c r="F115" s="127">
        <v>26</v>
      </c>
      <c r="G115" s="51" t="s">
        <v>118</v>
      </c>
      <c r="H115" s="51" t="s">
        <v>157</v>
      </c>
      <c r="I115" s="51" t="s">
        <v>120</v>
      </c>
      <c r="J115" s="51" t="s">
        <v>121</v>
      </c>
      <c r="K115" s="51" t="s">
        <v>122</v>
      </c>
      <c r="L115" s="51" t="s">
        <v>158</v>
      </c>
      <c r="M115" s="51" t="s">
        <v>124</v>
      </c>
      <c r="N115" s="119">
        <v>33664</v>
      </c>
      <c r="O115" s="51">
        <v>57</v>
      </c>
      <c r="P115" s="51" t="s">
        <v>36</v>
      </c>
      <c r="Q115" s="118" t="s">
        <v>690</v>
      </c>
      <c r="R115" s="51">
        <v>215</v>
      </c>
      <c r="S115" s="51" t="s">
        <v>126</v>
      </c>
      <c r="T115" s="51" t="s">
        <v>160</v>
      </c>
    </row>
    <row r="116" spans="1:20" s="51" customFormat="1" ht="15.5" x14ac:dyDescent="0.45">
      <c r="A116" s="124">
        <v>102926</v>
      </c>
      <c r="B116" s="51" t="s">
        <v>413</v>
      </c>
      <c r="C116" s="51" t="s">
        <v>920</v>
      </c>
      <c r="D116" s="51" t="s">
        <v>117</v>
      </c>
      <c r="E116" s="51" t="s">
        <v>843</v>
      </c>
      <c r="F116" s="127">
        <v>12</v>
      </c>
      <c r="G116" s="51" t="s">
        <v>118</v>
      </c>
      <c r="H116" s="51" t="s">
        <v>119</v>
      </c>
      <c r="I116" s="51" t="s">
        <v>120</v>
      </c>
      <c r="J116" s="51" t="s">
        <v>121</v>
      </c>
      <c r="K116" s="51" t="s">
        <v>122</v>
      </c>
      <c r="L116" s="51" t="s">
        <v>238</v>
      </c>
      <c r="M116" s="51" t="s">
        <v>124</v>
      </c>
      <c r="N116" s="119">
        <v>38976</v>
      </c>
      <c r="O116" s="51">
        <v>46</v>
      </c>
      <c r="P116" s="51" t="s">
        <v>37</v>
      </c>
      <c r="Q116" s="118" t="s">
        <v>414</v>
      </c>
      <c r="R116" s="51">
        <v>170</v>
      </c>
      <c r="S116" s="51" t="s">
        <v>221</v>
      </c>
      <c r="T116" s="51" t="s">
        <v>160</v>
      </c>
    </row>
    <row r="117" spans="1:20" s="51" customFormat="1" ht="15.5" x14ac:dyDescent="0.45">
      <c r="A117" s="124">
        <v>104647</v>
      </c>
      <c r="B117" s="51" t="s">
        <v>740</v>
      </c>
      <c r="C117" s="51" t="s">
        <v>917</v>
      </c>
      <c r="D117" s="51" t="s">
        <v>129</v>
      </c>
      <c r="E117" s="51" t="s">
        <v>845</v>
      </c>
      <c r="F117" s="127">
        <v>10</v>
      </c>
      <c r="G117" s="51" t="s">
        <v>118</v>
      </c>
      <c r="H117" s="51" t="s">
        <v>131</v>
      </c>
      <c r="I117" s="51" t="s">
        <v>416</v>
      </c>
      <c r="J117" s="51" t="s">
        <v>417</v>
      </c>
      <c r="K117" s="51" t="s">
        <v>228</v>
      </c>
      <c r="L117" s="51" t="s">
        <v>140</v>
      </c>
      <c r="M117" s="51" t="s">
        <v>124</v>
      </c>
      <c r="N117" s="119">
        <v>39448</v>
      </c>
      <c r="O117" s="51">
        <v>50</v>
      </c>
      <c r="P117" s="51" t="s">
        <v>36</v>
      </c>
      <c r="Q117" s="118" t="s">
        <v>741</v>
      </c>
      <c r="R117" s="51">
        <v>180</v>
      </c>
      <c r="S117" s="51" t="s">
        <v>742</v>
      </c>
      <c r="T117" s="51" t="s">
        <v>160</v>
      </c>
    </row>
    <row r="118" spans="1:20" ht="15.5" x14ac:dyDescent="0.45">
      <c r="A118" s="124">
        <v>10507194</v>
      </c>
      <c r="B118" s="51" t="s">
        <v>747</v>
      </c>
      <c r="C118" s="51" t="s">
        <v>921</v>
      </c>
      <c r="D118" s="51" t="s">
        <v>586</v>
      </c>
      <c r="E118" s="51" t="s">
        <v>845</v>
      </c>
      <c r="F118" s="127">
        <v>2</v>
      </c>
      <c r="G118" s="51" t="s">
        <v>118</v>
      </c>
      <c r="H118" s="51" t="s">
        <v>131</v>
      </c>
      <c r="I118" s="51" t="s">
        <v>192</v>
      </c>
      <c r="J118" s="51" t="s">
        <v>193</v>
      </c>
      <c r="K118" s="51" t="s">
        <v>194</v>
      </c>
      <c r="L118" s="51" t="s">
        <v>584</v>
      </c>
      <c r="M118" s="51" t="s">
        <v>124</v>
      </c>
      <c r="N118" s="119">
        <v>42401</v>
      </c>
      <c r="O118" s="51">
        <v>32</v>
      </c>
      <c r="P118" s="51" t="s">
        <v>36</v>
      </c>
      <c r="Q118" s="118" t="s">
        <v>748</v>
      </c>
      <c r="R118" s="51">
        <v>225</v>
      </c>
      <c r="S118" s="51" t="s">
        <v>188</v>
      </c>
      <c r="T118" s="51" t="s">
        <v>605</v>
      </c>
    </row>
    <row r="119" spans="1:20" s="51" customFormat="1" ht="15.5" x14ac:dyDescent="0.45">
      <c r="A119" s="124">
        <v>103099</v>
      </c>
      <c r="B119" s="51" t="s">
        <v>415</v>
      </c>
      <c r="C119" s="51" t="s">
        <v>922</v>
      </c>
      <c r="D119" s="51" t="s">
        <v>189</v>
      </c>
      <c r="E119" s="51" t="s">
        <v>843</v>
      </c>
      <c r="F119" s="127">
        <v>36</v>
      </c>
      <c r="G119" s="51" t="s">
        <v>118</v>
      </c>
      <c r="H119" s="51" t="s">
        <v>119</v>
      </c>
      <c r="I119" s="51" t="s">
        <v>416</v>
      </c>
      <c r="J119" s="51" t="s">
        <v>417</v>
      </c>
      <c r="K119" s="51" t="s">
        <v>228</v>
      </c>
      <c r="L119" s="51" t="s">
        <v>209</v>
      </c>
      <c r="M119" s="51" t="s">
        <v>124</v>
      </c>
      <c r="N119" s="119">
        <v>30082</v>
      </c>
      <c r="O119" s="51">
        <v>56</v>
      </c>
      <c r="P119" s="51" t="s">
        <v>37</v>
      </c>
      <c r="Q119" s="118" t="s">
        <v>418</v>
      </c>
      <c r="R119" s="51">
        <v>170</v>
      </c>
      <c r="S119" s="51" t="s">
        <v>221</v>
      </c>
      <c r="T119" s="51" t="s">
        <v>211</v>
      </c>
    </row>
    <row r="120" spans="1:20" ht="15.5" x14ac:dyDescent="0.45">
      <c r="A120" s="124">
        <v>191229</v>
      </c>
      <c r="B120" s="51" t="s">
        <v>669</v>
      </c>
      <c r="C120" s="51" t="s">
        <v>162</v>
      </c>
      <c r="D120" s="51" t="s">
        <v>156</v>
      </c>
      <c r="E120" s="51" t="s">
        <v>844</v>
      </c>
      <c r="F120" s="127">
        <v>26</v>
      </c>
      <c r="G120" s="51" t="s">
        <v>118</v>
      </c>
      <c r="H120" s="51" t="s">
        <v>157</v>
      </c>
      <c r="I120" s="51" t="s">
        <v>132</v>
      </c>
      <c r="J120" s="51" t="s">
        <v>133</v>
      </c>
      <c r="K120" s="51" t="s">
        <v>134</v>
      </c>
      <c r="L120" s="51" t="s">
        <v>135</v>
      </c>
      <c r="M120" s="51" t="s">
        <v>124</v>
      </c>
      <c r="N120" s="119">
        <v>33848</v>
      </c>
      <c r="O120" s="51">
        <v>47</v>
      </c>
      <c r="P120" s="51" t="s">
        <v>36</v>
      </c>
      <c r="Q120" s="118" t="s">
        <v>670</v>
      </c>
      <c r="R120" s="51">
        <v>255</v>
      </c>
      <c r="S120" s="51" t="s">
        <v>247</v>
      </c>
      <c r="T120" s="51" t="s">
        <v>197</v>
      </c>
    </row>
    <row r="121" spans="1:20" s="51" customFormat="1" ht="15.5" x14ac:dyDescent="0.45">
      <c r="A121" s="124">
        <v>69157</v>
      </c>
      <c r="B121" s="51" t="s">
        <v>161</v>
      </c>
      <c r="C121" s="51" t="s">
        <v>162</v>
      </c>
      <c r="D121" s="51" t="s">
        <v>156</v>
      </c>
      <c r="E121" s="51" t="s">
        <v>844</v>
      </c>
      <c r="F121" s="127">
        <v>8</v>
      </c>
      <c r="G121" s="51" t="s">
        <v>146</v>
      </c>
      <c r="H121" s="51" t="s">
        <v>157</v>
      </c>
      <c r="I121" s="51" t="s">
        <v>163</v>
      </c>
      <c r="J121" s="51" t="s">
        <v>164</v>
      </c>
      <c r="K121" s="51" t="s">
        <v>165</v>
      </c>
      <c r="L121" s="51" t="s">
        <v>166</v>
      </c>
      <c r="M121" s="51" t="s">
        <v>167</v>
      </c>
      <c r="N121" s="119">
        <v>40336</v>
      </c>
      <c r="O121" s="51">
        <v>36</v>
      </c>
      <c r="P121" s="51" t="s">
        <v>36</v>
      </c>
      <c r="Q121" s="118" t="s">
        <v>168</v>
      </c>
      <c r="R121" s="51" t="s">
        <v>169</v>
      </c>
      <c r="S121" s="51" t="s">
        <v>170</v>
      </c>
      <c r="T121" s="51">
        <v>6</v>
      </c>
    </row>
    <row r="122" spans="1:20" s="51" customFormat="1" ht="15.5" x14ac:dyDescent="0.45">
      <c r="A122" s="124">
        <v>191248</v>
      </c>
      <c r="B122" s="51" t="s">
        <v>419</v>
      </c>
      <c r="C122" s="51" t="s">
        <v>420</v>
      </c>
      <c r="D122" s="51" t="s">
        <v>144</v>
      </c>
      <c r="E122" s="51" t="s">
        <v>843</v>
      </c>
      <c r="F122" s="127">
        <v>10</v>
      </c>
      <c r="G122" s="51" t="s">
        <v>146</v>
      </c>
      <c r="H122" s="51" t="s">
        <v>119</v>
      </c>
      <c r="I122" s="51" t="s">
        <v>421</v>
      </c>
      <c r="J122" s="51" t="s">
        <v>422</v>
      </c>
      <c r="K122" s="51" t="s">
        <v>165</v>
      </c>
      <c r="L122" s="51" t="s">
        <v>423</v>
      </c>
      <c r="M122" s="51" t="s">
        <v>204</v>
      </c>
      <c r="N122" s="119">
        <v>42005</v>
      </c>
      <c r="O122" s="51">
        <v>34</v>
      </c>
      <c r="P122" s="51" t="s">
        <v>36</v>
      </c>
      <c r="Q122" s="118" t="s">
        <v>424</v>
      </c>
      <c r="R122" s="51">
        <v>335</v>
      </c>
      <c r="S122" s="51" t="s">
        <v>283</v>
      </c>
      <c r="T122" s="51" t="s">
        <v>310</v>
      </c>
    </row>
    <row r="123" spans="1:20" ht="15.5" x14ac:dyDescent="0.45">
      <c r="A123" s="124">
        <v>103006</v>
      </c>
      <c r="B123" s="51" t="s">
        <v>425</v>
      </c>
      <c r="C123" s="51" t="s">
        <v>923</v>
      </c>
      <c r="D123" s="51" t="s">
        <v>117</v>
      </c>
      <c r="E123" s="51" t="s">
        <v>843</v>
      </c>
      <c r="F123" s="127">
        <v>26</v>
      </c>
      <c r="G123" s="51" t="s">
        <v>118</v>
      </c>
      <c r="H123" s="51" t="s">
        <v>119</v>
      </c>
      <c r="I123" s="51" t="s">
        <v>120</v>
      </c>
      <c r="J123" s="51" t="s">
        <v>121</v>
      </c>
      <c r="K123" s="51" t="s">
        <v>122</v>
      </c>
      <c r="L123" s="51" t="s">
        <v>209</v>
      </c>
      <c r="M123" s="51" t="s">
        <v>124</v>
      </c>
      <c r="N123" s="119">
        <v>33805</v>
      </c>
      <c r="O123" s="51">
        <v>50</v>
      </c>
      <c r="P123" s="51" t="s">
        <v>37</v>
      </c>
      <c r="Q123" s="118" t="s">
        <v>426</v>
      </c>
      <c r="R123" s="51">
        <v>170</v>
      </c>
      <c r="S123" s="51" t="s">
        <v>221</v>
      </c>
      <c r="T123" s="51" t="s">
        <v>211</v>
      </c>
    </row>
    <row r="124" spans="1:20" ht="15.5" x14ac:dyDescent="0.45">
      <c r="A124" s="124">
        <v>102910</v>
      </c>
      <c r="B124" s="51" t="s">
        <v>427</v>
      </c>
      <c r="C124" s="51" t="s">
        <v>891</v>
      </c>
      <c r="D124" s="51" t="s">
        <v>144</v>
      </c>
      <c r="E124" s="51" t="s">
        <v>843</v>
      </c>
      <c r="F124" s="127">
        <v>11</v>
      </c>
      <c r="G124" s="51" t="s">
        <v>146</v>
      </c>
      <c r="H124" s="51" t="s">
        <v>119</v>
      </c>
      <c r="I124" s="51" t="s">
        <v>428</v>
      </c>
      <c r="J124" s="51" t="s">
        <v>429</v>
      </c>
      <c r="K124" s="51" t="s">
        <v>202</v>
      </c>
      <c r="L124" s="51" t="s">
        <v>430</v>
      </c>
      <c r="M124" s="51" t="s">
        <v>204</v>
      </c>
      <c r="N124" s="119">
        <v>39142</v>
      </c>
      <c r="O124" s="51">
        <v>37</v>
      </c>
      <c r="P124" s="51" t="s">
        <v>36</v>
      </c>
      <c r="Q124" s="118" t="s">
        <v>431</v>
      </c>
      <c r="R124" s="51">
        <v>305</v>
      </c>
      <c r="S124" s="51" t="s">
        <v>206</v>
      </c>
      <c r="T124" s="51" t="s">
        <v>207</v>
      </c>
    </row>
    <row r="125" spans="1:20" ht="15.5" x14ac:dyDescent="0.45">
      <c r="A125" s="124">
        <v>191510</v>
      </c>
      <c r="B125" s="51" t="s">
        <v>686</v>
      </c>
      <c r="C125" s="51" t="s">
        <v>661</v>
      </c>
      <c r="D125" s="51" t="s">
        <v>156</v>
      </c>
      <c r="E125" s="51" t="s">
        <v>844</v>
      </c>
      <c r="F125" s="127">
        <v>27</v>
      </c>
      <c r="G125" s="51" t="s">
        <v>118</v>
      </c>
      <c r="H125" s="51" t="s">
        <v>157</v>
      </c>
      <c r="I125" s="51" t="s">
        <v>120</v>
      </c>
      <c r="J125" s="51" t="s">
        <v>121</v>
      </c>
      <c r="K125" s="51" t="s">
        <v>122</v>
      </c>
      <c r="L125" s="51" t="s">
        <v>158</v>
      </c>
      <c r="M125" s="51" t="s">
        <v>124</v>
      </c>
      <c r="N125" s="119">
        <v>33482</v>
      </c>
      <c r="O125" s="51">
        <v>56</v>
      </c>
      <c r="P125" s="51" t="s">
        <v>36</v>
      </c>
      <c r="Q125" s="118" t="s">
        <v>687</v>
      </c>
      <c r="R125" s="51">
        <v>215</v>
      </c>
      <c r="S125" s="51" t="s">
        <v>126</v>
      </c>
      <c r="T125" s="51" t="s">
        <v>160</v>
      </c>
    </row>
    <row r="126" spans="1:20" s="51" customFormat="1" ht="15.5" x14ac:dyDescent="0.45">
      <c r="A126" s="124">
        <v>103029</v>
      </c>
      <c r="B126" s="51" t="s">
        <v>432</v>
      </c>
      <c r="C126" s="51" t="s">
        <v>902</v>
      </c>
      <c r="D126" s="51" t="s">
        <v>117</v>
      </c>
      <c r="E126" s="51" t="s">
        <v>843</v>
      </c>
      <c r="F126" s="127">
        <v>27</v>
      </c>
      <c r="G126" s="51" t="s">
        <v>118</v>
      </c>
      <c r="H126" s="51" t="s">
        <v>119</v>
      </c>
      <c r="I126" s="51" t="s">
        <v>120</v>
      </c>
      <c r="J126" s="51" t="s">
        <v>121</v>
      </c>
      <c r="K126" s="51" t="s">
        <v>122</v>
      </c>
      <c r="L126" s="51" t="s">
        <v>238</v>
      </c>
      <c r="M126" s="51" t="s">
        <v>124</v>
      </c>
      <c r="N126" s="119">
        <v>33399</v>
      </c>
      <c r="O126" s="51">
        <v>51</v>
      </c>
      <c r="P126" s="51" t="s">
        <v>36</v>
      </c>
      <c r="Q126" s="118" t="s">
        <v>433</v>
      </c>
      <c r="R126" s="51">
        <v>215</v>
      </c>
      <c r="S126" s="51" t="s">
        <v>126</v>
      </c>
      <c r="T126" s="51" t="s">
        <v>160</v>
      </c>
    </row>
    <row r="127" spans="1:20" s="51" customFormat="1" ht="15.5" x14ac:dyDescent="0.45">
      <c r="A127" s="124">
        <v>102899</v>
      </c>
      <c r="B127" s="51" t="s">
        <v>434</v>
      </c>
      <c r="C127" s="51" t="s">
        <v>924</v>
      </c>
      <c r="D127" s="51" t="s">
        <v>223</v>
      </c>
      <c r="E127" s="51" t="s">
        <v>843</v>
      </c>
      <c r="F127" s="127">
        <v>10</v>
      </c>
      <c r="G127" s="51" t="s">
        <v>118</v>
      </c>
      <c r="H127" s="51" t="s">
        <v>119</v>
      </c>
      <c r="I127" s="51" t="s">
        <v>120</v>
      </c>
      <c r="J127" s="51" t="s">
        <v>121</v>
      </c>
      <c r="K127" s="51" t="s">
        <v>122</v>
      </c>
      <c r="L127" s="51" t="s">
        <v>238</v>
      </c>
      <c r="M127" s="51" t="s">
        <v>124</v>
      </c>
      <c r="N127" s="119">
        <v>39412</v>
      </c>
      <c r="O127" s="51">
        <v>35</v>
      </c>
      <c r="P127" s="51" t="s">
        <v>37</v>
      </c>
      <c r="Q127" s="118" t="s">
        <v>435</v>
      </c>
      <c r="R127" s="51">
        <v>190</v>
      </c>
      <c r="S127" s="51" t="s">
        <v>142</v>
      </c>
      <c r="T127" s="51" t="s">
        <v>160</v>
      </c>
    </row>
    <row r="128" spans="1:20" s="51" customFormat="1" ht="15.5" x14ac:dyDescent="0.45">
      <c r="A128" s="124">
        <v>103001</v>
      </c>
      <c r="B128" s="51" t="s">
        <v>436</v>
      </c>
      <c r="C128" s="51" t="s">
        <v>904</v>
      </c>
      <c r="D128" s="51" t="s">
        <v>223</v>
      </c>
      <c r="E128" s="51" t="s">
        <v>843</v>
      </c>
      <c r="F128" s="127">
        <v>23</v>
      </c>
      <c r="G128" s="51" t="s">
        <v>118</v>
      </c>
      <c r="H128" s="51" t="s">
        <v>119</v>
      </c>
      <c r="I128" s="51" t="s">
        <v>120</v>
      </c>
      <c r="J128" s="51" t="s">
        <v>121</v>
      </c>
      <c r="K128" s="51" t="s">
        <v>122</v>
      </c>
      <c r="L128" s="51" t="s">
        <v>241</v>
      </c>
      <c r="M128" s="51" t="s">
        <v>124</v>
      </c>
      <c r="N128" s="119">
        <v>34943</v>
      </c>
      <c r="O128" s="51">
        <v>50</v>
      </c>
      <c r="P128" s="51" t="s">
        <v>36</v>
      </c>
      <c r="Q128" s="118" t="s">
        <v>437</v>
      </c>
      <c r="R128" s="51">
        <v>215</v>
      </c>
      <c r="S128" s="51" t="s">
        <v>126</v>
      </c>
      <c r="T128" s="51" t="s">
        <v>127</v>
      </c>
    </row>
    <row r="129" spans="1:20" s="51" customFormat="1" ht="15.5" x14ac:dyDescent="0.45">
      <c r="A129" s="125">
        <v>103101</v>
      </c>
      <c r="B129" s="50" t="s">
        <v>858</v>
      </c>
      <c r="C129" s="50" t="s">
        <v>919</v>
      </c>
      <c r="D129" s="50" t="s">
        <v>189</v>
      </c>
      <c r="E129" s="50" t="s">
        <v>843</v>
      </c>
      <c r="F129" s="128">
        <v>36</v>
      </c>
      <c r="G129" s="50" t="s">
        <v>118</v>
      </c>
      <c r="H129" s="50" t="s">
        <v>119</v>
      </c>
      <c r="I129" s="50" t="s">
        <v>226</v>
      </c>
      <c r="J129" s="50" t="s">
        <v>227</v>
      </c>
      <c r="K129" s="50" t="s">
        <v>228</v>
      </c>
      <c r="L129" s="50" t="s">
        <v>190</v>
      </c>
      <c r="M129" s="50" t="s">
        <v>124</v>
      </c>
      <c r="N129" s="122">
        <v>30103</v>
      </c>
      <c r="O129" s="50">
        <v>57</v>
      </c>
      <c r="P129" s="50" t="s">
        <v>36</v>
      </c>
      <c r="Q129" s="121" t="s">
        <v>442</v>
      </c>
      <c r="R129" s="50">
        <v>215</v>
      </c>
      <c r="S129" s="50" t="s">
        <v>126</v>
      </c>
      <c r="T129" s="50" t="s">
        <v>160</v>
      </c>
    </row>
    <row r="130" spans="1:20" s="51" customFormat="1" ht="15.5" x14ac:dyDescent="0.45">
      <c r="A130" s="124">
        <v>102992</v>
      </c>
      <c r="B130" s="51" t="s">
        <v>857</v>
      </c>
      <c r="C130" s="51" t="s">
        <v>925</v>
      </c>
      <c r="D130" s="51" t="s">
        <v>108</v>
      </c>
      <c r="E130" s="51" t="s">
        <v>843</v>
      </c>
      <c r="F130" s="127">
        <v>24</v>
      </c>
      <c r="G130" s="51" t="s">
        <v>146</v>
      </c>
      <c r="H130" s="51" t="s">
        <v>119</v>
      </c>
      <c r="I130" s="51" t="s">
        <v>438</v>
      </c>
      <c r="J130" s="51" t="s">
        <v>439</v>
      </c>
      <c r="K130" s="51" t="s">
        <v>316</v>
      </c>
      <c r="L130" s="51" t="s">
        <v>440</v>
      </c>
      <c r="M130" s="51" t="s">
        <v>204</v>
      </c>
      <c r="N130" s="119">
        <v>34486</v>
      </c>
      <c r="O130" s="51">
        <v>47</v>
      </c>
      <c r="P130" s="51" t="s">
        <v>36</v>
      </c>
      <c r="Q130" s="118" t="s">
        <v>441</v>
      </c>
      <c r="R130" s="51">
        <v>270</v>
      </c>
      <c r="S130" s="51" t="s">
        <v>351</v>
      </c>
      <c r="T130" s="51" t="s">
        <v>352</v>
      </c>
    </row>
    <row r="131" spans="1:20" ht="15.5" x14ac:dyDescent="0.45">
      <c r="A131" s="124">
        <v>102996</v>
      </c>
      <c r="B131" s="51" t="s">
        <v>443</v>
      </c>
      <c r="C131" s="51" t="s">
        <v>926</v>
      </c>
      <c r="D131" s="51" t="s">
        <v>144</v>
      </c>
      <c r="E131" s="51" t="s">
        <v>843</v>
      </c>
      <c r="F131" s="127">
        <v>23</v>
      </c>
      <c r="G131" s="51" t="s">
        <v>118</v>
      </c>
      <c r="H131" s="51" t="s">
        <v>119</v>
      </c>
      <c r="I131" s="51" t="s">
        <v>192</v>
      </c>
      <c r="J131" s="51" t="s">
        <v>193</v>
      </c>
      <c r="K131" s="51" t="s">
        <v>194</v>
      </c>
      <c r="L131" s="51" t="s">
        <v>195</v>
      </c>
      <c r="M131" s="51" t="s">
        <v>204</v>
      </c>
      <c r="N131" s="119">
        <v>34759</v>
      </c>
      <c r="O131" s="51">
        <v>45</v>
      </c>
      <c r="P131" s="51" t="s">
        <v>36</v>
      </c>
      <c r="Q131" s="118" t="s">
        <v>444</v>
      </c>
      <c r="R131" s="51">
        <v>255</v>
      </c>
      <c r="S131" s="51" t="s">
        <v>247</v>
      </c>
      <c r="T131" s="51" t="s">
        <v>197</v>
      </c>
    </row>
    <row r="132" spans="1:20" ht="15.5" x14ac:dyDescent="0.45">
      <c r="A132" s="124">
        <v>103025</v>
      </c>
      <c r="B132" s="51" t="s">
        <v>445</v>
      </c>
      <c r="C132" s="51" t="s">
        <v>914</v>
      </c>
      <c r="D132" s="51" t="s">
        <v>277</v>
      </c>
      <c r="E132" s="51" t="s">
        <v>843</v>
      </c>
      <c r="F132" s="127">
        <v>27</v>
      </c>
      <c r="G132" s="51" t="s">
        <v>146</v>
      </c>
      <c r="H132" s="51" t="s">
        <v>119</v>
      </c>
      <c r="I132" s="51" t="s">
        <v>446</v>
      </c>
      <c r="J132" s="51" t="s">
        <v>447</v>
      </c>
      <c r="K132" s="51" t="s">
        <v>448</v>
      </c>
      <c r="L132" s="51" t="s">
        <v>449</v>
      </c>
      <c r="M132" s="51" t="s">
        <v>151</v>
      </c>
      <c r="N132" s="119">
        <v>33343</v>
      </c>
      <c r="O132" s="51">
        <v>54</v>
      </c>
      <c r="P132" s="51" t="s">
        <v>37</v>
      </c>
      <c r="Q132" s="118" t="s">
        <v>450</v>
      </c>
      <c r="R132" s="51">
        <v>285</v>
      </c>
      <c r="S132" s="51" t="s">
        <v>336</v>
      </c>
      <c r="T132" s="51" t="s">
        <v>207</v>
      </c>
    </row>
    <row r="133" spans="1:20" ht="15.5" x14ac:dyDescent="0.45">
      <c r="A133" s="124">
        <v>102986</v>
      </c>
      <c r="B133" s="51" t="s">
        <v>451</v>
      </c>
      <c r="C133" s="51" t="s">
        <v>889</v>
      </c>
      <c r="D133" s="51" t="s">
        <v>223</v>
      </c>
      <c r="E133" s="51" t="s">
        <v>843</v>
      </c>
      <c r="F133" s="127">
        <v>19</v>
      </c>
      <c r="G133" s="51" t="s">
        <v>118</v>
      </c>
      <c r="H133" s="51" t="s">
        <v>119</v>
      </c>
      <c r="I133" s="51" t="s">
        <v>120</v>
      </c>
      <c r="J133" s="51" t="s">
        <v>121</v>
      </c>
      <c r="K133" s="51" t="s">
        <v>122</v>
      </c>
      <c r="L133" s="51" t="s">
        <v>238</v>
      </c>
      <c r="M133" s="51" t="s">
        <v>124</v>
      </c>
      <c r="N133" s="119">
        <v>36465</v>
      </c>
      <c r="O133" s="51">
        <v>52</v>
      </c>
      <c r="P133" s="51" t="s">
        <v>36</v>
      </c>
      <c r="Q133" s="118" t="s">
        <v>452</v>
      </c>
      <c r="R133" s="51">
        <v>215</v>
      </c>
      <c r="S133" s="51" t="s">
        <v>126</v>
      </c>
      <c r="T133" s="51" t="s">
        <v>160</v>
      </c>
    </row>
    <row r="134" spans="1:20" ht="15.5" x14ac:dyDescent="0.45">
      <c r="A134" s="124">
        <v>104417</v>
      </c>
      <c r="B134" s="51" t="s">
        <v>749</v>
      </c>
      <c r="C134" s="51" t="s">
        <v>887</v>
      </c>
      <c r="D134" s="51" t="s">
        <v>182</v>
      </c>
      <c r="E134" s="51" t="s">
        <v>845</v>
      </c>
      <c r="F134" s="127"/>
      <c r="G134" s="51" t="s">
        <v>146</v>
      </c>
      <c r="H134" s="51" t="s">
        <v>131</v>
      </c>
      <c r="I134" s="51" t="s">
        <v>306</v>
      </c>
      <c r="J134" s="51" t="s">
        <v>307</v>
      </c>
      <c r="K134" s="51" t="s">
        <v>202</v>
      </c>
      <c r="L134" s="51" t="s">
        <v>750</v>
      </c>
      <c r="M134" s="51" t="s">
        <v>204</v>
      </c>
      <c r="N134" s="119">
        <v>42552</v>
      </c>
      <c r="O134" s="51">
        <v>34</v>
      </c>
      <c r="P134" s="51" t="s">
        <v>36</v>
      </c>
      <c r="Q134" s="118" t="s">
        <v>751</v>
      </c>
      <c r="R134" s="51">
        <v>285</v>
      </c>
      <c r="S134" s="51" t="s">
        <v>336</v>
      </c>
      <c r="T134" s="51" t="s">
        <v>337</v>
      </c>
    </row>
    <row r="135" spans="1:20" s="51" customFormat="1" ht="15.5" x14ac:dyDescent="0.45">
      <c r="A135" s="124">
        <v>104645</v>
      </c>
      <c r="B135" s="51" t="s">
        <v>41</v>
      </c>
      <c r="C135" s="51" t="s">
        <v>107</v>
      </c>
      <c r="D135" s="51" t="s">
        <v>161</v>
      </c>
      <c r="E135" s="51" t="s">
        <v>844</v>
      </c>
      <c r="F135" s="127">
        <v>7</v>
      </c>
      <c r="G135" s="51" t="s">
        <v>118</v>
      </c>
      <c r="H135" s="51" t="s">
        <v>157</v>
      </c>
      <c r="I135" s="51" t="s">
        <v>192</v>
      </c>
      <c r="J135" s="51" t="s">
        <v>193</v>
      </c>
      <c r="K135" s="51" t="s">
        <v>194</v>
      </c>
      <c r="L135" s="51" t="s">
        <v>584</v>
      </c>
      <c r="M135" s="51" t="s">
        <v>204</v>
      </c>
      <c r="N135" s="119">
        <v>40848</v>
      </c>
      <c r="O135" s="51">
        <v>57</v>
      </c>
      <c r="P135" s="51" t="s">
        <v>36</v>
      </c>
      <c r="Q135" s="118" t="s">
        <v>585</v>
      </c>
      <c r="R135" s="51">
        <v>240</v>
      </c>
      <c r="S135" s="51" t="s">
        <v>137</v>
      </c>
      <c r="T135" s="51" t="s">
        <v>197</v>
      </c>
    </row>
    <row r="136" spans="1:20" s="51" customFormat="1" ht="15.5" x14ac:dyDescent="0.45">
      <c r="A136" s="124">
        <v>32976</v>
      </c>
      <c r="B136" s="51" t="s">
        <v>752</v>
      </c>
      <c r="C136" s="51" t="s">
        <v>753</v>
      </c>
      <c r="D136" s="51" t="s">
        <v>182</v>
      </c>
      <c r="E136" s="51" t="s">
        <v>845</v>
      </c>
      <c r="F136" s="127">
        <v>18</v>
      </c>
      <c r="G136" s="51" t="s">
        <v>118</v>
      </c>
      <c r="H136" s="51" t="s">
        <v>131</v>
      </c>
      <c r="I136" s="51" t="s">
        <v>192</v>
      </c>
      <c r="J136" s="51" t="s">
        <v>193</v>
      </c>
      <c r="K136" s="51" t="s">
        <v>194</v>
      </c>
      <c r="L136" s="51" t="s">
        <v>754</v>
      </c>
      <c r="M136" s="51" t="s">
        <v>204</v>
      </c>
      <c r="N136" s="119">
        <v>41640</v>
      </c>
      <c r="O136" s="51">
        <v>41</v>
      </c>
      <c r="P136" s="51" t="s">
        <v>36</v>
      </c>
      <c r="Q136" s="118" t="s">
        <v>755</v>
      </c>
      <c r="R136" s="51">
        <v>335</v>
      </c>
      <c r="S136" s="51" t="s">
        <v>283</v>
      </c>
      <c r="T136" s="51" t="s">
        <v>310</v>
      </c>
    </row>
    <row r="137" spans="1:20" s="51" customFormat="1" ht="15.5" x14ac:dyDescent="0.45">
      <c r="A137" s="124">
        <v>332591</v>
      </c>
      <c r="B137" s="51" t="s">
        <v>756</v>
      </c>
      <c r="C137" s="51" t="s">
        <v>927</v>
      </c>
      <c r="D137" s="51" t="s">
        <v>129</v>
      </c>
      <c r="E137" s="51" t="s">
        <v>845</v>
      </c>
      <c r="F137" s="127">
        <v>3</v>
      </c>
      <c r="G137" s="51" t="s">
        <v>118</v>
      </c>
      <c r="H137" s="51" t="s">
        <v>131</v>
      </c>
      <c r="I137" s="51" t="s">
        <v>416</v>
      </c>
      <c r="J137" s="51" t="s">
        <v>417</v>
      </c>
      <c r="K137" s="51" t="s">
        <v>228</v>
      </c>
      <c r="L137" s="51" t="s">
        <v>757</v>
      </c>
      <c r="M137" s="51" t="s">
        <v>124</v>
      </c>
      <c r="N137" s="119">
        <v>42186</v>
      </c>
      <c r="O137" s="51">
        <v>27</v>
      </c>
      <c r="P137" s="51" t="s">
        <v>37</v>
      </c>
      <c r="Q137" s="118" t="s">
        <v>758</v>
      </c>
      <c r="R137" s="51">
        <v>180</v>
      </c>
      <c r="S137" s="51" t="s">
        <v>742</v>
      </c>
      <c r="T137" s="51" t="s">
        <v>160</v>
      </c>
    </row>
    <row r="138" spans="1:20" s="51" customFormat="1" ht="15.5" x14ac:dyDescent="0.45">
      <c r="A138" s="125">
        <v>103054</v>
      </c>
      <c r="B138" s="50" t="s">
        <v>453</v>
      </c>
      <c r="C138" s="50" t="s">
        <v>928</v>
      </c>
      <c r="D138" s="50" t="s">
        <v>144</v>
      </c>
      <c r="E138" s="50" t="s">
        <v>843</v>
      </c>
      <c r="F138" s="128">
        <v>34</v>
      </c>
      <c r="G138" s="50" t="s">
        <v>146</v>
      </c>
      <c r="H138" s="50" t="s">
        <v>119</v>
      </c>
      <c r="I138" s="50" t="s">
        <v>428</v>
      </c>
      <c r="J138" s="50" t="s">
        <v>429</v>
      </c>
      <c r="K138" s="50" t="s">
        <v>202</v>
      </c>
      <c r="L138" s="50" t="s">
        <v>454</v>
      </c>
      <c r="M138" s="50" t="s">
        <v>177</v>
      </c>
      <c r="N138" s="122">
        <v>30879</v>
      </c>
      <c r="O138" s="50">
        <v>57</v>
      </c>
      <c r="P138" s="50" t="s">
        <v>36</v>
      </c>
      <c r="Q138" s="121" t="s">
        <v>455</v>
      </c>
      <c r="R138" s="50">
        <v>285</v>
      </c>
      <c r="S138" s="50" t="s">
        <v>336</v>
      </c>
      <c r="T138" s="50" t="s">
        <v>207</v>
      </c>
    </row>
    <row r="139" spans="1:20" s="51" customFormat="1" ht="15.5" x14ac:dyDescent="0.45">
      <c r="A139" s="124">
        <v>10555045</v>
      </c>
      <c r="B139" s="51" t="s">
        <v>759</v>
      </c>
      <c r="C139" s="51" t="s">
        <v>172</v>
      </c>
      <c r="D139" s="51" t="s">
        <v>129</v>
      </c>
      <c r="E139" s="51" t="s">
        <v>845</v>
      </c>
      <c r="F139" s="127">
        <v>1</v>
      </c>
      <c r="G139" s="51" t="s">
        <v>118</v>
      </c>
      <c r="H139" s="51" t="s">
        <v>131</v>
      </c>
      <c r="I139" s="51" t="s">
        <v>120</v>
      </c>
      <c r="J139" s="51" t="s">
        <v>121</v>
      </c>
      <c r="K139" s="51" t="s">
        <v>122</v>
      </c>
      <c r="L139" s="51" t="s">
        <v>760</v>
      </c>
      <c r="M139" s="51" t="s">
        <v>124</v>
      </c>
      <c r="N139" s="119">
        <v>42767</v>
      </c>
      <c r="O139" s="51">
        <v>41</v>
      </c>
      <c r="P139" s="51" t="s">
        <v>36</v>
      </c>
      <c r="Q139" s="118" t="s">
        <v>761</v>
      </c>
      <c r="R139" s="51">
        <v>190</v>
      </c>
      <c r="S139" s="51" t="s">
        <v>142</v>
      </c>
      <c r="T139" s="51" t="s">
        <v>160</v>
      </c>
    </row>
    <row r="140" spans="1:20" s="51" customFormat="1" ht="15.5" x14ac:dyDescent="0.45">
      <c r="A140" s="124">
        <v>103094</v>
      </c>
      <c r="B140" s="51" t="s">
        <v>456</v>
      </c>
      <c r="C140" s="51" t="s">
        <v>929</v>
      </c>
      <c r="D140" s="51" t="s">
        <v>223</v>
      </c>
      <c r="E140" s="51" t="s">
        <v>843</v>
      </c>
      <c r="F140" s="127">
        <v>36</v>
      </c>
      <c r="G140" s="51" t="s">
        <v>118</v>
      </c>
      <c r="H140" s="51" t="s">
        <v>119</v>
      </c>
      <c r="I140" s="51" t="s">
        <v>120</v>
      </c>
      <c r="J140" s="51" t="s">
        <v>121</v>
      </c>
      <c r="K140" s="51" t="s">
        <v>122</v>
      </c>
      <c r="L140" s="51" t="s">
        <v>209</v>
      </c>
      <c r="M140" s="51" t="s">
        <v>124</v>
      </c>
      <c r="N140" s="119">
        <v>30032</v>
      </c>
      <c r="O140" s="51">
        <v>56</v>
      </c>
      <c r="P140" s="51" t="s">
        <v>37</v>
      </c>
      <c r="Q140" s="118" t="s">
        <v>457</v>
      </c>
      <c r="R140" s="51">
        <v>170</v>
      </c>
      <c r="S140" s="51" t="s">
        <v>221</v>
      </c>
      <c r="T140" s="51" t="s">
        <v>211</v>
      </c>
    </row>
    <row r="141" spans="1:20" s="51" customFormat="1" ht="15.5" x14ac:dyDescent="0.45">
      <c r="A141" s="124">
        <v>103013</v>
      </c>
      <c r="B141" s="51" t="s">
        <v>44</v>
      </c>
      <c r="C141" s="51" t="s">
        <v>930</v>
      </c>
      <c r="D141" s="51" t="s">
        <v>223</v>
      </c>
      <c r="E141" s="51" t="s">
        <v>843</v>
      </c>
      <c r="F141" s="127">
        <v>25</v>
      </c>
      <c r="G141" s="51" t="s">
        <v>118</v>
      </c>
      <c r="H141" s="51" t="s">
        <v>119</v>
      </c>
      <c r="I141" s="51" t="s">
        <v>120</v>
      </c>
      <c r="J141" s="51" t="s">
        <v>121</v>
      </c>
      <c r="K141" s="51" t="s">
        <v>122</v>
      </c>
      <c r="L141" s="51" t="s">
        <v>123</v>
      </c>
      <c r="M141" s="51" t="s">
        <v>124</v>
      </c>
      <c r="N141" s="119">
        <v>34090</v>
      </c>
      <c r="O141" s="51">
        <v>47</v>
      </c>
      <c r="P141" s="51" t="s">
        <v>36</v>
      </c>
      <c r="Q141" s="118" t="s">
        <v>458</v>
      </c>
      <c r="R141" s="51">
        <v>225</v>
      </c>
      <c r="S141" s="51" t="s">
        <v>188</v>
      </c>
      <c r="T141" s="51" t="s">
        <v>127</v>
      </c>
    </row>
    <row r="142" spans="1:20" s="51" customFormat="1" ht="15.5" x14ac:dyDescent="0.45">
      <c r="A142" s="124">
        <v>102963</v>
      </c>
      <c r="B142" s="51" t="s">
        <v>459</v>
      </c>
      <c r="C142" s="51" t="s">
        <v>931</v>
      </c>
      <c r="D142" s="51" t="s">
        <v>231</v>
      </c>
      <c r="E142" s="51" t="s">
        <v>843</v>
      </c>
      <c r="F142" s="127">
        <v>12</v>
      </c>
      <c r="G142" s="51" t="s">
        <v>118</v>
      </c>
      <c r="H142" s="51" t="s">
        <v>119</v>
      </c>
      <c r="I142" s="51" t="s">
        <v>232</v>
      </c>
      <c r="J142" s="51" t="s">
        <v>233</v>
      </c>
      <c r="K142" s="51" t="s">
        <v>234</v>
      </c>
      <c r="L142" s="51" t="s">
        <v>235</v>
      </c>
      <c r="M142" s="51" t="s">
        <v>124</v>
      </c>
      <c r="N142" s="119">
        <v>38726</v>
      </c>
      <c r="O142" s="51">
        <v>48</v>
      </c>
      <c r="P142" s="51" t="s">
        <v>36</v>
      </c>
      <c r="Q142" s="118" t="s">
        <v>460</v>
      </c>
      <c r="R142" s="51">
        <v>240</v>
      </c>
      <c r="S142" s="51" t="s">
        <v>137</v>
      </c>
      <c r="T142" s="51" t="s">
        <v>197</v>
      </c>
    </row>
    <row r="143" spans="1:20" s="51" customFormat="1" ht="15.5" x14ac:dyDescent="0.45">
      <c r="A143" s="124">
        <v>191733</v>
      </c>
      <c r="B143" s="51" t="s">
        <v>716</v>
      </c>
      <c r="C143" s="51" t="s">
        <v>717</v>
      </c>
      <c r="D143" s="51" t="s">
        <v>156</v>
      </c>
      <c r="E143" s="51" t="s">
        <v>844</v>
      </c>
      <c r="F143" s="127">
        <v>26</v>
      </c>
      <c r="G143" s="51" t="s">
        <v>118</v>
      </c>
      <c r="H143" s="51" t="s">
        <v>157</v>
      </c>
      <c r="I143" s="51" t="s">
        <v>120</v>
      </c>
      <c r="J143" s="51" t="s">
        <v>121</v>
      </c>
      <c r="K143" s="51" t="s">
        <v>122</v>
      </c>
      <c r="L143" s="51" t="s">
        <v>158</v>
      </c>
      <c r="M143" s="51" t="s">
        <v>124</v>
      </c>
      <c r="N143" s="119">
        <v>33576</v>
      </c>
      <c r="O143" s="51">
        <v>59</v>
      </c>
      <c r="P143" s="51" t="s">
        <v>37</v>
      </c>
      <c r="Q143" s="118" t="s">
        <v>718</v>
      </c>
      <c r="R143" s="51">
        <v>215</v>
      </c>
      <c r="S143" s="51" t="s">
        <v>126</v>
      </c>
      <c r="T143" s="51" t="s">
        <v>160</v>
      </c>
    </row>
    <row r="144" spans="1:20" s="51" customFormat="1" ht="15.5" x14ac:dyDescent="0.45">
      <c r="A144" s="124">
        <v>102978</v>
      </c>
      <c r="B144" s="51" t="s">
        <v>461</v>
      </c>
      <c r="C144" s="51" t="s">
        <v>932</v>
      </c>
      <c r="D144" s="51" t="s">
        <v>144</v>
      </c>
      <c r="E144" s="51" t="s">
        <v>843</v>
      </c>
      <c r="F144" s="127">
        <v>20</v>
      </c>
      <c r="G144" s="51" t="s">
        <v>146</v>
      </c>
      <c r="H144" s="51" t="s">
        <v>119</v>
      </c>
      <c r="I144" s="51" t="s">
        <v>147</v>
      </c>
      <c r="J144" s="51" t="s">
        <v>148</v>
      </c>
      <c r="K144" s="51" t="s">
        <v>149</v>
      </c>
      <c r="L144" s="51" t="s">
        <v>462</v>
      </c>
      <c r="M144" s="51" t="s">
        <v>204</v>
      </c>
      <c r="N144" s="119">
        <v>35982</v>
      </c>
      <c r="O144" s="51">
        <v>46</v>
      </c>
      <c r="P144" s="51" t="s">
        <v>36</v>
      </c>
      <c r="Q144" s="118" t="s">
        <v>463</v>
      </c>
      <c r="R144" s="51">
        <v>270</v>
      </c>
      <c r="S144" s="51" t="s">
        <v>351</v>
      </c>
      <c r="T144" s="51" t="s">
        <v>138</v>
      </c>
    </row>
    <row r="145" spans="1:20" s="51" customFormat="1" ht="15.5" x14ac:dyDescent="0.45">
      <c r="A145" s="124">
        <v>104669</v>
      </c>
      <c r="B145" s="51" t="s">
        <v>762</v>
      </c>
      <c r="C145" s="51" t="s">
        <v>926</v>
      </c>
      <c r="D145" s="51" t="s">
        <v>182</v>
      </c>
      <c r="E145" s="51" t="s">
        <v>845</v>
      </c>
      <c r="F145" s="127">
        <v>10</v>
      </c>
      <c r="G145" s="51" t="s">
        <v>146</v>
      </c>
      <c r="H145" s="51" t="s">
        <v>131</v>
      </c>
      <c r="I145" s="51" t="s">
        <v>200</v>
      </c>
      <c r="J145" s="51" t="s">
        <v>201</v>
      </c>
      <c r="K145" s="51" t="s">
        <v>202</v>
      </c>
      <c r="L145" s="51" t="s">
        <v>201</v>
      </c>
      <c r="M145" s="51" t="s">
        <v>204</v>
      </c>
      <c r="N145" s="119">
        <v>39448</v>
      </c>
      <c r="O145" s="51">
        <v>59</v>
      </c>
      <c r="P145" s="51" t="s">
        <v>36</v>
      </c>
      <c r="Q145" s="118" t="s">
        <v>763</v>
      </c>
      <c r="R145" s="51">
        <v>335</v>
      </c>
      <c r="S145" s="51" t="s">
        <v>283</v>
      </c>
      <c r="T145" s="51" t="s">
        <v>207</v>
      </c>
    </row>
    <row r="146" spans="1:20" s="51" customFormat="1" ht="15.5" x14ac:dyDescent="0.45">
      <c r="A146" s="124">
        <v>102997</v>
      </c>
      <c r="B146" s="51" t="s">
        <v>464</v>
      </c>
      <c r="C146" s="51" t="s">
        <v>933</v>
      </c>
      <c r="D146" s="51" t="s">
        <v>223</v>
      </c>
      <c r="E146" s="51" t="s">
        <v>843</v>
      </c>
      <c r="F146" s="127">
        <v>23</v>
      </c>
      <c r="G146" s="51" t="s">
        <v>118</v>
      </c>
      <c r="H146" s="51" t="s">
        <v>119</v>
      </c>
      <c r="I146" s="51" t="s">
        <v>120</v>
      </c>
      <c r="J146" s="51" t="s">
        <v>121</v>
      </c>
      <c r="K146" s="51" t="s">
        <v>122</v>
      </c>
      <c r="L146" s="51" t="s">
        <v>209</v>
      </c>
      <c r="M146" s="51" t="s">
        <v>124</v>
      </c>
      <c r="N146" s="119">
        <v>34759</v>
      </c>
      <c r="O146" s="51">
        <v>47</v>
      </c>
      <c r="P146" s="51" t="s">
        <v>36</v>
      </c>
      <c r="Q146" s="118" t="s">
        <v>465</v>
      </c>
      <c r="R146" s="51">
        <v>190</v>
      </c>
      <c r="S146" s="51" t="s">
        <v>142</v>
      </c>
      <c r="T146" s="51" t="s">
        <v>127</v>
      </c>
    </row>
    <row r="147" spans="1:20" s="51" customFormat="1" ht="15.5" x14ac:dyDescent="0.45">
      <c r="A147" s="124">
        <v>103090</v>
      </c>
      <c r="B147" s="51" t="s">
        <v>466</v>
      </c>
      <c r="C147" s="51" t="s">
        <v>172</v>
      </c>
      <c r="D147" s="51" t="s">
        <v>223</v>
      </c>
      <c r="E147" s="51" t="s">
        <v>843</v>
      </c>
      <c r="F147" s="127">
        <v>36</v>
      </c>
      <c r="G147" s="51" t="s">
        <v>118</v>
      </c>
      <c r="H147" s="51" t="s">
        <v>119</v>
      </c>
      <c r="I147" s="51" t="s">
        <v>120</v>
      </c>
      <c r="J147" s="51" t="s">
        <v>121</v>
      </c>
      <c r="K147" s="51" t="s">
        <v>122</v>
      </c>
      <c r="L147" s="51" t="s">
        <v>123</v>
      </c>
      <c r="M147" s="51" t="s">
        <v>124</v>
      </c>
      <c r="N147" s="119">
        <v>30013</v>
      </c>
      <c r="O147" s="51">
        <v>56</v>
      </c>
      <c r="P147" s="51" t="s">
        <v>36</v>
      </c>
      <c r="Q147" s="118" t="s">
        <v>467</v>
      </c>
      <c r="R147" s="51">
        <v>225</v>
      </c>
      <c r="S147" s="51" t="s">
        <v>188</v>
      </c>
      <c r="T147" s="51" t="s">
        <v>127</v>
      </c>
    </row>
    <row r="148" spans="1:20" s="51" customFormat="1" ht="15.5" x14ac:dyDescent="0.45">
      <c r="A148" s="124">
        <v>115873</v>
      </c>
      <c r="B148" s="51" t="s">
        <v>468</v>
      </c>
      <c r="C148" s="51" t="s">
        <v>934</v>
      </c>
      <c r="D148" s="51" t="s">
        <v>117</v>
      </c>
      <c r="E148" s="51" t="s">
        <v>843</v>
      </c>
      <c r="F148" s="127">
        <v>10</v>
      </c>
      <c r="G148" s="51" t="s">
        <v>118</v>
      </c>
      <c r="H148" s="51" t="s">
        <v>119</v>
      </c>
      <c r="I148" s="51" t="s">
        <v>120</v>
      </c>
      <c r="J148" s="51" t="s">
        <v>121</v>
      </c>
      <c r="K148" s="51" t="s">
        <v>122</v>
      </c>
      <c r="L148" s="51" t="s">
        <v>209</v>
      </c>
      <c r="M148" s="51" t="s">
        <v>124</v>
      </c>
      <c r="N148" s="119">
        <v>39630</v>
      </c>
      <c r="O148" s="51">
        <v>53</v>
      </c>
      <c r="P148" s="51" t="s">
        <v>36</v>
      </c>
      <c r="Q148" s="118" t="s">
        <v>469</v>
      </c>
      <c r="R148" s="51">
        <v>170</v>
      </c>
      <c r="S148" s="51" t="s">
        <v>221</v>
      </c>
      <c r="T148" s="51" t="s">
        <v>211</v>
      </c>
    </row>
    <row r="149" spans="1:20" s="51" customFormat="1" ht="15.5" x14ac:dyDescent="0.45">
      <c r="A149" s="124">
        <v>191714</v>
      </c>
      <c r="B149" s="51" t="s">
        <v>713</v>
      </c>
      <c r="C149" s="51" t="s">
        <v>714</v>
      </c>
      <c r="D149" s="51" t="s">
        <v>156</v>
      </c>
      <c r="E149" s="51" t="s">
        <v>844</v>
      </c>
      <c r="F149" s="127">
        <v>36</v>
      </c>
      <c r="G149" s="51" t="s">
        <v>118</v>
      </c>
      <c r="H149" s="51" t="s">
        <v>157</v>
      </c>
      <c r="I149" s="51" t="s">
        <v>120</v>
      </c>
      <c r="J149" s="51" t="s">
        <v>121</v>
      </c>
      <c r="K149" s="51" t="s">
        <v>122</v>
      </c>
      <c r="L149" s="51" t="s">
        <v>158</v>
      </c>
      <c r="M149" s="51" t="s">
        <v>124</v>
      </c>
      <c r="N149" s="119">
        <v>36130</v>
      </c>
      <c r="O149" s="51">
        <v>56</v>
      </c>
      <c r="P149" s="51" t="s">
        <v>36</v>
      </c>
      <c r="Q149" s="118" t="s">
        <v>715</v>
      </c>
      <c r="R149" s="51">
        <v>215</v>
      </c>
      <c r="S149" s="51" t="s">
        <v>126</v>
      </c>
      <c r="T149" s="51" t="s">
        <v>160</v>
      </c>
    </row>
    <row r="150" spans="1:20" s="51" customFormat="1" ht="15.5" x14ac:dyDescent="0.45">
      <c r="A150" s="125">
        <v>102902</v>
      </c>
      <c r="B150" s="50" t="s">
        <v>470</v>
      </c>
      <c r="C150" s="50" t="s">
        <v>874</v>
      </c>
      <c r="D150" s="50" t="s">
        <v>117</v>
      </c>
      <c r="E150" s="50" t="s">
        <v>843</v>
      </c>
      <c r="F150" s="128">
        <v>10</v>
      </c>
      <c r="G150" s="50" t="s">
        <v>118</v>
      </c>
      <c r="H150" s="50" t="s">
        <v>119</v>
      </c>
      <c r="I150" s="50" t="s">
        <v>120</v>
      </c>
      <c r="J150" s="50" t="s">
        <v>121</v>
      </c>
      <c r="K150" s="50" t="s">
        <v>122</v>
      </c>
      <c r="L150" s="50" t="s">
        <v>209</v>
      </c>
      <c r="M150" s="50" t="s">
        <v>124</v>
      </c>
      <c r="N150" s="122">
        <v>39412</v>
      </c>
      <c r="O150" s="50">
        <v>59</v>
      </c>
      <c r="P150" s="50" t="s">
        <v>36</v>
      </c>
      <c r="Q150" s="121" t="s">
        <v>471</v>
      </c>
      <c r="R150" s="50">
        <v>170</v>
      </c>
      <c r="S150" s="50" t="s">
        <v>221</v>
      </c>
      <c r="T150" s="50" t="s">
        <v>211</v>
      </c>
    </row>
    <row r="151" spans="1:20" s="51" customFormat="1" ht="15.5" x14ac:dyDescent="0.45">
      <c r="A151" s="124">
        <v>103023</v>
      </c>
      <c r="B151" s="51" t="s">
        <v>470</v>
      </c>
      <c r="C151" s="51" t="s">
        <v>919</v>
      </c>
      <c r="D151" s="51" t="s">
        <v>108</v>
      </c>
      <c r="E151" s="51" t="s">
        <v>843</v>
      </c>
      <c r="F151" s="127">
        <v>27</v>
      </c>
      <c r="G151" s="51" t="s">
        <v>146</v>
      </c>
      <c r="H151" s="51" t="s">
        <v>119</v>
      </c>
      <c r="I151" s="51" t="s">
        <v>472</v>
      </c>
      <c r="J151" s="51" t="s">
        <v>473</v>
      </c>
      <c r="K151" s="51" t="s">
        <v>175</v>
      </c>
      <c r="L151" s="51" t="s">
        <v>474</v>
      </c>
      <c r="M151" s="51" t="s">
        <v>151</v>
      </c>
      <c r="N151" s="119">
        <v>33287</v>
      </c>
      <c r="O151" s="51">
        <v>50</v>
      </c>
      <c r="P151" s="51" t="s">
        <v>36</v>
      </c>
      <c r="Q151" s="118" t="s">
        <v>475</v>
      </c>
      <c r="R151" s="51">
        <v>365</v>
      </c>
      <c r="S151" s="51" t="s">
        <v>179</v>
      </c>
      <c r="T151" s="51" t="s">
        <v>180</v>
      </c>
    </row>
    <row r="152" spans="1:20" s="51" customFormat="1" ht="15.5" x14ac:dyDescent="0.45">
      <c r="A152" s="125">
        <v>102903</v>
      </c>
      <c r="B152" s="50" t="s">
        <v>476</v>
      </c>
      <c r="C152" s="50" t="s">
        <v>935</v>
      </c>
      <c r="D152" s="50" t="s">
        <v>117</v>
      </c>
      <c r="E152" s="50" t="s">
        <v>843</v>
      </c>
      <c r="F152" s="128">
        <v>10</v>
      </c>
      <c r="G152" s="50" t="s">
        <v>118</v>
      </c>
      <c r="H152" s="50" t="s">
        <v>119</v>
      </c>
      <c r="I152" s="50" t="s">
        <v>120</v>
      </c>
      <c r="J152" s="50" t="s">
        <v>121</v>
      </c>
      <c r="K152" s="50" t="s">
        <v>122</v>
      </c>
      <c r="L152" s="50" t="s">
        <v>209</v>
      </c>
      <c r="M152" s="50" t="s">
        <v>124</v>
      </c>
      <c r="N152" s="122">
        <v>39412</v>
      </c>
      <c r="O152" s="50">
        <v>59</v>
      </c>
      <c r="P152" s="50" t="s">
        <v>36</v>
      </c>
      <c r="Q152" s="121" t="s">
        <v>477</v>
      </c>
      <c r="R152" s="50">
        <v>170</v>
      </c>
      <c r="S152" s="50" t="s">
        <v>221</v>
      </c>
      <c r="T152" s="50" t="s">
        <v>160</v>
      </c>
    </row>
    <row r="153" spans="1:20" s="51" customFormat="1" ht="15.5" x14ac:dyDescent="0.45">
      <c r="A153" s="124">
        <v>102993</v>
      </c>
      <c r="B153" s="51" t="s">
        <v>478</v>
      </c>
      <c r="C153" s="51" t="s">
        <v>646</v>
      </c>
      <c r="D153" s="51" t="s">
        <v>223</v>
      </c>
      <c r="E153" s="51" t="s">
        <v>843</v>
      </c>
      <c r="F153" s="127">
        <v>24</v>
      </c>
      <c r="G153" s="51" t="s">
        <v>118</v>
      </c>
      <c r="H153" s="51" t="s">
        <v>119</v>
      </c>
      <c r="I153" s="51" t="s">
        <v>132</v>
      </c>
      <c r="J153" s="51" t="s">
        <v>133</v>
      </c>
      <c r="K153" s="51" t="s">
        <v>134</v>
      </c>
      <c r="L153" s="51" t="s">
        <v>135</v>
      </c>
      <c r="M153" s="51" t="s">
        <v>124</v>
      </c>
      <c r="N153" s="119">
        <v>34486</v>
      </c>
      <c r="O153" s="51">
        <v>47</v>
      </c>
      <c r="P153" s="51" t="s">
        <v>36</v>
      </c>
      <c r="Q153" s="118" t="s">
        <v>479</v>
      </c>
      <c r="R153" s="51">
        <v>255</v>
      </c>
      <c r="S153" s="51" t="s">
        <v>247</v>
      </c>
      <c r="T153" s="51" t="s">
        <v>197</v>
      </c>
    </row>
    <row r="154" spans="1:20" s="51" customFormat="1" ht="15.5" x14ac:dyDescent="0.45">
      <c r="A154" s="124">
        <v>103014</v>
      </c>
      <c r="B154" s="51" t="s">
        <v>480</v>
      </c>
      <c r="C154" s="51" t="s">
        <v>904</v>
      </c>
      <c r="D154" s="51" t="s">
        <v>117</v>
      </c>
      <c r="E154" s="51" t="s">
        <v>843</v>
      </c>
      <c r="F154" s="127">
        <v>25</v>
      </c>
      <c r="G154" s="51" t="s">
        <v>118</v>
      </c>
      <c r="H154" s="51" t="s">
        <v>119</v>
      </c>
      <c r="I154" s="51" t="s">
        <v>120</v>
      </c>
      <c r="J154" s="51" t="s">
        <v>121</v>
      </c>
      <c r="K154" s="51" t="s">
        <v>122</v>
      </c>
      <c r="L154" s="51" t="s">
        <v>209</v>
      </c>
      <c r="M154" s="51" t="s">
        <v>124</v>
      </c>
      <c r="N154" s="119">
        <v>34090</v>
      </c>
      <c r="O154" s="51">
        <v>49</v>
      </c>
      <c r="P154" s="51" t="s">
        <v>36</v>
      </c>
      <c r="Q154" s="118" t="s">
        <v>481</v>
      </c>
      <c r="R154" s="51">
        <v>190</v>
      </c>
      <c r="S154" s="51" t="s">
        <v>142</v>
      </c>
      <c r="T154" s="51" t="s">
        <v>211</v>
      </c>
    </row>
    <row r="155" spans="1:20" s="51" customFormat="1" ht="15.5" x14ac:dyDescent="0.45">
      <c r="A155" s="124">
        <v>10550783</v>
      </c>
      <c r="B155" s="51" t="s">
        <v>764</v>
      </c>
      <c r="C155" s="51" t="s">
        <v>936</v>
      </c>
      <c r="D155" s="51" t="s">
        <v>182</v>
      </c>
      <c r="E155" s="51" t="s">
        <v>845</v>
      </c>
      <c r="F155" s="127">
        <v>1</v>
      </c>
      <c r="G155" s="51" t="s">
        <v>146</v>
      </c>
      <c r="H155" s="51" t="s">
        <v>131</v>
      </c>
      <c r="I155" s="51" t="s">
        <v>428</v>
      </c>
      <c r="J155" s="51" t="s">
        <v>429</v>
      </c>
      <c r="K155" s="51" t="s">
        <v>202</v>
      </c>
      <c r="L155" s="51" t="s">
        <v>765</v>
      </c>
      <c r="M155" s="51" t="s">
        <v>167</v>
      </c>
      <c r="N155" s="119">
        <v>42736</v>
      </c>
      <c r="O155" s="51">
        <v>28</v>
      </c>
      <c r="P155" s="51" t="s">
        <v>36</v>
      </c>
      <c r="Q155" s="118" t="s">
        <v>766</v>
      </c>
      <c r="R155" s="51" t="s">
        <v>767</v>
      </c>
      <c r="S155" s="51" t="s">
        <v>768</v>
      </c>
      <c r="T155" s="51">
        <v>4</v>
      </c>
    </row>
    <row r="156" spans="1:20" s="51" customFormat="1" ht="15.5" x14ac:dyDescent="0.45">
      <c r="A156" s="124">
        <v>192015</v>
      </c>
      <c r="B156" s="51" t="s">
        <v>728</v>
      </c>
      <c r="C156" s="51" t="s">
        <v>729</v>
      </c>
      <c r="D156" s="51" t="s">
        <v>156</v>
      </c>
      <c r="E156" s="51" t="s">
        <v>844</v>
      </c>
      <c r="F156" s="127">
        <v>27</v>
      </c>
      <c r="G156" s="51" t="s">
        <v>118</v>
      </c>
      <c r="H156" s="51" t="s">
        <v>157</v>
      </c>
      <c r="I156" s="51" t="s">
        <v>120</v>
      </c>
      <c r="J156" s="51" t="s">
        <v>121</v>
      </c>
      <c r="K156" s="51" t="s">
        <v>122</v>
      </c>
      <c r="L156" s="51" t="s">
        <v>158</v>
      </c>
      <c r="M156" s="51" t="s">
        <v>124</v>
      </c>
      <c r="N156" s="119">
        <v>33330</v>
      </c>
      <c r="O156" s="51">
        <v>60</v>
      </c>
      <c r="P156" s="51" t="s">
        <v>36</v>
      </c>
      <c r="Q156" s="118" t="s">
        <v>730</v>
      </c>
      <c r="R156" s="51">
        <v>215</v>
      </c>
      <c r="S156" s="51" t="s">
        <v>126</v>
      </c>
      <c r="T156" s="51" t="s">
        <v>160</v>
      </c>
    </row>
    <row r="157" spans="1:20" s="51" customFormat="1" ht="15.5" x14ac:dyDescent="0.45">
      <c r="A157" s="124">
        <v>10515630</v>
      </c>
      <c r="B157" s="51" t="s">
        <v>40</v>
      </c>
      <c r="C157" s="51" t="s">
        <v>937</v>
      </c>
      <c r="D157" s="51" t="s">
        <v>182</v>
      </c>
      <c r="E157" s="51" t="s">
        <v>845</v>
      </c>
      <c r="F157" s="127">
        <v>2</v>
      </c>
      <c r="G157" s="51" t="s">
        <v>146</v>
      </c>
      <c r="H157" s="51" t="s">
        <v>131</v>
      </c>
      <c r="I157" s="51" t="s">
        <v>428</v>
      </c>
      <c r="J157" s="51" t="s">
        <v>429</v>
      </c>
      <c r="K157" s="51" t="s">
        <v>202</v>
      </c>
      <c r="L157" s="51" t="s">
        <v>769</v>
      </c>
      <c r="M157" s="51" t="s">
        <v>151</v>
      </c>
      <c r="N157" s="119">
        <v>42646</v>
      </c>
      <c r="O157" s="51">
        <v>23</v>
      </c>
      <c r="P157" s="51" t="s">
        <v>36</v>
      </c>
      <c r="Q157" s="118" t="s">
        <v>770</v>
      </c>
      <c r="T157" s="51" t="s">
        <v>153</v>
      </c>
    </row>
    <row r="158" spans="1:20" s="51" customFormat="1" ht="15.5" x14ac:dyDescent="0.45">
      <c r="A158" s="124">
        <v>330997</v>
      </c>
      <c r="B158" s="51" t="s">
        <v>771</v>
      </c>
      <c r="C158" s="51" t="s">
        <v>772</v>
      </c>
      <c r="D158" s="51" t="s">
        <v>129</v>
      </c>
      <c r="E158" s="51" t="s">
        <v>845</v>
      </c>
      <c r="F158" s="127">
        <v>3</v>
      </c>
      <c r="G158" s="51" t="s">
        <v>118</v>
      </c>
      <c r="H158" s="51" t="s">
        <v>131</v>
      </c>
      <c r="I158" s="51" t="s">
        <v>120</v>
      </c>
      <c r="J158" s="51" t="s">
        <v>121</v>
      </c>
      <c r="K158" s="51" t="s">
        <v>122</v>
      </c>
      <c r="L158" s="51" t="s">
        <v>773</v>
      </c>
      <c r="M158" s="51" t="s">
        <v>124</v>
      </c>
      <c r="N158" s="119">
        <v>42156</v>
      </c>
      <c r="O158" s="51">
        <v>26</v>
      </c>
      <c r="P158" s="51" t="s">
        <v>36</v>
      </c>
      <c r="Q158" s="118" t="s">
        <v>774</v>
      </c>
      <c r="R158" s="51">
        <v>190</v>
      </c>
      <c r="S158" s="51" t="s">
        <v>142</v>
      </c>
      <c r="T158" s="51" t="s">
        <v>127</v>
      </c>
    </row>
    <row r="159" spans="1:20" s="51" customFormat="1" ht="15.5" x14ac:dyDescent="0.45">
      <c r="A159" s="125">
        <v>103033</v>
      </c>
      <c r="B159" s="50" t="s">
        <v>482</v>
      </c>
      <c r="C159" s="50" t="s">
        <v>938</v>
      </c>
      <c r="D159" s="50" t="s">
        <v>294</v>
      </c>
      <c r="E159" s="50" t="s">
        <v>843</v>
      </c>
      <c r="F159" s="128">
        <v>26</v>
      </c>
      <c r="G159" s="50" t="s">
        <v>146</v>
      </c>
      <c r="H159" s="50" t="s">
        <v>119</v>
      </c>
      <c r="I159" s="50" t="s">
        <v>297</v>
      </c>
      <c r="J159" s="50" t="s">
        <v>298</v>
      </c>
      <c r="K159" s="50" t="s">
        <v>280</v>
      </c>
      <c r="L159" s="50" t="s">
        <v>483</v>
      </c>
      <c r="M159" s="50" t="s">
        <v>151</v>
      </c>
      <c r="N159" s="122">
        <v>33664</v>
      </c>
      <c r="O159" s="50">
        <v>59</v>
      </c>
      <c r="P159" s="50" t="s">
        <v>37</v>
      </c>
      <c r="Q159" s="121" t="s">
        <v>484</v>
      </c>
      <c r="R159" s="50">
        <v>305</v>
      </c>
      <c r="S159" s="50" t="s">
        <v>206</v>
      </c>
      <c r="T159" s="50" t="s">
        <v>337</v>
      </c>
    </row>
    <row r="160" spans="1:20" s="51" customFormat="1" ht="15.5" x14ac:dyDescent="0.45">
      <c r="A160" s="124">
        <v>103043</v>
      </c>
      <c r="B160" s="51" t="s">
        <v>485</v>
      </c>
      <c r="C160" s="51" t="s">
        <v>646</v>
      </c>
      <c r="D160" s="51" t="s">
        <v>108</v>
      </c>
      <c r="E160" s="51" t="s">
        <v>843</v>
      </c>
      <c r="F160" s="127">
        <v>28</v>
      </c>
      <c r="G160" s="51" t="s">
        <v>146</v>
      </c>
      <c r="H160" s="51" t="s">
        <v>119</v>
      </c>
      <c r="I160" s="51" t="s">
        <v>387</v>
      </c>
      <c r="J160" s="51" t="s">
        <v>388</v>
      </c>
      <c r="K160" s="51" t="s">
        <v>389</v>
      </c>
      <c r="L160" s="51" t="s">
        <v>390</v>
      </c>
      <c r="M160" s="51" t="s">
        <v>204</v>
      </c>
      <c r="N160" s="119">
        <v>32933</v>
      </c>
      <c r="O160" s="51">
        <v>52</v>
      </c>
      <c r="P160" s="51" t="s">
        <v>36</v>
      </c>
      <c r="Q160" s="118" t="s">
        <v>486</v>
      </c>
      <c r="R160" s="51">
        <v>285</v>
      </c>
      <c r="S160" s="51" t="s">
        <v>336</v>
      </c>
      <c r="T160" s="51" t="s">
        <v>337</v>
      </c>
    </row>
    <row r="161" spans="1:20" s="51" customFormat="1" ht="15.5" x14ac:dyDescent="0.45">
      <c r="A161" s="124">
        <v>191320</v>
      </c>
      <c r="B161" s="51" t="s">
        <v>485</v>
      </c>
      <c r="C161" s="51" t="s">
        <v>625</v>
      </c>
      <c r="D161" s="51" t="s">
        <v>156</v>
      </c>
      <c r="E161" s="51" t="s">
        <v>844</v>
      </c>
      <c r="F161" s="127">
        <v>28</v>
      </c>
      <c r="G161" s="51" t="s">
        <v>118</v>
      </c>
      <c r="H161" s="51" t="s">
        <v>157</v>
      </c>
      <c r="I161" s="51" t="s">
        <v>120</v>
      </c>
      <c r="J161" s="51" t="s">
        <v>121</v>
      </c>
      <c r="K161" s="51" t="s">
        <v>122</v>
      </c>
      <c r="L161" s="51" t="s">
        <v>158</v>
      </c>
      <c r="M161" s="51" t="s">
        <v>124</v>
      </c>
      <c r="N161" s="119">
        <v>33106</v>
      </c>
      <c r="O161" s="51">
        <v>50</v>
      </c>
      <c r="P161" s="51" t="s">
        <v>36</v>
      </c>
      <c r="Q161" s="118" t="s">
        <v>678</v>
      </c>
      <c r="R161" s="51">
        <v>190</v>
      </c>
      <c r="S161" s="51" t="s">
        <v>142</v>
      </c>
      <c r="T161" s="51" t="s">
        <v>160</v>
      </c>
    </row>
    <row r="162" spans="1:20" s="51" customFormat="1" ht="15.5" x14ac:dyDescent="0.45">
      <c r="A162" s="124">
        <v>102976</v>
      </c>
      <c r="B162" s="51" t="s">
        <v>487</v>
      </c>
      <c r="C162" s="51" t="s">
        <v>646</v>
      </c>
      <c r="D162" s="51" t="s">
        <v>189</v>
      </c>
      <c r="E162" s="51" t="s">
        <v>843</v>
      </c>
      <c r="F162" s="127">
        <v>16</v>
      </c>
      <c r="G162" s="51" t="s">
        <v>118</v>
      </c>
      <c r="H162" s="51" t="s">
        <v>119</v>
      </c>
      <c r="I162" s="51" t="s">
        <v>184</v>
      </c>
      <c r="J162" s="51" t="s">
        <v>185</v>
      </c>
      <c r="K162" s="51" t="s">
        <v>122</v>
      </c>
      <c r="L162" s="51" t="s">
        <v>190</v>
      </c>
      <c r="M162" s="51" t="s">
        <v>124</v>
      </c>
      <c r="N162" s="119">
        <v>37529</v>
      </c>
      <c r="O162" s="51">
        <v>37</v>
      </c>
      <c r="P162" s="51" t="s">
        <v>36</v>
      </c>
      <c r="Q162" s="118" t="s">
        <v>488</v>
      </c>
      <c r="R162" s="51">
        <v>215</v>
      </c>
      <c r="S162" s="51" t="s">
        <v>126</v>
      </c>
      <c r="T162" s="51" t="s">
        <v>127</v>
      </c>
    </row>
    <row r="163" spans="1:20" s="51" customFormat="1" ht="15.5" x14ac:dyDescent="0.45">
      <c r="A163" s="124">
        <v>103059</v>
      </c>
      <c r="B163" s="51" t="s">
        <v>489</v>
      </c>
      <c r="C163" s="51" t="s">
        <v>939</v>
      </c>
      <c r="D163" s="51" t="s">
        <v>117</v>
      </c>
      <c r="E163" s="51" t="s">
        <v>843</v>
      </c>
      <c r="F163" s="127">
        <v>33</v>
      </c>
      <c r="G163" s="51" t="s">
        <v>118</v>
      </c>
      <c r="H163" s="51" t="s">
        <v>119</v>
      </c>
      <c r="I163" s="51" t="s">
        <v>120</v>
      </c>
      <c r="J163" s="51" t="s">
        <v>121</v>
      </c>
      <c r="K163" s="51" t="s">
        <v>122</v>
      </c>
      <c r="L163" s="51" t="s">
        <v>209</v>
      </c>
      <c r="M163" s="51" t="s">
        <v>124</v>
      </c>
      <c r="N163" s="119">
        <v>30993</v>
      </c>
      <c r="O163" s="51">
        <v>54</v>
      </c>
      <c r="P163" s="51" t="s">
        <v>36</v>
      </c>
      <c r="Q163" s="118" t="s">
        <v>490</v>
      </c>
      <c r="R163" s="51">
        <v>215</v>
      </c>
      <c r="S163" s="51" t="s">
        <v>126</v>
      </c>
      <c r="T163" s="51" t="s">
        <v>127</v>
      </c>
    </row>
    <row r="164" spans="1:20" s="51" customFormat="1" ht="15.5" x14ac:dyDescent="0.45">
      <c r="A164" s="124">
        <v>228757</v>
      </c>
      <c r="B164" s="51" t="s">
        <v>775</v>
      </c>
      <c r="C164" s="51" t="s">
        <v>940</v>
      </c>
      <c r="D164" s="51" t="s">
        <v>129</v>
      </c>
      <c r="E164" s="51" t="s">
        <v>845</v>
      </c>
      <c r="F164" s="127">
        <v>6</v>
      </c>
      <c r="G164" s="51" t="s">
        <v>118</v>
      </c>
      <c r="H164" s="51" t="s">
        <v>131</v>
      </c>
      <c r="I164" s="51" t="s">
        <v>132</v>
      </c>
      <c r="J164" s="51" t="s">
        <v>133</v>
      </c>
      <c r="K164" s="51" t="s">
        <v>134</v>
      </c>
      <c r="L164" s="51" t="s">
        <v>135</v>
      </c>
      <c r="M164" s="51" t="s">
        <v>124</v>
      </c>
      <c r="N164" s="119">
        <v>40878</v>
      </c>
      <c r="O164" s="51">
        <v>32</v>
      </c>
      <c r="P164" s="51" t="s">
        <v>36</v>
      </c>
      <c r="Q164" s="118" t="s">
        <v>776</v>
      </c>
      <c r="R164" s="51">
        <v>240</v>
      </c>
      <c r="S164" s="51" t="s">
        <v>137</v>
      </c>
      <c r="T164" s="51" t="s">
        <v>138</v>
      </c>
    </row>
    <row r="165" spans="1:20" s="51" customFormat="1" ht="15.5" x14ac:dyDescent="0.45">
      <c r="A165" s="124">
        <v>10630739</v>
      </c>
      <c r="B165" s="51" t="s">
        <v>491</v>
      </c>
      <c r="C165" s="51" t="s">
        <v>130</v>
      </c>
      <c r="D165" s="51" t="s">
        <v>144</v>
      </c>
      <c r="E165" s="51" t="s">
        <v>843</v>
      </c>
      <c r="F165" s="127">
        <v>0</v>
      </c>
      <c r="G165" s="51" t="s">
        <v>146</v>
      </c>
      <c r="H165" s="51" t="s">
        <v>296</v>
      </c>
      <c r="I165" s="51" t="s">
        <v>421</v>
      </c>
      <c r="J165" s="51" t="s">
        <v>422</v>
      </c>
      <c r="K165" s="51" t="s">
        <v>165</v>
      </c>
      <c r="L165" s="51" t="s">
        <v>492</v>
      </c>
      <c r="M165" s="51" t="s">
        <v>167</v>
      </c>
      <c r="N165" s="119">
        <v>43344</v>
      </c>
      <c r="O165" s="51">
        <v>36</v>
      </c>
      <c r="P165" s="51" t="s">
        <v>36</v>
      </c>
      <c r="Q165" s="118" t="s">
        <v>493</v>
      </c>
      <c r="R165" s="51" t="s">
        <v>494</v>
      </c>
      <c r="S165" s="51" t="s">
        <v>495</v>
      </c>
      <c r="T165" s="51">
        <v>6</v>
      </c>
    </row>
    <row r="166" spans="1:20" s="51" customFormat="1" ht="15.5" x14ac:dyDescent="0.45">
      <c r="A166" s="124">
        <v>331029</v>
      </c>
      <c r="B166" s="51" t="s">
        <v>39</v>
      </c>
      <c r="C166" s="51" t="s">
        <v>130</v>
      </c>
      <c r="D166" s="51" t="s">
        <v>129</v>
      </c>
      <c r="E166" s="51" t="s">
        <v>845</v>
      </c>
      <c r="F166" s="127">
        <v>3</v>
      </c>
      <c r="G166" s="51" t="s">
        <v>118</v>
      </c>
      <c r="H166" s="51" t="s">
        <v>131</v>
      </c>
      <c r="I166" s="51" t="s">
        <v>120</v>
      </c>
      <c r="J166" s="51" t="s">
        <v>121</v>
      </c>
      <c r="K166" s="51" t="s">
        <v>122</v>
      </c>
      <c r="L166" s="51" t="s">
        <v>777</v>
      </c>
      <c r="M166" s="51" t="s">
        <v>124</v>
      </c>
      <c r="N166" s="119">
        <v>42156</v>
      </c>
      <c r="O166" s="51">
        <v>34</v>
      </c>
      <c r="P166" s="51" t="s">
        <v>36</v>
      </c>
      <c r="Q166" s="118" t="s">
        <v>778</v>
      </c>
      <c r="R166" s="51">
        <v>190</v>
      </c>
      <c r="S166" s="51" t="s">
        <v>142</v>
      </c>
      <c r="T166" s="51" t="s">
        <v>127</v>
      </c>
    </row>
    <row r="167" spans="1:20" s="51" customFormat="1" ht="15.5" x14ac:dyDescent="0.45">
      <c r="A167" s="124">
        <v>102943</v>
      </c>
      <c r="B167" s="51" t="s">
        <v>496</v>
      </c>
      <c r="C167" s="51" t="s">
        <v>653</v>
      </c>
      <c r="D167" s="51" t="s">
        <v>223</v>
      </c>
      <c r="E167" s="51" t="s">
        <v>843</v>
      </c>
      <c r="F167" s="127">
        <v>12</v>
      </c>
      <c r="G167" s="51" t="s">
        <v>118</v>
      </c>
      <c r="H167" s="51" t="s">
        <v>119</v>
      </c>
      <c r="I167" s="51" t="s">
        <v>120</v>
      </c>
      <c r="J167" s="51" t="s">
        <v>121</v>
      </c>
      <c r="K167" s="51" t="s">
        <v>122</v>
      </c>
      <c r="L167" s="51" t="s">
        <v>123</v>
      </c>
      <c r="M167" s="51" t="s">
        <v>124</v>
      </c>
      <c r="N167" s="119">
        <v>38808</v>
      </c>
      <c r="O167" s="51">
        <v>51</v>
      </c>
      <c r="P167" s="51" t="s">
        <v>36</v>
      </c>
      <c r="Q167" s="118" t="s">
        <v>497</v>
      </c>
      <c r="R167" s="51">
        <v>215</v>
      </c>
      <c r="S167" s="51" t="s">
        <v>126</v>
      </c>
      <c r="T167" s="51" t="s">
        <v>127</v>
      </c>
    </row>
    <row r="168" spans="1:20" s="51" customFormat="1" ht="15.5" x14ac:dyDescent="0.45">
      <c r="A168" s="124">
        <v>103047</v>
      </c>
      <c r="B168" s="51" t="s">
        <v>498</v>
      </c>
      <c r="C168" s="51" t="s">
        <v>646</v>
      </c>
      <c r="D168" s="51" t="s">
        <v>199</v>
      </c>
      <c r="E168" s="51" t="s">
        <v>843</v>
      </c>
      <c r="F168" s="127">
        <v>27</v>
      </c>
      <c r="G168" s="51" t="s">
        <v>146</v>
      </c>
      <c r="H168" s="51" t="s">
        <v>119</v>
      </c>
      <c r="I168" s="51" t="s">
        <v>200</v>
      </c>
      <c r="J168" s="51" t="s">
        <v>201</v>
      </c>
      <c r="K168" s="51" t="s">
        <v>202</v>
      </c>
      <c r="L168" s="51" t="s">
        <v>203</v>
      </c>
      <c r="M168" s="51" t="s">
        <v>204</v>
      </c>
      <c r="N168" s="119">
        <v>33189</v>
      </c>
      <c r="O168" s="51">
        <v>51</v>
      </c>
      <c r="P168" s="51" t="s">
        <v>36</v>
      </c>
      <c r="Q168" s="118" t="s">
        <v>499</v>
      </c>
      <c r="R168" s="51">
        <v>335</v>
      </c>
      <c r="S168" s="51" t="s">
        <v>283</v>
      </c>
      <c r="T168" s="51" t="s">
        <v>207</v>
      </c>
    </row>
    <row r="169" spans="1:20" s="51" customFormat="1" ht="15.5" x14ac:dyDescent="0.45">
      <c r="A169" s="124">
        <v>102932</v>
      </c>
      <c r="B169" s="51" t="s">
        <v>500</v>
      </c>
      <c r="C169" s="51" t="s">
        <v>941</v>
      </c>
      <c r="D169" s="51" t="s">
        <v>117</v>
      </c>
      <c r="E169" s="51" t="s">
        <v>843</v>
      </c>
      <c r="F169" s="127">
        <v>12</v>
      </c>
      <c r="G169" s="51" t="s">
        <v>118</v>
      </c>
      <c r="H169" s="51" t="s">
        <v>119</v>
      </c>
      <c r="I169" s="51" t="s">
        <v>120</v>
      </c>
      <c r="J169" s="51" t="s">
        <v>121</v>
      </c>
      <c r="K169" s="51" t="s">
        <v>122</v>
      </c>
      <c r="L169" s="51" t="s">
        <v>209</v>
      </c>
      <c r="M169" s="51" t="s">
        <v>124</v>
      </c>
      <c r="N169" s="119">
        <v>39022</v>
      </c>
      <c r="O169" s="51">
        <v>36</v>
      </c>
      <c r="P169" s="51" t="s">
        <v>36</v>
      </c>
      <c r="Q169" s="118" t="s">
        <v>501</v>
      </c>
      <c r="R169" s="51">
        <v>170</v>
      </c>
      <c r="S169" s="51" t="s">
        <v>221</v>
      </c>
      <c r="T169" s="51" t="s">
        <v>160</v>
      </c>
    </row>
    <row r="170" spans="1:20" s="51" customFormat="1" ht="15.5" x14ac:dyDescent="0.45">
      <c r="A170" s="124">
        <v>104709</v>
      </c>
      <c r="B170" s="51" t="s">
        <v>779</v>
      </c>
      <c r="C170" s="51" t="s">
        <v>942</v>
      </c>
      <c r="D170" s="51" t="s">
        <v>182</v>
      </c>
      <c r="E170" s="51" t="s">
        <v>845</v>
      </c>
      <c r="F170" s="127">
        <v>10</v>
      </c>
      <c r="G170" s="51" t="s">
        <v>146</v>
      </c>
      <c r="H170" s="51" t="s">
        <v>131</v>
      </c>
      <c r="I170" s="51" t="s">
        <v>387</v>
      </c>
      <c r="J170" s="51" t="s">
        <v>388</v>
      </c>
      <c r="K170" s="51" t="s">
        <v>389</v>
      </c>
      <c r="L170" s="51" t="s">
        <v>390</v>
      </c>
      <c r="M170" s="51" t="s">
        <v>151</v>
      </c>
      <c r="N170" s="119">
        <v>39448</v>
      </c>
      <c r="O170" s="51">
        <v>57</v>
      </c>
      <c r="P170" s="51" t="s">
        <v>37</v>
      </c>
      <c r="Q170" s="118" t="s">
        <v>780</v>
      </c>
      <c r="R170" s="51">
        <v>285</v>
      </c>
      <c r="S170" s="51" t="s">
        <v>336</v>
      </c>
      <c r="T170" s="51" t="s">
        <v>337</v>
      </c>
    </row>
    <row r="171" spans="1:20" s="51" customFormat="1" ht="15.5" x14ac:dyDescent="0.45">
      <c r="A171" s="124">
        <v>10555327</v>
      </c>
      <c r="B171" s="51" t="s">
        <v>783</v>
      </c>
      <c r="C171" s="51" t="s">
        <v>943</v>
      </c>
      <c r="D171" s="51" t="s">
        <v>129</v>
      </c>
      <c r="E171" s="51" t="s">
        <v>845</v>
      </c>
      <c r="F171" s="127">
        <v>1</v>
      </c>
      <c r="G171" s="51" t="s">
        <v>118</v>
      </c>
      <c r="H171" s="51" t="s">
        <v>131</v>
      </c>
      <c r="I171" s="51" t="s">
        <v>120</v>
      </c>
      <c r="J171" s="51" t="s">
        <v>121</v>
      </c>
      <c r="K171" s="51" t="s">
        <v>122</v>
      </c>
      <c r="L171" s="51" t="s">
        <v>784</v>
      </c>
      <c r="M171" s="51" t="s">
        <v>124</v>
      </c>
      <c r="N171" s="119">
        <v>42767</v>
      </c>
      <c r="O171" s="51">
        <v>21</v>
      </c>
      <c r="P171" s="51" t="s">
        <v>36</v>
      </c>
      <c r="Q171" s="118" t="s">
        <v>785</v>
      </c>
      <c r="R171" s="51">
        <v>190</v>
      </c>
      <c r="S171" s="51" t="s">
        <v>142</v>
      </c>
      <c r="T171" s="51" t="s">
        <v>160</v>
      </c>
    </row>
    <row r="172" spans="1:20" s="51" customFormat="1" ht="15.5" x14ac:dyDescent="0.45">
      <c r="A172" s="124">
        <v>192049</v>
      </c>
      <c r="B172" s="51" t="s">
        <v>731</v>
      </c>
      <c r="C172" s="51" t="s">
        <v>732</v>
      </c>
      <c r="D172" s="51" t="s">
        <v>156</v>
      </c>
      <c r="E172" s="51" t="s">
        <v>844</v>
      </c>
      <c r="F172" s="127">
        <v>25</v>
      </c>
      <c r="G172" s="51" t="s">
        <v>118</v>
      </c>
      <c r="H172" s="51" t="s">
        <v>157</v>
      </c>
      <c r="I172" s="51" t="s">
        <v>120</v>
      </c>
      <c r="J172" s="51" t="s">
        <v>121</v>
      </c>
      <c r="K172" s="51" t="s">
        <v>122</v>
      </c>
      <c r="L172" s="51" t="s">
        <v>158</v>
      </c>
      <c r="M172" s="51" t="s">
        <v>124</v>
      </c>
      <c r="N172" s="119">
        <v>34182</v>
      </c>
      <c r="O172" s="51">
        <v>56</v>
      </c>
      <c r="P172" s="51" t="s">
        <v>37</v>
      </c>
      <c r="Q172" s="118" t="s">
        <v>733</v>
      </c>
      <c r="R172" s="51">
        <v>215</v>
      </c>
      <c r="S172" s="51" t="s">
        <v>126</v>
      </c>
      <c r="T172" s="51" t="s">
        <v>160</v>
      </c>
    </row>
    <row r="173" spans="1:20" s="51" customFormat="1" ht="15.5" x14ac:dyDescent="0.45">
      <c r="A173" s="124">
        <v>191707</v>
      </c>
      <c r="B173" s="51" t="s">
        <v>43</v>
      </c>
      <c r="C173" s="51" t="s">
        <v>653</v>
      </c>
      <c r="D173" s="51" t="s">
        <v>156</v>
      </c>
      <c r="E173" s="51" t="s">
        <v>844</v>
      </c>
      <c r="F173" s="127">
        <v>25</v>
      </c>
      <c r="G173" s="51" t="s">
        <v>118</v>
      </c>
      <c r="H173" s="51" t="s">
        <v>157</v>
      </c>
      <c r="I173" s="51" t="s">
        <v>120</v>
      </c>
      <c r="J173" s="51" t="s">
        <v>121</v>
      </c>
      <c r="K173" s="51" t="s">
        <v>122</v>
      </c>
      <c r="L173" s="51" t="s">
        <v>701</v>
      </c>
      <c r="M173" s="51" t="s">
        <v>124</v>
      </c>
      <c r="N173" s="119">
        <v>34121</v>
      </c>
      <c r="O173" s="51">
        <v>47</v>
      </c>
      <c r="P173" s="51" t="s">
        <v>36</v>
      </c>
      <c r="Q173" s="118" t="s">
        <v>702</v>
      </c>
      <c r="R173" s="51">
        <v>240</v>
      </c>
      <c r="S173" s="51" t="s">
        <v>137</v>
      </c>
      <c r="T173" s="51" t="s">
        <v>160</v>
      </c>
    </row>
    <row r="174" spans="1:20" s="51" customFormat="1" ht="15.5" x14ac:dyDescent="0.45">
      <c r="A174" s="124">
        <v>288949</v>
      </c>
      <c r="B174" s="51" t="s">
        <v>788</v>
      </c>
      <c r="C174" s="51" t="s">
        <v>876</v>
      </c>
      <c r="D174" s="51" t="s">
        <v>129</v>
      </c>
      <c r="E174" s="51" t="s">
        <v>845</v>
      </c>
      <c r="F174" s="127">
        <v>4</v>
      </c>
      <c r="G174" s="51" t="s">
        <v>118</v>
      </c>
      <c r="H174" s="51" t="s">
        <v>131</v>
      </c>
      <c r="I174" s="51" t="s">
        <v>416</v>
      </c>
      <c r="J174" s="51" t="s">
        <v>417</v>
      </c>
      <c r="K174" s="51" t="s">
        <v>228</v>
      </c>
      <c r="L174" s="51" t="s">
        <v>789</v>
      </c>
      <c r="M174" s="51" t="s">
        <v>124</v>
      </c>
      <c r="N174" s="119">
        <v>41730</v>
      </c>
      <c r="O174" s="51">
        <v>40</v>
      </c>
      <c r="P174" s="51" t="s">
        <v>36</v>
      </c>
      <c r="Q174" s="118" t="s">
        <v>790</v>
      </c>
      <c r="R174" s="51">
        <v>180</v>
      </c>
      <c r="S174" s="51" t="s">
        <v>742</v>
      </c>
      <c r="T174" s="51" t="s">
        <v>160</v>
      </c>
    </row>
    <row r="175" spans="1:20" s="51" customFormat="1" ht="15.5" x14ac:dyDescent="0.45">
      <c r="A175" s="124">
        <v>102991</v>
      </c>
      <c r="B175" s="51" t="s">
        <v>502</v>
      </c>
      <c r="C175" s="51" t="s">
        <v>646</v>
      </c>
      <c r="D175" s="51" t="s">
        <v>231</v>
      </c>
      <c r="E175" s="51" t="s">
        <v>843</v>
      </c>
      <c r="F175" s="127">
        <v>18</v>
      </c>
      <c r="G175" s="51" t="s">
        <v>118</v>
      </c>
      <c r="H175" s="51" t="s">
        <v>119</v>
      </c>
      <c r="I175" s="51" t="s">
        <v>287</v>
      </c>
      <c r="J175" s="51" t="s">
        <v>288</v>
      </c>
      <c r="K175" s="51" t="s">
        <v>289</v>
      </c>
      <c r="L175" s="51" t="s">
        <v>238</v>
      </c>
      <c r="M175" s="51" t="s">
        <v>124</v>
      </c>
      <c r="N175" s="119">
        <v>36648</v>
      </c>
      <c r="O175" s="51">
        <v>45</v>
      </c>
      <c r="P175" s="51" t="s">
        <v>36</v>
      </c>
      <c r="Q175" s="118" t="s">
        <v>503</v>
      </c>
      <c r="R175" s="51">
        <v>255</v>
      </c>
      <c r="S175" s="51" t="s">
        <v>247</v>
      </c>
      <c r="T175" s="51" t="s">
        <v>197</v>
      </c>
    </row>
    <row r="176" spans="1:20" s="51" customFormat="1" ht="15.5" x14ac:dyDescent="0.45">
      <c r="A176" s="124">
        <v>102905</v>
      </c>
      <c r="B176" s="51" t="s">
        <v>504</v>
      </c>
      <c r="C176" s="51" t="s">
        <v>944</v>
      </c>
      <c r="D176" s="51" t="s">
        <v>117</v>
      </c>
      <c r="E176" s="51" t="s">
        <v>843</v>
      </c>
      <c r="F176" s="127">
        <v>10</v>
      </c>
      <c r="G176" s="51" t="s">
        <v>118</v>
      </c>
      <c r="H176" s="51" t="s">
        <v>119</v>
      </c>
      <c r="I176" s="51" t="s">
        <v>120</v>
      </c>
      <c r="J176" s="51" t="s">
        <v>121</v>
      </c>
      <c r="K176" s="51" t="s">
        <v>122</v>
      </c>
      <c r="L176" s="51" t="s">
        <v>238</v>
      </c>
      <c r="M176" s="51" t="s">
        <v>124</v>
      </c>
      <c r="N176" s="119">
        <v>39412</v>
      </c>
      <c r="O176" s="51">
        <v>51</v>
      </c>
      <c r="P176" s="51" t="s">
        <v>36</v>
      </c>
      <c r="Q176" s="118" t="s">
        <v>505</v>
      </c>
      <c r="R176" s="51">
        <v>170</v>
      </c>
      <c r="S176" s="51" t="s">
        <v>221</v>
      </c>
      <c r="T176" s="51" t="s">
        <v>160</v>
      </c>
    </row>
    <row r="177" spans="1:20" s="51" customFormat="1" ht="15.5" x14ac:dyDescent="0.45">
      <c r="A177" s="125">
        <v>103111</v>
      </c>
      <c r="B177" s="50" t="s">
        <v>506</v>
      </c>
      <c r="C177" s="50" t="s">
        <v>333</v>
      </c>
      <c r="D177" s="50" t="s">
        <v>223</v>
      </c>
      <c r="E177" s="50" t="s">
        <v>843</v>
      </c>
      <c r="F177" s="128">
        <v>36</v>
      </c>
      <c r="G177" s="50" t="s">
        <v>118</v>
      </c>
      <c r="H177" s="50" t="s">
        <v>119</v>
      </c>
      <c r="I177" s="50" t="s">
        <v>120</v>
      </c>
      <c r="J177" s="50" t="s">
        <v>121</v>
      </c>
      <c r="K177" s="50" t="s">
        <v>122</v>
      </c>
      <c r="L177" s="50" t="s">
        <v>123</v>
      </c>
      <c r="M177" s="50" t="s">
        <v>124</v>
      </c>
      <c r="N177" s="122">
        <v>29955</v>
      </c>
      <c r="O177" s="50">
        <v>57</v>
      </c>
      <c r="P177" s="50" t="s">
        <v>36</v>
      </c>
      <c r="Q177" s="121" t="s">
        <v>507</v>
      </c>
      <c r="R177" s="50">
        <v>190</v>
      </c>
      <c r="S177" s="50" t="s">
        <v>142</v>
      </c>
      <c r="T177" s="50" t="s">
        <v>127</v>
      </c>
    </row>
    <row r="178" spans="1:20" s="51" customFormat="1" ht="15.5" x14ac:dyDescent="0.45">
      <c r="A178" s="124">
        <v>103076</v>
      </c>
      <c r="B178" s="51" t="s">
        <v>508</v>
      </c>
      <c r="C178" s="51" t="s">
        <v>904</v>
      </c>
      <c r="D178" s="51" t="s">
        <v>277</v>
      </c>
      <c r="E178" s="51" t="s">
        <v>843</v>
      </c>
      <c r="F178" s="127">
        <v>36</v>
      </c>
      <c r="G178" s="51" t="s">
        <v>146</v>
      </c>
      <c r="H178" s="51" t="s">
        <v>119</v>
      </c>
      <c r="I178" s="51" t="s">
        <v>509</v>
      </c>
      <c r="J178" s="51" t="s">
        <v>510</v>
      </c>
      <c r="K178" s="51" t="s">
        <v>511</v>
      </c>
      <c r="L178" s="51" t="s">
        <v>512</v>
      </c>
      <c r="M178" s="51" t="s">
        <v>177</v>
      </c>
      <c r="N178" s="119">
        <v>30207</v>
      </c>
      <c r="O178" s="51">
        <v>56</v>
      </c>
      <c r="P178" s="51" t="s">
        <v>36</v>
      </c>
      <c r="Q178" s="118" t="s">
        <v>513</v>
      </c>
      <c r="R178" s="51">
        <v>365</v>
      </c>
      <c r="S178" s="51" t="s">
        <v>179</v>
      </c>
      <c r="T178" s="51" t="s">
        <v>310</v>
      </c>
    </row>
    <row r="179" spans="1:20" s="51" customFormat="1" ht="15.5" x14ac:dyDescent="0.45">
      <c r="A179" s="124">
        <v>240053</v>
      </c>
      <c r="B179" s="51" t="s">
        <v>144</v>
      </c>
      <c r="C179" s="51" t="s">
        <v>145</v>
      </c>
      <c r="D179" s="51" t="s">
        <v>171</v>
      </c>
      <c r="E179" s="51" t="s">
        <v>843</v>
      </c>
      <c r="F179" s="127">
        <v>0</v>
      </c>
      <c r="G179" s="51" t="s">
        <v>146</v>
      </c>
      <c r="H179" s="51" t="s">
        <v>119</v>
      </c>
      <c r="I179" s="51" t="s">
        <v>514</v>
      </c>
      <c r="J179" s="51" t="s">
        <v>515</v>
      </c>
      <c r="K179" s="51" t="s">
        <v>516</v>
      </c>
      <c r="L179" s="51" t="s">
        <v>517</v>
      </c>
      <c r="M179" s="51" t="s">
        <v>167</v>
      </c>
      <c r="N179" s="119">
        <v>43282</v>
      </c>
      <c r="O179" s="51">
        <v>28</v>
      </c>
      <c r="P179" s="51" t="s">
        <v>36</v>
      </c>
      <c r="Q179" s="118" t="s">
        <v>518</v>
      </c>
      <c r="R179" s="51" t="s">
        <v>494</v>
      </c>
      <c r="S179" s="51" t="s">
        <v>495</v>
      </c>
      <c r="T179" s="51">
        <v>6</v>
      </c>
    </row>
    <row r="180" spans="1:20" s="51" customFormat="1" ht="15.5" x14ac:dyDescent="0.45">
      <c r="A180" s="124">
        <v>103030</v>
      </c>
      <c r="B180" s="51" t="s">
        <v>519</v>
      </c>
      <c r="C180" s="51" t="s">
        <v>172</v>
      </c>
      <c r="D180" s="51" t="s">
        <v>117</v>
      </c>
      <c r="E180" s="51" t="s">
        <v>843</v>
      </c>
      <c r="F180" s="127">
        <v>27</v>
      </c>
      <c r="G180" s="51" t="s">
        <v>118</v>
      </c>
      <c r="H180" s="51" t="s">
        <v>119</v>
      </c>
      <c r="I180" s="51" t="s">
        <v>120</v>
      </c>
      <c r="J180" s="51" t="s">
        <v>121</v>
      </c>
      <c r="K180" s="51" t="s">
        <v>122</v>
      </c>
      <c r="L180" s="51" t="s">
        <v>123</v>
      </c>
      <c r="M180" s="51" t="s">
        <v>124</v>
      </c>
      <c r="N180" s="119">
        <v>33399</v>
      </c>
      <c r="O180" s="51">
        <v>49</v>
      </c>
      <c r="P180" s="51" t="s">
        <v>36</v>
      </c>
      <c r="Q180" s="118" t="s">
        <v>520</v>
      </c>
      <c r="R180" s="51">
        <v>215</v>
      </c>
      <c r="S180" s="51" t="s">
        <v>126</v>
      </c>
      <c r="T180" s="51" t="s">
        <v>127</v>
      </c>
    </row>
    <row r="181" spans="1:20" s="51" customFormat="1" ht="15.5" x14ac:dyDescent="0.45">
      <c r="A181" s="124">
        <v>102906</v>
      </c>
      <c r="B181" s="51" t="s">
        <v>521</v>
      </c>
      <c r="C181" s="51" t="s">
        <v>945</v>
      </c>
      <c r="D181" s="51" t="s">
        <v>117</v>
      </c>
      <c r="E181" s="51" t="s">
        <v>843</v>
      </c>
      <c r="F181" s="127">
        <v>10</v>
      </c>
      <c r="G181" s="51" t="s">
        <v>118</v>
      </c>
      <c r="H181" s="51" t="s">
        <v>119</v>
      </c>
      <c r="I181" s="51" t="s">
        <v>120</v>
      </c>
      <c r="J181" s="51" t="s">
        <v>121</v>
      </c>
      <c r="K181" s="51" t="s">
        <v>122</v>
      </c>
      <c r="L181" s="51" t="s">
        <v>238</v>
      </c>
      <c r="M181" s="51" t="s">
        <v>124</v>
      </c>
      <c r="N181" s="119">
        <v>39412</v>
      </c>
      <c r="O181" s="51">
        <v>55</v>
      </c>
      <c r="P181" s="51" t="s">
        <v>37</v>
      </c>
      <c r="Q181" s="118" t="s">
        <v>522</v>
      </c>
      <c r="R181" s="51">
        <v>190</v>
      </c>
      <c r="S181" s="51" t="s">
        <v>142</v>
      </c>
      <c r="T181" s="51" t="s">
        <v>160</v>
      </c>
    </row>
    <row r="182" spans="1:20" s="51" customFormat="1" ht="15.5" x14ac:dyDescent="0.45">
      <c r="A182" s="124">
        <v>191708</v>
      </c>
      <c r="B182" s="51" t="s">
        <v>703</v>
      </c>
      <c r="C182" s="51" t="s">
        <v>172</v>
      </c>
      <c r="D182" s="51" t="s">
        <v>156</v>
      </c>
      <c r="E182" s="51" t="s">
        <v>844</v>
      </c>
      <c r="F182" s="127">
        <v>16</v>
      </c>
      <c r="G182" s="51" t="s">
        <v>118</v>
      </c>
      <c r="H182" s="51" t="s">
        <v>157</v>
      </c>
      <c r="I182" s="51" t="s">
        <v>132</v>
      </c>
      <c r="J182" s="51" t="s">
        <v>133</v>
      </c>
      <c r="K182" s="51" t="s">
        <v>134</v>
      </c>
      <c r="L182" s="51" t="s">
        <v>135</v>
      </c>
      <c r="M182" s="51" t="s">
        <v>204</v>
      </c>
      <c r="N182" s="119">
        <v>37207</v>
      </c>
      <c r="O182" s="51">
        <v>52</v>
      </c>
      <c r="P182" s="51" t="s">
        <v>36</v>
      </c>
      <c r="Q182" s="118" t="s">
        <v>704</v>
      </c>
      <c r="R182" s="51">
        <v>255</v>
      </c>
      <c r="S182" s="51" t="s">
        <v>247</v>
      </c>
      <c r="T182" s="51" t="s">
        <v>197</v>
      </c>
    </row>
    <row r="183" spans="1:20" s="51" customFormat="1" ht="15.5" x14ac:dyDescent="0.45">
      <c r="A183" s="124">
        <v>68323</v>
      </c>
      <c r="B183" s="51" t="s">
        <v>154</v>
      </c>
      <c r="C183" s="51" t="s">
        <v>155</v>
      </c>
      <c r="D183" s="51" t="s">
        <v>156</v>
      </c>
      <c r="E183" s="51" t="s">
        <v>844</v>
      </c>
      <c r="F183" s="127">
        <v>7</v>
      </c>
      <c r="G183" s="51" t="s">
        <v>118</v>
      </c>
      <c r="H183" s="51" t="s">
        <v>157</v>
      </c>
      <c r="I183" s="51" t="s">
        <v>120</v>
      </c>
      <c r="J183" s="51" t="s">
        <v>121</v>
      </c>
      <c r="K183" s="51" t="s">
        <v>122</v>
      </c>
      <c r="L183" s="51" t="s">
        <v>158</v>
      </c>
      <c r="M183" s="51" t="s">
        <v>124</v>
      </c>
      <c r="N183" s="119">
        <v>40787</v>
      </c>
      <c r="O183" s="51">
        <v>37</v>
      </c>
      <c r="P183" s="51" t="s">
        <v>37</v>
      </c>
      <c r="Q183" s="118" t="s">
        <v>159</v>
      </c>
      <c r="R183" s="51">
        <v>240</v>
      </c>
      <c r="S183" s="51" t="s">
        <v>137</v>
      </c>
      <c r="T183" s="51" t="s">
        <v>160</v>
      </c>
    </row>
    <row r="184" spans="1:20" s="51" customFormat="1" ht="15.5" x14ac:dyDescent="0.45">
      <c r="A184" s="124">
        <v>192154</v>
      </c>
      <c r="B184" s="51" t="s">
        <v>737</v>
      </c>
      <c r="C184" s="51" t="s">
        <v>738</v>
      </c>
      <c r="D184" s="51" t="s">
        <v>156</v>
      </c>
      <c r="E184" s="51" t="s">
        <v>844</v>
      </c>
      <c r="F184" s="127">
        <v>27</v>
      </c>
      <c r="G184" s="51" t="s">
        <v>118</v>
      </c>
      <c r="H184" s="51" t="s">
        <v>157</v>
      </c>
      <c r="I184" s="51" t="s">
        <v>120</v>
      </c>
      <c r="J184" s="51" t="s">
        <v>121</v>
      </c>
      <c r="K184" s="51" t="s">
        <v>122</v>
      </c>
      <c r="L184" s="51" t="s">
        <v>158</v>
      </c>
      <c r="M184" s="51" t="s">
        <v>124</v>
      </c>
      <c r="N184" s="119">
        <v>33515</v>
      </c>
      <c r="O184" s="51">
        <v>58</v>
      </c>
      <c r="P184" s="51" t="s">
        <v>36</v>
      </c>
      <c r="Q184" s="118" t="s">
        <v>739</v>
      </c>
      <c r="R184" s="51">
        <v>190</v>
      </c>
      <c r="S184" s="51" t="s">
        <v>142</v>
      </c>
      <c r="T184" s="51" t="s">
        <v>127</v>
      </c>
    </row>
    <row r="185" spans="1:20" s="51" customFormat="1" ht="15.5" x14ac:dyDescent="0.45">
      <c r="A185" s="124">
        <v>10624701</v>
      </c>
      <c r="B185" s="51" t="s">
        <v>791</v>
      </c>
      <c r="C185" s="51" t="s">
        <v>792</v>
      </c>
      <c r="D185" s="51" t="s">
        <v>182</v>
      </c>
      <c r="E185" s="51" t="s">
        <v>845</v>
      </c>
      <c r="F185" s="127">
        <v>0</v>
      </c>
      <c r="G185" s="51" t="s">
        <v>146</v>
      </c>
      <c r="H185" s="51" t="s">
        <v>131</v>
      </c>
      <c r="I185" s="51" t="s">
        <v>428</v>
      </c>
      <c r="J185" s="51" t="s">
        <v>429</v>
      </c>
      <c r="K185" s="51" t="s">
        <v>202</v>
      </c>
      <c r="L185" s="51" t="s">
        <v>793</v>
      </c>
      <c r="M185" s="51" t="s">
        <v>167</v>
      </c>
      <c r="N185" s="119">
        <v>43283</v>
      </c>
      <c r="O185" s="51">
        <v>28</v>
      </c>
      <c r="P185" s="51" t="s">
        <v>36</v>
      </c>
      <c r="Q185" s="118" t="s">
        <v>794</v>
      </c>
      <c r="R185" s="51" t="s">
        <v>169</v>
      </c>
      <c r="S185" s="51" t="s">
        <v>170</v>
      </c>
      <c r="T185" s="51">
        <v>4</v>
      </c>
    </row>
    <row r="186" spans="1:20" s="51" customFormat="1" ht="15.5" x14ac:dyDescent="0.45">
      <c r="A186" s="125">
        <v>103116</v>
      </c>
      <c r="B186" s="50" t="s">
        <v>523</v>
      </c>
      <c r="C186" s="50" t="s">
        <v>869</v>
      </c>
      <c r="D186" s="50" t="s">
        <v>199</v>
      </c>
      <c r="E186" s="50" t="s">
        <v>843</v>
      </c>
      <c r="F186" s="128">
        <v>36</v>
      </c>
      <c r="G186" s="50" t="s">
        <v>118</v>
      </c>
      <c r="H186" s="50" t="s">
        <v>119</v>
      </c>
      <c r="I186" s="50" t="s">
        <v>287</v>
      </c>
      <c r="J186" s="50" t="s">
        <v>288</v>
      </c>
      <c r="K186" s="50" t="s">
        <v>289</v>
      </c>
      <c r="L186" s="50" t="s">
        <v>235</v>
      </c>
      <c r="M186" s="50" t="s">
        <v>124</v>
      </c>
      <c r="N186" s="122">
        <v>30006</v>
      </c>
      <c r="O186" s="50">
        <v>58</v>
      </c>
      <c r="P186" s="50" t="s">
        <v>36</v>
      </c>
      <c r="Q186" s="121" t="s">
        <v>524</v>
      </c>
      <c r="R186" s="50">
        <v>255</v>
      </c>
      <c r="S186" s="50" t="s">
        <v>247</v>
      </c>
      <c r="T186" s="50" t="s">
        <v>197</v>
      </c>
    </row>
    <row r="187" spans="1:20" s="51" customFormat="1" ht="15.5" x14ac:dyDescent="0.45">
      <c r="A187" s="124">
        <v>102930</v>
      </c>
      <c r="B187" s="51" t="s">
        <v>525</v>
      </c>
      <c r="C187" s="51" t="s">
        <v>697</v>
      </c>
      <c r="D187" s="51" t="s">
        <v>223</v>
      </c>
      <c r="E187" s="51" t="s">
        <v>843</v>
      </c>
      <c r="F187" s="127">
        <v>12</v>
      </c>
      <c r="G187" s="51" t="s">
        <v>118</v>
      </c>
      <c r="H187" s="51" t="s">
        <v>119</v>
      </c>
      <c r="I187" s="51" t="s">
        <v>120</v>
      </c>
      <c r="J187" s="51" t="s">
        <v>121</v>
      </c>
      <c r="K187" s="51" t="s">
        <v>122</v>
      </c>
      <c r="L187" s="51" t="s">
        <v>209</v>
      </c>
      <c r="M187" s="51" t="s">
        <v>124</v>
      </c>
      <c r="N187" s="119">
        <v>38992</v>
      </c>
      <c r="O187" s="51">
        <v>53</v>
      </c>
      <c r="P187" s="51" t="s">
        <v>36</v>
      </c>
      <c r="Q187" s="118" t="s">
        <v>526</v>
      </c>
      <c r="R187" s="51">
        <v>170</v>
      </c>
      <c r="S187" s="51" t="s">
        <v>221</v>
      </c>
      <c r="T187" s="51" t="s">
        <v>160</v>
      </c>
    </row>
    <row r="188" spans="1:20" s="51" customFormat="1" ht="15.5" x14ac:dyDescent="0.45">
      <c r="A188" s="124">
        <v>104668</v>
      </c>
      <c r="B188" s="51" t="s">
        <v>795</v>
      </c>
      <c r="C188" s="51" t="s">
        <v>333</v>
      </c>
      <c r="D188" s="51" t="s">
        <v>182</v>
      </c>
      <c r="E188" s="51" t="s">
        <v>845</v>
      </c>
      <c r="F188" s="127">
        <v>10</v>
      </c>
      <c r="G188" s="51" t="s">
        <v>118</v>
      </c>
      <c r="H188" s="51" t="s">
        <v>131</v>
      </c>
      <c r="I188" s="51" t="s">
        <v>192</v>
      </c>
      <c r="J188" s="51" t="s">
        <v>193</v>
      </c>
      <c r="K188" s="51" t="s">
        <v>194</v>
      </c>
      <c r="L188" s="51" t="s">
        <v>195</v>
      </c>
      <c r="M188" s="51" t="s">
        <v>204</v>
      </c>
      <c r="N188" s="119">
        <v>39448</v>
      </c>
      <c r="O188" s="51">
        <v>50</v>
      </c>
      <c r="P188" s="51" t="s">
        <v>36</v>
      </c>
      <c r="Q188" s="118" t="s">
        <v>796</v>
      </c>
      <c r="R188" s="51">
        <v>255</v>
      </c>
      <c r="S188" s="51" t="s">
        <v>247</v>
      </c>
      <c r="T188" s="51" t="s">
        <v>197</v>
      </c>
    </row>
    <row r="189" spans="1:20" s="51" customFormat="1" ht="15.5" x14ac:dyDescent="0.45">
      <c r="A189" s="124">
        <v>191549</v>
      </c>
      <c r="B189" s="51" t="s">
        <v>693</v>
      </c>
      <c r="C189" s="51" t="s">
        <v>694</v>
      </c>
      <c r="D189" s="51" t="s">
        <v>156</v>
      </c>
      <c r="E189" s="51" t="s">
        <v>844</v>
      </c>
      <c r="F189" s="127">
        <v>26</v>
      </c>
      <c r="G189" s="51" t="s">
        <v>118</v>
      </c>
      <c r="H189" s="51" t="s">
        <v>157</v>
      </c>
      <c r="I189" s="51" t="s">
        <v>120</v>
      </c>
      <c r="J189" s="51" t="s">
        <v>121</v>
      </c>
      <c r="K189" s="51" t="s">
        <v>122</v>
      </c>
      <c r="L189" s="51" t="s">
        <v>158</v>
      </c>
      <c r="M189" s="51" t="s">
        <v>124</v>
      </c>
      <c r="N189" s="119">
        <v>33909</v>
      </c>
      <c r="O189" s="51">
        <v>56</v>
      </c>
      <c r="P189" s="51" t="s">
        <v>36</v>
      </c>
      <c r="Q189" s="118" t="s">
        <v>695</v>
      </c>
      <c r="R189" s="51">
        <v>215</v>
      </c>
      <c r="S189" s="51" t="s">
        <v>126</v>
      </c>
      <c r="T189" s="51" t="s">
        <v>160</v>
      </c>
    </row>
    <row r="190" spans="1:20" s="51" customFormat="1" ht="15.5" x14ac:dyDescent="0.45">
      <c r="A190" s="124">
        <v>103007</v>
      </c>
      <c r="B190" s="51" t="s">
        <v>527</v>
      </c>
      <c r="C190" s="51" t="s">
        <v>172</v>
      </c>
      <c r="D190" s="51" t="s">
        <v>189</v>
      </c>
      <c r="E190" s="51" t="s">
        <v>843</v>
      </c>
      <c r="F190" s="127">
        <v>26</v>
      </c>
      <c r="G190" s="51" t="s">
        <v>118</v>
      </c>
      <c r="H190" s="51" t="s">
        <v>119</v>
      </c>
      <c r="I190" s="51" t="s">
        <v>132</v>
      </c>
      <c r="J190" s="51" t="s">
        <v>133</v>
      </c>
      <c r="K190" s="51" t="s">
        <v>134</v>
      </c>
      <c r="L190" s="51" t="s">
        <v>135</v>
      </c>
      <c r="M190" s="51" t="s">
        <v>124</v>
      </c>
      <c r="N190" s="119">
        <v>33805</v>
      </c>
      <c r="O190" s="51">
        <v>52</v>
      </c>
      <c r="P190" s="51" t="s">
        <v>36</v>
      </c>
      <c r="Q190" s="118" t="s">
        <v>528</v>
      </c>
      <c r="R190" s="51">
        <v>255</v>
      </c>
      <c r="S190" s="51" t="s">
        <v>247</v>
      </c>
      <c r="T190" s="51" t="s">
        <v>197</v>
      </c>
    </row>
    <row r="191" spans="1:20" s="51" customFormat="1" ht="15.5" x14ac:dyDescent="0.45">
      <c r="A191" s="124">
        <v>103024</v>
      </c>
      <c r="B191" s="51" t="s">
        <v>529</v>
      </c>
      <c r="C191" s="51" t="s">
        <v>946</v>
      </c>
      <c r="D191" s="51" t="s">
        <v>108</v>
      </c>
      <c r="E191" s="51" t="s">
        <v>843</v>
      </c>
      <c r="F191" s="127">
        <v>27</v>
      </c>
      <c r="G191" s="51" t="s">
        <v>146</v>
      </c>
      <c r="H191" s="51" t="s">
        <v>119</v>
      </c>
      <c r="I191" s="51" t="s">
        <v>387</v>
      </c>
      <c r="J191" s="51" t="s">
        <v>388</v>
      </c>
      <c r="K191" s="51" t="s">
        <v>389</v>
      </c>
      <c r="L191" s="51" t="s">
        <v>390</v>
      </c>
      <c r="M191" s="51" t="s">
        <v>151</v>
      </c>
      <c r="N191" s="119">
        <v>33287</v>
      </c>
      <c r="O191" s="51">
        <v>53</v>
      </c>
      <c r="P191" s="51" t="s">
        <v>37</v>
      </c>
      <c r="Q191" s="118" t="s">
        <v>530</v>
      </c>
      <c r="R191" s="51">
        <v>305</v>
      </c>
      <c r="S191" s="51" t="s">
        <v>206</v>
      </c>
      <c r="T191" s="51" t="s">
        <v>337</v>
      </c>
    </row>
    <row r="192" spans="1:20" s="51" customFormat="1" ht="15.5" x14ac:dyDescent="0.45">
      <c r="A192" s="124">
        <v>103044</v>
      </c>
      <c r="B192" s="51" t="s">
        <v>531</v>
      </c>
      <c r="C192" s="51" t="s">
        <v>947</v>
      </c>
      <c r="D192" s="51" t="s">
        <v>231</v>
      </c>
      <c r="E192" s="51" t="s">
        <v>843</v>
      </c>
      <c r="F192" s="127">
        <v>28</v>
      </c>
      <c r="G192" s="51" t="s">
        <v>118</v>
      </c>
      <c r="H192" s="51" t="s">
        <v>119</v>
      </c>
      <c r="I192" s="51" t="s">
        <v>287</v>
      </c>
      <c r="J192" s="51" t="s">
        <v>288</v>
      </c>
      <c r="K192" s="51" t="s">
        <v>289</v>
      </c>
      <c r="L192" s="51" t="s">
        <v>235</v>
      </c>
      <c r="M192" s="51" t="s">
        <v>204</v>
      </c>
      <c r="N192" s="119">
        <v>32933</v>
      </c>
      <c r="O192" s="51">
        <v>56</v>
      </c>
      <c r="P192" s="51" t="s">
        <v>36</v>
      </c>
      <c r="Q192" s="118" t="s">
        <v>532</v>
      </c>
      <c r="R192" s="51">
        <v>255</v>
      </c>
      <c r="S192" s="51" t="s">
        <v>247</v>
      </c>
      <c r="T192" s="51" t="s">
        <v>197</v>
      </c>
    </row>
    <row r="193" spans="1:20" s="51" customFormat="1" ht="15.5" x14ac:dyDescent="0.45">
      <c r="A193" s="124">
        <v>191664</v>
      </c>
      <c r="B193" s="51" t="s">
        <v>696</v>
      </c>
      <c r="C193" s="51" t="s">
        <v>697</v>
      </c>
      <c r="D193" s="51" t="s">
        <v>156</v>
      </c>
      <c r="E193" s="51" t="s">
        <v>844</v>
      </c>
      <c r="F193" s="127">
        <v>27</v>
      </c>
      <c r="G193" s="51" t="s">
        <v>118</v>
      </c>
      <c r="H193" s="51" t="s">
        <v>157</v>
      </c>
      <c r="I193" s="51" t="s">
        <v>120</v>
      </c>
      <c r="J193" s="51" t="s">
        <v>121</v>
      </c>
      <c r="K193" s="51" t="s">
        <v>122</v>
      </c>
      <c r="L193" s="51" t="s">
        <v>158</v>
      </c>
      <c r="M193" s="51" t="s">
        <v>124</v>
      </c>
      <c r="N193" s="119">
        <v>33420</v>
      </c>
      <c r="O193" s="51">
        <v>47</v>
      </c>
      <c r="P193" s="51" t="s">
        <v>36</v>
      </c>
      <c r="Q193" s="118" t="s">
        <v>698</v>
      </c>
      <c r="R193" s="51">
        <v>190</v>
      </c>
      <c r="S193" s="51" t="s">
        <v>142</v>
      </c>
      <c r="T193" s="51" t="s">
        <v>160</v>
      </c>
    </row>
    <row r="194" spans="1:20" s="51" customFormat="1" ht="15.5" x14ac:dyDescent="0.45">
      <c r="A194" s="124">
        <v>191040</v>
      </c>
      <c r="B194" s="51" t="s">
        <v>660</v>
      </c>
      <c r="C194" s="51" t="s">
        <v>661</v>
      </c>
      <c r="D194" s="51" t="s">
        <v>156</v>
      </c>
      <c r="E194" s="51" t="s">
        <v>844</v>
      </c>
      <c r="F194" s="127">
        <v>11</v>
      </c>
      <c r="G194" s="51" t="s">
        <v>118</v>
      </c>
      <c r="H194" s="51" t="s">
        <v>157</v>
      </c>
      <c r="I194" s="51" t="s">
        <v>120</v>
      </c>
      <c r="J194" s="51" t="s">
        <v>121</v>
      </c>
      <c r="K194" s="51" t="s">
        <v>122</v>
      </c>
      <c r="L194" s="51" t="s">
        <v>662</v>
      </c>
      <c r="M194" s="51" t="s">
        <v>124</v>
      </c>
      <c r="N194" s="119">
        <v>39085</v>
      </c>
      <c r="O194" s="51">
        <v>46</v>
      </c>
      <c r="P194" s="51" t="s">
        <v>36</v>
      </c>
      <c r="Q194" s="118" t="s">
        <v>663</v>
      </c>
      <c r="R194" s="51">
        <v>255</v>
      </c>
      <c r="S194" s="51" t="s">
        <v>247</v>
      </c>
      <c r="T194" s="51" t="s">
        <v>160</v>
      </c>
    </row>
    <row r="195" spans="1:20" s="51" customFormat="1" ht="15.5" x14ac:dyDescent="0.45">
      <c r="A195" s="124">
        <v>99084</v>
      </c>
      <c r="B195" s="51" t="s">
        <v>108</v>
      </c>
      <c r="C195" s="51" t="s">
        <v>213</v>
      </c>
      <c r="D195" s="51" t="s">
        <v>171</v>
      </c>
      <c r="E195" s="51" t="s">
        <v>843</v>
      </c>
      <c r="F195" s="127">
        <v>10</v>
      </c>
      <c r="G195" s="51" t="s">
        <v>146</v>
      </c>
      <c r="H195" s="51" t="s">
        <v>119</v>
      </c>
      <c r="I195" s="51" t="s">
        <v>533</v>
      </c>
      <c r="J195" s="51" t="s">
        <v>534</v>
      </c>
      <c r="K195" s="51" t="s">
        <v>323</v>
      </c>
      <c r="L195" s="51" t="s">
        <v>535</v>
      </c>
      <c r="M195" s="51" t="s">
        <v>167</v>
      </c>
      <c r="N195" s="119">
        <v>39539</v>
      </c>
      <c r="O195" s="51">
        <v>45</v>
      </c>
      <c r="P195" s="51" t="s">
        <v>36</v>
      </c>
      <c r="Q195" s="118" t="s">
        <v>536</v>
      </c>
      <c r="R195" s="51" t="s">
        <v>494</v>
      </c>
      <c r="S195" s="51" t="s">
        <v>495</v>
      </c>
      <c r="T195" s="51">
        <v>8</v>
      </c>
    </row>
    <row r="196" spans="1:20" s="51" customFormat="1" ht="15.5" x14ac:dyDescent="0.45">
      <c r="A196" s="124">
        <v>191710</v>
      </c>
      <c r="B196" s="51" t="s">
        <v>705</v>
      </c>
      <c r="C196" s="51" t="s">
        <v>895</v>
      </c>
      <c r="D196" s="51" t="s">
        <v>156</v>
      </c>
      <c r="E196" s="51" t="s">
        <v>844</v>
      </c>
      <c r="F196" s="127">
        <v>21</v>
      </c>
      <c r="G196" s="51" t="s">
        <v>118</v>
      </c>
      <c r="H196" s="51" t="s">
        <v>157</v>
      </c>
      <c r="I196" s="51" t="s">
        <v>120</v>
      </c>
      <c r="J196" s="51" t="s">
        <v>121</v>
      </c>
      <c r="K196" s="51" t="s">
        <v>122</v>
      </c>
      <c r="L196" s="51" t="s">
        <v>158</v>
      </c>
      <c r="M196" s="51" t="s">
        <v>124</v>
      </c>
      <c r="N196" s="119">
        <v>35521</v>
      </c>
      <c r="O196" s="51">
        <v>44</v>
      </c>
      <c r="P196" s="51" t="s">
        <v>36</v>
      </c>
      <c r="Q196" s="118" t="s">
        <v>706</v>
      </c>
      <c r="R196" s="51">
        <v>240</v>
      </c>
      <c r="S196" s="51" t="s">
        <v>137</v>
      </c>
      <c r="T196" s="51" t="s">
        <v>160</v>
      </c>
    </row>
    <row r="197" spans="1:20" s="51" customFormat="1" ht="15.5" x14ac:dyDescent="0.45">
      <c r="A197" s="124">
        <v>191711</v>
      </c>
      <c r="B197" s="51" t="s">
        <v>707</v>
      </c>
      <c r="C197" s="51" t="s">
        <v>708</v>
      </c>
      <c r="D197" s="51" t="s">
        <v>156</v>
      </c>
      <c r="E197" s="51" t="s">
        <v>844</v>
      </c>
      <c r="F197" s="127">
        <v>25</v>
      </c>
      <c r="G197" s="51" t="s">
        <v>118</v>
      </c>
      <c r="H197" s="51" t="s">
        <v>157</v>
      </c>
      <c r="I197" s="51" t="s">
        <v>120</v>
      </c>
      <c r="J197" s="51" t="s">
        <v>121</v>
      </c>
      <c r="K197" s="51" t="s">
        <v>122</v>
      </c>
      <c r="L197" s="51" t="s">
        <v>158</v>
      </c>
      <c r="M197" s="51" t="s">
        <v>124</v>
      </c>
      <c r="N197" s="119">
        <v>34243</v>
      </c>
      <c r="O197" s="51">
        <v>56</v>
      </c>
      <c r="P197" s="51" t="s">
        <v>36</v>
      </c>
      <c r="Q197" s="118" t="s">
        <v>709</v>
      </c>
      <c r="R197" s="51">
        <v>215</v>
      </c>
      <c r="S197" s="51" t="s">
        <v>126</v>
      </c>
      <c r="T197" s="51" t="s">
        <v>160</v>
      </c>
    </row>
    <row r="198" spans="1:20" s="51" customFormat="1" ht="15.5" x14ac:dyDescent="0.45">
      <c r="A198" s="124">
        <v>102907</v>
      </c>
      <c r="B198" s="51" t="s">
        <v>537</v>
      </c>
      <c r="C198" s="51" t="s">
        <v>904</v>
      </c>
      <c r="D198" s="51" t="s">
        <v>117</v>
      </c>
      <c r="E198" s="51" t="s">
        <v>843</v>
      </c>
      <c r="F198" s="127">
        <v>10</v>
      </c>
      <c r="G198" s="51" t="s">
        <v>118</v>
      </c>
      <c r="H198" s="51" t="s">
        <v>119</v>
      </c>
      <c r="I198" s="51" t="s">
        <v>120</v>
      </c>
      <c r="J198" s="51" t="s">
        <v>121</v>
      </c>
      <c r="K198" s="51" t="s">
        <v>122</v>
      </c>
      <c r="L198" s="51" t="s">
        <v>123</v>
      </c>
      <c r="M198" s="51" t="s">
        <v>124</v>
      </c>
      <c r="N198" s="119">
        <v>39412</v>
      </c>
      <c r="O198" s="51">
        <v>32</v>
      </c>
      <c r="P198" s="51" t="s">
        <v>36</v>
      </c>
      <c r="Q198" s="118" t="s">
        <v>538</v>
      </c>
      <c r="R198" s="51">
        <v>190</v>
      </c>
      <c r="S198" s="51" t="s">
        <v>142</v>
      </c>
      <c r="T198" s="51" t="s">
        <v>127</v>
      </c>
    </row>
    <row r="199" spans="1:20" s="51" customFormat="1" ht="15.5" x14ac:dyDescent="0.45">
      <c r="A199" s="124">
        <v>103018</v>
      </c>
      <c r="B199" s="51" t="s">
        <v>539</v>
      </c>
      <c r="C199" s="51" t="s">
        <v>948</v>
      </c>
      <c r="D199" s="51" t="s">
        <v>117</v>
      </c>
      <c r="E199" s="51" t="s">
        <v>843</v>
      </c>
      <c r="F199" s="127">
        <v>25</v>
      </c>
      <c r="G199" s="51" t="s">
        <v>118</v>
      </c>
      <c r="H199" s="51" t="s">
        <v>119</v>
      </c>
      <c r="I199" s="51" t="s">
        <v>120</v>
      </c>
      <c r="J199" s="51" t="s">
        <v>121</v>
      </c>
      <c r="K199" s="51" t="s">
        <v>122</v>
      </c>
      <c r="L199" s="51" t="s">
        <v>209</v>
      </c>
      <c r="M199" s="51" t="s">
        <v>124</v>
      </c>
      <c r="N199" s="119">
        <v>34213</v>
      </c>
      <c r="O199" s="51">
        <v>54</v>
      </c>
      <c r="P199" s="51" t="s">
        <v>37</v>
      </c>
      <c r="Q199" s="118" t="s">
        <v>540</v>
      </c>
      <c r="R199" s="51">
        <v>170</v>
      </c>
      <c r="S199" s="51" t="s">
        <v>221</v>
      </c>
      <c r="T199" s="51" t="s">
        <v>211</v>
      </c>
    </row>
    <row r="200" spans="1:20" s="51" customFormat="1" ht="15.5" x14ac:dyDescent="0.45">
      <c r="A200" s="124">
        <v>191295</v>
      </c>
      <c r="B200" s="51" t="s">
        <v>675</v>
      </c>
      <c r="C200" s="51" t="s">
        <v>676</v>
      </c>
      <c r="D200" s="51" t="s">
        <v>156</v>
      </c>
      <c r="E200" s="51" t="s">
        <v>844</v>
      </c>
      <c r="F200" s="127">
        <v>10</v>
      </c>
      <c r="G200" s="51" t="s">
        <v>118</v>
      </c>
      <c r="H200" s="51" t="s">
        <v>157</v>
      </c>
      <c r="I200" s="51" t="s">
        <v>120</v>
      </c>
      <c r="J200" s="51" t="s">
        <v>121</v>
      </c>
      <c r="K200" s="51" t="s">
        <v>122</v>
      </c>
      <c r="L200" s="51" t="s">
        <v>158</v>
      </c>
      <c r="M200" s="51" t="s">
        <v>124</v>
      </c>
      <c r="N200" s="119">
        <v>39479</v>
      </c>
      <c r="O200" s="51">
        <v>53</v>
      </c>
      <c r="P200" s="51" t="s">
        <v>36</v>
      </c>
      <c r="Q200" s="118" t="s">
        <v>677</v>
      </c>
      <c r="R200" s="51">
        <v>215</v>
      </c>
      <c r="S200" s="51" t="s">
        <v>126</v>
      </c>
      <c r="T200" s="51" t="s">
        <v>160</v>
      </c>
    </row>
    <row r="201" spans="1:20" s="51" customFormat="1" ht="15.5" x14ac:dyDescent="0.45">
      <c r="A201" s="124">
        <v>102982</v>
      </c>
      <c r="B201" s="51" t="s">
        <v>541</v>
      </c>
      <c r="C201" s="51" t="s">
        <v>941</v>
      </c>
      <c r="D201" s="51" t="s">
        <v>223</v>
      </c>
      <c r="E201" s="51" t="s">
        <v>843</v>
      </c>
      <c r="F201" s="127">
        <v>20</v>
      </c>
      <c r="G201" s="51" t="s">
        <v>118</v>
      </c>
      <c r="H201" s="51" t="s">
        <v>119</v>
      </c>
      <c r="I201" s="51" t="s">
        <v>132</v>
      </c>
      <c r="J201" s="51" t="s">
        <v>133</v>
      </c>
      <c r="K201" s="51" t="s">
        <v>134</v>
      </c>
      <c r="L201" s="51" t="s">
        <v>135</v>
      </c>
      <c r="M201" s="51" t="s">
        <v>124</v>
      </c>
      <c r="N201" s="119">
        <v>36100</v>
      </c>
      <c r="O201" s="51">
        <v>47</v>
      </c>
      <c r="P201" s="51" t="s">
        <v>36</v>
      </c>
      <c r="Q201" s="118" t="s">
        <v>542</v>
      </c>
      <c r="R201" s="51">
        <v>255</v>
      </c>
      <c r="S201" s="51" t="s">
        <v>247</v>
      </c>
      <c r="T201" s="51" t="s">
        <v>197</v>
      </c>
    </row>
    <row r="202" spans="1:20" s="51" customFormat="1" ht="15.5" x14ac:dyDescent="0.45">
      <c r="A202" s="124">
        <v>191202</v>
      </c>
      <c r="B202" s="51" t="s">
        <v>667</v>
      </c>
      <c r="C202" s="51" t="s">
        <v>569</v>
      </c>
      <c r="D202" s="51" t="s">
        <v>161</v>
      </c>
      <c r="E202" s="51" t="s">
        <v>844</v>
      </c>
      <c r="F202" s="127">
        <v>21</v>
      </c>
      <c r="G202" s="51" t="s">
        <v>118</v>
      </c>
      <c r="H202" s="51" t="s">
        <v>157</v>
      </c>
      <c r="I202" s="51" t="s">
        <v>192</v>
      </c>
      <c r="J202" s="51" t="s">
        <v>193</v>
      </c>
      <c r="K202" s="51" t="s">
        <v>194</v>
      </c>
      <c r="L202" s="51" t="s">
        <v>195</v>
      </c>
      <c r="M202" s="51" t="s">
        <v>124</v>
      </c>
      <c r="N202" s="119">
        <v>35400</v>
      </c>
      <c r="O202" s="51">
        <v>55</v>
      </c>
      <c r="P202" s="51" t="s">
        <v>36</v>
      </c>
      <c r="Q202" s="118" t="s">
        <v>668</v>
      </c>
      <c r="R202" s="51">
        <v>240</v>
      </c>
      <c r="S202" s="51" t="s">
        <v>137</v>
      </c>
      <c r="T202" s="51" t="s">
        <v>605</v>
      </c>
    </row>
    <row r="203" spans="1:20" s="51" customFormat="1" ht="15.5" x14ac:dyDescent="0.45">
      <c r="A203" s="124">
        <v>191712</v>
      </c>
      <c r="B203" s="51" t="s">
        <v>710</v>
      </c>
      <c r="C203" s="51" t="s">
        <v>711</v>
      </c>
      <c r="D203" s="51" t="s">
        <v>156</v>
      </c>
      <c r="E203" s="51" t="s">
        <v>844</v>
      </c>
      <c r="F203" s="127">
        <v>18</v>
      </c>
      <c r="G203" s="51" t="s">
        <v>118</v>
      </c>
      <c r="H203" s="51" t="s">
        <v>157</v>
      </c>
      <c r="I203" s="51" t="s">
        <v>120</v>
      </c>
      <c r="J203" s="51" t="s">
        <v>121</v>
      </c>
      <c r="K203" s="51" t="s">
        <v>122</v>
      </c>
      <c r="L203" s="51" t="s">
        <v>158</v>
      </c>
      <c r="M203" s="51" t="s">
        <v>124</v>
      </c>
      <c r="N203" s="119">
        <v>36617</v>
      </c>
      <c r="O203" s="51">
        <v>49</v>
      </c>
      <c r="P203" s="51" t="s">
        <v>36</v>
      </c>
      <c r="Q203" s="118" t="s">
        <v>712</v>
      </c>
      <c r="R203" s="51">
        <v>215</v>
      </c>
      <c r="S203" s="51" t="s">
        <v>126</v>
      </c>
      <c r="T203" s="51" t="s">
        <v>160</v>
      </c>
    </row>
    <row r="204" spans="1:20" s="51" customFormat="1" ht="15.5" x14ac:dyDescent="0.45">
      <c r="A204" s="124">
        <v>103036</v>
      </c>
      <c r="B204" s="51" t="s">
        <v>543</v>
      </c>
      <c r="C204" s="51" t="s">
        <v>929</v>
      </c>
      <c r="D204" s="51" t="s">
        <v>108</v>
      </c>
      <c r="E204" s="51" t="s">
        <v>843</v>
      </c>
      <c r="F204" s="127">
        <v>33</v>
      </c>
      <c r="G204" s="51" t="s">
        <v>146</v>
      </c>
      <c r="H204" s="51" t="s">
        <v>119</v>
      </c>
      <c r="I204" s="51" t="s">
        <v>387</v>
      </c>
      <c r="J204" s="51" t="s">
        <v>388</v>
      </c>
      <c r="K204" s="51" t="s">
        <v>389</v>
      </c>
      <c r="L204" s="51" t="s">
        <v>390</v>
      </c>
      <c r="M204" s="51" t="s">
        <v>151</v>
      </c>
      <c r="N204" s="119">
        <v>31138</v>
      </c>
      <c r="O204" s="51">
        <v>54</v>
      </c>
      <c r="P204" s="51" t="s">
        <v>37</v>
      </c>
      <c r="Q204" s="118" t="s">
        <v>544</v>
      </c>
      <c r="R204" s="51">
        <v>305</v>
      </c>
      <c r="S204" s="51" t="s">
        <v>206</v>
      </c>
      <c r="T204" s="51" t="s">
        <v>207</v>
      </c>
    </row>
    <row r="205" spans="1:20" s="51" customFormat="1" ht="15.5" x14ac:dyDescent="0.45">
      <c r="A205" s="124">
        <v>109499</v>
      </c>
      <c r="B205" s="51" t="s">
        <v>797</v>
      </c>
      <c r="C205" s="51" t="s">
        <v>798</v>
      </c>
      <c r="D205" s="51" t="s">
        <v>182</v>
      </c>
      <c r="E205" s="51" t="s">
        <v>845</v>
      </c>
      <c r="F205" s="127">
        <v>10</v>
      </c>
      <c r="G205" s="51" t="s">
        <v>146</v>
      </c>
      <c r="H205" s="51" t="s">
        <v>131</v>
      </c>
      <c r="I205" s="51" t="s">
        <v>428</v>
      </c>
      <c r="J205" s="51" t="s">
        <v>429</v>
      </c>
      <c r="K205" s="51" t="s">
        <v>202</v>
      </c>
      <c r="L205" s="51" t="s">
        <v>799</v>
      </c>
      <c r="M205" s="51" t="s">
        <v>204</v>
      </c>
      <c r="N205" s="119">
        <v>40452</v>
      </c>
      <c r="O205" s="51">
        <v>47</v>
      </c>
      <c r="P205" s="51" t="s">
        <v>36</v>
      </c>
      <c r="Q205" s="118" t="s">
        <v>800</v>
      </c>
      <c r="R205" s="51">
        <v>305</v>
      </c>
      <c r="S205" s="51" t="s">
        <v>206</v>
      </c>
      <c r="T205" s="51" t="s">
        <v>207</v>
      </c>
    </row>
    <row r="206" spans="1:20" s="51" customFormat="1" ht="15.5" x14ac:dyDescent="0.45">
      <c r="A206" s="124">
        <v>102935</v>
      </c>
      <c r="B206" s="51" t="s">
        <v>189</v>
      </c>
      <c r="C206" s="51" t="s">
        <v>949</v>
      </c>
      <c r="D206" s="51" t="s">
        <v>108</v>
      </c>
      <c r="E206" s="51" t="s">
        <v>843</v>
      </c>
      <c r="F206" s="127">
        <v>11</v>
      </c>
      <c r="G206" s="51" t="s">
        <v>146</v>
      </c>
      <c r="H206" s="51" t="s">
        <v>119</v>
      </c>
      <c r="I206" s="51" t="s">
        <v>545</v>
      </c>
      <c r="J206" s="51" t="s">
        <v>546</v>
      </c>
      <c r="K206" s="51" t="s">
        <v>175</v>
      </c>
      <c r="L206" s="51" t="s">
        <v>547</v>
      </c>
      <c r="M206" s="51" t="s">
        <v>151</v>
      </c>
      <c r="N206" s="119">
        <v>39070</v>
      </c>
      <c r="O206" s="51">
        <v>34</v>
      </c>
      <c r="P206" s="51" t="s">
        <v>37</v>
      </c>
      <c r="Q206" s="118" t="s">
        <v>548</v>
      </c>
      <c r="R206" s="51">
        <v>305</v>
      </c>
      <c r="S206" s="51" t="s">
        <v>206</v>
      </c>
      <c r="T206" s="51" t="s">
        <v>310</v>
      </c>
    </row>
    <row r="207" spans="1:20" s="51" customFormat="1" ht="15.5" x14ac:dyDescent="0.45">
      <c r="A207" s="124">
        <v>102909</v>
      </c>
      <c r="B207" s="51" t="s">
        <v>549</v>
      </c>
      <c r="C207" s="51" t="s">
        <v>918</v>
      </c>
      <c r="D207" s="51" t="s">
        <v>277</v>
      </c>
      <c r="E207" s="51" t="s">
        <v>843</v>
      </c>
      <c r="F207" s="127">
        <v>11</v>
      </c>
      <c r="G207" s="51" t="s">
        <v>146</v>
      </c>
      <c r="H207" s="51" t="s">
        <v>119</v>
      </c>
      <c r="I207" s="51" t="s">
        <v>550</v>
      </c>
      <c r="J207" s="51" t="s">
        <v>551</v>
      </c>
      <c r="K207" s="51" t="s">
        <v>165</v>
      </c>
      <c r="L207" s="51" t="s">
        <v>552</v>
      </c>
      <c r="M207" s="51" t="s">
        <v>204</v>
      </c>
      <c r="N207" s="119">
        <v>39203</v>
      </c>
      <c r="O207" s="51">
        <v>48</v>
      </c>
      <c r="P207" s="51" t="s">
        <v>36</v>
      </c>
      <c r="Q207" s="118" t="s">
        <v>553</v>
      </c>
      <c r="R207" s="51">
        <v>335</v>
      </c>
      <c r="S207" s="51" t="s">
        <v>283</v>
      </c>
      <c r="T207" s="51" t="s">
        <v>310</v>
      </c>
    </row>
    <row r="208" spans="1:20" s="51" customFormat="1" ht="15.5" x14ac:dyDescent="0.45">
      <c r="A208" s="124">
        <v>244824</v>
      </c>
      <c r="B208" s="51" t="s">
        <v>801</v>
      </c>
      <c r="C208" s="51" t="s">
        <v>950</v>
      </c>
      <c r="D208" s="51" t="s">
        <v>586</v>
      </c>
      <c r="E208" s="51" t="s">
        <v>845</v>
      </c>
      <c r="F208" s="127">
        <v>6</v>
      </c>
      <c r="G208" s="51" t="s">
        <v>118</v>
      </c>
      <c r="H208" s="51" t="s">
        <v>131</v>
      </c>
      <c r="I208" s="51" t="s">
        <v>192</v>
      </c>
      <c r="J208" s="51" t="s">
        <v>193</v>
      </c>
      <c r="K208" s="51" t="s">
        <v>194</v>
      </c>
      <c r="L208" s="51" t="s">
        <v>802</v>
      </c>
      <c r="M208" s="51" t="s">
        <v>204</v>
      </c>
      <c r="N208" s="119">
        <v>42254</v>
      </c>
      <c r="O208" s="51">
        <v>25</v>
      </c>
      <c r="P208" s="51" t="s">
        <v>36</v>
      </c>
      <c r="Q208" s="118" t="s">
        <v>803</v>
      </c>
      <c r="R208" s="51">
        <v>285</v>
      </c>
      <c r="S208" s="51" t="s">
        <v>336</v>
      </c>
      <c r="T208" s="51" t="s">
        <v>138</v>
      </c>
    </row>
    <row r="209" spans="1:20" s="51" customFormat="1" ht="15.5" x14ac:dyDescent="0.45">
      <c r="A209" s="124">
        <v>102954</v>
      </c>
      <c r="B209" s="51" t="s">
        <v>223</v>
      </c>
      <c r="C209" s="51" t="s">
        <v>155</v>
      </c>
      <c r="D209" s="51" t="s">
        <v>171</v>
      </c>
      <c r="E209" s="51" t="s">
        <v>843</v>
      </c>
      <c r="F209" s="127">
        <v>14</v>
      </c>
      <c r="G209" s="51" t="s">
        <v>146</v>
      </c>
      <c r="H209" s="51" t="s">
        <v>119</v>
      </c>
      <c r="I209" s="51" t="s">
        <v>173</v>
      </c>
      <c r="J209" s="51" t="s">
        <v>174</v>
      </c>
      <c r="K209" s="51" t="s">
        <v>175</v>
      </c>
      <c r="L209" s="51" t="s">
        <v>554</v>
      </c>
      <c r="M209" s="51" t="s">
        <v>204</v>
      </c>
      <c r="N209" s="119">
        <v>43101</v>
      </c>
      <c r="O209" s="51">
        <v>51</v>
      </c>
      <c r="P209" s="51" t="s">
        <v>37</v>
      </c>
      <c r="Q209" s="118" t="s">
        <v>555</v>
      </c>
      <c r="R209" s="51">
        <v>335</v>
      </c>
      <c r="S209" s="51" t="s">
        <v>283</v>
      </c>
      <c r="T209" s="51" t="s">
        <v>180</v>
      </c>
    </row>
    <row r="210" spans="1:20" s="51" customFormat="1" ht="15.5" x14ac:dyDescent="0.45">
      <c r="A210" s="124">
        <v>102911</v>
      </c>
      <c r="B210" s="51" t="s">
        <v>556</v>
      </c>
      <c r="C210" s="51" t="s">
        <v>569</v>
      </c>
      <c r="D210" s="51" t="s">
        <v>189</v>
      </c>
      <c r="E210" s="51" t="s">
        <v>843</v>
      </c>
      <c r="F210" s="127">
        <v>11</v>
      </c>
      <c r="G210" s="51" t="s">
        <v>118</v>
      </c>
      <c r="H210" s="51" t="s">
        <v>119</v>
      </c>
      <c r="I210" s="51" t="s">
        <v>184</v>
      </c>
      <c r="J210" s="51" t="s">
        <v>185</v>
      </c>
      <c r="K210" s="51" t="s">
        <v>122</v>
      </c>
      <c r="L210" s="51" t="s">
        <v>190</v>
      </c>
      <c r="M210" s="51" t="s">
        <v>124</v>
      </c>
      <c r="N210" s="119">
        <v>39142</v>
      </c>
      <c r="O210" s="51">
        <v>55</v>
      </c>
      <c r="P210" s="51" t="s">
        <v>36</v>
      </c>
      <c r="Q210" s="118" t="s">
        <v>557</v>
      </c>
      <c r="R210" s="51">
        <v>215</v>
      </c>
      <c r="S210" s="51" t="s">
        <v>126</v>
      </c>
      <c r="T210" s="51" t="s">
        <v>160</v>
      </c>
    </row>
    <row r="211" spans="1:20" s="51" customFormat="1" ht="15.5" x14ac:dyDescent="0.45">
      <c r="A211" s="124">
        <v>191738</v>
      </c>
      <c r="B211" s="51" t="s">
        <v>719</v>
      </c>
      <c r="C211" s="51" t="s">
        <v>951</v>
      </c>
      <c r="D211" s="51" t="s">
        <v>156</v>
      </c>
      <c r="E211" s="51" t="s">
        <v>844</v>
      </c>
      <c r="F211" s="127">
        <v>12</v>
      </c>
      <c r="G211" s="51" t="s">
        <v>146</v>
      </c>
      <c r="H211" s="51" t="s">
        <v>157</v>
      </c>
      <c r="I211" s="51" t="s">
        <v>387</v>
      </c>
      <c r="J211" s="51" t="s">
        <v>388</v>
      </c>
      <c r="K211" s="51" t="s">
        <v>389</v>
      </c>
      <c r="L211" s="51" t="s">
        <v>720</v>
      </c>
      <c r="M211" s="51" t="s">
        <v>204</v>
      </c>
      <c r="N211" s="119">
        <v>38899</v>
      </c>
      <c r="O211" s="51">
        <v>43</v>
      </c>
      <c r="P211" s="51" t="s">
        <v>37</v>
      </c>
      <c r="Q211" s="118" t="s">
        <v>721</v>
      </c>
      <c r="R211" s="51">
        <v>305</v>
      </c>
      <c r="S211" s="51" t="s">
        <v>206</v>
      </c>
      <c r="T211" s="51" t="s">
        <v>337</v>
      </c>
    </row>
    <row r="212" spans="1:20" s="51" customFormat="1" ht="15.5" x14ac:dyDescent="0.45">
      <c r="A212" s="124">
        <v>109706</v>
      </c>
      <c r="B212" s="51" t="s">
        <v>804</v>
      </c>
      <c r="C212" s="51" t="s">
        <v>805</v>
      </c>
      <c r="D212" s="51" t="s">
        <v>129</v>
      </c>
      <c r="E212" s="51" t="s">
        <v>845</v>
      </c>
      <c r="F212" s="127">
        <v>10</v>
      </c>
      <c r="G212" s="51" t="s">
        <v>118</v>
      </c>
      <c r="H212" s="51" t="s">
        <v>131</v>
      </c>
      <c r="I212" s="51" t="s">
        <v>132</v>
      </c>
      <c r="J212" s="51" t="s">
        <v>133</v>
      </c>
      <c r="K212" s="51" t="s">
        <v>134</v>
      </c>
      <c r="L212" s="51" t="s">
        <v>135</v>
      </c>
      <c r="M212" s="51" t="s">
        <v>124</v>
      </c>
      <c r="N212" s="119">
        <v>39479</v>
      </c>
      <c r="O212" s="51">
        <v>37</v>
      </c>
      <c r="P212" s="51" t="s">
        <v>36</v>
      </c>
      <c r="Q212" s="118" t="s">
        <v>806</v>
      </c>
      <c r="R212" s="51">
        <v>240</v>
      </c>
      <c r="S212" s="51" t="s">
        <v>137</v>
      </c>
      <c r="T212" s="51" t="s">
        <v>138</v>
      </c>
    </row>
    <row r="213" spans="1:20" s="51" customFormat="1" ht="15.5" x14ac:dyDescent="0.45">
      <c r="A213" s="124">
        <v>103008</v>
      </c>
      <c r="B213" s="51" t="s">
        <v>558</v>
      </c>
      <c r="C213" s="51" t="s">
        <v>907</v>
      </c>
      <c r="D213" s="51" t="s">
        <v>144</v>
      </c>
      <c r="E213" s="51" t="s">
        <v>843</v>
      </c>
      <c r="F213" s="127">
        <v>26</v>
      </c>
      <c r="G213" s="51" t="s">
        <v>146</v>
      </c>
      <c r="H213" s="51" t="s">
        <v>119</v>
      </c>
      <c r="I213" s="51" t="s">
        <v>428</v>
      </c>
      <c r="J213" s="51" t="s">
        <v>429</v>
      </c>
      <c r="K213" s="51" t="s">
        <v>202</v>
      </c>
      <c r="L213" s="51" t="s">
        <v>559</v>
      </c>
      <c r="M213" s="51" t="s">
        <v>177</v>
      </c>
      <c r="N213" s="119">
        <v>33848</v>
      </c>
      <c r="O213" s="51">
        <v>49</v>
      </c>
      <c r="P213" s="51" t="s">
        <v>36</v>
      </c>
      <c r="Q213" s="118" t="s">
        <v>560</v>
      </c>
      <c r="R213" s="51">
        <v>305</v>
      </c>
      <c r="S213" s="51" t="s">
        <v>206</v>
      </c>
      <c r="T213" s="51" t="s">
        <v>207</v>
      </c>
    </row>
    <row r="214" spans="1:20" s="51" customFormat="1" ht="15.5" x14ac:dyDescent="0.45">
      <c r="A214" s="124">
        <v>103000</v>
      </c>
      <c r="B214" s="51" t="s">
        <v>561</v>
      </c>
      <c r="C214" s="51" t="s">
        <v>172</v>
      </c>
      <c r="D214" s="51" t="s">
        <v>223</v>
      </c>
      <c r="E214" s="51" t="s">
        <v>843</v>
      </c>
      <c r="F214" s="127">
        <v>23</v>
      </c>
      <c r="G214" s="51" t="s">
        <v>118</v>
      </c>
      <c r="H214" s="51" t="s">
        <v>119</v>
      </c>
      <c r="I214" s="51" t="s">
        <v>120</v>
      </c>
      <c r="J214" s="51" t="s">
        <v>121</v>
      </c>
      <c r="K214" s="51" t="s">
        <v>122</v>
      </c>
      <c r="L214" s="51" t="s">
        <v>238</v>
      </c>
      <c r="M214" s="51" t="s">
        <v>124</v>
      </c>
      <c r="N214" s="119">
        <v>34820</v>
      </c>
      <c r="O214" s="51">
        <v>46</v>
      </c>
      <c r="P214" s="51" t="s">
        <v>36</v>
      </c>
      <c r="Q214" s="118" t="s">
        <v>562</v>
      </c>
      <c r="R214" s="51">
        <v>225</v>
      </c>
      <c r="S214" s="51" t="s">
        <v>188</v>
      </c>
      <c r="T214" s="51" t="s">
        <v>160</v>
      </c>
    </row>
    <row r="215" spans="1:20" s="51" customFormat="1" ht="15.5" x14ac:dyDescent="0.45">
      <c r="A215" s="124">
        <v>10631655</v>
      </c>
      <c r="B215" s="51" t="s">
        <v>807</v>
      </c>
      <c r="C215" s="51" t="s">
        <v>952</v>
      </c>
      <c r="D215" s="51" t="s">
        <v>129</v>
      </c>
      <c r="E215" s="51" t="s">
        <v>845</v>
      </c>
      <c r="F215" s="127">
        <v>0</v>
      </c>
      <c r="G215" s="51" t="s">
        <v>146</v>
      </c>
      <c r="H215" s="51" t="s">
        <v>296</v>
      </c>
      <c r="I215" s="51" t="s">
        <v>132</v>
      </c>
      <c r="J215" s="51" t="s">
        <v>133</v>
      </c>
      <c r="K215" s="51" t="s">
        <v>134</v>
      </c>
      <c r="L215" s="51" t="s">
        <v>808</v>
      </c>
      <c r="M215" s="51" t="s">
        <v>151</v>
      </c>
      <c r="N215" s="119">
        <v>43360</v>
      </c>
      <c r="O215" s="51">
        <v>25</v>
      </c>
      <c r="P215" s="51" t="s">
        <v>36</v>
      </c>
      <c r="Q215" s="118" t="s">
        <v>809</v>
      </c>
      <c r="T215" s="51" t="s">
        <v>153</v>
      </c>
    </row>
    <row r="216" spans="1:20" s="51" customFormat="1" ht="15.5" x14ac:dyDescent="0.45">
      <c r="A216" s="124">
        <v>10524265</v>
      </c>
      <c r="B216" s="51" t="s">
        <v>810</v>
      </c>
      <c r="C216" s="51" t="s">
        <v>953</v>
      </c>
      <c r="D216" s="51" t="s">
        <v>182</v>
      </c>
      <c r="E216" s="51" t="s">
        <v>845</v>
      </c>
      <c r="F216" s="127">
        <v>0</v>
      </c>
      <c r="G216" s="51" t="s">
        <v>146</v>
      </c>
      <c r="H216" s="51" t="s">
        <v>131</v>
      </c>
      <c r="I216" s="51" t="s">
        <v>306</v>
      </c>
      <c r="J216" s="51" t="s">
        <v>307</v>
      </c>
      <c r="K216" s="51" t="s">
        <v>202</v>
      </c>
      <c r="L216" s="51" t="s">
        <v>811</v>
      </c>
      <c r="M216" s="51" t="s">
        <v>167</v>
      </c>
      <c r="N216" s="119">
        <v>43101</v>
      </c>
      <c r="O216" s="51">
        <v>26</v>
      </c>
      <c r="P216" s="51" t="s">
        <v>36</v>
      </c>
      <c r="Q216" s="118" t="s">
        <v>812</v>
      </c>
      <c r="R216" s="51" t="s">
        <v>813</v>
      </c>
      <c r="S216" s="51" t="s">
        <v>814</v>
      </c>
      <c r="T216" s="51">
        <v>4</v>
      </c>
    </row>
    <row r="217" spans="1:20" s="51" customFormat="1" ht="15.5" x14ac:dyDescent="0.45">
      <c r="A217" s="124">
        <v>10559265</v>
      </c>
      <c r="B217" s="51" t="s">
        <v>815</v>
      </c>
      <c r="C217" s="51" t="s">
        <v>772</v>
      </c>
      <c r="D217" s="51" t="s">
        <v>129</v>
      </c>
      <c r="E217" s="51" t="s">
        <v>845</v>
      </c>
      <c r="F217" s="127">
        <v>1</v>
      </c>
      <c r="G217" s="51" t="s">
        <v>118</v>
      </c>
      <c r="H217" s="51" t="s">
        <v>131</v>
      </c>
      <c r="I217" s="51" t="s">
        <v>120</v>
      </c>
      <c r="J217" s="51" t="s">
        <v>121</v>
      </c>
      <c r="K217" s="51" t="s">
        <v>122</v>
      </c>
      <c r="L217" s="51" t="s">
        <v>574</v>
      </c>
      <c r="M217" s="51" t="s">
        <v>124</v>
      </c>
      <c r="N217" s="119">
        <v>42795</v>
      </c>
      <c r="O217" s="51">
        <v>26</v>
      </c>
      <c r="P217" s="51" t="s">
        <v>36</v>
      </c>
      <c r="Q217" s="118" t="s">
        <v>816</v>
      </c>
      <c r="R217" s="51">
        <v>190</v>
      </c>
      <c r="S217" s="51" t="s">
        <v>142</v>
      </c>
      <c r="T217" s="51" t="s">
        <v>127</v>
      </c>
    </row>
    <row r="218" spans="1:20" s="51" customFormat="1" ht="15.5" x14ac:dyDescent="0.45">
      <c r="A218" s="125">
        <v>103075</v>
      </c>
      <c r="B218" s="50" t="s">
        <v>563</v>
      </c>
      <c r="C218" s="50" t="s">
        <v>872</v>
      </c>
      <c r="D218" s="50" t="s">
        <v>117</v>
      </c>
      <c r="E218" s="50" t="s">
        <v>843</v>
      </c>
      <c r="F218" s="128">
        <v>35</v>
      </c>
      <c r="G218" s="50" t="s">
        <v>118</v>
      </c>
      <c r="H218" s="50" t="s">
        <v>119</v>
      </c>
      <c r="I218" s="50" t="s">
        <v>132</v>
      </c>
      <c r="J218" s="50" t="s">
        <v>133</v>
      </c>
      <c r="K218" s="50" t="s">
        <v>134</v>
      </c>
      <c r="L218" s="50" t="s">
        <v>135</v>
      </c>
      <c r="M218" s="50" t="s">
        <v>124</v>
      </c>
      <c r="N218" s="122">
        <v>30536</v>
      </c>
      <c r="O218" s="50">
        <v>58</v>
      </c>
      <c r="P218" s="50" t="s">
        <v>36</v>
      </c>
      <c r="Q218" s="121" t="s">
        <v>564</v>
      </c>
      <c r="R218" s="50">
        <v>255</v>
      </c>
      <c r="S218" s="50" t="s">
        <v>247</v>
      </c>
      <c r="T218" s="50" t="s">
        <v>197</v>
      </c>
    </row>
    <row r="219" spans="1:20" s="51" customFormat="1" ht="15.5" x14ac:dyDescent="0.45">
      <c r="A219" s="125">
        <v>103005</v>
      </c>
      <c r="B219" s="50" t="s">
        <v>851</v>
      </c>
      <c r="C219" s="50" t="s">
        <v>729</v>
      </c>
      <c r="D219" s="50" t="s">
        <v>223</v>
      </c>
      <c r="E219" s="50" t="s">
        <v>843</v>
      </c>
      <c r="F219" s="128">
        <v>20</v>
      </c>
      <c r="G219" s="50" t="s">
        <v>118</v>
      </c>
      <c r="H219" s="50" t="s">
        <v>119</v>
      </c>
      <c r="I219" s="50" t="s">
        <v>120</v>
      </c>
      <c r="J219" s="50" t="s">
        <v>121</v>
      </c>
      <c r="K219" s="50" t="s">
        <v>122</v>
      </c>
      <c r="L219" s="50" t="s">
        <v>123</v>
      </c>
      <c r="M219" s="50" t="s">
        <v>124</v>
      </c>
      <c r="N219" s="122">
        <v>35982</v>
      </c>
      <c r="O219" s="50">
        <v>62</v>
      </c>
      <c r="P219" s="50" t="s">
        <v>36</v>
      </c>
      <c r="Q219" s="121" t="s">
        <v>567</v>
      </c>
      <c r="R219" s="50">
        <v>215</v>
      </c>
      <c r="S219" s="50" t="s">
        <v>126</v>
      </c>
      <c r="T219" s="50" t="s">
        <v>127</v>
      </c>
    </row>
    <row r="220" spans="1:20" s="51" customFormat="1" ht="15.5" x14ac:dyDescent="0.45">
      <c r="A220" s="124">
        <v>103065</v>
      </c>
      <c r="B220" s="51" t="s">
        <v>852</v>
      </c>
      <c r="C220" s="51" t="s">
        <v>611</v>
      </c>
      <c r="D220" s="51" t="s">
        <v>108</v>
      </c>
      <c r="E220" s="51" t="s">
        <v>843</v>
      </c>
      <c r="F220" s="127">
        <v>35</v>
      </c>
      <c r="G220" s="51" t="s">
        <v>146</v>
      </c>
      <c r="H220" s="51" t="s">
        <v>119</v>
      </c>
      <c r="I220" s="51" t="s">
        <v>387</v>
      </c>
      <c r="J220" s="51" t="s">
        <v>388</v>
      </c>
      <c r="K220" s="51" t="s">
        <v>389</v>
      </c>
      <c r="L220" s="51" t="s">
        <v>632</v>
      </c>
      <c r="M220" s="51" t="s">
        <v>151</v>
      </c>
      <c r="N220" s="119">
        <v>30487</v>
      </c>
      <c r="O220" s="51">
        <v>53</v>
      </c>
      <c r="P220" s="51" t="s">
        <v>37</v>
      </c>
      <c r="Q220" s="118" t="s">
        <v>633</v>
      </c>
      <c r="R220" s="51">
        <v>285</v>
      </c>
      <c r="S220" s="51" t="s">
        <v>336</v>
      </c>
      <c r="T220" s="51" t="s">
        <v>337</v>
      </c>
    </row>
    <row r="221" spans="1:20" s="51" customFormat="1" ht="15.5" x14ac:dyDescent="0.45">
      <c r="A221" s="125">
        <v>103082</v>
      </c>
      <c r="B221" s="50" t="s">
        <v>634</v>
      </c>
      <c r="C221" s="50" t="s">
        <v>954</v>
      </c>
      <c r="D221" s="50" t="s">
        <v>117</v>
      </c>
      <c r="E221" s="50" t="s">
        <v>843</v>
      </c>
      <c r="F221" s="128">
        <v>35</v>
      </c>
      <c r="G221" s="50" t="s">
        <v>118</v>
      </c>
      <c r="H221" s="50" t="s">
        <v>119</v>
      </c>
      <c r="I221" s="50" t="s">
        <v>120</v>
      </c>
      <c r="J221" s="50" t="s">
        <v>121</v>
      </c>
      <c r="K221" s="50" t="s">
        <v>122</v>
      </c>
      <c r="L221" s="50" t="s">
        <v>635</v>
      </c>
      <c r="M221" s="50" t="s">
        <v>151</v>
      </c>
      <c r="N221" s="122">
        <v>30270</v>
      </c>
      <c r="O221" s="50">
        <v>59</v>
      </c>
      <c r="P221" s="50" t="s">
        <v>37</v>
      </c>
      <c r="Q221" s="121" t="s">
        <v>636</v>
      </c>
      <c r="R221" s="50">
        <v>225</v>
      </c>
      <c r="S221" s="50" t="s">
        <v>188</v>
      </c>
      <c r="T221" s="50" t="s">
        <v>605</v>
      </c>
    </row>
    <row r="222" spans="1:20" s="51" customFormat="1" ht="15.5" x14ac:dyDescent="0.45">
      <c r="A222" s="124">
        <v>10513086</v>
      </c>
      <c r="B222" s="51" t="s">
        <v>637</v>
      </c>
      <c r="C222" s="51" t="s">
        <v>955</v>
      </c>
      <c r="D222" s="51" t="s">
        <v>638</v>
      </c>
      <c r="E222" s="51" t="s">
        <v>843</v>
      </c>
      <c r="F222" s="127">
        <v>0</v>
      </c>
      <c r="G222" s="51" t="s">
        <v>146</v>
      </c>
      <c r="H222" s="51" t="s">
        <v>119</v>
      </c>
      <c r="I222" s="51" t="s">
        <v>639</v>
      </c>
      <c r="J222" s="51" t="s">
        <v>640</v>
      </c>
      <c r="K222" s="51" t="s">
        <v>511</v>
      </c>
      <c r="L222" s="51" t="s">
        <v>641</v>
      </c>
      <c r="M222" s="51" t="s">
        <v>151</v>
      </c>
      <c r="N222" s="119">
        <v>43346</v>
      </c>
      <c r="O222" s="51">
        <v>23</v>
      </c>
      <c r="P222" s="51" t="s">
        <v>37</v>
      </c>
      <c r="Q222" s="118" t="s">
        <v>642</v>
      </c>
      <c r="T222" s="51" t="s">
        <v>153</v>
      </c>
    </row>
    <row r="223" spans="1:20" s="51" customFormat="1" ht="15.5" x14ac:dyDescent="0.45">
      <c r="A223" s="124">
        <v>102889</v>
      </c>
      <c r="B223" s="51" t="s">
        <v>671</v>
      </c>
      <c r="C223" s="51" t="s">
        <v>956</v>
      </c>
      <c r="D223" s="51" t="s">
        <v>117</v>
      </c>
      <c r="E223" s="51" t="s">
        <v>843</v>
      </c>
      <c r="F223" s="127">
        <v>10</v>
      </c>
      <c r="G223" s="51" t="s">
        <v>118</v>
      </c>
      <c r="H223" s="51" t="s">
        <v>119</v>
      </c>
      <c r="I223" s="51" t="s">
        <v>120</v>
      </c>
      <c r="J223" s="51" t="s">
        <v>121</v>
      </c>
      <c r="K223" s="51" t="s">
        <v>122</v>
      </c>
      <c r="L223" s="51" t="s">
        <v>209</v>
      </c>
      <c r="M223" s="51" t="s">
        <v>124</v>
      </c>
      <c r="N223" s="119">
        <v>39412</v>
      </c>
      <c r="O223" s="51">
        <v>55</v>
      </c>
      <c r="P223" s="51" t="s">
        <v>37</v>
      </c>
      <c r="Q223" s="118" t="s">
        <v>672</v>
      </c>
      <c r="R223" s="51">
        <v>170</v>
      </c>
      <c r="S223" s="51" t="s">
        <v>221</v>
      </c>
      <c r="T223" s="51" t="s">
        <v>211</v>
      </c>
    </row>
    <row r="224" spans="1:20" s="51" customFormat="1" ht="15.5" x14ac:dyDescent="0.45">
      <c r="A224" s="124">
        <v>136680</v>
      </c>
      <c r="B224" s="51" t="s">
        <v>817</v>
      </c>
      <c r="C224" s="51" t="s">
        <v>891</v>
      </c>
      <c r="D224" s="51" t="s">
        <v>182</v>
      </c>
      <c r="E224" s="51" t="s">
        <v>845</v>
      </c>
      <c r="F224" s="127"/>
      <c r="G224" s="51" t="s">
        <v>118</v>
      </c>
      <c r="H224" s="51" t="s">
        <v>131</v>
      </c>
      <c r="I224" s="51" t="s">
        <v>373</v>
      </c>
      <c r="J224" s="51" t="s">
        <v>374</v>
      </c>
      <c r="K224" s="51" t="s">
        <v>134</v>
      </c>
      <c r="L224" s="51" t="s">
        <v>818</v>
      </c>
      <c r="M224" s="51" t="s">
        <v>204</v>
      </c>
      <c r="N224" s="119">
        <v>42552</v>
      </c>
      <c r="O224" s="51">
        <v>49</v>
      </c>
      <c r="P224" s="51" t="s">
        <v>36</v>
      </c>
      <c r="Q224" s="118" t="s">
        <v>819</v>
      </c>
      <c r="R224" s="51">
        <v>270</v>
      </c>
      <c r="S224" s="51" t="s">
        <v>351</v>
      </c>
      <c r="T224" s="51" t="s">
        <v>352</v>
      </c>
    </row>
    <row r="225" spans="1:20" s="51" customFormat="1" ht="15.5" x14ac:dyDescent="0.45">
      <c r="A225" s="124">
        <v>104545</v>
      </c>
      <c r="B225" s="51" t="s">
        <v>743</v>
      </c>
      <c r="C225" s="51" t="s">
        <v>753</v>
      </c>
      <c r="D225" s="51" t="s">
        <v>117</v>
      </c>
      <c r="E225" s="51" t="s">
        <v>843</v>
      </c>
      <c r="F225" s="127">
        <v>28</v>
      </c>
      <c r="G225" s="51" t="s">
        <v>118</v>
      </c>
      <c r="H225" s="51" t="s">
        <v>119</v>
      </c>
      <c r="I225" s="51" t="s">
        <v>120</v>
      </c>
      <c r="J225" s="51" t="s">
        <v>121</v>
      </c>
      <c r="K225" s="51" t="s">
        <v>122</v>
      </c>
      <c r="L225" s="51" t="s">
        <v>123</v>
      </c>
      <c r="M225" s="51" t="s">
        <v>124</v>
      </c>
      <c r="N225" s="119">
        <v>37803</v>
      </c>
      <c r="O225" s="51">
        <v>50</v>
      </c>
      <c r="P225" s="51" t="s">
        <v>36</v>
      </c>
      <c r="Q225" s="118" t="s">
        <v>744</v>
      </c>
      <c r="R225" s="51">
        <v>215</v>
      </c>
      <c r="S225" s="51" t="s">
        <v>126</v>
      </c>
      <c r="T225" s="51" t="s">
        <v>127</v>
      </c>
    </row>
    <row r="226" spans="1:20" s="51" customFormat="1" ht="15.5" x14ac:dyDescent="0.45">
      <c r="A226" s="124">
        <v>102964</v>
      </c>
      <c r="B226" s="51" t="s">
        <v>781</v>
      </c>
      <c r="C226" s="51" t="s">
        <v>926</v>
      </c>
      <c r="D226" s="51" t="s">
        <v>117</v>
      </c>
      <c r="E226" s="51" t="s">
        <v>843</v>
      </c>
      <c r="F226" s="127">
        <v>18</v>
      </c>
      <c r="G226" s="51" t="s">
        <v>118</v>
      </c>
      <c r="H226" s="51" t="s">
        <v>119</v>
      </c>
      <c r="I226" s="51" t="s">
        <v>120</v>
      </c>
      <c r="J226" s="51" t="s">
        <v>121</v>
      </c>
      <c r="K226" s="51" t="s">
        <v>122</v>
      </c>
      <c r="L226" s="51" t="s">
        <v>209</v>
      </c>
      <c r="M226" s="51" t="s">
        <v>124</v>
      </c>
      <c r="N226" s="119">
        <v>36648</v>
      </c>
      <c r="O226" s="51">
        <v>46</v>
      </c>
      <c r="P226" s="51" t="s">
        <v>36</v>
      </c>
      <c r="Q226" s="118" t="s">
        <v>782</v>
      </c>
      <c r="R226" s="51">
        <v>225</v>
      </c>
      <c r="S226" s="51" t="s">
        <v>188</v>
      </c>
      <c r="T226" s="51" t="s">
        <v>605</v>
      </c>
    </row>
    <row r="227" spans="1:20" s="51" customFormat="1" ht="15.5" x14ac:dyDescent="0.45">
      <c r="A227" s="124">
        <v>10555320</v>
      </c>
      <c r="B227" s="51" t="s">
        <v>820</v>
      </c>
      <c r="C227" s="51" t="s">
        <v>957</v>
      </c>
      <c r="D227" s="51" t="s">
        <v>129</v>
      </c>
      <c r="E227" s="51" t="s">
        <v>845</v>
      </c>
      <c r="F227" s="127">
        <v>1</v>
      </c>
      <c r="G227" s="51" t="s">
        <v>118</v>
      </c>
      <c r="H227" s="51" t="s">
        <v>131</v>
      </c>
      <c r="I227" s="51" t="s">
        <v>120</v>
      </c>
      <c r="J227" s="51" t="s">
        <v>121</v>
      </c>
      <c r="K227" s="51" t="s">
        <v>122</v>
      </c>
      <c r="L227" s="51" t="s">
        <v>570</v>
      </c>
      <c r="M227" s="51" t="s">
        <v>124</v>
      </c>
      <c r="N227" s="119">
        <v>42767</v>
      </c>
      <c r="O227" s="51">
        <v>38</v>
      </c>
      <c r="P227" s="51" t="s">
        <v>36</v>
      </c>
      <c r="Q227" s="118" t="s">
        <v>821</v>
      </c>
      <c r="R227" s="51">
        <v>190</v>
      </c>
      <c r="S227" s="51" t="s">
        <v>142</v>
      </c>
      <c r="T227" s="51" t="s">
        <v>127</v>
      </c>
    </row>
    <row r="228" spans="1:20" s="51" customFormat="1" ht="15.5" x14ac:dyDescent="0.45">
      <c r="A228" s="124">
        <v>191532</v>
      </c>
      <c r="B228" s="51" t="s">
        <v>691</v>
      </c>
      <c r="C228" s="51" t="s">
        <v>653</v>
      </c>
      <c r="D228" s="51" t="s">
        <v>156</v>
      </c>
      <c r="E228" s="51" t="s">
        <v>844</v>
      </c>
      <c r="F228" s="127">
        <v>26</v>
      </c>
      <c r="G228" s="51" t="s">
        <v>118</v>
      </c>
      <c r="H228" s="51" t="s">
        <v>157</v>
      </c>
      <c r="I228" s="51" t="s">
        <v>120</v>
      </c>
      <c r="J228" s="51" t="s">
        <v>121</v>
      </c>
      <c r="K228" s="51" t="s">
        <v>122</v>
      </c>
      <c r="L228" s="51" t="s">
        <v>158</v>
      </c>
      <c r="M228" s="51" t="s">
        <v>124</v>
      </c>
      <c r="N228" s="119">
        <v>33909</v>
      </c>
      <c r="O228" s="51">
        <v>55</v>
      </c>
      <c r="P228" s="51" t="s">
        <v>36</v>
      </c>
      <c r="Q228" s="118" t="s">
        <v>692</v>
      </c>
      <c r="R228" s="51">
        <v>215</v>
      </c>
      <c r="S228" s="51" t="s">
        <v>126</v>
      </c>
      <c r="T228" s="51" t="s">
        <v>160</v>
      </c>
    </row>
    <row r="229" spans="1:20" s="51" customFormat="1" ht="15.5" x14ac:dyDescent="0.45">
      <c r="A229" s="124">
        <v>136713</v>
      </c>
      <c r="B229" s="51" t="s">
        <v>156</v>
      </c>
      <c r="C229" s="51" t="s">
        <v>891</v>
      </c>
      <c r="D229" s="51" t="s">
        <v>171</v>
      </c>
      <c r="E229" s="51" t="s">
        <v>844</v>
      </c>
      <c r="F229" s="127">
        <v>36</v>
      </c>
      <c r="G229" s="51" t="s">
        <v>146</v>
      </c>
      <c r="H229" s="51" t="s">
        <v>157</v>
      </c>
      <c r="I229" s="51" t="s">
        <v>593</v>
      </c>
      <c r="J229" s="51" t="s">
        <v>594</v>
      </c>
      <c r="K229" s="51" t="s">
        <v>595</v>
      </c>
      <c r="L229" s="51" t="s">
        <v>648</v>
      </c>
      <c r="M229" s="51" t="s">
        <v>167</v>
      </c>
      <c r="N229" s="119">
        <v>43101</v>
      </c>
      <c r="O229" s="51">
        <v>55</v>
      </c>
      <c r="P229" s="51" t="s">
        <v>36</v>
      </c>
      <c r="Q229" s="118" t="s">
        <v>649</v>
      </c>
      <c r="R229" s="51" t="s">
        <v>326</v>
      </c>
      <c r="S229" s="51" t="s">
        <v>327</v>
      </c>
      <c r="T229" s="51">
        <v>8</v>
      </c>
    </row>
    <row r="230" spans="1:20" s="51" customFormat="1" ht="15.5" x14ac:dyDescent="0.45">
      <c r="A230" s="124">
        <v>103031</v>
      </c>
      <c r="B230" s="51" t="s">
        <v>856</v>
      </c>
      <c r="C230" s="51" t="s">
        <v>618</v>
      </c>
      <c r="D230" s="51" t="s">
        <v>108</v>
      </c>
      <c r="E230" s="51" t="s">
        <v>843</v>
      </c>
      <c r="F230" s="127">
        <v>27</v>
      </c>
      <c r="G230" s="51" t="s">
        <v>146</v>
      </c>
      <c r="H230" s="51" t="s">
        <v>119</v>
      </c>
      <c r="I230" s="51" t="s">
        <v>387</v>
      </c>
      <c r="J230" s="51" t="s">
        <v>388</v>
      </c>
      <c r="K230" s="51" t="s">
        <v>389</v>
      </c>
      <c r="L230" s="51" t="s">
        <v>390</v>
      </c>
      <c r="M230" s="51" t="s">
        <v>151</v>
      </c>
      <c r="N230" s="119">
        <v>33427</v>
      </c>
      <c r="O230" s="51">
        <v>50</v>
      </c>
      <c r="P230" s="51" t="s">
        <v>36</v>
      </c>
      <c r="Q230" s="118" t="s">
        <v>829</v>
      </c>
      <c r="R230" s="51">
        <v>305</v>
      </c>
      <c r="S230" s="51" t="s">
        <v>206</v>
      </c>
      <c r="T230" s="51" t="s">
        <v>337</v>
      </c>
    </row>
    <row r="231" spans="1:20" s="51" customFormat="1" ht="15.5" x14ac:dyDescent="0.45">
      <c r="A231" s="124">
        <v>102890</v>
      </c>
      <c r="B231" s="51" t="s">
        <v>855</v>
      </c>
      <c r="C231" s="51" t="s">
        <v>618</v>
      </c>
      <c r="D231" s="51" t="s">
        <v>189</v>
      </c>
      <c r="E231" s="51" t="s">
        <v>843</v>
      </c>
      <c r="F231" s="127">
        <v>10</v>
      </c>
      <c r="G231" s="51" t="s">
        <v>118</v>
      </c>
      <c r="H231" s="51" t="s">
        <v>119</v>
      </c>
      <c r="I231" s="51" t="s">
        <v>184</v>
      </c>
      <c r="J231" s="51" t="s">
        <v>185</v>
      </c>
      <c r="K231" s="51" t="s">
        <v>122</v>
      </c>
      <c r="L231" s="51" t="s">
        <v>786</v>
      </c>
      <c r="M231" s="51" t="s">
        <v>124</v>
      </c>
      <c r="N231" s="119">
        <v>39412</v>
      </c>
      <c r="O231" s="51">
        <v>48</v>
      </c>
      <c r="P231" s="51" t="s">
        <v>36</v>
      </c>
      <c r="Q231" s="118" t="s">
        <v>787</v>
      </c>
      <c r="R231" s="51">
        <v>225</v>
      </c>
      <c r="S231" s="51" t="s">
        <v>188</v>
      </c>
      <c r="T231" s="51" t="s">
        <v>127</v>
      </c>
    </row>
    <row r="232" spans="1:20" s="51" customFormat="1" ht="15.5" x14ac:dyDescent="0.45">
      <c r="A232" s="124">
        <v>330483</v>
      </c>
      <c r="B232" s="51" t="s">
        <v>822</v>
      </c>
      <c r="C232" s="51" t="s">
        <v>889</v>
      </c>
      <c r="D232" s="51" t="s">
        <v>129</v>
      </c>
      <c r="E232" s="51" t="s">
        <v>845</v>
      </c>
      <c r="F232" s="127">
        <v>3</v>
      </c>
      <c r="G232" s="51" t="s">
        <v>118</v>
      </c>
      <c r="H232" s="51" t="s">
        <v>131</v>
      </c>
      <c r="I232" s="51" t="s">
        <v>120</v>
      </c>
      <c r="J232" s="51" t="s">
        <v>121</v>
      </c>
      <c r="K232" s="51" t="s">
        <v>122</v>
      </c>
      <c r="L232" s="51" t="s">
        <v>823</v>
      </c>
      <c r="M232" s="51" t="s">
        <v>124</v>
      </c>
      <c r="N232" s="119">
        <v>42156</v>
      </c>
      <c r="O232" s="51">
        <v>31</v>
      </c>
      <c r="P232" s="51" t="s">
        <v>36</v>
      </c>
      <c r="Q232" s="118" t="s">
        <v>824</v>
      </c>
      <c r="R232" s="51">
        <v>190</v>
      </c>
      <c r="S232" s="51" t="s">
        <v>142</v>
      </c>
      <c r="T232" s="51" t="s">
        <v>127</v>
      </c>
    </row>
    <row r="233" spans="1:20" s="51" customFormat="1" ht="15.5" x14ac:dyDescent="0.45">
      <c r="A233" s="124">
        <v>190978</v>
      </c>
      <c r="B233" s="51" t="s">
        <v>656</v>
      </c>
      <c r="C233" s="51" t="s">
        <v>657</v>
      </c>
      <c r="D233" s="51" t="s">
        <v>156</v>
      </c>
      <c r="E233" s="51" t="s">
        <v>844</v>
      </c>
      <c r="F233" s="127">
        <v>23</v>
      </c>
      <c r="G233" s="51" t="s">
        <v>118</v>
      </c>
      <c r="H233" s="51" t="s">
        <v>157</v>
      </c>
      <c r="I233" s="51" t="s">
        <v>184</v>
      </c>
      <c r="J233" s="51" t="s">
        <v>185</v>
      </c>
      <c r="K233" s="51" t="s">
        <v>122</v>
      </c>
      <c r="L233" s="51" t="s">
        <v>658</v>
      </c>
      <c r="M233" s="51" t="s">
        <v>124</v>
      </c>
      <c r="N233" s="119">
        <v>34881</v>
      </c>
      <c r="O233" s="51">
        <v>53</v>
      </c>
      <c r="P233" s="51" t="s">
        <v>36</v>
      </c>
      <c r="Q233" s="118" t="s">
        <v>659</v>
      </c>
      <c r="R233" s="51">
        <v>215</v>
      </c>
      <c r="S233" s="51" t="s">
        <v>126</v>
      </c>
      <c r="T233" s="51" t="s">
        <v>127</v>
      </c>
    </row>
    <row r="234" spans="1:20" s="51" customFormat="1" ht="15.5" x14ac:dyDescent="0.45">
      <c r="A234" s="124">
        <v>244104</v>
      </c>
      <c r="B234" s="51" t="s">
        <v>129</v>
      </c>
      <c r="C234" s="51" t="s">
        <v>130</v>
      </c>
      <c r="D234" s="51" t="s">
        <v>182</v>
      </c>
      <c r="E234" s="51" t="s">
        <v>845</v>
      </c>
      <c r="F234" s="127">
        <v>6</v>
      </c>
      <c r="G234" s="51" t="s">
        <v>146</v>
      </c>
      <c r="H234" s="51" t="s">
        <v>131</v>
      </c>
      <c r="I234" s="51" t="s">
        <v>173</v>
      </c>
      <c r="J234" s="51" t="s">
        <v>174</v>
      </c>
      <c r="K234" s="51" t="s">
        <v>175</v>
      </c>
      <c r="L234" s="51" t="s">
        <v>554</v>
      </c>
      <c r="M234" s="51" t="s">
        <v>167</v>
      </c>
      <c r="N234" s="119">
        <v>41091</v>
      </c>
      <c r="O234" s="51">
        <v>39</v>
      </c>
      <c r="P234" s="51" t="s">
        <v>36</v>
      </c>
      <c r="Q234" s="118" t="s">
        <v>828</v>
      </c>
      <c r="R234" s="51" t="s">
        <v>256</v>
      </c>
      <c r="S234" s="51" t="s">
        <v>257</v>
      </c>
      <c r="T234" s="51">
        <v>6</v>
      </c>
    </row>
    <row r="235" spans="1:20" s="51" customFormat="1" ht="15.5" x14ac:dyDescent="0.45">
      <c r="A235" s="124">
        <v>102994</v>
      </c>
      <c r="B235" s="51" t="s">
        <v>833</v>
      </c>
      <c r="C235" s="51" t="s">
        <v>958</v>
      </c>
      <c r="D235" s="51" t="s">
        <v>171</v>
      </c>
      <c r="E235" s="51" t="s">
        <v>843</v>
      </c>
      <c r="F235" s="127">
        <v>24</v>
      </c>
      <c r="G235" s="51" t="s">
        <v>146</v>
      </c>
      <c r="H235" s="51" t="s">
        <v>119</v>
      </c>
      <c r="I235" s="51" t="s">
        <v>834</v>
      </c>
      <c r="J235" s="51" t="s">
        <v>835</v>
      </c>
      <c r="K235" s="51" t="s">
        <v>836</v>
      </c>
      <c r="L235" s="51" t="s">
        <v>837</v>
      </c>
      <c r="M235" s="51" t="s">
        <v>151</v>
      </c>
      <c r="N235" s="119">
        <v>34582</v>
      </c>
      <c r="O235" s="51">
        <v>47</v>
      </c>
      <c r="P235" s="51" t="s">
        <v>37</v>
      </c>
      <c r="Q235" s="118" t="s">
        <v>838</v>
      </c>
      <c r="R235" s="51">
        <v>335</v>
      </c>
      <c r="S235" s="51" t="s">
        <v>283</v>
      </c>
      <c r="T235" s="51" t="s">
        <v>310</v>
      </c>
    </row>
    <row r="236" spans="1:20" s="51" customFormat="1" ht="15.5" x14ac:dyDescent="0.45">
      <c r="A236" s="125">
        <v>102946</v>
      </c>
      <c r="B236" s="50" t="s">
        <v>839</v>
      </c>
      <c r="C236" s="50" t="s">
        <v>872</v>
      </c>
      <c r="D236" s="50" t="s">
        <v>223</v>
      </c>
      <c r="E236" s="50" t="s">
        <v>843</v>
      </c>
      <c r="F236" s="128">
        <v>12</v>
      </c>
      <c r="G236" s="50" t="s">
        <v>118</v>
      </c>
      <c r="H236" s="50" t="s">
        <v>119</v>
      </c>
      <c r="I236" s="50" t="s">
        <v>120</v>
      </c>
      <c r="J236" s="50" t="s">
        <v>121</v>
      </c>
      <c r="K236" s="50" t="s">
        <v>122</v>
      </c>
      <c r="L236" s="50" t="s">
        <v>238</v>
      </c>
      <c r="M236" s="50" t="s">
        <v>124</v>
      </c>
      <c r="N236" s="122">
        <v>38927</v>
      </c>
      <c r="O236" s="50">
        <v>60</v>
      </c>
      <c r="P236" s="50" t="s">
        <v>36</v>
      </c>
      <c r="Q236" s="121" t="s">
        <v>840</v>
      </c>
      <c r="R236" s="50">
        <v>215</v>
      </c>
      <c r="S236" s="50" t="s">
        <v>126</v>
      </c>
      <c r="T236" s="50" t="s">
        <v>160</v>
      </c>
    </row>
    <row r="237" spans="1:20" s="51" customFormat="1" ht="15.5" x14ac:dyDescent="0.45">
      <c r="A237" s="124">
        <v>288570</v>
      </c>
      <c r="B237" s="51" t="s">
        <v>841</v>
      </c>
      <c r="C237" s="51" t="s">
        <v>959</v>
      </c>
      <c r="D237" s="51" t="s">
        <v>129</v>
      </c>
      <c r="E237" s="51" t="s">
        <v>845</v>
      </c>
      <c r="F237" s="127">
        <v>4</v>
      </c>
      <c r="G237" s="51" t="s">
        <v>118</v>
      </c>
      <c r="H237" s="51" t="s">
        <v>131</v>
      </c>
      <c r="I237" s="51" t="s">
        <v>120</v>
      </c>
      <c r="J237" s="51" t="s">
        <v>121</v>
      </c>
      <c r="K237" s="51" t="s">
        <v>122</v>
      </c>
      <c r="L237" s="51" t="s">
        <v>574</v>
      </c>
      <c r="M237" s="51" t="s">
        <v>124</v>
      </c>
      <c r="N237" s="119">
        <v>41730</v>
      </c>
      <c r="O237" s="51">
        <v>43</v>
      </c>
      <c r="P237" s="51" t="s">
        <v>36</v>
      </c>
      <c r="Q237" s="118" t="s">
        <v>842</v>
      </c>
      <c r="R237" s="51">
        <v>225</v>
      </c>
      <c r="S237" s="51" t="s">
        <v>188</v>
      </c>
      <c r="T237" s="51" t="s">
        <v>605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M309"/>
  <sheetViews>
    <sheetView zoomScale="68" zoomScaleNormal="68" workbookViewId="0">
      <selection activeCell="J2" sqref="J2"/>
    </sheetView>
  </sheetViews>
  <sheetFormatPr baseColWidth="10" defaultColWidth="16.54296875" defaultRowHeight="14.5" x14ac:dyDescent="0.35"/>
  <cols>
    <col min="1" max="1" width="16.453125" customWidth="1"/>
    <col min="2" max="2" width="14.81640625" customWidth="1"/>
    <col min="3" max="3" width="14.1796875" customWidth="1"/>
    <col min="4" max="4" width="14.453125" customWidth="1"/>
    <col min="5" max="5" width="17.1796875" customWidth="1"/>
    <col min="6" max="6" width="12.7265625" customWidth="1"/>
    <col min="7" max="7" width="20.7265625" customWidth="1"/>
    <col min="8" max="8" width="17.7265625" customWidth="1"/>
    <col min="9" max="9" width="20.7265625" customWidth="1"/>
    <col min="10" max="10" width="19.1796875" customWidth="1"/>
    <col min="11" max="11" width="14.7265625" customWidth="1"/>
    <col min="12" max="12" width="14.453125" customWidth="1"/>
    <col min="13" max="13" width="35" customWidth="1"/>
  </cols>
  <sheetData>
    <row r="1" spans="1:13" ht="30" customHeight="1" thickTop="1" thickBot="1" x14ac:dyDescent="0.4">
      <c r="A1" s="171" t="s">
        <v>977</v>
      </c>
      <c r="B1" s="172" t="s">
        <v>963</v>
      </c>
      <c r="C1" s="171" t="s">
        <v>964</v>
      </c>
      <c r="D1" s="171" t="s">
        <v>984</v>
      </c>
      <c r="E1" s="171" t="s">
        <v>985</v>
      </c>
      <c r="F1" s="171" t="s">
        <v>997</v>
      </c>
      <c r="G1" s="171" t="s">
        <v>983</v>
      </c>
      <c r="H1" s="171" t="s">
        <v>982</v>
      </c>
      <c r="I1" s="171" t="s">
        <v>981</v>
      </c>
      <c r="J1" s="171" t="s">
        <v>980</v>
      </c>
      <c r="K1" s="171" t="s">
        <v>979</v>
      </c>
      <c r="L1" s="171" t="s">
        <v>1003</v>
      </c>
      <c r="M1" s="171" t="s">
        <v>978</v>
      </c>
    </row>
    <row r="2" spans="1:13" ht="17" thickTop="1" x14ac:dyDescent="0.45">
      <c r="A2" s="160">
        <v>102933</v>
      </c>
      <c r="B2" s="161" t="str">
        <f>IF(Formations[[#This Row],[MATRICULE]]&lt;&gt;"",VLOOKUP($A2,DATA!$A:$T,2,FALSE),"")</f>
        <v>AIT HELLAL</v>
      </c>
      <c r="C2" s="162" t="str">
        <f>IF(Formations[[#This Row],[MATRICULE]]&lt;&gt;"",VLOOKUP($A2,DATA!$A:$T,3,FALSE),"")</f>
        <v>Yazid</v>
      </c>
      <c r="D2" s="163" t="str">
        <f>IF(Formations[[#This Row],[MATRICULE]]&lt;&gt;"",VLOOKUP($A2,DATA!$A:$T,5,FALSE),"")</f>
        <v>Aub.</v>
      </c>
      <c r="E2" s="164" t="str">
        <f>IF(Formations[[#This Row],[MATRICULE]]&lt;&gt;"",VLOOKUP(A2,DATA!A:T,4,FALSE),"")</f>
        <v>ALIX</v>
      </c>
      <c r="F2" s="165" t="s">
        <v>998</v>
      </c>
      <c r="G2" s="166" t="s">
        <v>960</v>
      </c>
      <c r="H2" s="165" t="s">
        <v>5</v>
      </c>
      <c r="I2" s="237" t="s">
        <v>850</v>
      </c>
      <c r="J2" s="167"/>
      <c r="K2" s="168"/>
      <c r="L2" s="169"/>
      <c r="M2" s="170" t="str">
        <f>Formations[[#This Row],[NOM]]&amp;Formations[[#This Row],[INTITULE FORMATION]]</f>
        <v>AIT HELLALIncendie</v>
      </c>
    </row>
    <row r="3" spans="1:13" ht="16.5" x14ac:dyDescent="0.45">
      <c r="A3" s="137">
        <v>102933</v>
      </c>
      <c r="B3" s="142" t="str">
        <f>IF(Formations[[#This Row],[MATRICULE]]&lt;&gt;"",VLOOKUP($A3,DATA!$A:$T,2,FALSE),"")</f>
        <v>AIT HELLAL</v>
      </c>
      <c r="C3" s="143" t="str">
        <f>IF(Formations[[#This Row],[MATRICULE]]&lt;&gt;"",VLOOKUP($A3,DATA!$A:$T,3,FALSE),"")</f>
        <v>Yazid</v>
      </c>
      <c r="D3" s="144" t="str">
        <f>IF(Formations[[#This Row],[MATRICULE]]&lt;&gt;"",VLOOKUP($A3,DATA!$A:$T,5,FALSE),"")</f>
        <v>Aub.</v>
      </c>
      <c r="E3" s="148" t="str">
        <f>IF(Formations[[#This Row],[MATRICULE]]&lt;&gt;"",VLOOKUP(A3,DATA!A:T,4,FALSE),"")</f>
        <v>ALIX</v>
      </c>
      <c r="F3" s="165" t="s">
        <v>998</v>
      </c>
      <c r="G3" s="134" t="s">
        <v>960</v>
      </c>
      <c r="H3" s="165" t="s">
        <v>5</v>
      </c>
      <c r="I3" s="237" t="s">
        <v>861</v>
      </c>
      <c r="J3" s="167"/>
      <c r="K3" s="168"/>
      <c r="L3" s="169"/>
      <c r="M3" s="156" t="str">
        <f>Formations[[#This Row],[NOM]]&amp;Formations[[#This Row],[INTITULE FORMATION]]</f>
        <v>AIT HELLALRecyclage SST</v>
      </c>
    </row>
    <row r="4" spans="1:13" ht="16.5" x14ac:dyDescent="0.45">
      <c r="A4" s="138">
        <v>104634</v>
      </c>
      <c r="B4" s="142" t="str">
        <f>IF(Formations[[#This Row],[MATRICULE]]&lt;&gt;"",VLOOKUP($A4,DATA!$A:$T,2,FALSE),"")</f>
        <v>ALVES</v>
      </c>
      <c r="C4" s="143" t="str">
        <f>IF(Formations[[#This Row],[MATRICULE]]&lt;&gt;"",VLOOKUP($A4,DATA!$A:$T,3,FALSE),"")</f>
        <v>Paolo</v>
      </c>
      <c r="D4" s="144" t="str">
        <f>IF(Formations[[#This Row],[MATRICULE]]&lt;&gt;"",VLOOKUP($A4,DATA!$A:$T,5,FALSE),"")</f>
        <v>STG</v>
      </c>
      <c r="E4" s="149" t="str">
        <f>IF(Formations[[#This Row],[MATRICULE]]&lt;&gt;"",VLOOKUP(A4,DATA!A:T,4,FALSE),"")</f>
        <v>XUEREB</v>
      </c>
      <c r="F4" s="165" t="s">
        <v>998</v>
      </c>
      <c r="G4" s="134" t="s">
        <v>960</v>
      </c>
      <c r="H4" s="165" t="s">
        <v>5</v>
      </c>
      <c r="I4" s="237" t="s">
        <v>850</v>
      </c>
      <c r="J4" s="167"/>
      <c r="K4" s="168"/>
      <c r="L4" s="169"/>
      <c r="M4" s="157" t="str">
        <f>Formations[[#This Row],[NOM]]&amp;Formations[[#This Row],[INTITULE FORMATION]]</f>
        <v>ALVESIncendie</v>
      </c>
    </row>
    <row r="5" spans="1:13" ht="16.5" x14ac:dyDescent="0.45">
      <c r="A5" s="138">
        <v>104634</v>
      </c>
      <c r="B5" s="142" t="str">
        <f>IF(Formations[[#This Row],[MATRICULE]]&lt;&gt;"",VLOOKUP($A5,DATA!$A:$T,2,FALSE),"")</f>
        <v>ALVES</v>
      </c>
      <c r="C5" s="143" t="str">
        <f>IF(Formations[[#This Row],[MATRICULE]]&lt;&gt;"",VLOOKUP($A5,DATA!$A:$T,3,FALSE),"")</f>
        <v>Paolo</v>
      </c>
      <c r="D5" s="144" t="str">
        <f>IF(Formations[[#This Row],[MATRICULE]]&lt;&gt;"",VLOOKUP($A5,DATA!$A:$T,5,FALSE),"")</f>
        <v>STG</v>
      </c>
      <c r="E5" s="149" t="str">
        <f>IF(Formations[[#This Row],[MATRICULE]]&lt;&gt;"",VLOOKUP(A5,DATA!A:T,4,FALSE),"")</f>
        <v>XUEREB</v>
      </c>
      <c r="F5" s="165" t="s">
        <v>998</v>
      </c>
      <c r="G5" s="134" t="s">
        <v>960</v>
      </c>
      <c r="H5" s="165" t="s">
        <v>5</v>
      </c>
      <c r="I5" s="237" t="s">
        <v>973</v>
      </c>
      <c r="J5" s="167"/>
      <c r="K5" s="168"/>
      <c r="L5" s="169"/>
      <c r="M5" s="157" t="str">
        <f>Formations[[#This Row],[NOM]]&amp;Formations[[#This Row],[INTITULE FORMATION]]</f>
        <v>ALVESRisques Chimiques</v>
      </c>
    </row>
    <row r="6" spans="1:13" ht="16.5" x14ac:dyDescent="0.45">
      <c r="A6" s="138">
        <v>104634</v>
      </c>
      <c r="B6" s="142" t="str">
        <f>IF(Formations[[#This Row],[MATRICULE]]&lt;&gt;"",VLOOKUP($A6,DATA!$A:$T,2,FALSE),"")</f>
        <v>ALVES</v>
      </c>
      <c r="C6" s="143" t="str">
        <f>IF(Formations[[#This Row],[MATRICULE]]&lt;&gt;"",VLOOKUP($A6,DATA!$A:$T,3,FALSE),"")</f>
        <v>Paolo</v>
      </c>
      <c r="D6" s="144" t="str">
        <f>IF(Formations[[#This Row],[MATRICULE]]&lt;&gt;"",VLOOKUP($A6,DATA!$A:$T,5,FALSE),"")</f>
        <v>STG</v>
      </c>
      <c r="E6" s="149" t="str">
        <f>IF(Formations[[#This Row],[MATRICULE]]&lt;&gt;"",VLOOKUP(A6,DATA!A:T,4,FALSE),"")</f>
        <v>XUEREB</v>
      </c>
      <c r="F6" s="165" t="s">
        <v>998</v>
      </c>
      <c r="G6" s="134" t="s">
        <v>960</v>
      </c>
      <c r="H6" s="165" t="s">
        <v>5</v>
      </c>
      <c r="I6" s="237" t="s">
        <v>972</v>
      </c>
      <c r="J6" s="167"/>
      <c r="K6" s="168"/>
      <c r="L6" s="169"/>
      <c r="M6" s="157" t="str">
        <f>Formations[[#This Row],[NOM]]&amp;Formations[[#This Row],[INTITULE FORMATION]]</f>
        <v>ALVESRecyclage Pont Roulant</v>
      </c>
    </row>
    <row r="7" spans="1:13" ht="16.5" x14ac:dyDescent="0.45">
      <c r="A7" s="138">
        <v>104692</v>
      </c>
      <c r="B7" s="142" t="str">
        <f>IF(Formations[[#This Row],[MATRICULE]]&lt;&gt;"",VLOOKUP($A7,DATA!$A:$T,2,FALSE),"")</f>
        <v>ARNAUD JOUFFREY</v>
      </c>
      <c r="C7" s="143" t="str">
        <f>IF(Formations[[#This Row],[MATRICULE]]&lt;&gt;"",VLOOKUP($A7,DATA!$A:$T,3,FALSE),"")</f>
        <v>Jean-Marc</v>
      </c>
      <c r="D7" s="144" t="str">
        <f>IF(Formations[[#This Row],[MATRICULE]]&lt;&gt;"",VLOOKUP($A7,DATA!$A:$T,5,FALSE),"")</f>
        <v>STG</v>
      </c>
      <c r="E7" s="149" t="str">
        <f>IF(Formations[[#This Row],[MATRICULE]]&lt;&gt;"",VLOOKUP(A7,DATA!A:T,4,FALSE),"")</f>
        <v>XUEREB</v>
      </c>
      <c r="F7" s="165" t="s">
        <v>998</v>
      </c>
      <c r="G7" s="134" t="s">
        <v>960</v>
      </c>
      <c r="H7" s="165" t="s">
        <v>5</v>
      </c>
      <c r="I7" s="237" t="s">
        <v>850</v>
      </c>
      <c r="J7" s="167"/>
      <c r="K7" s="168"/>
      <c r="L7" s="169"/>
      <c r="M7" s="157" t="str">
        <f>Formations[[#This Row],[NOM]]&amp;Formations[[#This Row],[INTITULE FORMATION]]</f>
        <v>ARNAUD JOUFFREYIncendie</v>
      </c>
    </row>
    <row r="8" spans="1:13" ht="16.5" x14ac:dyDescent="0.45">
      <c r="A8" s="138">
        <v>104692</v>
      </c>
      <c r="B8" s="142" t="str">
        <f>IF(Formations[[#This Row],[MATRICULE]]&lt;&gt;"",VLOOKUP($A8,DATA!$A:$T,2,FALSE),"")</f>
        <v>ARNAUD JOUFFREY</v>
      </c>
      <c r="C8" s="143" t="str">
        <f>IF(Formations[[#This Row],[MATRICULE]]&lt;&gt;"",VLOOKUP($A8,DATA!$A:$T,3,FALSE),"")</f>
        <v>Jean-Marc</v>
      </c>
      <c r="D8" s="144" t="str">
        <f>IF(Formations[[#This Row],[MATRICULE]]&lt;&gt;"",VLOOKUP($A8,DATA!$A:$T,5,FALSE),"")</f>
        <v>STG</v>
      </c>
      <c r="E8" s="149" t="str">
        <f>IF(Formations[[#This Row],[MATRICULE]]&lt;&gt;"",VLOOKUP(A8,DATA!A:T,4,FALSE),"")</f>
        <v>XUEREB</v>
      </c>
      <c r="F8" s="165" t="s">
        <v>998</v>
      </c>
      <c r="G8" s="134" t="s">
        <v>960</v>
      </c>
      <c r="H8" s="165" t="s">
        <v>5</v>
      </c>
      <c r="I8" s="237" t="s">
        <v>973</v>
      </c>
      <c r="J8" s="167"/>
      <c r="K8" s="168"/>
      <c r="L8" s="169"/>
      <c r="M8" s="157" t="str">
        <f>Formations[[#This Row],[NOM]]&amp;Formations[[#This Row],[INTITULE FORMATION]]</f>
        <v>ARNAUD JOUFFREYRisques Chimiques</v>
      </c>
    </row>
    <row r="9" spans="1:13" ht="16.5" x14ac:dyDescent="0.45">
      <c r="A9" s="138">
        <v>102936</v>
      </c>
      <c r="B9" s="142" t="str">
        <f>IF(Formations[[#This Row],[MATRICULE]]&lt;&gt;"",VLOOKUP($A9,DATA!$A:$T,2,FALSE),"")</f>
        <v>ARNAUDE</v>
      </c>
      <c r="C9" s="143" t="str">
        <f>IF(Formations[[#This Row],[MATRICULE]]&lt;&gt;"",VLOOKUP($A9,DATA!$A:$T,3,FALSE),"")</f>
        <v>Emmanuel</v>
      </c>
      <c r="D9" s="144" t="str">
        <f>IF(Formations[[#This Row],[MATRICULE]]&lt;&gt;"",VLOOKUP($A9,DATA!$A:$T,5,FALSE),"")</f>
        <v>Aub.</v>
      </c>
      <c r="E9" s="148" t="str">
        <f>IF(Formations[[#This Row],[MATRICULE]]&lt;&gt;"",VLOOKUP(A9,DATA!A:T,4,FALSE),"")</f>
        <v>SAVY</v>
      </c>
      <c r="F9" s="165" t="s">
        <v>998</v>
      </c>
      <c r="G9" s="134" t="s">
        <v>960</v>
      </c>
      <c r="H9" s="165" t="s">
        <v>5</v>
      </c>
      <c r="I9" s="237" t="s">
        <v>850</v>
      </c>
      <c r="J9" s="167"/>
      <c r="K9" s="168"/>
      <c r="L9" s="169"/>
      <c r="M9" s="157" t="str">
        <f>Formations[[#This Row],[NOM]]&amp;Formations[[#This Row],[INTITULE FORMATION]]</f>
        <v>ARNAUDEIncendie</v>
      </c>
    </row>
    <row r="10" spans="1:13" ht="16.5" x14ac:dyDescent="0.45">
      <c r="A10" s="137">
        <v>102936</v>
      </c>
      <c r="B10" s="142" t="str">
        <f>IF(Formations[[#This Row],[MATRICULE]]&lt;&gt;"",VLOOKUP($A10,DATA!$A:$T,2,FALSE),"")</f>
        <v>ARNAUDE</v>
      </c>
      <c r="C10" s="143" t="str">
        <f>IF(Formations[[#This Row],[MATRICULE]]&lt;&gt;"",VLOOKUP($A10,DATA!$A:$T,3,FALSE),"")</f>
        <v>Emmanuel</v>
      </c>
      <c r="D10" s="144" t="str">
        <f>IF(Formations[[#This Row],[MATRICULE]]&lt;&gt;"",VLOOKUP($A10,DATA!$A:$T,5,FALSE),"")</f>
        <v>Aub.</v>
      </c>
      <c r="E10" s="148" t="str">
        <f>IF(Formations[[#This Row],[MATRICULE]]&lt;&gt;"",VLOOKUP(A10,DATA!A:T,4,FALSE),"")</f>
        <v>SAVY</v>
      </c>
      <c r="F10" s="165" t="s">
        <v>998</v>
      </c>
      <c r="G10" s="134" t="s">
        <v>960</v>
      </c>
      <c r="H10" s="165" t="s">
        <v>5</v>
      </c>
      <c r="I10" s="237" t="s">
        <v>861</v>
      </c>
      <c r="J10" s="167"/>
      <c r="K10" s="168"/>
      <c r="L10" s="169"/>
      <c r="M10" s="156" t="str">
        <f>Formations[[#This Row],[NOM]]&amp;Formations[[#This Row],[INTITULE FORMATION]]</f>
        <v>ARNAUDERecyclage SST</v>
      </c>
    </row>
    <row r="11" spans="1:13" ht="16.5" x14ac:dyDescent="0.45">
      <c r="A11" s="138">
        <v>103038</v>
      </c>
      <c r="B11" s="142" t="str">
        <f>IF(Formations[[#This Row],[MATRICULE]]&lt;&gt;"",VLOOKUP($A11,DATA!$A:$T,2,FALSE),"")</f>
        <v>ARNAUDJL</v>
      </c>
      <c r="C11" s="143" t="str">
        <f>IF(Formations[[#This Row],[MATRICULE]]&lt;&gt;"",VLOOKUP($A11,DATA!$A:$T,3,FALSE),"")</f>
        <v>Jean-Luc</v>
      </c>
      <c r="D11" s="144" t="str">
        <f>IF(Formations[[#This Row],[MATRICULE]]&lt;&gt;"",VLOOKUP($A11,DATA!$A:$T,5,FALSE),"")</f>
        <v>Aub.</v>
      </c>
      <c r="E11" s="148" t="str">
        <f>IF(Formations[[#This Row],[MATRICULE]]&lt;&gt;"",VLOOKUP(A11,DATA!A:T,4,FALSE),"")</f>
        <v>PIFFAUT</v>
      </c>
      <c r="F11" s="165" t="s">
        <v>998</v>
      </c>
      <c r="G11" s="134" t="s">
        <v>960</v>
      </c>
      <c r="H11" s="165" t="s">
        <v>5</v>
      </c>
      <c r="I11" s="237" t="s">
        <v>850</v>
      </c>
      <c r="J11" s="167"/>
      <c r="K11" s="168"/>
      <c r="L11" s="169"/>
      <c r="M11" s="157" t="str">
        <f>Formations[[#This Row],[NOM]]&amp;Formations[[#This Row],[INTITULE FORMATION]]</f>
        <v>ARNAUDJLIncendie</v>
      </c>
    </row>
    <row r="12" spans="1:13" ht="16.5" x14ac:dyDescent="0.45">
      <c r="A12" s="138">
        <v>103038</v>
      </c>
      <c r="B12" s="148" t="str">
        <f>IF(Formations[[#This Row],[MATRICULE]]&lt;&gt;"",VLOOKUP($A12,DATA!$A:$T,2,FALSE),"")</f>
        <v>ARNAUDJL</v>
      </c>
      <c r="C12" s="143" t="str">
        <f>IF(Formations[[#This Row],[MATRICULE]]&lt;&gt;"",VLOOKUP($A12,DATA!$A:$T,3,FALSE),"")</f>
        <v>Jean-Luc</v>
      </c>
      <c r="D12" s="144" t="str">
        <f>IF(Formations[[#This Row],[MATRICULE]]&lt;&gt;"",VLOOKUP($A12,DATA!$A:$T,5,FALSE),"")</f>
        <v>Aub.</v>
      </c>
      <c r="E12" s="155" t="str">
        <f>IF(Formations[[#This Row],[MATRICULE]]&lt;&gt;"",VLOOKUP(A12,DATA!A:T,4,FALSE),"")</f>
        <v>PIFFAUT</v>
      </c>
      <c r="F12" s="165" t="s">
        <v>998</v>
      </c>
      <c r="G12" s="71" t="s">
        <v>960</v>
      </c>
      <c r="H12" s="165" t="s">
        <v>5</v>
      </c>
      <c r="I12" s="237" t="s">
        <v>995</v>
      </c>
      <c r="J12" s="167"/>
      <c r="K12" s="168"/>
      <c r="L12" s="169"/>
      <c r="M12" s="156" t="str">
        <f>Formations[[#This Row],[NOM]]&amp;Formations[[#This Row],[INTITULE FORMATION]]</f>
        <v>ARNAUDJLRecyclage CACES3</v>
      </c>
    </row>
    <row r="13" spans="1:13" ht="16.5" x14ac:dyDescent="0.45">
      <c r="A13" s="137">
        <v>103038</v>
      </c>
      <c r="B13" s="142" t="str">
        <f>IF(Formations[[#This Row],[MATRICULE]]&lt;&gt;"",VLOOKUP($A13,DATA!$A:$T,2,FALSE),"")</f>
        <v>ARNAUDJL</v>
      </c>
      <c r="C13" s="143" t="str">
        <f>IF(Formations[[#This Row],[MATRICULE]]&lt;&gt;"",VLOOKUP($A13,DATA!$A:$T,3,FALSE),"")</f>
        <v>Jean-Luc</v>
      </c>
      <c r="D13" s="144" t="str">
        <f>IF(Formations[[#This Row],[MATRICULE]]&lt;&gt;"",VLOOKUP($A13,DATA!$A:$T,5,FALSE),"")</f>
        <v>Aub.</v>
      </c>
      <c r="E13" s="148" t="str">
        <f>IF(Formations[[#This Row],[MATRICULE]]&lt;&gt;"",VLOOKUP(A13,DATA!A:T,4,FALSE),"")</f>
        <v>PIFFAUT</v>
      </c>
      <c r="F13" s="165" t="s">
        <v>998</v>
      </c>
      <c r="G13" s="134" t="s">
        <v>960</v>
      </c>
      <c r="H13" s="165" t="s">
        <v>5</v>
      </c>
      <c r="I13" s="237" t="s">
        <v>861</v>
      </c>
      <c r="J13" s="167"/>
      <c r="K13" s="168"/>
      <c r="L13" s="169"/>
      <c r="M13" s="156" t="str">
        <f>Formations[[#This Row],[NOM]]&amp;Formations[[#This Row],[INTITULE FORMATION]]</f>
        <v>ARNAUDJLRecyclage SST</v>
      </c>
    </row>
    <row r="14" spans="1:13" ht="16.5" x14ac:dyDescent="0.45">
      <c r="A14" s="138">
        <v>103070</v>
      </c>
      <c r="B14" s="142" t="str">
        <f>IF(Formations[[#This Row],[MATRICULE]]&lt;&gt;"",VLOOKUP($A14,DATA!$A:$T,2,FALSE),"")</f>
        <v>AUBERT</v>
      </c>
      <c r="C14" s="143" t="str">
        <f>IF(Formations[[#This Row],[MATRICULE]]&lt;&gt;"",VLOOKUP($A14,DATA!$A:$T,3,FALSE),"")</f>
        <v>Herve</v>
      </c>
      <c r="D14" s="144" t="str">
        <f>IF(Formations[[#This Row],[MATRICULE]]&lt;&gt;"",VLOOKUP($A14,DATA!$A:$T,5,FALSE),"")</f>
        <v>Aub.</v>
      </c>
      <c r="E14" s="148" t="str">
        <f>IF(Formations[[#This Row],[MATRICULE]]&lt;&gt;"",VLOOKUP(A14,DATA!A:T,4,FALSE),"")</f>
        <v>SAVY</v>
      </c>
      <c r="F14" s="165" t="s">
        <v>998</v>
      </c>
      <c r="G14" s="134" t="s">
        <v>960</v>
      </c>
      <c r="H14" s="165" t="s">
        <v>5</v>
      </c>
      <c r="I14" s="237" t="s">
        <v>971</v>
      </c>
      <c r="J14" s="167"/>
      <c r="K14" s="168"/>
      <c r="L14" s="169"/>
      <c r="M14" s="157" t="str">
        <f>Formations[[#This Row],[NOM]]&amp;Formations[[#This Row],[INTITULE FORMATION]]</f>
        <v>AUBERTGestes et Postures</v>
      </c>
    </row>
    <row r="15" spans="1:13" ht="16.5" x14ac:dyDescent="0.45">
      <c r="A15" s="138">
        <v>102998</v>
      </c>
      <c r="B15" s="142" t="str">
        <f>IF(Formations[[#This Row],[MATRICULE]]&lt;&gt;"",VLOOKUP($A15,DATA!$A:$T,2,FALSE),"")</f>
        <v>AVOUAC</v>
      </c>
      <c r="C15" s="143" t="str">
        <f>IF(Formations[[#This Row],[MATRICULE]]&lt;&gt;"",VLOOKUP($A15,DATA!$A:$T,3,FALSE),"")</f>
        <v>Emmanuel</v>
      </c>
      <c r="D15" s="144" t="str">
        <f>IF(Formations[[#This Row],[MATRICULE]]&lt;&gt;"",VLOOKUP($A15,DATA!$A:$T,5,FALSE),"")</f>
        <v>Aub.</v>
      </c>
      <c r="E15" s="148" t="str">
        <f>IF(Formations[[#This Row],[MATRICULE]]&lt;&gt;"",VLOOKUP(A15,DATA!A:T,4,FALSE),"")</f>
        <v>RICCARDI</v>
      </c>
      <c r="F15" s="165" t="s">
        <v>998</v>
      </c>
      <c r="G15" s="134" t="s">
        <v>960</v>
      </c>
      <c r="H15" s="165" t="s">
        <v>5</v>
      </c>
      <c r="I15" s="237" t="s">
        <v>850</v>
      </c>
      <c r="J15" s="167"/>
      <c r="K15" s="168"/>
      <c r="L15" s="169"/>
      <c r="M15" s="157" t="str">
        <f>Formations[[#This Row],[NOM]]&amp;Formations[[#This Row],[INTITULE FORMATION]]</f>
        <v>AVOUACIncendie</v>
      </c>
    </row>
    <row r="16" spans="1:13" ht="16.5" x14ac:dyDescent="0.45">
      <c r="A16" s="137">
        <v>102998</v>
      </c>
      <c r="B16" s="142" t="str">
        <f>IF(Formations[[#This Row],[MATRICULE]]&lt;&gt;"",VLOOKUP($A16,DATA!$A:$T,2,FALSE),"")</f>
        <v>AVOUAC</v>
      </c>
      <c r="C16" s="143" t="str">
        <f>IF(Formations[[#This Row],[MATRICULE]]&lt;&gt;"",VLOOKUP($A16,DATA!$A:$T,3,FALSE),"")</f>
        <v>Emmanuel</v>
      </c>
      <c r="D16" s="144" t="str">
        <f>IF(Formations[[#This Row],[MATRICULE]]&lt;&gt;"",VLOOKUP($A16,DATA!$A:$T,5,FALSE),"")</f>
        <v>Aub.</v>
      </c>
      <c r="E16" s="148" t="str">
        <f>IF(Formations[[#This Row],[MATRICULE]]&lt;&gt;"",VLOOKUP(A16,DATA!A:T,4,FALSE),"")</f>
        <v>RICCARDI</v>
      </c>
      <c r="F16" s="165" t="s">
        <v>998</v>
      </c>
      <c r="G16" s="134" t="s">
        <v>960</v>
      </c>
      <c r="H16" s="165" t="s">
        <v>5</v>
      </c>
      <c r="I16" s="237" t="s">
        <v>861</v>
      </c>
      <c r="J16" s="167"/>
      <c r="K16" s="168"/>
      <c r="L16" s="169"/>
      <c r="M16" s="156" t="str">
        <f>Formations[[#This Row],[NOM]]&amp;Formations[[#This Row],[INTITULE FORMATION]]</f>
        <v>AVOUACRecyclage SST</v>
      </c>
    </row>
    <row r="17" spans="1:13" ht="16.5" x14ac:dyDescent="0.45">
      <c r="A17" s="138">
        <v>103009</v>
      </c>
      <c r="B17" s="142" t="str">
        <f>IF(Formations[[#This Row],[MATRICULE]]&lt;&gt;"",VLOOKUP($A17,DATA!$A:$T,2,FALSE),"")</f>
        <v>AYGLON</v>
      </c>
      <c r="C17" s="143" t="str">
        <f>IF(Formations[[#This Row],[MATRICULE]]&lt;&gt;"",VLOOKUP($A17,DATA!$A:$T,3,FALSE),"")</f>
        <v>Dominique</v>
      </c>
      <c r="D17" s="144" t="str">
        <f>IF(Formations[[#This Row],[MATRICULE]]&lt;&gt;"",VLOOKUP($A17,DATA!$A:$T,5,FALSE),"")</f>
        <v>Aub.</v>
      </c>
      <c r="E17" s="148" t="str">
        <f>IF(Formations[[#This Row],[MATRICULE]]&lt;&gt;"",VLOOKUP(A17,DATA!A:T,4,FALSE),"")</f>
        <v>ALIX</v>
      </c>
      <c r="F17" s="165" t="s">
        <v>998</v>
      </c>
      <c r="G17" s="134" t="s">
        <v>960</v>
      </c>
      <c r="H17" s="165" t="s">
        <v>5</v>
      </c>
      <c r="I17" s="237" t="s">
        <v>971</v>
      </c>
      <c r="J17" s="167"/>
      <c r="K17" s="168"/>
      <c r="L17" s="169"/>
      <c r="M17" s="157" t="str">
        <f>Formations[[#This Row],[NOM]]&amp;Formations[[#This Row],[INTITULE FORMATION]]</f>
        <v>AYGLONGestes et Postures</v>
      </c>
    </row>
    <row r="18" spans="1:13" ht="16.5" x14ac:dyDescent="0.45">
      <c r="A18" s="138">
        <v>104628</v>
      </c>
      <c r="B18" s="142" t="str">
        <f>IF(Formations[[#This Row],[MATRICULE]]&lt;&gt;"",VLOOKUP($A18,DATA!$A:$T,2,FALSE),"")</f>
        <v>BARAZZUTTI</v>
      </c>
      <c r="C18" s="143" t="str">
        <f>IF(Formations[[#This Row],[MATRICULE]]&lt;&gt;"",VLOOKUP($A18,DATA!$A:$T,3,FALSE),"")</f>
        <v>Lionel</v>
      </c>
      <c r="D18" s="144" t="str">
        <f>IF(Formations[[#This Row],[MATRICULE]]&lt;&gt;"",VLOOKUP($A18,DATA!$A:$T,5,FALSE),"")</f>
        <v>STG</v>
      </c>
      <c r="E18" s="149" t="str">
        <f>IF(Formations[[#This Row],[MATRICULE]]&lt;&gt;"",VLOOKUP(A18,DATA!A:T,4,FALSE),"")</f>
        <v>XUEREB</v>
      </c>
      <c r="F18" s="165" t="s">
        <v>998</v>
      </c>
      <c r="G18" s="134" t="s">
        <v>960</v>
      </c>
      <c r="H18" s="165" t="s">
        <v>5</v>
      </c>
      <c r="I18" s="237" t="s">
        <v>850</v>
      </c>
      <c r="J18" s="167"/>
      <c r="K18" s="168"/>
      <c r="L18" s="169"/>
      <c r="M18" s="157" t="str">
        <f>Formations[[#This Row],[NOM]]&amp;Formations[[#This Row],[INTITULE FORMATION]]</f>
        <v>BARAZZUTTIIncendie</v>
      </c>
    </row>
    <row r="19" spans="1:13" ht="16.5" x14ac:dyDescent="0.45">
      <c r="A19" s="138">
        <v>104628</v>
      </c>
      <c r="B19" s="142" t="str">
        <f>IF(Formations[[#This Row],[MATRICULE]]&lt;&gt;"",VLOOKUP($A19,DATA!$A:$T,2,FALSE),"")</f>
        <v>BARAZZUTTI</v>
      </c>
      <c r="C19" s="143" t="str">
        <f>IF(Formations[[#This Row],[MATRICULE]]&lt;&gt;"",VLOOKUP($A19,DATA!$A:$T,3,FALSE),"")</f>
        <v>Lionel</v>
      </c>
      <c r="D19" s="144" t="str">
        <f>IF(Formations[[#This Row],[MATRICULE]]&lt;&gt;"",VLOOKUP($A19,DATA!$A:$T,5,FALSE),"")</f>
        <v>STG</v>
      </c>
      <c r="E19" s="150" t="str">
        <f>IF(Formations[[#This Row],[MATRICULE]]&lt;&gt;"",VLOOKUP(A19,DATA!A:T,4,FALSE),"")</f>
        <v>XUEREB</v>
      </c>
      <c r="F19" s="165" t="s">
        <v>998</v>
      </c>
      <c r="G19" s="134" t="s">
        <v>960</v>
      </c>
      <c r="H19" s="165" t="s">
        <v>5</v>
      </c>
      <c r="I19" s="237" t="s">
        <v>973</v>
      </c>
      <c r="J19" s="167"/>
      <c r="K19" s="168"/>
      <c r="L19" s="169"/>
      <c r="M19" s="157" t="str">
        <f>Formations[[#This Row],[NOM]]&amp;Formations[[#This Row],[INTITULE FORMATION]]</f>
        <v>BARAZZUTTIRisques Chimiques</v>
      </c>
    </row>
    <row r="20" spans="1:13" ht="16.5" x14ac:dyDescent="0.45">
      <c r="A20" s="138">
        <v>104383</v>
      </c>
      <c r="B20" s="142" t="str">
        <f>IF(Formations[[#This Row],[MATRICULE]]&lt;&gt;"",VLOOKUP($A20,DATA!$A:$T,2,FALSE),"")</f>
        <v>BARBERA</v>
      </c>
      <c r="C20" s="143" t="str">
        <f>IF(Formations[[#This Row],[MATRICULE]]&lt;&gt;"",VLOOKUP($A20,DATA!$A:$T,3,FALSE),"")</f>
        <v>Jeremy</v>
      </c>
      <c r="D20" s="144" t="str">
        <f>IF(Formations[[#This Row],[MATRICULE]]&lt;&gt;"",VLOOKUP($A20,DATA!$A:$T,5,FALSE),"")</f>
        <v>Aub.</v>
      </c>
      <c r="E20" s="148" t="str">
        <f>IF(Formations[[#This Row],[MATRICULE]]&lt;&gt;"",VLOOKUP(A20,DATA!A:T,4,FALSE),"")</f>
        <v>SENEPART</v>
      </c>
      <c r="F20" s="165" t="s">
        <v>998</v>
      </c>
      <c r="G20" s="134" t="s">
        <v>960</v>
      </c>
      <c r="H20" s="165" t="s">
        <v>5</v>
      </c>
      <c r="I20" s="237" t="s">
        <v>850</v>
      </c>
      <c r="J20" s="167"/>
      <c r="K20" s="168"/>
      <c r="L20" s="169"/>
      <c r="M20" s="157" t="str">
        <f>Formations[[#This Row],[NOM]]&amp;Formations[[#This Row],[INTITULE FORMATION]]</f>
        <v>BARBERAIncendie</v>
      </c>
    </row>
    <row r="21" spans="1:13" ht="16.5" x14ac:dyDescent="0.45">
      <c r="A21" s="137">
        <v>104383</v>
      </c>
      <c r="B21" s="142" t="str">
        <f>IF(Formations[[#This Row],[MATRICULE]]&lt;&gt;"",VLOOKUP($A21,DATA!$A:$T,2,FALSE),"")</f>
        <v>BARBERA</v>
      </c>
      <c r="C21" s="143" t="str">
        <f>IF(Formations[[#This Row],[MATRICULE]]&lt;&gt;"",VLOOKUP($A21,DATA!$A:$T,3,FALSE),"")</f>
        <v>Jeremy</v>
      </c>
      <c r="D21" s="144" t="str">
        <f>IF(Formations[[#This Row],[MATRICULE]]&lt;&gt;"",VLOOKUP($A21,DATA!$A:$T,5,FALSE),"")</f>
        <v>Aub.</v>
      </c>
      <c r="E21" s="148" t="str">
        <f>IF(Formations[[#This Row],[MATRICULE]]&lt;&gt;"",VLOOKUP(A21,DATA!A:T,4,FALSE),"")</f>
        <v>SENEPART</v>
      </c>
      <c r="F21" s="165" t="s">
        <v>998</v>
      </c>
      <c r="G21" s="134" t="s">
        <v>960</v>
      </c>
      <c r="H21" s="165" t="s">
        <v>5</v>
      </c>
      <c r="I21" s="237" t="s">
        <v>974</v>
      </c>
      <c r="J21" s="167"/>
      <c r="K21" s="168"/>
      <c r="L21" s="169"/>
      <c r="M21" s="156" t="str">
        <f>Formations[[#This Row],[NOM]]&amp;Formations[[#This Row],[INTITULE FORMATION]]</f>
        <v>BARBERAHab Electricité</v>
      </c>
    </row>
    <row r="22" spans="1:13" ht="16.5" x14ac:dyDescent="0.45">
      <c r="A22" s="137">
        <v>240339</v>
      </c>
      <c r="B22" s="142" t="str">
        <f>IF(Formations[[#This Row],[MATRICULE]]&lt;&gt;"",VLOOKUP($A22,DATA!$A:$T,2,FALSE),"")</f>
        <v>BASSOU</v>
      </c>
      <c r="C22" s="143" t="str">
        <f>IF(Formations[[#This Row],[MATRICULE]]&lt;&gt;"",VLOOKUP($A22,DATA!$A:$T,3,FALSE),"")</f>
        <v>Anouar</v>
      </c>
      <c r="D22" s="144" t="str">
        <f>IF(Formations[[#This Row],[MATRICULE]]&lt;&gt;"",VLOOKUP($A22,DATA!$A:$T,5,FALSE),"")</f>
        <v>Lattes</v>
      </c>
      <c r="E22" s="148" t="str">
        <f>IF(Formations[[#This Row],[MATRICULE]]&lt;&gt;"",VLOOKUP(A22,DATA!A:T,4,FALSE),"")</f>
        <v>JACKEL</v>
      </c>
      <c r="F22" s="165" t="s">
        <v>998</v>
      </c>
      <c r="G22" s="134" t="s">
        <v>960</v>
      </c>
      <c r="H22" s="165" t="s">
        <v>5</v>
      </c>
      <c r="I22" s="237" t="s">
        <v>992</v>
      </c>
      <c r="J22" s="167"/>
      <c r="K22" s="168"/>
      <c r="L22" s="169"/>
      <c r="M22" s="156" t="str">
        <f>Formations[[#This Row],[NOM]]&amp;Formations[[#This Row],[INTITULE FORMATION]]</f>
        <v>BASSOUSEBTR</v>
      </c>
    </row>
    <row r="23" spans="1:13" ht="16.5" x14ac:dyDescent="0.45">
      <c r="A23" s="138">
        <v>103071</v>
      </c>
      <c r="B23" s="142" t="str">
        <f>IF(Formations[[#This Row],[MATRICULE]]&lt;&gt;"",VLOOKUP($A23,DATA!$A:$T,2,FALSE),"")</f>
        <v>BEAUMEL</v>
      </c>
      <c r="C23" s="143" t="str">
        <f>IF(Formations[[#This Row],[MATRICULE]]&lt;&gt;"",VLOOKUP($A23,DATA!$A:$T,3,FALSE),"")</f>
        <v>Claudine</v>
      </c>
      <c r="D23" s="144" t="str">
        <f>IF(Formations[[#This Row],[MATRICULE]]&lt;&gt;"",VLOOKUP($A23,DATA!$A:$T,5,FALSE),"")</f>
        <v>Aub.</v>
      </c>
      <c r="E23" s="151" t="str">
        <f>IF(Formations[[#This Row],[MATRICULE]]&lt;&gt;"",VLOOKUP(A23,DATA!A:T,4,FALSE),"")</f>
        <v>FUENTES</v>
      </c>
      <c r="F23" s="165" t="s">
        <v>998</v>
      </c>
      <c r="G23" s="134" t="s">
        <v>960</v>
      </c>
      <c r="H23" s="165" t="s">
        <v>5</v>
      </c>
      <c r="I23" s="237" t="s">
        <v>971</v>
      </c>
      <c r="J23" s="167"/>
      <c r="K23" s="168"/>
      <c r="L23" s="169"/>
      <c r="M23" s="157" t="str">
        <f>Formations[[#This Row],[NOM]]&amp;Formations[[#This Row],[INTITULE FORMATION]]</f>
        <v>BEAUMELGestes et Postures</v>
      </c>
    </row>
    <row r="24" spans="1:13" ht="16.5" x14ac:dyDescent="0.45">
      <c r="A24" s="138">
        <v>191742</v>
      </c>
      <c r="B24" s="142" t="str">
        <f>IF(Formations[[#This Row],[MATRICULE]]&lt;&gt;"",VLOOKUP($A24,DATA!$A:$T,2,FALSE),"")</f>
        <v>BEN AMAR</v>
      </c>
      <c r="C24" s="143" t="str">
        <f>IF(Formations[[#This Row],[MATRICULE]]&lt;&gt;"",VLOOKUP($A24,DATA!$A:$T,3,FALSE),"")</f>
        <v>Mohamed</v>
      </c>
      <c r="D24" s="144" t="str">
        <f>IF(Formations[[#This Row],[MATRICULE]]&lt;&gt;"",VLOOKUP($A24,DATA!$A:$T,5,FALSE),"")</f>
        <v>Lattes</v>
      </c>
      <c r="E24" s="148" t="str">
        <f>IF(Formations[[#This Row],[MATRICULE]]&lt;&gt;"",VLOOKUP(A24,DATA!A:T,4,FALSE),"")</f>
        <v>VERNE</v>
      </c>
      <c r="F24" s="165" t="s">
        <v>998</v>
      </c>
      <c r="G24" s="134" t="s">
        <v>960</v>
      </c>
      <c r="H24" s="165" t="s">
        <v>5</v>
      </c>
      <c r="I24" s="237" t="s">
        <v>973</v>
      </c>
      <c r="J24" s="167"/>
      <c r="K24" s="168"/>
      <c r="L24" s="169"/>
      <c r="M24" s="157" t="str">
        <f>Formations[[#This Row],[NOM]]&amp;Formations[[#This Row],[INTITULE FORMATION]]</f>
        <v>BEN AMARRisques Chimiques</v>
      </c>
    </row>
    <row r="25" spans="1:13" ht="16.5" x14ac:dyDescent="0.45">
      <c r="A25" s="137">
        <v>191742</v>
      </c>
      <c r="B25" s="142" t="str">
        <f>IF(Formations[[#This Row],[MATRICULE]]&lt;&gt;"",VLOOKUP($A25,DATA!$A:$T,2,FALSE),"")</f>
        <v>BEN AMAR</v>
      </c>
      <c r="C25" s="143" t="str">
        <f>IF(Formations[[#This Row],[MATRICULE]]&lt;&gt;"",VLOOKUP($A25,DATA!$A:$T,3,FALSE),"")</f>
        <v>Mohamed</v>
      </c>
      <c r="D25" s="144" t="str">
        <f>IF(Formations[[#This Row],[MATRICULE]]&lt;&gt;"",VLOOKUP($A25,DATA!$A:$T,5,FALSE),"")</f>
        <v>Lattes</v>
      </c>
      <c r="E25" s="148" t="str">
        <f>IF(Formations[[#This Row],[MATRICULE]]&lt;&gt;"",VLOOKUP(A25,DATA!A:T,4,FALSE),"")</f>
        <v>VERNE</v>
      </c>
      <c r="F25" s="165" t="s">
        <v>998</v>
      </c>
      <c r="G25" s="134" t="s">
        <v>960</v>
      </c>
      <c r="H25" s="165" t="s">
        <v>5</v>
      </c>
      <c r="I25" s="237" t="s">
        <v>992</v>
      </c>
      <c r="J25" s="167"/>
      <c r="K25" s="168"/>
      <c r="L25" s="169"/>
      <c r="M25" s="156" t="str">
        <f>Formations[[#This Row],[NOM]]&amp;Formations[[#This Row],[INTITULE FORMATION]]</f>
        <v>BEN AMARSEBTR</v>
      </c>
    </row>
    <row r="26" spans="1:13" ht="16.5" x14ac:dyDescent="0.45">
      <c r="A26" s="138">
        <v>10559280</v>
      </c>
      <c r="B26" s="142" t="str">
        <f>IF(Formations[[#This Row],[MATRICULE]]&lt;&gt;"",VLOOKUP($A26,DATA!$A:$T,2,FALSE),"")</f>
        <v>BENASSI</v>
      </c>
      <c r="C26" s="143" t="str">
        <f>IF(Formations[[#This Row],[MATRICULE]]&lt;&gt;"",VLOOKUP($A26,DATA!$A:$T,3,FALSE),"")</f>
        <v>Christian</v>
      </c>
      <c r="D26" s="144" t="str">
        <f>IF(Formations[[#This Row],[MATRICULE]]&lt;&gt;"",VLOOKUP($A26,DATA!$A:$T,5,FALSE),"")</f>
        <v>STG</v>
      </c>
      <c r="E26" s="149" t="str">
        <f>IF(Formations[[#This Row],[MATRICULE]]&lt;&gt;"",VLOOKUP(A26,DATA!A:T,4,FALSE),"")</f>
        <v>XUEREB</v>
      </c>
      <c r="F26" s="165" t="s">
        <v>998</v>
      </c>
      <c r="G26" s="134" t="s">
        <v>960</v>
      </c>
      <c r="H26" s="165" t="s">
        <v>5</v>
      </c>
      <c r="I26" s="237" t="s">
        <v>850</v>
      </c>
      <c r="J26" s="167"/>
      <c r="K26" s="168"/>
      <c r="L26" s="169"/>
      <c r="M26" s="157" t="str">
        <f>Formations[[#This Row],[NOM]]&amp;Formations[[#This Row],[INTITULE FORMATION]]</f>
        <v>BENASSIIncendie</v>
      </c>
    </row>
    <row r="27" spans="1:13" ht="16.5" x14ac:dyDescent="0.45">
      <c r="A27" s="138">
        <v>102925</v>
      </c>
      <c r="B27" s="142" t="str">
        <f>IF(Formations[[#This Row],[MATRICULE]]&lt;&gt;"",VLOOKUP($A27,DATA!$A:$T,2,FALSE),"")</f>
        <v>BENCHEIKH</v>
      </c>
      <c r="C27" s="143" t="str">
        <f>IF(Formations[[#This Row],[MATRICULE]]&lt;&gt;"",VLOOKUP($A27,DATA!$A:$T,3,FALSE),"")</f>
        <v>Mohammed</v>
      </c>
      <c r="D27" s="144" t="str">
        <f>IF(Formations[[#This Row],[MATRICULE]]&lt;&gt;"",VLOOKUP($A27,DATA!$A:$T,5,FALSE),"")</f>
        <v>Aub.</v>
      </c>
      <c r="E27" s="148" t="str">
        <f>IF(Formations[[#This Row],[MATRICULE]]&lt;&gt;"",VLOOKUP(A27,DATA!A:T,4,FALSE),"")</f>
        <v>SENEPART</v>
      </c>
      <c r="F27" s="165" t="s">
        <v>998</v>
      </c>
      <c r="G27" s="134" t="s">
        <v>960</v>
      </c>
      <c r="H27" s="165" t="s">
        <v>5</v>
      </c>
      <c r="I27" s="237" t="s">
        <v>971</v>
      </c>
      <c r="J27" s="167"/>
      <c r="K27" s="168"/>
      <c r="L27" s="169"/>
      <c r="M27" s="157" t="str">
        <f>Formations[[#This Row],[NOM]]&amp;Formations[[#This Row],[INTITULE FORMATION]]</f>
        <v>BENCHEIKHGestes et Postures</v>
      </c>
    </row>
    <row r="28" spans="1:13" ht="16.5" x14ac:dyDescent="0.45">
      <c r="A28" s="138">
        <v>102925</v>
      </c>
      <c r="B28" s="142" t="str">
        <f>IF(Formations[[#This Row],[MATRICULE]]&lt;&gt;"",VLOOKUP($A28,DATA!$A:$T,2,FALSE),"")</f>
        <v>BENCHEIKH</v>
      </c>
      <c r="C28" s="143" t="str">
        <f>IF(Formations[[#This Row],[MATRICULE]]&lt;&gt;"",VLOOKUP($A28,DATA!$A:$T,3,FALSE),"")</f>
        <v>Mohammed</v>
      </c>
      <c r="D28" s="144" t="str">
        <f>IF(Formations[[#This Row],[MATRICULE]]&lt;&gt;"",VLOOKUP($A28,DATA!$A:$T,5,FALSE),"")</f>
        <v>Aub.</v>
      </c>
      <c r="E28" s="148" t="str">
        <f>IF(Formations[[#This Row],[MATRICULE]]&lt;&gt;"",VLOOKUP(A28,DATA!A:T,4,FALSE),"")</f>
        <v>SENEPART</v>
      </c>
      <c r="F28" s="165" t="s">
        <v>998</v>
      </c>
      <c r="G28" s="134" t="s">
        <v>960</v>
      </c>
      <c r="H28" s="165" t="s">
        <v>5</v>
      </c>
      <c r="I28" s="237" t="s">
        <v>850</v>
      </c>
      <c r="J28" s="167"/>
      <c r="K28" s="168"/>
      <c r="L28" s="169"/>
      <c r="M28" s="157" t="str">
        <f>Formations[[#This Row],[NOM]]&amp;Formations[[#This Row],[INTITULE FORMATION]]</f>
        <v>BENCHEIKHIncendie</v>
      </c>
    </row>
    <row r="29" spans="1:13" ht="16.5" x14ac:dyDescent="0.45">
      <c r="A29" s="138">
        <v>102925</v>
      </c>
      <c r="B29" s="142" t="str">
        <f>IF(Formations[[#This Row],[MATRICULE]]&lt;&gt;"",VLOOKUP($A29,DATA!$A:$T,2,FALSE),"")</f>
        <v>BENCHEIKH</v>
      </c>
      <c r="C29" s="143" t="str">
        <f>IF(Formations[[#This Row],[MATRICULE]]&lt;&gt;"",VLOOKUP($A29,DATA!$A:$T,3,FALSE),"")</f>
        <v>Mohammed</v>
      </c>
      <c r="D29" s="144" t="str">
        <f>IF(Formations[[#This Row],[MATRICULE]]&lt;&gt;"",VLOOKUP($A29,DATA!$A:$T,5,FALSE),"")</f>
        <v>Aub.</v>
      </c>
      <c r="E29" s="148" t="str">
        <f>IF(Formations[[#This Row],[MATRICULE]]&lt;&gt;"",VLOOKUP(A29,DATA!A:T,4,FALSE),"")</f>
        <v>SENEPART</v>
      </c>
      <c r="F29" s="165" t="s">
        <v>998</v>
      </c>
      <c r="G29" s="134" t="s">
        <v>960</v>
      </c>
      <c r="H29" s="165" t="s">
        <v>5</v>
      </c>
      <c r="I29" s="237" t="s">
        <v>973</v>
      </c>
      <c r="J29" s="167"/>
      <c r="K29" s="168"/>
      <c r="L29" s="169"/>
      <c r="M29" s="157" t="str">
        <f>Formations[[#This Row],[NOM]]&amp;Formations[[#This Row],[INTITULE FORMATION]]</f>
        <v>BENCHEIKHRisques Chimiques</v>
      </c>
    </row>
    <row r="30" spans="1:13" ht="16.5" x14ac:dyDescent="0.45">
      <c r="A30" s="138">
        <v>102971</v>
      </c>
      <c r="B30" s="142" t="str">
        <f>IF(Formations[[#This Row],[MATRICULE]]&lt;&gt;"",VLOOKUP($A30,DATA!$A:$T,2,FALSE),"")</f>
        <v>BLACHON</v>
      </c>
      <c r="C30" s="143" t="str">
        <f>IF(Formations[[#This Row],[MATRICULE]]&lt;&gt;"",VLOOKUP($A30,DATA!$A:$T,3,FALSE),"")</f>
        <v>Henri</v>
      </c>
      <c r="D30" s="144" t="str">
        <f>IF(Formations[[#This Row],[MATRICULE]]&lt;&gt;"",VLOOKUP($A30,DATA!$A:$T,5,FALSE),"")</f>
        <v>Aub.</v>
      </c>
      <c r="E30" s="151" t="str">
        <f>IF(Formations[[#This Row],[MATRICULE]]&lt;&gt;"",VLOOKUP(A30,DATA!A:T,4,FALSE),"")</f>
        <v>ALIX</v>
      </c>
      <c r="F30" s="165" t="s">
        <v>998</v>
      </c>
      <c r="G30" s="134" t="s">
        <v>960</v>
      </c>
      <c r="H30" s="165" t="s">
        <v>5</v>
      </c>
      <c r="I30" s="237" t="s">
        <v>971</v>
      </c>
      <c r="J30" s="167"/>
      <c r="K30" s="168"/>
      <c r="L30" s="169"/>
      <c r="M30" s="157" t="str">
        <f>Formations[[#This Row],[NOM]]&amp;Formations[[#This Row],[INTITULE FORMATION]]</f>
        <v>BLACHONGestes et Postures</v>
      </c>
    </row>
    <row r="31" spans="1:13" ht="16.5" x14ac:dyDescent="0.45">
      <c r="A31" s="138">
        <v>102971</v>
      </c>
      <c r="B31" s="142" t="str">
        <f>IF(Formations[[#This Row],[MATRICULE]]&lt;&gt;"",VLOOKUP($A31,DATA!$A:$T,2,FALSE),"")</f>
        <v>BLACHON</v>
      </c>
      <c r="C31" s="143" t="str">
        <f>IF(Formations[[#This Row],[MATRICULE]]&lt;&gt;"",VLOOKUP($A31,DATA!$A:$T,3,FALSE),"")</f>
        <v>Henri</v>
      </c>
      <c r="D31" s="144" t="str">
        <f>IF(Formations[[#This Row],[MATRICULE]]&lt;&gt;"",VLOOKUP($A31,DATA!$A:$T,5,FALSE),"")</f>
        <v>Aub.</v>
      </c>
      <c r="E31" s="151" t="str">
        <f>IF(Formations[[#This Row],[MATRICULE]]&lt;&gt;"",VLOOKUP(A31,DATA!A:T,4,FALSE),"")</f>
        <v>ALIX</v>
      </c>
      <c r="F31" s="165" t="s">
        <v>998</v>
      </c>
      <c r="G31" s="134" t="s">
        <v>960</v>
      </c>
      <c r="H31" s="165" t="s">
        <v>5</v>
      </c>
      <c r="I31" s="237" t="s">
        <v>850</v>
      </c>
      <c r="J31" s="167"/>
      <c r="K31" s="168"/>
      <c r="L31" s="169"/>
      <c r="M31" s="157" t="str">
        <f>Formations[[#This Row],[NOM]]&amp;Formations[[#This Row],[INTITULE FORMATION]]</f>
        <v>BLACHONIncendie</v>
      </c>
    </row>
    <row r="32" spans="1:13" ht="16.5" x14ac:dyDescent="0.45">
      <c r="A32" s="138">
        <v>103085</v>
      </c>
      <c r="B32" s="142" t="str">
        <f>IF(Formations[[#This Row],[MATRICULE]]&lt;&gt;"",VLOOKUP($A32,DATA!$A:$T,2,FALSE),"")</f>
        <v>BLAYE</v>
      </c>
      <c r="C32" s="143" t="str">
        <f>IF(Formations[[#This Row],[MATRICULE]]&lt;&gt;"",VLOOKUP($A32,DATA!$A:$T,3,FALSE),"")</f>
        <v>Michel</v>
      </c>
      <c r="D32" s="144" t="str">
        <f>IF(Formations[[#This Row],[MATRICULE]]&lt;&gt;"",VLOOKUP($A32,DATA!$A:$T,5,FALSE),"")</f>
        <v>Aub.</v>
      </c>
      <c r="E32" s="148" t="str">
        <f>IF(Formations[[#This Row],[MATRICULE]]&lt;&gt;"",VLOOKUP(A32,DATA!A:T,4,FALSE),"")</f>
        <v>SAVY</v>
      </c>
      <c r="F32" s="165" t="s">
        <v>998</v>
      </c>
      <c r="G32" s="134" t="s">
        <v>960</v>
      </c>
      <c r="H32" s="165" t="s">
        <v>5</v>
      </c>
      <c r="I32" s="237" t="s">
        <v>971</v>
      </c>
      <c r="J32" s="167"/>
      <c r="K32" s="168"/>
      <c r="L32" s="169"/>
      <c r="M32" s="157" t="str">
        <f>Formations[[#This Row],[NOM]]&amp;Formations[[#This Row],[INTITULE FORMATION]]</f>
        <v>BLAYEGestes et Postures</v>
      </c>
    </row>
    <row r="33" spans="1:13" ht="16.5" x14ac:dyDescent="0.45">
      <c r="A33" s="138">
        <v>103085</v>
      </c>
      <c r="B33" s="142" t="str">
        <f>IF(Formations[[#This Row],[MATRICULE]]&lt;&gt;"",VLOOKUP($A33,DATA!$A:$T,2,FALSE),"")</f>
        <v>BLAYE</v>
      </c>
      <c r="C33" s="143" t="str">
        <f>IF(Formations[[#This Row],[MATRICULE]]&lt;&gt;"",VLOOKUP($A33,DATA!$A:$T,3,FALSE),"")</f>
        <v>Michel</v>
      </c>
      <c r="D33" s="144" t="str">
        <f>IF(Formations[[#This Row],[MATRICULE]]&lt;&gt;"",VLOOKUP($A33,DATA!$A:$T,5,FALSE),"")</f>
        <v>Aub.</v>
      </c>
      <c r="E33" s="148" t="str">
        <f>IF(Formations[[#This Row],[MATRICULE]]&lt;&gt;"",VLOOKUP(A33,DATA!A:T,4,FALSE),"")</f>
        <v>SAVY</v>
      </c>
      <c r="F33" s="165" t="s">
        <v>998</v>
      </c>
      <c r="G33" s="134" t="s">
        <v>960</v>
      </c>
      <c r="H33" s="165" t="s">
        <v>5</v>
      </c>
      <c r="I33" s="237" t="s">
        <v>850</v>
      </c>
      <c r="J33" s="167"/>
      <c r="K33" s="168"/>
      <c r="L33" s="169"/>
      <c r="M33" s="157" t="str">
        <f>Formations[[#This Row],[NOM]]&amp;Formations[[#This Row],[INTITULE FORMATION]]</f>
        <v>BLAYEIncendie</v>
      </c>
    </row>
    <row r="34" spans="1:13" ht="16.5" x14ac:dyDescent="0.45">
      <c r="A34" s="138">
        <v>10559278</v>
      </c>
      <c r="B34" s="142" t="str">
        <f>IF(Formations[[#This Row],[MATRICULE]]&lt;&gt;"",VLOOKUP($A34,DATA!$A:$T,2,FALSE),"")</f>
        <v>BOISSON MENUEL</v>
      </c>
      <c r="C34" s="143" t="str">
        <f>IF(Formations[[#This Row],[MATRICULE]]&lt;&gt;"",VLOOKUP($A34,DATA!$A:$T,3,FALSE),"")</f>
        <v>Bertrand</v>
      </c>
      <c r="D34" s="144" t="str">
        <f>IF(Formations[[#This Row],[MATRICULE]]&lt;&gt;"",VLOOKUP($A34,DATA!$A:$T,5,FALSE),"")</f>
        <v>STG</v>
      </c>
      <c r="E34" s="149" t="str">
        <f>IF(Formations[[#This Row],[MATRICULE]]&lt;&gt;"",VLOOKUP(A34,DATA!A:T,4,FALSE),"")</f>
        <v>XUEREB</v>
      </c>
      <c r="F34" s="165" t="s">
        <v>998</v>
      </c>
      <c r="G34" s="134" t="s">
        <v>960</v>
      </c>
      <c r="H34" s="165" t="s">
        <v>5</v>
      </c>
      <c r="I34" s="237" t="s">
        <v>850</v>
      </c>
      <c r="J34" s="167"/>
      <c r="K34" s="168"/>
      <c r="L34" s="169"/>
      <c r="M34" s="157" t="str">
        <f>Formations[[#This Row],[NOM]]&amp;Formations[[#This Row],[INTITULE FORMATION]]</f>
        <v>BOISSON MENUELIncendie</v>
      </c>
    </row>
    <row r="35" spans="1:13" ht="16.5" x14ac:dyDescent="0.45">
      <c r="A35" s="138">
        <v>191166</v>
      </c>
      <c r="B35" s="142" t="str">
        <f>IF(Formations[[#This Row],[MATRICULE]]&lt;&gt;"",VLOOKUP($A35,DATA!$A:$T,2,FALSE),"")</f>
        <v>BONAFOUS</v>
      </c>
      <c r="C35" s="143" t="str">
        <f>IF(Formations[[#This Row],[MATRICULE]]&lt;&gt;"",VLOOKUP($A35,DATA!$A:$T,3,FALSE),"")</f>
        <v>Amandine</v>
      </c>
      <c r="D35" s="144" t="str">
        <f>IF(Formations[[#This Row],[MATRICULE]]&lt;&gt;"",VLOOKUP($A35,DATA!$A:$T,5,FALSE),"")</f>
        <v>Lattes</v>
      </c>
      <c r="E35" s="148" t="str">
        <f>IF(Formations[[#This Row],[MATRICULE]]&lt;&gt;"",VLOOKUP(A35,DATA!A:T,4,FALSE),"")</f>
        <v>VERNE</v>
      </c>
      <c r="F35" s="165" t="s">
        <v>998</v>
      </c>
      <c r="G35" s="134" t="s">
        <v>960</v>
      </c>
      <c r="H35" s="165" t="s">
        <v>5</v>
      </c>
      <c r="I35" s="237" t="s">
        <v>971</v>
      </c>
      <c r="J35" s="167"/>
      <c r="K35" s="168"/>
      <c r="L35" s="169"/>
      <c r="M35" s="157" t="str">
        <f>Formations[[#This Row],[NOM]]&amp;Formations[[#This Row],[INTITULE FORMATION]]</f>
        <v>BONAFOUSGestes et Postures</v>
      </c>
    </row>
    <row r="36" spans="1:13" ht="16.5" x14ac:dyDescent="0.45">
      <c r="A36" s="137">
        <v>102961</v>
      </c>
      <c r="B36" s="142" t="str">
        <f>IF(Formations[[#This Row],[MATRICULE]]&lt;&gt;"",VLOOKUP($A36,DATA!$A:$T,2,FALSE),"")</f>
        <v>BONJOUR</v>
      </c>
      <c r="C36" s="143" t="str">
        <f>IF(Formations[[#This Row],[MATRICULE]]&lt;&gt;"",VLOOKUP($A36,DATA!$A:$T,3,FALSE),"")</f>
        <v>Dominique</v>
      </c>
      <c r="D36" s="144" t="str">
        <f>IF(Formations[[#This Row],[MATRICULE]]&lt;&gt;"",VLOOKUP($A36,DATA!$A:$T,5,FALSE),"")</f>
        <v>Aub.</v>
      </c>
      <c r="E36" s="148" t="str">
        <f>IF(Formations[[#This Row],[MATRICULE]]&lt;&gt;"",VLOOKUP(A36,DATA!A:T,4,FALSE),"")</f>
        <v>ALIX</v>
      </c>
      <c r="F36" s="165" t="s">
        <v>998</v>
      </c>
      <c r="G36" s="134" t="s">
        <v>960</v>
      </c>
      <c r="H36" s="165" t="s">
        <v>5</v>
      </c>
      <c r="I36" s="237" t="s">
        <v>861</v>
      </c>
      <c r="J36" s="167"/>
      <c r="K36" s="168"/>
      <c r="L36" s="169"/>
      <c r="M36" s="156" t="str">
        <f>Formations[[#This Row],[NOM]]&amp;Formations[[#This Row],[INTITULE FORMATION]]</f>
        <v>BONJOURRecyclage SST</v>
      </c>
    </row>
    <row r="37" spans="1:13" ht="16.5" x14ac:dyDescent="0.45">
      <c r="A37" s="137">
        <v>103028</v>
      </c>
      <c r="B37" s="142" t="str">
        <f>IF(Formations[[#This Row],[MATRICULE]]&lt;&gt;"",VLOOKUP($A37,DATA!$A:$T,2,FALSE),"")</f>
        <v>BONNEFOY</v>
      </c>
      <c r="C37" s="143" t="str">
        <f>IF(Formations[[#This Row],[MATRICULE]]&lt;&gt;"",VLOOKUP($A37,DATA!$A:$T,3,FALSE),"")</f>
        <v>Daniel</v>
      </c>
      <c r="D37" s="144" t="str">
        <f>IF(Formations[[#This Row],[MATRICULE]]&lt;&gt;"",VLOOKUP($A37,DATA!$A:$T,5,FALSE),"")</f>
        <v>Aub.</v>
      </c>
      <c r="E37" s="148" t="str">
        <f>IF(Formations[[#This Row],[MATRICULE]]&lt;&gt;"",VLOOKUP(A37,DATA!A:T,4,FALSE),"")</f>
        <v>ALIX</v>
      </c>
      <c r="F37" s="165" t="s">
        <v>998</v>
      </c>
      <c r="G37" s="134" t="s">
        <v>960</v>
      </c>
      <c r="H37" s="165" t="s">
        <v>5</v>
      </c>
      <c r="I37" s="237" t="s">
        <v>861</v>
      </c>
      <c r="J37" s="167"/>
      <c r="K37" s="168"/>
      <c r="L37" s="169"/>
      <c r="M37" s="156" t="str">
        <f>Formations[[#This Row],[NOM]]&amp;Formations[[#This Row],[INTITULE FORMATION]]</f>
        <v>BONNEFOYRecyclage SST</v>
      </c>
    </row>
    <row r="38" spans="1:13" ht="16.5" x14ac:dyDescent="0.45">
      <c r="A38" s="138">
        <v>192053</v>
      </c>
      <c r="B38" s="142" t="str">
        <f>IF(Formations[[#This Row],[MATRICULE]]&lt;&gt;"",VLOOKUP($A38,DATA!$A:$T,2,FALSE),"")</f>
        <v>BONNEL</v>
      </c>
      <c r="C38" s="143" t="str">
        <f>IF(Formations[[#This Row],[MATRICULE]]&lt;&gt;"",VLOOKUP($A38,DATA!$A:$T,3,FALSE),"")</f>
        <v>Anne</v>
      </c>
      <c r="D38" s="144" t="str">
        <f>IF(Formations[[#This Row],[MATRICULE]]&lt;&gt;"",VLOOKUP($A38,DATA!$A:$T,5,FALSE),"")</f>
        <v>Lattes</v>
      </c>
      <c r="E38" s="148" t="str">
        <f>IF(Formations[[#This Row],[MATRICULE]]&lt;&gt;"",VLOOKUP(A38,DATA!A:T,4,FALSE),"")</f>
        <v>VERNE</v>
      </c>
      <c r="F38" s="165" t="s">
        <v>998</v>
      </c>
      <c r="G38" s="134" t="s">
        <v>960</v>
      </c>
      <c r="H38" s="165" t="s">
        <v>5</v>
      </c>
      <c r="I38" s="237" t="s">
        <v>973</v>
      </c>
      <c r="J38" s="167"/>
      <c r="K38" s="168"/>
      <c r="L38" s="169"/>
      <c r="M38" s="157" t="str">
        <f>Formations[[#This Row],[NOM]]&amp;Formations[[#This Row],[INTITULE FORMATION]]</f>
        <v>BONNELRisques Chimiques</v>
      </c>
    </row>
    <row r="39" spans="1:13" ht="16.5" x14ac:dyDescent="0.45">
      <c r="A39" s="138">
        <v>192053</v>
      </c>
      <c r="B39" s="142" t="str">
        <f>IF(Formations[[#This Row],[MATRICULE]]&lt;&gt;"",VLOOKUP($A39,DATA!$A:$T,2,FALSE),"")</f>
        <v>BONNEL</v>
      </c>
      <c r="C39" s="143" t="str">
        <f>IF(Formations[[#This Row],[MATRICULE]]&lt;&gt;"",VLOOKUP($A39,DATA!$A:$T,3,FALSE),"")</f>
        <v>Anne</v>
      </c>
      <c r="D39" s="144" t="str">
        <f>IF(Formations[[#This Row],[MATRICULE]]&lt;&gt;"",VLOOKUP($A39,DATA!$A:$T,5,FALSE),"")</f>
        <v>Lattes</v>
      </c>
      <c r="E39" s="148" t="str">
        <f>IF(Formations[[#This Row],[MATRICULE]]&lt;&gt;"",VLOOKUP(A39,DATA!A:T,4,FALSE),"")</f>
        <v>VERNE</v>
      </c>
      <c r="F39" s="165" t="s">
        <v>998</v>
      </c>
      <c r="G39" s="134" t="s">
        <v>960</v>
      </c>
      <c r="H39" s="165" t="s">
        <v>5</v>
      </c>
      <c r="I39" s="237" t="s">
        <v>971</v>
      </c>
      <c r="J39" s="167"/>
      <c r="K39" s="168"/>
      <c r="L39" s="169"/>
      <c r="M39" s="157" t="str">
        <f>Formations[[#This Row],[NOM]]&amp;Formations[[#This Row],[INTITULE FORMATION]]</f>
        <v>BONNELGestes et Postures</v>
      </c>
    </row>
    <row r="40" spans="1:13" ht="16.5" x14ac:dyDescent="0.45">
      <c r="A40" s="138">
        <v>102987</v>
      </c>
      <c r="B40" s="142" t="str">
        <f>IF(Formations[[#This Row],[MATRICULE]]&lt;&gt;"",VLOOKUP($A40,DATA!$A:$T,2,FALSE),"")</f>
        <v>BOUCHIER</v>
      </c>
      <c r="C40" s="143" t="str">
        <f>IF(Formations[[#This Row],[MATRICULE]]&lt;&gt;"",VLOOKUP($A40,DATA!$A:$T,3,FALSE),"")</f>
        <v>Dimitri</v>
      </c>
      <c r="D40" s="144" t="str">
        <f>IF(Formations[[#This Row],[MATRICULE]]&lt;&gt;"",VLOOKUP($A40,DATA!$A:$T,5,FALSE),"")</f>
        <v>Aub.</v>
      </c>
      <c r="E40" s="148" t="str">
        <f>IF(Formations[[#This Row],[MATRICULE]]&lt;&gt;"",VLOOKUP(A40,DATA!A:T,4,FALSE),"")</f>
        <v>ALIX</v>
      </c>
      <c r="F40" s="165" t="s">
        <v>998</v>
      </c>
      <c r="G40" s="134" t="s">
        <v>960</v>
      </c>
      <c r="H40" s="165" t="s">
        <v>5</v>
      </c>
      <c r="I40" s="237" t="s">
        <v>850</v>
      </c>
      <c r="J40" s="167"/>
      <c r="K40" s="168"/>
      <c r="L40" s="169"/>
      <c r="M40" s="157" t="str">
        <f>Formations[[#This Row],[NOM]]&amp;Formations[[#This Row],[INTITULE FORMATION]]</f>
        <v>BOUCHIERIncendie</v>
      </c>
    </row>
    <row r="41" spans="1:13" ht="16.5" x14ac:dyDescent="0.45">
      <c r="A41" s="138">
        <v>102920</v>
      </c>
      <c r="B41" s="142" t="str">
        <f>IF(Formations[[#This Row],[MATRICULE]]&lt;&gt;"",VLOOKUP($A41,DATA!$A:$T,2,FALSE),"")</f>
        <v>BOUDIER</v>
      </c>
      <c r="C41" s="143" t="str">
        <f>IF(Formations[[#This Row],[MATRICULE]]&lt;&gt;"",VLOOKUP($A41,DATA!$A:$T,3,FALSE),"")</f>
        <v>Eddy</v>
      </c>
      <c r="D41" s="144" t="str">
        <f>IF(Formations[[#This Row],[MATRICULE]]&lt;&gt;"",VLOOKUP($A41,DATA!$A:$T,5,FALSE),"")</f>
        <v>Aub.</v>
      </c>
      <c r="E41" s="148" t="str">
        <f>IF(Formations[[#This Row],[MATRICULE]]&lt;&gt;"",VLOOKUP(A41,DATA!A:T,4,FALSE),"")</f>
        <v>PIFFAUT</v>
      </c>
      <c r="F41" s="165" t="s">
        <v>998</v>
      </c>
      <c r="G41" s="134" t="s">
        <v>960</v>
      </c>
      <c r="H41" s="165" t="s">
        <v>5</v>
      </c>
      <c r="I41" s="237" t="s">
        <v>973</v>
      </c>
      <c r="J41" s="167"/>
      <c r="K41" s="168"/>
      <c r="L41" s="169"/>
      <c r="M41" s="157" t="str">
        <f>Formations[[#This Row],[NOM]]&amp;Formations[[#This Row],[INTITULE FORMATION]]</f>
        <v>BOUDIERRisques Chimiques</v>
      </c>
    </row>
    <row r="42" spans="1:13" ht="16.5" x14ac:dyDescent="0.45">
      <c r="A42" s="138">
        <v>102921</v>
      </c>
      <c r="B42" s="142" t="str">
        <f>IF(Formations[[#This Row],[MATRICULE]]&lt;&gt;"",VLOOKUP($A42,DATA!$A:$T,2,FALSE),"")</f>
        <v>BOULOGNE</v>
      </c>
      <c r="C42" s="143" t="str">
        <f>IF(Formations[[#This Row],[MATRICULE]]&lt;&gt;"",VLOOKUP($A42,DATA!$A:$T,3,FALSE),"")</f>
        <v>Laurent</v>
      </c>
      <c r="D42" s="144" t="str">
        <f>IF(Formations[[#This Row],[MATRICULE]]&lt;&gt;"",VLOOKUP($A42,DATA!$A:$T,5,FALSE),"")</f>
        <v>Aub.</v>
      </c>
      <c r="E42" s="148" t="str">
        <f>IF(Formations[[#This Row],[MATRICULE]]&lt;&gt;"",VLOOKUP(A42,DATA!A:T,4,FALSE),"")</f>
        <v>SENEPART</v>
      </c>
      <c r="F42" s="165" t="s">
        <v>998</v>
      </c>
      <c r="G42" s="134" t="s">
        <v>960</v>
      </c>
      <c r="H42" s="165" t="s">
        <v>5</v>
      </c>
      <c r="I42" s="237" t="s">
        <v>850</v>
      </c>
      <c r="J42" s="167"/>
      <c r="K42" s="168"/>
      <c r="L42" s="169"/>
      <c r="M42" s="157" t="str">
        <f>Formations[[#This Row],[NOM]]&amp;Formations[[#This Row],[INTITULE FORMATION]]</f>
        <v>BOULOGNEIncendie</v>
      </c>
    </row>
    <row r="43" spans="1:13" ht="16.5" x14ac:dyDescent="0.45">
      <c r="A43" s="137">
        <v>102921</v>
      </c>
      <c r="B43" s="142" t="str">
        <f>IF(Formations[[#This Row],[MATRICULE]]&lt;&gt;"",VLOOKUP($A43,DATA!$A:$T,2,FALSE),"")</f>
        <v>BOULOGNE</v>
      </c>
      <c r="C43" s="143" t="str">
        <f>IF(Formations[[#This Row],[MATRICULE]]&lt;&gt;"",VLOOKUP($A43,DATA!$A:$T,3,FALSE),"")</f>
        <v>Laurent</v>
      </c>
      <c r="D43" s="144" t="str">
        <f>IF(Formations[[#This Row],[MATRICULE]]&lt;&gt;"",VLOOKUP($A43,DATA!$A:$T,5,FALSE),"")</f>
        <v>Aub.</v>
      </c>
      <c r="E43" s="148" t="str">
        <f>IF(Formations[[#This Row],[MATRICULE]]&lt;&gt;"",VLOOKUP(A43,DATA!A:T,4,FALSE),"")</f>
        <v>SENEPART</v>
      </c>
      <c r="F43" s="165" t="s">
        <v>998</v>
      </c>
      <c r="G43" s="134" t="s">
        <v>960</v>
      </c>
      <c r="H43" s="165" t="s">
        <v>5</v>
      </c>
      <c r="I43" s="237" t="s">
        <v>861</v>
      </c>
      <c r="J43" s="167"/>
      <c r="K43" s="168"/>
      <c r="L43" s="169"/>
      <c r="M43" s="156" t="str">
        <f>Formations[[#This Row],[NOM]]&amp;Formations[[#This Row],[INTITULE FORMATION]]</f>
        <v>BOULOGNERecyclage SST</v>
      </c>
    </row>
    <row r="44" spans="1:13" ht="16.5" x14ac:dyDescent="0.45">
      <c r="A44" s="137">
        <v>102921</v>
      </c>
      <c r="B44" s="142" t="str">
        <f>IF(Formations[[#This Row],[MATRICULE]]&lt;&gt;"",VLOOKUP($A44,DATA!$A:$T,2,FALSE),"")</f>
        <v>BOULOGNE</v>
      </c>
      <c r="C44" s="143" t="str">
        <f>IF(Formations[[#This Row],[MATRICULE]]&lt;&gt;"",VLOOKUP($A44,DATA!$A:$T,3,FALSE),"")</f>
        <v>Laurent</v>
      </c>
      <c r="D44" s="144" t="str">
        <f>IF(Formations[[#This Row],[MATRICULE]]&lt;&gt;"",VLOOKUP($A44,DATA!$A:$T,5,FALSE),"")</f>
        <v>Aub.</v>
      </c>
      <c r="E44" s="148" t="str">
        <f>IF(Formations[[#This Row],[MATRICULE]]&lt;&gt;"",VLOOKUP(A44,DATA!A:T,4,FALSE),"")</f>
        <v>SENEPART</v>
      </c>
      <c r="F44" s="165" t="s">
        <v>998</v>
      </c>
      <c r="G44" s="134" t="s">
        <v>960</v>
      </c>
      <c r="H44" s="165" t="s">
        <v>5</v>
      </c>
      <c r="I44" s="237" t="s">
        <v>974</v>
      </c>
      <c r="J44" s="167"/>
      <c r="K44" s="168"/>
      <c r="L44" s="169"/>
      <c r="M44" s="156" t="str">
        <f>Formations[[#This Row],[NOM]]&amp;Formations[[#This Row],[INTITULE FORMATION]]</f>
        <v>BOULOGNEHab Electricité</v>
      </c>
    </row>
    <row r="45" spans="1:13" ht="16.5" x14ac:dyDescent="0.45">
      <c r="A45" s="138">
        <v>104646</v>
      </c>
      <c r="B45" s="142" t="str">
        <f>IF(Formations[[#This Row],[MATRICULE]]&lt;&gt;"",VLOOKUP($A45,DATA!$A:$T,2,FALSE),"")</f>
        <v>BOUQUET</v>
      </c>
      <c r="C45" s="143" t="str">
        <f>IF(Formations[[#This Row],[MATRICULE]]&lt;&gt;"",VLOOKUP($A45,DATA!$A:$T,3,FALSE),"")</f>
        <v>David</v>
      </c>
      <c r="D45" s="144" t="str">
        <f>IF(Formations[[#This Row],[MATRICULE]]&lt;&gt;"",VLOOKUP($A45,DATA!$A:$T,5,FALSE),"")</f>
        <v>STG</v>
      </c>
      <c r="E45" s="149" t="str">
        <f>IF(Formations[[#This Row],[MATRICULE]]&lt;&gt;"",VLOOKUP(A45,DATA!A:T,4,FALSE),"")</f>
        <v>XUEREB</v>
      </c>
      <c r="F45" s="165" t="s">
        <v>998</v>
      </c>
      <c r="G45" s="134" t="s">
        <v>960</v>
      </c>
      <c r="H45" s="165" t="s">
        <v>5</v>
      </c>
      <c r="I45" s="237" t="s">
        <v>850</v>
      </c>
      <c r="J45" s="167"/>
      <c r="K45" s="168"/>
      <c r="L45" s="169"/>
      <c r="M45" s="157" t="str">
        <f>Formations[[#This Row],[NOM]]&amp;Formations[[#This Row],[INTITULE FORMATION]]</f>
        <v>BOUQUETIncendie</v>
      </c>
    </row>
    <row r="46" spans="1:13" ht="16.5" x14ac:dyDescent="0.45">
      <c r="A46" s="137">
        <v>104646</v>
      </c>
      <c r="B46" s="142" t="str">
        <f>IF(Formations[[#This Row],[MATRICULE]]&lt;&gt;"",VLOOKUP($A46,DATA!$A:$T,2,FALSE),"")</f>
        <v>BOUQUET</v>
      </c>
      <c r="C46" s="143" t="str">
        <f>IF(Formations[[#This Row],[MATRICULE]]&lt;&gt;"",VLOOKUP($A46,DATA!$A:$T,3,FALSE),"")</f>
        <v>David</v>
      </c>
      <c r="D46" s="144" t="str">
        <f>IF(Formations[[#This Row],[MATRICULE]]&lt;&gt;"",VLOOKUP($A46,DATA!$A:$T,5,FALSE),"")</f>
        <v>STG</v>
      </c>
      <c r="E46" s="148" t="str">
        <f>IF(Formations[[#This Row],[MATRICULE]]&lt;&gt;"",VLOOKUP(A46,DATA!A:T,4,FALSE),"")</f>
        <v>XUEREB</v>
      </c>
      <c r="F46" s="165" t="s">
        <v>998</v>
      </c>
      <c r="G46" s="134" t="s">
        <v>960</v>
      </c>
      <c r="H46" s="165" t="s">
        <v>5</v>
      </c>
      <c r="I46" s="237" t="s">
        <v>861</v>
      </c>
      <c r="J46" s="167"/>
      <c r="K46" s="168"/>
      <c r="L46" s="169"/>
      <c r="M46" s="156" t="str">
        <f>Formations[[#This Row],[NOM]]&amp;Formations[[#This Row],[INTITULE FORMATION]]</f>
        <v>BOUQUETRecyclage SST</v>
      </c>
    </row>
    <row r="47" spans="1:13" ht="16.5" x14ac:dyDescent="0.45">
      <c r="A47" s="138">
        <v>103039</v>
      </c>
      <c r="B47" s="142" t="str">
        <f>IF(Formations[[#This Row],[MATRICULE]]&lt;&gt;"",VLOOKUP($A47,DATA!$A:$T,2,FALSE),"")</f>
        <v>BRANJONNEAU</v>
      </c>
      <c r="C47" s="143" t="str">
        <f>IF(Formations[[#This Row],[MATRICULE]]&lt;&gt;"",VLOOKUP($A47,DATA!$A:$T,3,FALSE),"")</f>
        <v>Didier</v>
      </c>
      <c r="D47" s="144" t="str">
        <f>IF(Formations[[#This Row],[MATRICULE]]&lt;&gt;"",VLOOKUP($A47,DATA!$A:$T,5,FALSE),"")</f>
        <v>Aub.</v>
      </c>
      <c r="E47" s="148" t="str">
        <f>IF(Formations[[#This Row],[MATRICULE]]&lt;&gt;"",VLOOKUP(A47,DATA!A:T,4,FALSE),"")</f>
        <v>SENEPART</v>
      </c>
      <c r="F47" s="165" t="s">
        <v>998</v>
      </c>
      <c r="G47" s="134" t="s">
        <v>960</v>
      </c>
      <c r="H47" s="165" t="s">
        <v>5</v>
      </c>
      <c r="I47" s="237" t="s">
        <v>971</v>
      </c>
      <c r="J47" s="167"/>
      <c r="K47" s="168"/>
      <c r="L47" s="169"/>
      <c r="M47" s="157" t="str">
        <f>Formations[[#This Row],[NOM]]&amp;Formations[[#This Row],[INTITULE FORMATION]]</f>
        <v>BRANJONNEAUGestes et Postures</v>
      </c>
    </row>
    <row r="48" spans="1:13" ht="16.5" x14ac:dyDescent="0.45">
      <c r="A48" s="138">
        <v>10559261</v>
      </c>
      <c r="B48" s="142" t="str">
        <f>IF(Formations[[#This Row],[MATRICULE]]&lt;&gt;"",VLOOKUP($A48,DATA!$A:$T,2,FALSE),"")</f>
        <v>BRISARD</v>
      </c>
      <c r="C48" s="143" t="str">
        <f>IF(Formations[[#This Row],[MATRICULE]]&lt;&gt;"",VLOOKUP($A48,DATA!$A:$T,3,FALSE),"")</f>
        <v>Simon</v>
      </c>
      <c r="D48" s="144" t="str">
        <f>IF(Formations[[#This Row],[MATRICULE]]&lt;&gt;"",VLOOKUP($A48,DATA!$A:$T,5,FALSE),"")</f>
        <v>STG</v>
      </c>
      <c r="E48" s="150" t="str">
        <f>IF(Formations[[#This Row],[MATRICULE]]&lt;&gt;"",VLOOKUP(A48,DATA!A:T,4,FALSE),"")</f>
        <v>XUEREB</v>
      </c>
      <c r="F48" s="165" t="s">
        <v>998</v>
      </c>
      <c r="G48" s="134" t="s">
        <v>960</v>
      </c>
      <c r="H48" s="165" t="s">
        <v>5</v>
      </c>
      <c r="I48" s="237" t="s">
        <v>850</v>
      </c>
      <c r="J48" s="167"/>
      <c r="K48" s="168"/>
      <c r="L48" s="169"/>
      <c r="M48" s="157" t="str">
        <f>Formations[[#This Row],[NOM]]&amp;Formations[[#This Row],[INTITULE FORMATION]]</f>
        <v>BRISARDIncendie</v>
      </c>
    </row>
    <row r="49" spans="1:13" ht="16.5" x14ac:dyDescent="0.45">
      <c r="A49" s="138">
        <v>10559261</v>
      </c>
      <c r="B49" s="142" t="str">
        <f>IF(Formations[[#This Row],[MATRICULE]]&lt;&gt;"",VLOOKUP($A49,DATA!$A:$T,2,FALSE),"")</f>
        <v>BRISARD</v>
      </c>
      <c r="C49" s="143" t="str">
        <f>IF(Formations[[#This Row],[MATRICULE]]&lt;&gt;"",VLOOKUP($A49,DATA!$A:$T,3,FALSE),"")</f>
        <v>Simon</v>
      </c>
      <c r="D49" s="144" t="str">
        <f>IF(Formations[[#This Row],[MATRICULE]]&lt;&gt;"",VLOOKUP($A49,DATA!$A:$T,5,FALSE),"")</f>
        <v>STG</v>
      </c>
      <c r="E49" s="149" t="str">
        <f>IF(Formations[[#This Row],[MATRICULE]]&lt;&gt;"",VLOOKUP(A49,DATA!A:T,4,FALSE),"")</f>
        <v>XUEREB</v>
      </c>
      <c r="F49" s="165" t="s">
        <v>998</v>
      </c>
      <c r="G49" s="134" t="s">
        <v>960</v>
      </c>
      <c r="H49" s="165" t="s">
        <v>5</v>
      </c>
      <c r="I49" s="237" t="s">
        <v>971</v>
      </c>
      <c r="J49" s="167"/>
      <c r="K49" s="168"/>
      <c r="L49" s="169"/>
      <c r="M49" s="157" t="str">
        <f>Formations[[#This Row],[NOM]]&amp;Formations[[#This Row],[INTITULE FORMATION]]</f>
        <v>BRISARDGestes et Postures</v>
      </c>
    </row>
    <row r="50" spans="1:13" ht="16.5" x14ac:dyDescent="0.45">
      <c r="A50" s="138">
        <v>104658</v>
      </c>
      <c r="B50" s="142" t="str">
        <f>IF(Formations[[#This Row],[MATRICULE]]&lt;&gt;"",VLOOKUP($A50,DATA!$A:$T,2,FALSE),"")</f>
        <v>BRUN</v>
      </c>
      <c r="C50" s="143" t="str">
        <f>IF(Formations[[#This Row],[MATRICULE]]&lt;&gt;"",VLOOKUP($A50,DATA!$A:$T,3,FALSE),"")</f>
        <v>Christian</v>
      </c>
      <c r="D50" s="144" t="str">
        <f>IF(Formations[[#This Row],[MATRICULE]]&lt;&gt;"",VLOOKUP($A50,DATA!$A:$T,5,FALSE),"")</f>
        <v>STG</v>
      </c>
      <c r="E50" s="149" t="str">
        <f>IF(Formations[[#This Row],[MATRICULE]]&lt;&gt;"",VLOOKUP(A50,DATA!A:T,4,FALSE),"")</f>
        <v>FOUASSIER</v>
      </c>
      <c r="F50" s="165" t="s">
        <v>998</v>
      </c>
      <c r="G50" s="134" t="s">
        <v>960</v>
      </c>
      <c r="H50" s="165" t="s">
        <v>5</v>
      </c>
      <c r="I50" s="237" t="s">
        <v>850</v>
      </c>
      <c r="J50" s="167"/>
      <c r="K50" s="168"/>
      <c r="L50" s="169"/>
      <c r="M50" s="157" t="str">
        <f>Formations[[#This Row],[NOM]]&amp;Formations[[#This Row],[INTITULE FORMATION]]</f>
        <v>BRUNIncendie</v>
      </c>
    </row>
    <row r="51" spans="1:13" ht="16.5" x14ac:dyDescent="0.45">
      <c r="A51" s="138">
        <v>104658</v>
      </c>
      <c r="B51" s="142" t="str">
        <f>IF(Formations[[#This Row],[MATRICULE]]&lt;&gt;"",VLOOKUP($A51,DATA!$A:$T,2,FALSE),"")</f>
        <v>BRUN</v>
      </c>
      <c r="C51" s="143" t="str">
        <f>IF(Formations[[#This Row],[MATRICULE]]&lt;&gt;"",VLOOKUP($A51,DATA!$A:$T,3,FALSE),"")</f>
        <v>Christian</v>
      </c>
      <c r="D51" s="144" t="str">
        <f>IF(Formations[[#This Row],[MATRICULE]]&lt;&gt;"",VLOOKUP($A51,DATA!$A:$T,5,FALSE),"")</f>
        <v>STG</v>
      </c>
      <c r="E51" s="150" t="str">
        <f>IF(Formations[[#This Row],[MATRICULE]]&lt;&gt;"",VLOOKUP(A51,DATA!A:T,4,FALSE),"")</f>
        <v>FOUASSIER</v>
      </c>
      <c r="F51" s="165" t="s">
        <v>998</v>
      </c>
      <c r="G51" s="134" t="s">
        <v>960</v>
      </c>
      <c r="H51" s="165" t="s">
        <v>5</v>
      </c>
      <c r="I51" s="237" t="s">
        <v>973</v>
      </c>
      <c r="J51" s="167"/>
      <c r="K51" s="168"/>
      <c r="L51" s="169"/>
      <c r="M51" s="157" t="str">
        <f>Formations[[#This Row],[NOM]]&amp;Formations[[#This Row],[INTITULE FORMATION]]</f>
        <v>BRUNRisques Chimiques</v>
      </c>
    </row>
    <row r="52" spans="1:13" ht="16.5" x14ac:dyDescent="0.45">
      <c r="A52" s="137">
        <v>115869</v>
      </c>
      <c r="B52" s="142" t="str">
        <f>IF(Formations[[#This Row],[MATRICULE]]&lt;&gt;"",VLOOKUP($A52,DATA!$A:$T,2,FALSE),"")</f>
        <v>BRUNEL</v>
      </c>
      <c r="C52" s="143" t="str">
        <f>IF(Formations[[#This Row],[MATRICULE]]&lt;&gt;"",VLOOKUP($A52,DATA!$A:$T,3,FALSE),"")</f>
        <v>Xavier</v>
      </c>
      <c r="D52" s="144" t="str">
        <f>IF(Formations[[#This Row],[MATRICULE]]&lt;&gt;"",VLOOKUP($A52,DATA!$A:$T,5,FALSE),"")</f>
        <v>Aub.</v>
      </c>
      <c r="E52" s="148" t="str">
        <f>IF(Formations[[#This Row],[MATRICULE]]&lt;&gt;"",VLOOKUP(A52,DATA!A:T,4,FALSE),"")</f>
        <v>ALIX</v>
      </c>
      <c r="F52" s="165" t="s">
        <v>998</v>
      </c>
      <c r="G52" s="134" t="s">
        <v>960</v>
      </c>
      <c r="H52" s="165" t="s">
        <v>5</v>
      </c>
      <c r="I52" s="237" t="s">
        <v>861</v>
      </c>
      <c r="J52" s="167"/>
      <c r="K52" s="168"/>
      <c r="L52" s="169"/>
      <c r="M52" s="156" t="str">
        <f>Formations[[#This Row],[NOM]]&amp;Formations[[#This Row],[INTITULE FORMATION]]</f>
        <v>BRUNELRecyclage SST</v>
      </c>
    </row>
    <row r="53" spans="1:13" ht="16.5" x14ac:dyDescent="0.45">
      <c r="A53" s="137">
        <v>115869</v>
      </c>
      <c r="B53" s="142" t="str">
        <f>IF(Formations[[#This Row],[MATRICULE]]&lt;&gt;"",VLOOKUP($A53,DATA!$A:$T,2,FALSE),"")</f>
        <v>BRUNEL</v>
      </c>
      <c r="C53" s="143" t="str">
        <f>IF(Formations[[#This Row],[MATRICULE]]&lt;&gt;"",VLOOKUP($A53,DATA!$A:$T,3,FALSE),"")</f>
        <v>Xavier</v>
      </c>
      <c r="D53" s="144" t="str">
        <f>IF(Formations[[#This Row],[MATRICULE]]&lt;&gt;"",VLOOKUP($A53,DATA!$A:$T,5,FALSE),"")</f>
        <v>Aub.</v>
      </c>
      <c r="E53" s="148" t="str">
        <f>IF(Formations[[#This Row],[MATRICULE]]&lt;&gt;"",VLOOKUP(A53,DATA!A:T,4,FALSE),"")</f>
        <v>ALIX</v>
      </c>
      <c r="F53" s="165" t="s">
        <v>998</v>
      </c>
      <c r="G53" s="134" t="s">
        <v>960</v>
      </c>
      <c r="H53" s="165" t="s">
        <v>5</v>
      </c>
      <c r="I53" s="237" t="s">
        <v>974</v>
      </c>
      <c r="J53" s="167"/>
      <c r="K53" s="168"/>
      <c r="L53" s="169"/>
      <c r="M53" s="156" t="str">
        <f>Formations[[#This Row],[NOM]]&amp;Formations[[#This Row],[INTITULE FORMATION]]</f>
        <v>BRUNELHab Electricité</v>
      </c>
    </row>
    <row r="54" spans="1:13" ht="16.5" x14ac:dyDescent="0.45">
      <c r="A54" s="138">
        <v>104784</v>
      </c>
      <c r="B54" s="142" t="str">
        <f>IF(Formations[[#This Row],[MATRICULE]]&lt;&gt;"",VLOOKUP($A54,DATA!$A:$T,2,FALSE),"")</f>
        <v>BUISSON</v>
      </c>
      <c r="C54" s="143" t="str">
        <f>IF(Formations[[#This Row],[MATRICULE]]&lt;&gt;"",VLOOKUP($A54,DATA!$A:$T,3,FALSE),"")</f>
        <v>Florian</v>
      </c>
      <c r="D54" s="144" t="str">
        <f>IF(Formations[[#This Row],[MATRICULE]]&lt;&gt;"",VLOOKUP($A54,DATA!$A:$T,5,FALSE),"")</f>
        <v>STG</v>
      </c>
      <c r="E54" s="150" t="str">
        <f>IF(Formations[[#This Row],[MATRICULE]]&lt;&gt;"",VLOOKUP(A54,DATA!A:T,4,FALSE),"")</f>
        <v>FOUASSIER</v>
      </c>
      <c r="F54" s="165" t="s">
        <v>998</v>
      </c>
      <c r="G54" s="134" t="s">
        <v>960</v>
      </c>
      <c r="H54" s="165" t="s">
        <v>5</v>
      </c>
      <c r="I54" s="237" t="s">
        <v>850</v>
      </c>
      <c r="J54" s="167"/>
      <c r="K54" s="168"/>
      <c r="L54" s="169"/>
      <c r="M54" s="157" t="str">
        <f>Formations[[#This Row],[NOM]]&amp;Formations[[#This Row],[INTITULE FORMATION]]</f>
        <v>BUISSONIncendie</v>
      </c>
    </row>
    <row r="55" spans="1:13" ht="16.5" x14ac:dyDescent="0.45">
      <c r="A55" s="137">
        <v>104784</v>
      </c>
      <c r="B55" s="142" t="str">
        <f>IF(Formations[[#This Row],[MATRICULE]]&lt;&gt;"",VLOOKUP($A55,DATA!$A:$T,2,FALSE),"")</f>
        <v>BUISSON</v>
      </c>
      <c r="C55" s="143" t="str">
        <f>IF(Formations[[#This Row],[MATRICULE]]&lt;&gt;"",VLOOKUP($A55,DATA!$A:$T,3,FALSE),"")</f>
        <v>Florian</v>
      </c>
      <c r="D55" s="144" t="str">
        <f>IF(Formations[[#This Row],[MATRICULE]]&lt;&gt;"",VLOOKUP($A55,DATA!$A:$T,5,FALSE),"")</f>
        <v>STG</v>
      </c>
      <c r="E55" s="148" t="str">
        <f>IF(Formations[[#This Row],[MATRICULE]]&lt;&gt;"",VLOOKUP(A55,DATA!A:T,4,FALSE),"")</f>
        <v>FOUASSIER</v>
      </c>
      <c r="F55" s="165" t="s">
        <v>998</v>
      </c>
      <c r="G55" s="134" t="s">
        <v>960</v>
      </c>
      <c r="H55" s="165" t="s">
        <v>5</v>
      </c>
      <c r="I55" s="237" t="s">
        <v>861</v>
      </c>
      <c r="J55" s="167"/>
      <c r="K55" s="168"/>
      <c r="L55" s="169"/>
      <c r="M55" s="156" t="str">
        <f>Formations[[#This Row],[NOM]]&amp;Formations[[#This Row],[INTITULE FORMATION]]</f>
        <v>BUISSONRecyclage SST</v>
      </c>
    </row>
    <row r="56" spans="1:13" ht="16.5" x14ac:dyDescent="0.45">
      <c r="A56" s="137">
        <v>104784</v>
      </c>
      <c r="B56" s="142" t="str">
        <f>IF(Formations[[#This Row],[MATRICULE]]&lt;&gt;"",VLOOKUP($A56,DATA!$A:$T,2,FALSE),"")</f>
        <v>BUISSON</v>
      </c>
      <c r="C56" s="143" t="str">
        <f>IF(Formations[[#This Row],[MATRICULE]]&lt;&gt;"",VLOOKUP($A56,DATA!$A:$T,3,FALSE),"")</f>
        <v>Florian</v>
      </c>
      <c r="D56" s="144" t="str">
        <f>IF(Formations[[#This Row],[MATRICULE]]&lt;&gt;"",VLOOKUP($A56,DATA!$A:$T,5,FALSE),"")</f>
        <v>STG</v>
      </c>
      <c r="E56" s="148" t="str">
        <f>IF(Formations[[#This Row],[MATRICULE]]&lt;&gt;"",VLOOKUP(A56,DATA!A:T,4,FALSE),"")</f>
        <v>FOUASSIER</v>
      </c>
      <c r="F56" s="165" t="s">
        <v>998</v>
      </c>
      <c r="G56" s="134" t="s">
        <v>960</v>
      </c>
      <c r="H56" s="165" t="s">
        <v>5</v>
      </c>
      <c r="I56" s="237" t="s">
        <v>974</v>
      </c>
      <c r="J56" s="167"/>
      <c r="K56" s="168"/>
      <c r="L56" s="169"/>
      <c r="M56" s="156" t="str">
        <f>Formations[[#This Row],[NOM]]&amp;Formations[[#This Row],[INTITULE FORMATION]]</f>
        <v>BUISSONHab Electricité</v>
      </c>
    </row>
    <row r="57" spans="1:13" ht="16.5" x14ac:dyDescent="0.45">
      <c r="A57" s="138">
        <v>135347</v>
      </c>
      <c r="B57" s="142" t="str">
        <f>IF(Formations[[#This Row],[MATRICULE]]&lt;&gt;"",VLOOKUP($A57,DATA!$A:$T,2,FALSE),"")</f>
        <v>BUNEL</v>
      </c>
      <c r="C57" s="143" t="str">
        <f>IF(Formations[[#This Row],[MATRICULE]]&lt;&gt;"",VLOOKUP($A57,DATA!$A:$T,3,FALSE),"")</f>
        <v>Stephane</v>
      </c>
      <c r="D57" s="144" t="str">
        <f>IF(Formations[[#This Row],[MATRICULE]]&lt;&gt;"",VLOOKUP($A57,DATA!$A:$T,5,FALSE),"")</f>
        <v>STG</v>
      </c>
      <c r="E57" s="150" t="str">
        <f>IF(Formations[[#This Row],[MATRICULE]]&lt;&gt;"",VLOOKUP(A57,DATA!A:T,4,FALSE),"")</f>
        <v>XUEREB</v>
      </c>
      <c r="F57" s="165" t="s">
        <v>998</v>
      </c>
      <c r="G57" s="134" t="s">
        <v>960</v>
      </c>
      <c r="H57" s="165" t="s">
        <v>5</v>
      </c>
      <c r="I57" s="237" t="s">
        <v>850</v>
      </c>
      <c r="J57" s="167"/>
      <c r="K57" s="168"/>
      <c r="L57" s="169"/>
      <c r="M57" s="157" t="str">
        <f>Formations[[#This Row],[NOM]]&amp;Formations[[#This Row],[INTITULE FORMATION]]</f>
        <v>BUNELIncendie</v>
      </c>
    </row>
    <row r="58" spans="1:13" ht="16.5" x14ac:dyDescent="0.45">
      <c r="A58" s="137">
        <v>135347</v>
      </c>
      <c r="B58" s="142" t="str">
        <f>IF(Formations[[#This Row],[MATRICULE]]&lt;&gt;"",VLOOKUP($A58,DATA!$A:$T,2,FALSE),"")</f>
        <v>BUNEL</v>
      </c>
      <c r="C58" s="143" t="str">
        <f>IF(Formations[[#This Row],[MATRICULE]]&lt;&gt;"",VLOOKUP($A58,DATA!$A:$T,3,FALSE),"")</f>
        <v>Stephane</v>
      </c>
      <c r="D58" s="144" t="str">
        <f>IF(Formations[[#This Row],[MATRICULE]]&lt;&gt;"",VLOOKUP($A58,DATA!$A:$T,5,FALSE),"")</f>
        <v>STG</v>
      </c>
      <c r="E58" s="148" t="str">
        <f>IF(Formations[[#This Row],[MATRICULE]]&lt;&gt;"",VLOOKUP(A58,DATA!A:T,4,FALSE),"")</f>
        <v>XUEREB</v>
      </c>
      <c r="F58" s="165" t="s">
        <v>998</v>
      </c>
      <c r="G58" s="134" t="s">
        <v>960</v>
      </c>
      <c r="H58" s="165" t="s">
        <v>5</v>
      </c>
      <c r="I58" s="237" t="s">
        <v>861</v>
      </c>
      <c r="J58" s="167"/>
      <c r="K58" s="168"/>
      <c r="L58" s="169"/>
      <c r="M58" s="156" t="str">
        <f>Formations[[#This Row],[NOM]]&amp;Formations[[#This Row],[INTITULE FORMATION]]</f>
        <v>BUNELRecyclage SST</v>
      </c>
    </row>
    <row r="59" spans="1:13" ht="16.5" x14ac:dyDescent="0.45">
      <c r="A59" s="137">
        <v>135347</v>
      </c>
      <c r="B59" s="142" t="str">
        <f>IF(Formations[[#This Row],[MATRICULE]]&lt;&gt;"",VLOOKUP($A59,DATA!$A:$T,2,FALSE),"")</f>
        <v>BUNEL</v>
      </c>
      <c r="C59" s="143" t="str">
        <f>IF(Formations[[#This Row],[MATRICULE]]&lt;&gt;"",VLOOKUP($A59,DATA!$A:$T,3,FALSE),"")</f>
        <v>Stephane</v>
      </c>
      <c r="D59" s="144" t="str">
        <f>IF(Formations[[#This Row],[MATRICULE]]&lt;&gt;"",VLOOKUP($A59,DATA!$A:$T,5,FALSE),"")</f>
        <v>STG</v>
      </c>
      <c r="E59" s="148" t="str">
        <f>IF(Formations[[#This Row],[MATRICULE]]&lt;&gt;"",VLOOKUP(A59,DATA!A:T,4,FALSE),"")</f>
        <v>XUEREB</v>
      </c>
      <c r="F59" s="165" t="s">
        <v>998</v>
      </c>
      <c r="G59" s="134" t="s">
        <v>960</v>
      </c>
      <c r="H59" s="165" t="s">
        <v>5</v>
      </c>
      <c r="I59" s="237" t="s">
        <v>974</v>
      </c>
      <c r="J59" s="167"/>
      <c r="K59" s="168"/>
      <c r="L59" s="169"/>
      <c r="M59" s="156" t="str">
        <f>Formations[[#This Row],[NOM]]&amp;Formations[[#This Row],[INTITULE FORMATION]]</f>
        <v>BUNELHab Electricité</v>
      </c>
    </row>
    <row r="60" spans="1:13" ht="16.5" x14ac:dyDescent="0.45">
      <c r="A60" s="138">
        <v>191775</v>
      </c>
      <c r="B60" s="142" t="str">
        <f>IF(Formations[[#This Row],[MATRICULE]]&lt;&gt;"",VLOOKUP($A60,DATA!$A:$T,2,FALSE),"")</f>
        <v>CABANE</v>
      </c>
      <c r="C60" s="143" t="str">
        <f>IF(Formations[[#This Row],[MATRICULE]]&lt;&gt;"",VLOOKUP($A60,DATA!$A:$T,3,FALSE),"")</f>
        <v>Sylvie</v>
      </c>
      <c r="D60" s="144" t="str">
        <f>IF(Formations[[#This Row],[MATRICULE]]&lt;&gt;"",VLOOKUP($A60,DATA!$A:$T,5,FALSE),"")</f>
        <v>Lattes</v>
      </c>
      <c r="E60" s="148" t="str">
        <f>IF(Formations[[#This Row],[MATRICULE]]&lt;&gt;"",VLOOKUP(A60,DATA!A:T,4,FALSE),"")</f>
        <v>VERNE</v>
      </c>
      <c r="F60" s="165" t="s">
        <v>998</v>
      </c>
      <c r="G60" s="134" t="s">
        <v>960</v>
      </c>
      <c r="H60" s="165" t="s">
        <v>5</v>
      </c>
      <c r="I60" s="237" t="s">
        <v>971</v>
      </c>
      <c r="J60" s="167"/>
      <c r="K60" s="168"/>
      <c r="L60" s="169"/>
      <c r="M60" s="157" t="str">
        <f>Formations[[#This Row],[NOM]]&amp;Formations[[#This Row],[INTITULE FORMATION]]</f>
        <v>CABANEGestes et Postures</v>
      </c>
    </row>
    <row r="61" spans="1:13" ht="16.5" x14ac:dyDescent="0.45">
      <c r="A61" s="138">
        <v>66339</v>
      </c>
      <c r="B61" s="142" t="str">
        <f>IF(Formations[[#This Row],[MATRICULE]]&lt;&gt;"",VLOOKUP($A61,DATA!$A:$T,2,FALSE),"")</f>
        <v>CAIANI</v>
      </c>
      <c r="C61" s="143" t="str">
        <f>IF(Formations[[#This Row],[MATRICULE]]&lt;&gt;"",VLOOKUP($A61,DATA!$A:$T,3,FALSE),"")</f>
        <v>Alexandre</v>
      </c>
      <c r="D61" s="144" t="str">
        <f>IF(Formations[[#This Row],[MATRICULE]]&lt;&gt;"",VLOOKUP($A61,DATA!$A:$T,5,FALSE),"")</f>
        <v>STG</v>
      </c>
      <c r="E61" s="149" t="str">
        <f>IF(Formations[[#This Row],[MATRICULE]]&lt;&gt;"",VLOOKUP(A61,DATA!A:T,4,FALSE),"")</f>
        <v>FOUASSIER</v>
      </c>
      <c r="F61" s="165" t="s">
        <v>998</v>
      </c>
      <c r="G61" s="134" t="s">
        <v>960</v>
      </c>
      <c r="H61" s="165" t="s">
        <v>5</v>
      </c>
      <c r="I61" s="237" t="s">
        <v>850</v>
      </c>
      <c r="J61" s="167"/>
      <c r="K61" s="168"/>
      <c r="L61" s="169"/>
      <c r="M61" s="157" t="str">
        <f>Formations[[#This Row],[NOM]]&amp;Formations[[#This Row],[INTITULE FORMATION]]</f>
        <v>CAIANIIncendie</v>
      </c>
    </row>
    <row r="62" spans="1:13" ht="16.5" x14ac:dyDescent="0.45">
      <c r="A62" s="138">
        <v>102965</v>
      </c>
      <c r="B62" s="142" t="str">
        <f>IF(Formations[[#This Row],[MATRICULE]]&lt;&gt;"",VLOOKUP($A62,DATA!$A:$T,2,FALSE),"")</f>
        <v>CEYSSON</v>
      </c>
      <c r="C62" s="143" t="str">
        <f>IF(Formations[[#This Row],[MATRICULE]]&lt;&gt;"",VLOOKUP($A62,DATA!$A:$T,3,FALSE),"")</f>
        <v>Frederic</v>
      </c>
      <c r="D62" s="144" t="str">
        <f>IF(Formations[[#This Row],[MATRICULE]]&lt;&gt;"",VLOOKUP($A62,DATA!$A:$T,5,FALSE),"")</f>
        <v>Aub.</v>
      </c>
      <c r="E62" s="148" t="str">
        <f>IF(Formations[[#This Row],[MATRICULE]]&lt;&gt;"",VLOOKUP(A62,DATA!A:T,4,FALSE),"")</f>
        <v>SAVY</v>
      </c>
      <c r="F62" s="165" t="s">
        <v>998</v>
      </c>
      <c r="G62" s="134" t="s">
        <v>960</v>
      </c>
      <c r="H62" s="165" t="s">
        <v>5</v>
      </c>
      <c r="I62" s="237" t="s">
        <v>850</v>
      </c>
      <c r="J62" s="167"/>
      <c r="K62" s="168"/>
      <c r="L62" s="169"/>
      <c r="M62" s="157" t="str">
        <f>Formations[[#This Row],[NOM]]&amp;Formations[[#This Row],[INTITULE FORMATION]]</f>
        <v>CEYSSONIncendie</v>
      </c>
    </row>
    <row r="63" spans="1:13" ht="16.5" x14ac:dyDescent="0.45">
      <c r="A63" s="138">
        <v>103027</v>
      </c>
      <c r="B63" s="142" t="str">
        <f>IF(Formations[[#This Row],[MATRICULE]]&lt;&gt;"",VLOOKUP($A63,DATA!$A:$T,2,FALSE),"")</f>
        <v>CHABERT</v>
      </c>
      <c r="C63" s="143" t="str">
        <f>IF(Formations[[#This Row],[MATRICULE]]&lt;&gt;"",VLOOKUP($A63,DATA!$A:$T,3,FALSE),"")</f>
        <v>Stephane</v>
      </c>
      <c r="D63" s="144" t="str">
        <f>IF(Formations[[#This Row],[MATRICULE]]&lt;&gt;"",VLOOKUP($A63,DATA!$A:$T,5,FALSE),"")</f>
        <v>Aub.</v>
      </c>
      <c r="E63" s="148" t="str">
        <f>IF(Formations[[#This Row],[MATRICULE]]&lt;&gt;"",VLOOKUP(A63,DATA!A:T,4,FALSE),"")</f>
        <v>SENEPART</v>
      </c>
      <c r="F63" s="165" t="s">
        <v>998</v>
      </c>
      <c r="G63" s="134" t="s">
        <v>960</v>
      </c>
      <c r="H63" s="165" t="s">
        <v>5</v>
      </c>
      <c r="I63" s="237" t="s">
        <v>850</v>
      </c>
      <c r="J63" s="167"/>
      <c r="K63" s="168"/>
      <c r="L63" s="169"/>
      <c r="M63" s="157" t="str">
        <f>Formations[[#This Row],[NOM]]&amp;Formations[[#This Row],[INTITULE FORMATION]]</f>
        <v>CHABERTIncendie</v>
      </c>
    </row>
    <row r="64" spans="1:13" ht="16.5" x14ac:dyDescent="0.45">
      <c r="A64" s="137">
        <v>103027</v>
      </c>
      <c r="B64" s="142" t="str">
        <f>IF(Formations[[#This Row],[MATRICULE]]&lt;&gt;"",VLOOKUP($A64,DATA!$A:$T,2,FALSE),"")</f>
        <v>CHABERT</v>
      </c>
      <c r="C64" s="143" t="str">
        <f>IF(Formations[[#This Row],[MATRICULE]]&lt;&gt;"",VLOOKUP($A64,DATA!$A:$T,3,FALSE),"")</f>
        <v>Stephane</v>
      </c>
      <c r="D64" s="144" t="str">
        <f>IF(Formations[[#This Row],[MATRICULE]]&lt;&gt;"",VLOOKUP($A64,DATA!$A:$T,5,FALSE),"")</f>
        <v>Aub.</v>
      </c>
      <c r="E64" s="148" t="str">
        <f>IF(Formations[[#This Row],[MATRICULE]]&lt;&gt;"",VLOOKUP(A64,DATA!A:T,4,FALSE),"")</f>
        <v>SENEPART</v>
      </c>
      <c r="F64" s="165" t="s">
        <v>998</v>
      </c>
      <c r="G64" s="134" t="s">
        <v>960</v>
      </c>
      <c r="H64" s="165" t="s">
        <v>5</v>
      </c>
      <c r="I64" s="237" t="s">
        <v>861</v>
      </c>
      <c r="J64" s="167"/>
      <c r="K64" s="168"/>
      <c r="L64" s="169"/>
      <c r="M64" s="156" t="str">
        <f>Formations[[#This Row],[NOM]]&amp;Formations[[#This Row],[INTITULE FORMATION]]</f>
        <v>CHABERTRecyclage SST</v>
      </c>
    </row>
    <row r="65" spans="1:13" ht="16.5" x14ac:dyDescent="0.45">
      <c r="A65" s="138">
        <v>102966</v>
      </c>
      <c r="B65" s="142" t="str">
        <f>IF(Formations[[#This Row],[MATRICULE]]&lt;&gt;"",VLOOKUP($A65,DATA!$A:$T,2,FALSE),"")</f>
        <v>CHAMBON</v>
      </c>
      <c r="C65" s="143" t="str">
        <f>IF(Formations[[#This Row],[MATRICULE]]&lt;&gt;"",VLOOKUP($A65,DATA!$A:$T,3,FALSE),"")</f>
        <v>Patrick</v>
      </c>
      <c r="D65" s="144" t="str">
        <f>IF(Formations[[#This Row],[MATRICULE]]&lt;&gt;"",VLOOKUP($A65,DATA!$A:$T,5,FALSE),"")</f>
        <v>Aub.</v>
      </c>
      <c r="E65" s="148" t="str">
        <f>IF(Formations[[#This Row],[MATRICULE]]&lt;&gt;"",VLOOKUP(A65,DATA!A:T,4,FALSE),"")</f>
        <v>ALIX</v>
      </c>
      <c r="F65" s="165" t="s">
        <v>998</v>
      </c>
      <c r="G65" s="134" t="s">
        <v>960</v>
      </c>
      <c r="H65" s="165" t="s">
        <v>5</v>
      </c>
      <c r="I65" s="237" t="s">
        <v>971</v>
      </c>
      <c r="J65" s="167"/>
      <c r="K65" s="168"/>
      <c r="L65" s="169"/>
      <c r="M65" s="157" t="str">
        <f>Formations[[#This Row],[NOM]]&amp;Formations[[#This Row],[INTITULE FORMATION]]</f>
        <v>CHAMBONGestes et Postures</v>
      </c>
    </row>
    <row r="66" spans="1:13" ht="16.5" x14ac:dyDescent="0.45">
      <c r="A66" s="138">
        <v>102966</v>
      </c>
      <c r="B66" s="142" t="str">
        <f>IF(Formations[[#This Row],[MATRICULE]]&lt;&gt;"",VLOOKUP($A66,DATA!$A:$T,2,FALSE),"")</f>
        <v>CHAMBON</v>
      </c>
      <c r="C66" s="143" t="str">
        <f>IF(Formations[[#This Row],[MATRICULE]]&lt;&gt;"",VLOOKUP($A66,DATA!$A:$T,3,FALSE),"")</f>
        <v>Patrick</v>
      </c>
      <c r="D66" s="144" t="str">
        <f>IF(Formations[[#This Row],[MATRICULE]]&lt;&gt;"",VLOOKUP($A66,DATA!$A:$T,5,FALSE),"")</f>
        <v>Aub.</v>
      </c>
      <c r="E66" s="148" t="str">
        <f>IF(Formations[[#This Row],[MATRICULE]]&lt;&gt;"",VLOOKUP(A66,DATA!A:T,4,FALSE),"")</f>
        <v>ALIX</v>
      </c>
      <c r="F66" s="165" t="s">
        <v>998</v>
      </c>
      <c r="G66" s="134" t="s">
        <v>960</v>
      </c>
      <c r="H66" s="165" t="s">
        <v>5</v>
      </c>
      <c r="I66" s="237" t="s">
        <v>973</v>
      </c>
      <c r="J66" s="167"/>
      <c r="K66" s="168"/>
      <c r="L66" s="169"/>
      <c r="M66" s="157" t="str">
        <f>Formations[[#This Row],[NOM]]&amp;Formations[[#This Row],[INTITULE FORMATION]]</f>
        <v>CHAMBONRisques Chimiques</v>
      </c>
    </row>
    <row r="67" spans="1:13" ht="16.5" x14ac:dyDescent="0.45">
      <c r="A67" s="138">
        <v>103062</v>
      </c>
      <c r="B67" s="142" t="str">
        <f>IF(Formations[[#This Row],[MATRICULE]]&lt;&gt;"",VLOOKUP($A67,DATA!$A:$T,2,FALSE),"")</f>
        <v>CHANIOL</v>
      </c>
      <c r="C67" s="143" t="str">
        <f>IF(Formations[[#This Row],[MATRICULE]]&lt;&gt;"",VLOOKUP($A67,DATA!$A:$T,3,FALSE),"")</f>
        <v>Serge</v>
      </c>
      <c r="D67" s="144" t="str">
        <f>IF(Formations[[#This Row],[MATRICULE]]&lt;&gt;"",VLOOKUP($A67,DATA!$A:$T,5,FALSE),"")</f>
        <v>Aub.</v>
      </c>
      <c r="E67" s="148" t="str">
        <f>IF(Formations[[#This Row],[MATRICULE]]&lt;&gt;"",VLOOKUP(A67,DATA!A:T,4,FALSE),"")</f>
        <v>SENEPART</v>
      </c>
      <c r="F67" s="165" t="s">
        <v>998</v>
      </c>
      <c r="G67" s="134" t="s">
        <v>960</v>
      </c>
      <c r="H67" s="165" t="s">
        <v>5</v>
      </c>
      <c r="I67" s="237" t="s">
        <v>850</v>
      </c>
      <c r="J67" s="167"/>
      <c r="K67" s="168"/>
      <c r="L67" s="169"/>
      <c r="M67" s="157" t="str">
        <f>Formations[[#This Row],[NOM]]&amp;Formations[[#This Row],[INTITULE FORMATION]]</f>
        <v>CHANIOLIncendie</v>
      </c>
    </row>
    <row r="68" spans="1:13" ht="16.5" x14ac:dyDescent="0.45">
      <c r="A68" s="138">
        <v>103026</v>
      </c>
      <c r="B68" s="142" t="str">
        <f>IF(Formations[[#This Row],[MATRICULE]]&lt;&gt;"",VLOOKUP($A68,DATA!$A:$T,2,FALSE),"")</f>
        <v>CHAREYRE</v>
      </c>
      <c r="C68" s="143" t="str">
        <f>IF(Formations[[#This Row],[MATRICULE]]&lt;&gt;"",VLOOKUP($A68,DATA!$A:$T,3,FALSE),"")</f>
        <v>Olivier</v>
      </c>
      <c r="D68" s="144" t="str">
        <f>IF(Formations[[#This Row],[MATRICULE]]&lt;&gt;"",VLOOKUP($A68,DATA!$A:$T,5,FALSE),"")</f>
        <v>Aub.</v>
      </c>
      <c r="E68" s="151" t="str">
        <f>IF(Formations[[#This Row],[MATRICULE]]&lt;&gt;"",VLOOKUP(A68,DATA!A:T,4,FALSE),"")</f>
        <v>FUENTES</v>
      </c>
      <c r="F68" s="165" t="s">
        <v>998</v>
      </c>
      <c r="G68" s="134" t="s">
        <v>960</v>
      </c>
      <c r="H68" s="165" t="s">
        <v>5</v>
      </c>
      <c r="I68" s="237" t="s">
        <v>971</v>
      </c>
      <c r="J68" s="167"/>
      <c r="K68" s="168"/>
      <c r="L68" s="169"/>
      <c r="M68" s="157" t="str">
        <f>Formations[[#This Row],[NOM]]&amp;Formations[[#This Row],[INTITULE FORMATION]]</f>
        <v>CHAREYREGestes et Postures</v>
      </c>
    </row>
    <row r="69" spans="1:13" ht="16.5" x14ac:dyDescent="0.45">
      <c r="A69" s="138">
        <v>103026</v>
      </c>
      <c r="B69" s="142" t="str">
        <f>IF(Formations[[#This Row],[MATRICULE]]&lt;&gt;"",VLOOKUP($A69,DATA!$A:$T,2,FALSE),"")</f>
        <v>CHAREYRE</v>
      </c>
      <c r="C69" s="143" t="str">
        <f>IF(Formations[[#This Row],[MATRICULE]]&lt;&gt;"",VLOOKUP($A69,DATA!$A:$T,3,FALSE),"")</f>
        <v>Olivier</v>
      </c>
      <c r="D69" s="144" t="str">
        <f>IF(Formations[[#This Row],[MATRICULE]]&lt;&gt;"",VLOOKUP($A69,DATA!$A:$T,5,FALSE),"")</f>
        <v>Aub.</v>
      </c>
      <c r="E69" s="151" t="str">
        <f>IF(Formations[[#This Row],[MATRICULE]]&lt;&gt;"",VLOOKUP(A69,DATA!A:T,4,FALSE),"")</f>
        <v>FUENTES</v>
      </c>
      <c r="F69" s="165" t="s">
        <v>998</v>
      </c>
      <c r="G69" s="134" t="s">
        <v>960</v>
      </c>
      <c r="H69" s="165" t="s">
        <v>5</v>
      </c>
      <c r="I69" s="237" t="s">
        <v>850</v>
      </c>
      <c r="J69" s="167"/>
      <c r="K69" s="168"/>
      <c r="L69" s="169"/>
      <c r="M69" s="157" t="str">
        <f>Formations[[#This Row],[NOM]]&amp;Formations[[#This Row],[INTITULE FORMATION]]</f>
        <v>CHAREYREIncendie</v>
      </c>
    </row>
    <row r="70" spans="1:13" ht="16.5" x14ac:dyDescent="0.45">
      <c r="A70" s="139">
        <v>103026</v>
      </c>
      <c r="B70" s="142" t="str">
        <f>IF(Formations[[#This Row],[MATRICULE]]&lt;&gt;"",VLOOKUP($A70,DATA!$A:$T,2,FALSE),"")</f>
        <v>CHAREYRE</v>
      </c>
      <c r="C70" s="143" t="str">
        <f>IF(Formations[[#This Row],[MATRICULE]]&lt;&gt;"",VLOOKUP($A70,DATA!$A:$T,3,FALSE),"")</f>
        <v>Olivier</v>
      </c>
      <c r="D70" s="144" t="str">
        <f>IF(Formations[[#This Row],[MATRICULE]]&lt;&gt;"",VLOOKUP($A70,DATA!$A:$T,5,FALSE),"")</f>
        <v>Aub.</v>
      </c>
      <c r="E70" s="152" t="str">
        <f>IF(Formations[[#This Row],[MATRICULE]]&lt;&gt;"",VLOOKUP(A70,DATA!A:T,4,FALSE),"")</f>
        <v>FUENTES</v>
      </c>
      <c r="F70" s="165" t="s">
        <v>998</v>
      </c>
      <c r="G70" s="134" t="s">
        <v>960</v>
      </c>
      <c r="H70" s="165" t="s">
        <v>5</v>
      </c>
      <c r="I70" s="237" t="s">
        <v>861</v>
      </c>
      <c r="J70" s="167"/>
      <c r="K70" s="168"/>
      <c r="L70" s="169"/>
      <c r="M70" s="158" t="str">
        <f>Formations[[#This Row],[NOM]]&amp;Formations[[#This Row],[INTITULE FORMATION]]</f>
        <v>CHAREYRERecyclage SST</v>
      </c>
    </row>
    <row r="71" spans="1:13" ht="16.5" x14ac:dyDescent="0.45">
      <c r="A71" s="138">
        <v>104625</v>
      </c>
      <c r="B71" s="142" t="str">
        <f>IF(Formations[[#This Row],[MATRICULE]]&lt;&gt;"",VLOOKUP($A71,DATA!$A:$T,2,FALSE),"")</f>
        <v>CHENAVAS</v>
      </c>
      <c r="C71" s="143" t="str">
        <f>IF(Formations[[#This Row],[MATRICULE]]&lt;&gt;"",VLOOKUP($A71,DATA!$A:$T,3,FALSE),"")</f>
        <v>Franck</v>
      </c>
      <c r="D71" s="144" t="str">
        <f>IF(Formations[[#This Row],[MATRICULE]]&lt;&gt;"",VLOOKUP($A71,DATA!$A:$T,5,FALSE),"")</f>
        <v>STG</v>
      </c>
      <c r="E71" s="149" t="str">
        <f>IF(Formations[[#This Row],[MATRICULE]]&lt;&gt;"",VLOOKUP(A71,DATA!A:T,4,FALSE),"")</f>
        <v>XUEREB</v>
      </c>
      <c r="F71" s="165" t="s">
        <v>998</v>
      </c>
      <c r="G71" s="134" t="s">
        <v>960</v>
      </c>
      <c r="H71" s="165" t="s">
        <v>5</v>
      </c>
      <c r="I71" s="237" t="s">
        <v>850</v>
      </c>
      <c r="J71" s="167"/>
      <c r="K71" s="168"/>
      <c r="L71" s="169"/>
      <c r="M71" s="157" t="str">
        <f>Formations[[#This Row],[NOM]]&amp;Formations[[#This Row],[INTITULE FORMATION]]</f>
        <v>CHENAVASIncendie</v>
      </c>
    </row>
    <row r="72" spans="1:13" ht="16.5" x14ac:dyDescent="0.45">
      <c r="A72" s="138">
        <v>104625</v>
      </c>
      <c r="B72" s="142" t="str">
        <f>IF(Formations[[#This Row],[MATRICULE]]&lt;&gt;"",VLOOKUP($A72,DATA!$A:$T,2,FALSE),"")</f>
        <v>CHENAVAS</v>
      </c>
      <c r="C72" s="143" t="str">
        <f>IF(Formations[[#This Row],[MATRICULE]]&lt;&gt;"",VLOOKUP($A72,DATA!$A:$T,3,FALSE),"")</f>
        <v>Franck</v>
      </c>
      <c r="D72" s="144" t="str">
        <f>IF(Formations[[#This Row],[MATRICULE]]&lt;&gt;"",VLOOKUP($A72,DATA!$A:$T,5,FALSE),"")</f>
        <v>STG</v>
      </c>
      <c r="E72" s="149" t="str">
        <f>IF(Formations[[#This Row],[MATRICULE]]&lt;&gt;"",VLOOKUP(A72,DATA!A:T,4,FALSE),"")</f>
        <v>XUEREB</v>
      </c>
      <c r="F72" s="165" t="s">
        <v>998</v>
      </c>
      <c r="G72" s="134" t="s">
        <v>960</v>
      </c>
      <c r="H72" s="165" t="s">
        <v>5</v>
      </c>
      <c r="I72" s="237" t="s">
        <v>972</v>
      </c>
      <c r="J72" s="167"/>
      <c r="K72" s="168"/>
      <c r="L72" s="169"/>
      <c r="M72" s="157" t="str">
        <f>Formations[[#This Row],[NOM]]&amp;Formations[[#This Row],[INTITULE FORMATION]]</f>
        <v>CHENAVASRecyclage Pont Roulant</v>
      </c>
    </row>
    <row r="73" spans="1:13" ht="16.5" x14ac:dyDescent="0.45">
      <c r="A73" s="139">
        <v>104625</v>
      </c>
      <c r="B73" s="142" t="str">
        <f>IF(Formations[[#This Row],[MATRICULE]]&lt;&gt;"",VLOOKUP($A73,DATA!$A:$T,2,FALSE),"")</f>
        <v>CHENAVAS</v>
      </c>
      <c r="C73" s="143" t="str">
        <f>IF(Formations[[#This Row],[MATRICULE]]&lt;&gt;"",VLOOKUP($A73,DATA!$A:$T,3,FALSE),"")</f>
        <v>Franck</v>
      </c>
      <c r="D73" s="144" t="str">
        <f>IF(Formations[[#This Row],[MATRICULE]]&lt;&gt;"",VLOOKUP($A73,DATA!$A:$T,5,FALSE),"")</f>
        <v>STG</v>
      </c>
      <c r="E73" s="152" t="str">
        <f>IF(Formations[[#This Row],[MATRICULE]]&lt;&gt;"",VLOOKUP(A73,DATA!A:T,4,FALSE),"")</f>
        <v>XUEREB</v>
      </c>
      <c r="F73" s="165" t="s">
        <v>998</v>
      </c>
      <c r="G73" s="134" t="s">
        <v>960</v>
      </c>
      <c r="H73" s="165" t="s">
        <v>5</v>
      </c>
      <c r="I73" s="237" t="s">
        <v>974</v>
      </c>
      <c r="J73" s="167"/>
      <c r="K73" s="168"/>
      <c r="L73" s="169"/>
      <c r="M73" s="158" t="str">
        <f>Formations[[#This Row],[NOM]]&amp;Formations[[#This Row],[INTITULE FORMATION]]</f>
        <v>CHENAVASHab Electricité</v>
      </c>
    </row>
    <row r="74" spans="1:13" ht="16.5" x14ac:dyDescent="0.45">
      <c r="A74" s="138">
        <v>104649</v>
      </c>
      <c r="B74" s="142" t="str">
        <f>IF(Formations[[#This Row],[MATRICULE]]&lt;&gt;"",VLOOKUP($A74,DATA!$A:$T,2,FALSE),"")</f>
        <v>CHENAVIER</v>
      </c>
      <c r="C74" s="143" t="str">
        <f>IF(Formations[[#This Row],[MATRICULE]]&lt;&gt;"",VLOOKUP($A74,DATA!$A:$T,3,FALSE),"")</f>
        <v>Patrick</v>
      </c>
      <c r="D74" s="144" t="str">
        <f>IF(Formations[[#This Row],[MATRICULE]]&lt;&gt;"",VLOOKUP($A74,DATA!$A:$T,5,FALSE),"")</f>
        <v>STG</v>
      </c>
      <c r="E74" s="149" t="str">
        <f>IF(Formations[[#This Row],[MATRICULE]]&lt;&gt;"",VLOOKUP(A74,DATA!A:T,4,FALSE),"")</f>
        <v>BUISSON</v>
      </c>
      <c r="F74" s="165" t="s">
        <v>998</v>
      </c>
      <c r="G74" s="134" t="s">
        <v>960</v>
      </c>
      <c r="H74" s="165" t="s">
        <v>5</v>
      </c>
      <c r="I74" s="237" t="s">
        <v>850</v>
      </c>
      <c r="J74" s="167"/>
      <c r="K74" s="168"/>
      <c r="L74" s="169"/>
      <c r="M74" s="157" t="str">
        <f>Formations[[#This Row],[NOM]]&amp;Formations[[#This Row],[INTITULE FORMATION]]</f>
        <v>CHENAVIERIncendie</v>
      </c>
    </row>
    <row r="75" spans="1:13" ht="16.5" x14ac:dyDescent="0.45">
      <c r="A75" s="139">
        <v>104649</v>
      </c>
      <c r="B75" s="142" t="str">
        <f>IF(Formations[[#This Row],[MATRICULE]]&lt;&gt;"",VLOOKUP($A75,DATA!$A:$T,2,FALSE),"")</f>
        <v>CHENAVIER</v>
      </c>
      <c r="C75" s="143" t="str">
        <f>IF(Formations[[#This Row],[MATRICULE]]&lt;&gt;"",VLOOKUP($A75,DATA!$A:$T,3,FALSE),"")</f>
        <v>Patrick</v>
      </c>
      <c r="D75" s="144" t="str">
        <f>IF(Formations[[#This Row],[MATRICULE]]&lt;&gt;"",VLOOKUP($A75,DATA!$A:$T,5,FALSE),"")</f>
        <v>STG</v>
      </c>
      <c r="E75" s="152" t="str">
        <f>IF(Formations[[#This Row],[MATRICULE]]&lt;&gt;"",VLOOKUP(A75,DATA!A:T,4,FALSE),"")</f>
        <v>BUISSON</v>
      </c>
      <c r="F75" s="165" t="s">
        <v>998</v>
      </c>
      <c r="G75" s="134" t="s">
        <v>960</v>
      </c>
      <c r="H75" s="165" t="s">
        <v>5</v>
      </c>
      <c r="I75" s="237" t="s">
        <v>974</v>
      </c>
      <c r="J75" s="167"/>
      <c r="K75" s="168"/>
      <c r="L75" s="169"/>
      <c r="M75" s="158" t="str">
        <f>Formations[[#This Row],[NOM]]&amp;Formations[[#This Row],[INTITULE FORMATION]]</f>
        <v>CHENAVIERHab Electricité</v>
      </c>
    </row>
    <row r="76" spans="1:13" ht="16.5" x14ac:dyDescent="0.45">
      <c r="A76" s="138">
        <v>102960</v>
      </c>
      <c r="B76" s="142" t="str">
        <f>IF(Formations[[#This Row],[MATRICULE]]&lt;&gt;"",VLOOKUP($A76,DATA!$A:$T,2,FALSE),"")</f>
        <v>CHOMBART</v>
      </c>
      <c r="C76" s="143" t="str">
        <f>IF(Formations[[#This Row],[MATRICULE]]&lt;&gt;"",VLOOKUP($A76,DATA!$A:$T,3,FALSE),"")</f>
        <v>Francois</v>
      </c>
      <c r="D76" s="144" t="str">
        <f>IF(Formations[[#This Row],[MATRICULE]]&lt;&gt;"",VLOOKUP($A76,DATA!$A:$T,5,FALSE),"")</f>
        <v>Aub.</v>
      </c>
      <c r="E76" s="148" t="str">
        <f>IF(Formations[[#This Row],[MATRICULE]]&lt;&gt;"",VLOOKUP(A76,DATA!A:T,4,FALSE),"")</f>
        <v>HAON</v>
      </c>
      <c r="F76" s="165" t="s">
        <v>998</v>
      </c>
      <c r="G76" s="134" t="s">
        <v>960</v>
      </c>
      <c r="H76" s="165" t="s">
        <v>5</v>
      </c>
      <c r="I76" s="237" t="s">
        <v>850</v>
      </c>
      <c r="J76" s="167"/>
      <c r="K76" s="168"/>
      <c r="L76" s="169"/>
      <c r="M76" s="157" t="str">
        <f>Formations[[#This Row],[NOM]]&amp;Formations[[#This Row],[INTITULE FORMATION]]</f>
        <v>CHOMBARTIncendie</v>
      </c>
    </row>
    <row r="77" spans="1:13" ht="16.5" x14ac:dyDescent="0.45">
      <c r="A77" s="138">
        <v>102960</v>
      </c>
      <c r="B77" s="142" t="str">
        <f>IF(Formations[[#This Row],[MATRICULE]]&lt;&gt;"",VLOOKUP($A77,DATA!$A:$T,2,FALSE),"")</f>
        <v>CHOMBART</v>
      </c>
      <c r="C77" s="143" t="str">
        <f>IF(Formations[[#This Row],[MATRICULE]]&lt;&gt;"",VLOOKUP($A77,DATA!$A:$T,3,FALSE),"")</f>
        <v>Francois</v>
      </c>
      <c r="D77" s="144" t="str">
        <f>IF(Formations[[#This Row],[MATRICULE]]&lt;&gt;"",VLOOKUP($A77,DATA!$A:$T,5,FALSE),"")</f>
        <v>Aub.</v>
      </c>
      <c r="E77" s="148" t="str">
        <f>IF(Formations[[#This Row],[MATRICULE]]&lt;&gt;"",VLOOKUP(A77,DATA!A:T,4,FALSE),"")</f>
        <v>HAON</v>
      </c>
      <c r="F77" s="165" t="s">
        <v>998</v>
      </c>
      <c r="G77" s="134" t="s">
        <v>960</v>
      </c>
      <c r="H77" s="165" t="s">
        <v>5</v>
      </c>
      <c r="I77" s="237" t="s">
        <v>973</v>
      </c>
      <c r="J77" s="167"/>
      <c r="K77" s="168"/>
      <c r="L77" s="169"/>
      <c r="M77" s="157" t="str">
        <f>Formations[[#This Row],[NOM]]&amp;Formations[[#This Row],[INTITULE FORMATION]]</f>
        <v>CHOMBARTRisques Chimiques</v>
      </c>
    </row>
    <row r="78" spans="1:13" ht="16.5" x14ac:dyDescent="0.45">
      <c r="A78" s="138">
        <v>191743</v>
      </c>
      <c r="B78" s="142" t="str">
        <f>IF(Formations[[#This Row],[MATRICULE]]&lt;&gt;"",VLOOKUP($A78,DATA!$A:$T,2,FALSE),"")</f>
        <v>CLAVEL</v>
      </c>
      <c r="C78" s="143" t="str">
        <f>IF(Formations[[#This Row],[MATRICULE]]&lt;&gt;"",VLOOKUP($A78,DATA!$A:$T,3,FALSE),"")</f>
        <v>Jerome</v>
      </c>
      <c r="D78" s="144" t="str">
        <f>IF(Formations[[#This Row],[MATRICULE]]&lt;&gt;"",VLOOKUP($A78,DATA!$A:$T,5,FALSE),"")</f>
        <v>Lattes</v>
      </c>
      <c r="E78" s="148" t="str">
        <f>IF(Formations[[#This Row],[MATRICULE]]&lt;&gt;"",VLOOKUP(A78,DATA!A:T,4,FALSE),"")</f>
        <v>VERNE</v>
      </c>
      <c r="F78" s="165" t="s">
        <v>998</v>
      </c>
      <c r="G78" s="134" t="s">
        <v>960</v>
      </c>
      <c r="H78" s="165" t="s">
        <v>5</v>
      </c>
      <c r="I78" s="237" t="s">
        <v>971</v>
      </c>
      <c r="J78" s="167"/>
      <c r="K78" s="168"/>
      <c r="L78" s="169"/>
      <c r="M78" s="157" t="str">
        <f>Formations[[#This Row],[NOM]]&amp;Formations[[#This Row],[INTITULE FORMATION]]</f>
        <v>CLAVELGestes et Postures</v>
      </c>
    </row>
    <row r="79" spans="1:13" ht="16.5" x14ac:dyDescent="0.45">
      <c r="A79" s="138">
        <v>104664</v>
      </c>
      <c r="B79" s="142" t="str">
        <f>IF(Formations[[#This Row],[MATRICULE]]&lt;&gt;"",VLOOKUP($A79,DATA!$A:$T,2,FALSE),"")</f>
        <v>COMBE</v>
      </c>
      <c r="C79" s="143" t="str">
        <f>IF(Formations[[#This Row],[MATRICULE]]&lt;&gt;"",VLOOKUP($A79,DATA!$A:$T,3,FALSE),"")</f>
        <v>Dominique</v>
      </c>
      <c r="D79" s="144" t="str">
        <f>IF(Formations[[#This Row],[MATRICULE]]&lt;&gt;"",VLOOKUP($A79,DATA!$A:$T,5,FALSE),"")</f>
        <v>STG</v>
      </c>
      <c r="E79" s="150" t="str">
        <f>IF(Formations[[#This Row],[MATRICULE]]&lt;&gt;"",VLOOKUP(A79,DATA!A:T,4,FALSE),"")</f>
        <v>XUEREB</v>
      </c>
      <c r="F79" s="165" t="s">
        <v>998</v>
      </c>
      <c r="G79" s="134" t="s">
        <v>960</v>
      </c>
      <c r="H79" s="165" t="s">
        <v>5</v>
      </c>
      <c r="I79" s="237" t="s">
        <v>971</v>
      </c>
      <c r="J79" s="167"/>
      <c r="K79" s="168"/>
      <c r="L79" s="169"/>
      <c r="M79" s="157" t="str">
        <f>Formations[[#This Row],[NOM]]&amp;Formations[[#This Row],[INTITULE FORMATION]]</f>
        <v>COMBEGestes et Postures</v>
      </c>
    </row>
    <row r="80" spans="1:13" ht="16.5" x14ac:dyDescent="0.45">
      <c r="A80" s="138">
        <v>104664</v>
      </c>
      <c r="B80" s="142" t="str">
        <f>IF(Formations[[#This Row],[MATRICULE]]&lt;&gt;"",VLOOKUP($A80,DATA!$A:$T,2,FALSE),"")</f>
        <v>COMBE</v>
      </c>
      <c r="C80" s="143" t="str">
        <f>IF(Formations[[#This Row],[MATRICULE]]&lt;&gt;"",VLOOKUP($A80,DATA!$A:$T,3,FALSE),"")</f>
        <v>Dominique</v>
      </c>
      <c r="D80" s="144" t="str">
        <f>IF(Formations[[#This Row],[MATRICULE]]&lt;&gt;"",VLOOKUP($A80,DATA!$A:$T,5,FALSE),"")</f>
        <v>STG</v>
      </c>
      <c r="E80" s="150" t="str">
        <f>IF(Formations[[#This Row],[MATRICULE]]&lt;&gt;"",VLOOKUP(A80,DATA!A:T,4,FALSE),"")</f>
        <v>XUEREB</v>
      </c>
      <c r="F80" s="165" t="s">
        <v>998</v>
      </c>
      <c r="G80" s="134" t="s">
        <v>960</v>
      </c>
      <c r="H80" s="165" t="s">
        <v>5</v>
      </c>
      <c r="I80" s="237" t="s">
        <v>850</v>
      </c>
      <c r="J80" s="167"/>
      <c r="K80" s="168"/>
      <c r="L80" s="169"/>
      <c r="M80" s="157" t="str">
        <f>Formations[[#This Row],[NOM]]&amp;Formations[[#This Row],[INTITULE FORMATION]]</f>
        <v>COMBEIncendie</v>
      </c>
    </row>
    <row r="81" spans="1:13" ht="16.5" x14ac:dyDescent="0.45">
      <c r="A81" s="138">
        <v>104664</v>
      </c>
      <c r="B81" s="142" t="str">
        <f>IF(Formations[[#This Row],[MATRICULE]]&lt;&gt;"",VLOOKUP($A81,DATA!$A:$T,2,FALSE),"")</f>
        <v>COMBE</v>
      </c>
      <c r="C81" s="143" t="str">
        <f>IF(Formations[[#This Row],[MATRICULE]]&lt;&gt;"",VLOOKUP($A81,DATA!$A:$T,3,FALSE),"")</f>
        <v>Dominique</v>
      </c>
      <c r="D81" s="144" t="str">
        <f>IF(Formations[[#This Row],[MATRICULE]]&lt;&gt;"",VLOOKUP($A81,DATA!$A:$T,5,FALSE),"")</f>
        <v>STG</v>
      </c>
      <c r="E81" s="150" t="str">
        <f>IF(Formations[[#This Row],[MATRICULE]]&lt;&gt;"",VLOOKUP(A81,DATA!A:T,4,FALSE),"")</f>
        <v>XUEREB</v>
      </c>
      <c r="F81" s="165" t="s">
        <v>998</v>
      </c>
      <c r="G81" s="134" t="s">
        <v>960</v>
      </c>
      <c r="H81" s="165" t="s">
        <v>5</v>
      </c>
      <c r="I81" s="237" t="s">
        <v>973</v>
      </c>
      <c r="J81" s="167"/>
      <c r="K81" s="168"/>
      <c r="L81" s="169"/>
      <c r="M81" s="157" t="str">
        <f>Formations[[#This Row],[NOM]]&amp;Formations[[#This Row],[INTITULE FORMATION]]</f>
        <v>COMBERisques Chimiques</v>
      </c>
    </row>
    <row r="82" spans="1:13" ht="16.5" x14ac:dyDescent="0.45">
      <c r="A82" s="138">
        <v>332168</v>
      </c>
      <c r="B82" s="142" t="str">
        <f>IF(Formations[[#This Row],[MATRICULE]]&lt;&gt;"",VLOOKUP($A82,DATA!$A:$T,2,FALSE),"")</f>
        <v>COPPOLA</v>
      </c>
      <c r="C82" s="143" t="str">
        <f>IF(Formations[[#This Row],[MATRICULE]]&lt;&gt;"",VLOOKUP($A82,DATA!$A:$T,3,FALSE),"")</f>
        <v>Sebastien</v>
      </c>
      <c r="D82" s="144" t="str">
        <f>IF(Formations[[#This Row],[MATRICULE]]&lt;&gt;"",VLOOKUP($A82,DATA!$A:$T,5,FALSE),"")</f>
        <v>STG</v>
      </c>
      <c r="E82" s="149" t="str">
        <f>IF(Formations[[#This Row],[MATRICULE]]&lt;&gt;"",VLOOKUP(A82,DATA!A:T,4,FALSE),"")</f>
        <v>BUISSON</v>
      </c>
      <c r="F82" s="165" t="s">
        <v>998</v>
      </c>
      <c r="G82" s="134" t="s">
        <v>960</v>
      </c>
      <c r="H82" s="165" t="s">
        <v>5</v>
      </c>
      <c r="I82" s="237" t="s">
        <v>850</v>
      </c>
      <c r="J82" s="167"/>
      <c r="K82" s="168"/>
      <c r="L82" s="169"/>
      <c r="M82" s="157" t="str">
        <f>Formations[[#This Row],[NOM]]&amp;Formations[[#This Row],[INTITULE FORMATION]]</f>
        <v>COPPOLAIncendie</v>
      </c>
    </row>
    <row r="83" spans="1:13" ht="16.5" x14ac:dyDescent="0.45">
      <c r="A83" s="138">
        <v>332168</v>
      </c>
      <c r="B83" s="142" t="str">
        <f>IF(Formations[[#This Row],[MATRICULE]]&lt;&gt;"",VLOOKUP($A83,DATA!$A:$T,2,FALSE),"")</f>
        <v>COPPOLA</v>
      </c>
      <c r="C83" s="143" t="str">
        <f>IF(Formations[[#This Row],[MATRICULE]]&lt;&gt;"",VLOOKUP($A83,DATA!$A:$T,3,FALSE),"")</f>
        <v>Sebastien</v>
      </c>
      <c r="D83" s="144" t="str">
        <f>IF(Formations[[#This Row],[MATRICULE]]&lt;&gt;"",VLOOKUP($A83,DATA!$A:$T,5,FALSE),"")</f>
        <v>STG</v>
      </c>
      <c r="E83" s="149" t="str">
        <f>IF(Formations[[#This Row],[MATRICULE]]&lt;&gt;"",VLOOKUP(A83,DATA!A:T,4,FALSE),"")</f>
        <v>BUISSON</v>
      </c>
      <c r="F83" s="165" t="s">
        <v>998</v>
      </c>
      <c r="G83" s="134" t="s">
        <v>960</v>
      </c>
      <c r="H83" s="165" t="s">
        <v>5</v>
      </c>
      <c r="I83" s="237" t="s">
        <v>971</v>
      </c>
      <c r="J83" s="167"/>
      <c r="K83" s="168"/>
      <c r="L83" s="169"/>
      <c r="M83" s="157" t="str">
        <f>Formations[[#This Row],[NOM]]&amp;Formations[[#This Row],[INTITULE FORMATION]]</f>
        <v>COPPOLAGestes et Postures</v>
      </c>
    </row>
    <row r="84" spans="1:13" ht="16.5" x14ac:dyDescent="0.45">
      <c r="A84" s="139">
        <v>332168</v>
      </c>
      <c r="B84" s="142" t="str">
        <f>IF(Formations[[#This Row],[MATRICULE]]&lt;&gt;"",VLOOKUP($A84,DATA!$A:$T,2,FALSE),"")</f>
        <v>COPPOLA</v>
      </c>
      <c r="C84" s="143" t="str">
        <f>IF(Formations[[#This Row],[MATRICULE]]&lt;&gt;"",VLOOKUP($A84,DATA!$A:$T,3,FALSE),"")</f>
        <v>Sebastien</v>
      </c>
      <c r="D84" s="144" t="str">
        <f>IF(Formations[[#This Row],[MATRICULE]]&lt;&gt;"",VLOOKUP($A84,DATA!$A:$T,5,FALSE),"")</f>
        <v>STG</v>
      </c>
      <c r="E84" s="152" t="str">
        <f>IF(Formations[[#This Row],[MATRICULE]]&lt;&gt;"",VLOOKUP(A84,DATA!A:T,4,FALSE),"")</f>
        <v>BUISSON</v>
      </c>
      <c r="F84" s="165" t="s">
        <v>998</v>
      </c>
      <c r="G84" s="134" t="s">
        <v>960</v>
      </c>
      <c r="H84" s="165" t="s">
        <v>5</v>
      </c>
      <c r="I84" s="237" t="s">
        <v>974</v>
      </c>
      <c r="J84" s="167"/>
      <c r="K84" s="168"/>
      <c r="L84" s="169"/>
      <c r="M84" s="158" t="str">
        <f>Formations[[#This Row],[NOM]]&amp;Formations[[#This Row],[INTITULE FORMATION]]</f>
        <v>COPPOLAHab Electricité</v>
      </c>
    </row>
    <row r="85" spans="1:13" ht="16.5" x14ac:dyDescent="0.45">
      <c r="A85" s="138">
        <v>103064</v>
      </c>
      <c r="B85" s="142" t="str">
        <f>IF(Formations[[#This Row],[MATRICULE]]&lt;&gt;"",VLOOKUP($A85,DATA!$A:$T,2,FALSE),"")</f>
        <v>COSTE</v>
      </c>
      <c r="C85" s="143" t="str">
        <f>IF(Formations[[#This Row],[MATRICULE]]&lt;&gt;"",VLOOKUP($A85,DATA!$A:$T,3,FALSE),"")</f>
        <v>Gisele</v>
      </c>
      <c r="D85" s="144" t="str">
        <f>IF(Formations[[#This Row],[MATRICULE]]&lt;&gt;"",VLOOKUP($A85,DATA!$A:$T,5,FALSE),"")</f>
        <v>Aub.</v>
      </c>
      <c r="E85" s="148" t="str">
        <f>IF(Formations[[#This Row],[MATRICULE]]&lt;&gt;"",VLOOKUP(A85,DATA!A:T,4,FALSE),"")</f>
        <v>SENEPART</v>
      </c>
      <c r="F85" s="165" t="s">
        <v>998</v>
      </c>
      <c r="G85" s="134" t="s">
        <v>960</v>
      </c>
      <c r="H85" s="165" t="s">
        <v>5</v>
      </c>
      <c r="I85" s="237" t="s">
        <v>971</v>
      </c>
      <c r="J85" s="167"/>
      <c r="K85" s="168"/>
      <c r="L85" s="169"/>
      <c r="M85" s="157" t="str">
        <f>Formations[[#This Row],[NOM]]&amp;Formations[[#This Row],[INTITULE FORMATION]]</f>
        <v>COSTEGestes et Postures</v>
      </c>
    </row>
    <row r="86" spans="1:13" ht="16.5" x14ac:dyDescent="0.45">
      <c r="A86" s="138">
        <v>103064</v>
      </c>
      <c r="B86" s="142" t="str">
        <f>IF(Formations[[#This Row],[MATRICULE]]&lt;&gt;"",VLOOKUP($A86,DATA!$A:$T,2,FALSE),"")</f>
        <v>COSTE</v>
      </c>
      <c r="C86" s="143" t="str">
        <f>IF(Formations[[#This Row],[MATRICULE]]&lt;&gt;"",VLOOKUP($A86,DATA!$A:$T,3,FALSE),"")</f>
        <v>Gisele</v>
      </c>
      <c r="D86" s="144" t="str">
        <f>IF(Formations[[#This Row],[MATRICULE]]&lt;&gt;"",VLOOKUP($A86,DATA!$A:$T,5,FALSE),"")</f>
        <v>Aub.</v>
      </c>
      <c r="E86" s="148" t="str">
        <f>IF(Formations[[#This Row],[MATRICULE]]&lt;&gt;"",VLOOKUP(A86,DATA!A:T,4,FALSE),"")</f>
        <v>SENEPART</v>
      </c>
      <c r="F86" s="165" t="s">
        <v>998</v>
      </c>
      <c r="G86" s="134" t="s">
        <v>960</v>
      </c>
      <c r="H86" s="165" t="s">
        <v>5</v>
      </c>
      <c r="I86" s="237" t="s">
        <v>850</v>
      </c>
      <c r="J86" s="167"/>
      <c r="K86" s="168"/>
      <c r="L86" s="169"/>
      <c r="M86" s="157" t="str">
        <f>Formations[[#This Row],[NOM]]&amp;Formations[[#This Row],[INTITULE FORMATION]]</f>
        <v>COSTEIncendie</v>
      </c>
    </row>
    <row r="87" spans="1:13" ht="16.5" x14ac:dyDescent="0.45">
      <c r="A87" s="138">
        <v>104710</v>
      </c>
      <c r="B87" s="142" t="str">
        <f>IF(Formations[[#This Row],[MATRICULE]]&lt;&gt;"",VLOOKUP($A87,DATA!$A:$T,2,FALSE),"")</f>
        <v>COUTO</v>
      </c>
      <c r="C87" s="143" t="str">
        <f>IF(Formations[[#This Row],[MATRICULE]]&lt;&gt;"",VLOOKUP($A87,DATA!$A:$T,3,FALSE),"")</f>
        <v>Adriano</v>
      </c>
      <c r="D87" s="144" t="str">
        <f>IF(Formations[[#This Row],[MATRICULE]]&lt;&gt;"",VLOOKUP($A87,DATA!$A:$T,5,FALSE),"")</f>
        <v>STG</v>
      </c>
      <c r="E87" s="149" t="str">
        <f>IF(Formations[[#This Row],[MATRICULE]]&lt;&gt;"",VLOOKUP(A87,DATA!A:T,4,FALSE),"")</f>
        <v>XUEREB</v>
      </c>
      <c r="F87" s="165" t="s">
        <v>998</v>
      </c>
      <c r="G87" s="134" t="s">
        <v>960</v>
      </c>
      <c r="H87" s="165" t="s">
        <v>5</v>
      </c>
      <c r="I87" s="237" t="s">
        <v>971</v>
      </c>
      <c r="J87" s="167"/>
      <c r="K87" s="168"/>
      <c r="L87" s="169"/>
      <c r="M87" s="157" t="str">
        <f>Formations[[#This Row],[NOM]]&amp;Formations[[#This Row],[INTITULE FORMATION]]</f>
        <v>COUTOGestes et Postures</v>
      </c>
    </row>
    <row r="88" spans="1:13" ht="16.5" x14ac:dyDescent="0.45">
      <c r="A88" s="138">
        <v>104710</v>
      </c>
      <c r="B88" s="142" t="str">
        <f>IF(Formations[[#This Row],[MATRICULE]]&lt;&gt;"",VLOOKUP($A88,DATA!$A:$T,2,FALSE),"")</f>
        <v>COUTO</v>
      </c>
      <c r="C88" s="143" t="str">
        <f>IF(Formations[[#This Row],[MATRICULE]]&lt;&gt;"",VLOOKUP($A88,DATA!$A:$T,3,FALSE),"")</f>
        <v>Adriano</v>
      </c>
      <c r="D88" s="144" t="str">
        <f>IF(Formations[[#This Row],[MATRICULE]]&lt;&gt;"",VLOOKUP($A88,DATA!$A:$T,5,FALSE),"")</f>
        <v>STG</v>
      </c>
      <c r="E88" s="149" t="str">
        <f>IF(Formations[[#This Row],[MATRICULE]]&lt;&gt;"",VLOOKUP(A88,DATA!A:T,4,FALSE),"")</f>
        <v>XUEREB</v>
      </c>
      <c r="F88" s="165" t="s">
        <v>998</v>
      </c>
      <c r="G88" s="134" t="s">
        <v>960</v>
      </c>
      <c r="H88" s="165" t="s">
        <v>5</v>
      </c>
      <c r="I88" s="237" t="s">
        <v>972</v>
      </c>
      <c r="J88" s="167"/>
      <c r="K88" s="168"/>
      <c r="L88" s="169"/>
      <c r="M88" s="157" t="str">
        <f>Formations[[#This Row],[NOM]]&amp;Formations[[#This Row],[INTITULE FORMATION]]</f>
        <v>COUTORecyclage Pont Roulant</v>
      </c>
    </row>
    <row r="89" spans="1:13" ht="16.5" x14ac:dyDescent="0.45">
      <c r="A89" s="138">
        <v>102972</v>
      </c>
      <c r="B89" s="142" t="str">
        <f>IF(Formations[[#This Row],[MATRICULE]]&lt;&gt;"",VLOOKUP($A89,DATA!$A:$T,2,FALSE),"")</f>
        <v>CRUS</v>
      </c>
      <c r="C89" s="143" t="str">
        <f>IF(Formations[[#This Row],[MATRICULE]]&lt;&gt;"",VLOOKUP($A89,DATA!$A:$T,3,FALSE),"")</f>
        <v>Jean-Louis</v>
      </c>
      <c r="D89" s="144" t="str">
        <f>IF(Formations[[#This Row],[MATRICULE]]&lt;&gt;"",VLOOKUP($A89,DATA!$A:$T,5,FALSE),"")</f>
        <v>Aub.</v>
      </c>
      <c r="E89" s="148" t="str">
        <f>IF(Formations[[#This Row],[MATRICULE]]&lt;&gt;"",VLOOKUP(A89,DATA!A:T,4,FALSE),"")</f>
        <v>ALIX</v>
      </c>
      <c r="F89" s="165" t="s">
        <v>998</v>
      </c>
      <c r="G89" s="134" t="s">
        <v>960</v>
      </c>
      <c r="H89" s="165" t="s">
        <v>5</v>
      </c>
      <c r="I89" s="237" t="s">
        <v>971</v>
      </c>
      <c r="J89" s="167"/>
      <c r="K89" s="168"/>
      <c r="L89" s="169"/>
      <c r="M89" s="157" t="str">
        <f>Formations[[#This Row],[NOM]]&amp;Formations[[#This Row],[INTITULE FORMATION]]</f>
        <v>CRUSGestes et Postures</v>
      </c>
    </row>
    <row r="90" spans="1:13" ht="16.5" x14ac:dyDescent="0.45">
      <c r="A90" s="139">
        <v>103034</v>
      </c>
      <c r="B90" s="142" t="str">
        <f>IF(Formations[[#This Row],[MATRICULE]]&lt;&gt;"",VLOOKUP($A90,DATA!$A:$T,2,FALSE),"")</f>
        <v>DALL ALBA</v>
      </c>
      <c r="C90" s="143" t="str">
        <f>IF(Formations[[#This Row],[MATRICULE]]&lt;&gt;"",VLOOKUP($A90,DATA!$A:$T,3,FALSE),"")</f>
        <v>Didier</v>
      </c>
      <c r="D90" s="144" t="str">
        <f>IF(Formations[[#This Row],[MATRICULE]]&lt;&gt;"",VLOOKUP($A90,DATA!$A:$T,5,FALSE),"")</f>
        <v>Aub.</v>
      </c>
      <c r="E90" s="152" t="str">
        <f>IF(Formations[[#This Row],[MATRICULE]]&lt;&gt;"",VLOOKUP(A90,DATA!A:T,4,FALSE),"")</f>
        <v>DARDARE</v>
      </c>
      <c r="F90" s="165" t="s">
        <v>998</v>
      </c>
      <c r="G90" s="134" t="s">
        <v>960</v>
      </c>
      <c r="H90" s="165" t="s">
        <v>5</v>
      </c>
      <c r="I90" s="237" t="s">
        <v>861</v>
      </c>
      <c r="J90" s="167"/>
      <c r="K90" s="168"/>
      <c r="L90" s="169"/>
      <c r="M90" s="158" t="str">
        <f>Formations[[#This Row],[NOM]]&amp;Formations[[#This Row],[INTITULE FORMATION]]</f>
        <v>DALL ALBARecyclage SST</v>
      </c>
    </row>
    <row r="91" spans="1:13" ht="16.5" x14ac:dyDescent="0.45">
      <c r="A91" s="138">
        <v>102894</v>
      </c>
      <c r="B91" s="142" t="str">
        <f>IF(Formations[[#This Row],[MATRICULE]]&lt;&gt;"",VLOOKUP($A91,DATA!$A:$T,2,FALSE),"")</f>
        <v>DALLANEGRA</v>
      </c>
      <c r="C91" s="143" t="str">
        <f>IF(Formations[[#This Row],[MATRICULE]]&lt;&gt;"",VLOOKUP($A91,DATA!$A:$T,3,FALSE),"")</f>
        <v>Gerald</v>
      </c>
      <c r="D91" s="144" t="str">
        <f>IF(Formations[[#This Row],[MATRICULE]]&lt;&gt;"",VLOOKUP($A91,DATA!$A:$T,5,FALSE),"")</f>
        <v>Aub.</v>
      </c>
      <c r="E91" s="148" t="str">
        <f>IF(Formations[[#This Row],[MATRICULE]]&lt;&gt;"",VLOOKUP(A91,DATA!A:T,4,FALSE),"")</f>
        <v>ALIX</v>
      </c>
      <c r="F91" s="165" t="s">
        <v>998</v>
      </c>
      <c r="G91" s="134" t="s">
        <v>960</v>
      </c>
      <c r="H91" s="165" t="s">
        <v>5</v>
      </c>
      <c r="I91" s="237" t="s">
        <v>971</v>
      </c>
      <c r="J91" s="167"/>
      <c r="K91" s="168"/>
      <c r="L91" s="169"/>
      <c r="M91" s="157" t="str">
        <f>Formations[[#This Row],[NOM]]&amp;Formations[[#This Row],[INTITULE FORMATION]]</f>
        <v>DALLANEGRAGestes et Postures</v>
      </c>
    </row>
    <row r="92" spans="1:13" ht="16.5" x14ac:dyDescent="0.45">
      <c r="A92" s="138">
        <v>102894</v>
      </c>
      <c r="B92" s="142" t="str">
        <f>IF(Formations[[#This Row],[MATRICULE]]&lt;&gt;"",VLOOKUP($A92,DATA!$A:$T,2,FALSE),"")</f>
        <v>DALLANEGRA</v>
      </c>
      <c r="C92" s="143" t="str">
        <f>IF(Formations[[#This Row],[MATRICULE]]&lt;&gt;"",VLOOKUP($A92,DATA!$A:$T,3,FALSE),"")</f>
        <v>Gerald</v>
      </c>
      <c r="D92" s="144" t="str">
        <f>IF(Formations[[#This Row],[MATRICULE]]&lt;&gt;"",VLOOKUP($A92,DATA!$A:$T,5,FALSE),"")</f>
        <v>Aub.</v>
      </c>
      <c r="E92" s="148" t="str">
        <f>IF(Formations[[#This Row],[MATRICULE]]&lt;&gt;"",VLOOKUP(A92,DATA!A:T,4,FALSE),"")</f>
        <v>ALIX</v>
      </c>
      <c r="F92" s="165" t="s">
        <v>998</v>
      </c>
      <c r="G92" s="134" t="s">
        <v>960</v>
      </c>
      <c r="H92" s="165" t="s">
        <v>5</v>
      </c>
      <c r="I92" s="237" t="s">
        <v>850</v>
      </c>
      <c r="J92" s="167"/>
      <c r="K92" s="168"/>
      <c r="L92" s="169"/>
      <c r="M92" s="157" t="str">
        <f>Formations[[#This Row],[NOM]]&amp;Formations[[#This Row],[INTITULE FORMATION]]</f>
        <v>DALLANEGRAIncendie</v>
      </c>
    </row>
    <row r="93" spans="1:13" ht="16.5" x14ac:dyDescent="0.45">
      <c r="A93" s="138">
        <v>11655</v>
      </c>
      <c r="B93" s="142" t="str">
        <f>IF(Formations[[#This Row],[MATRICULE]]&lt;&gt;"",VLOOKUP($A93,DATA!$A:$T,2,FALSE),"")</f>
        <v>DARDARE</v>
      </c>
      <c r="C93" s="143" t="str">
        <f>IF(Formations[[#This Row],[MATRICULE]]&lt;&gt;"",VLOOKUP($A93,DATA!$A:$T,3,FALSE),"")</f>
        <v>Olivier</v>
      </c>
      <c r="D93" s="144" t="str">
        <f>IF(Formations[[#This Row],[MATRICULE]]&lt;&gt;"",VLOOKUP($A93,DATA!$A:$T,5,FALSE),"")</f>
        <v>Aub.</v>
      </c>
      <c r="E93" s="151" t="str">
        <f>IF(Formations[[#This Row],[MATRICULE]]&lt;&gt;"",VLOOKUP(A93,DATA!A:T,4,FALSE),"")</f>
        <v>CHATAIGNER</v>
      </c>
      <c r="F93" s="165" t="s">
        <v>998</v>
      </c>
      <c r="G93" s="134" t="s">
        <v>960</v>
      </c>
      <c r="H93" s="165" t="s">
        <v>5</v>
      </c>
      <c r="I93" s="237" t="s">
        <v>850</v>
      </c>
      <c r="J93" s="167"/>
      <c r="K93" s="168"/>
      <c r="L93" s="169"/>
      <c r="M93" s="157" t="str">
        <f>Formations[[#This Row],[NOM]]&amp;Formations[[#This Row],[INTITULE FORMATION]]</f>
        <v>DARDAREIncendie</v>
      </c>
    </row>
    <row r="94" spans="1:13" ht="16.5" x14ac:dyDescent="0.45">
      <c r="A94" s="138">
        <v>10555317</v>
      </c>
      <c r="B94" s="142" t="str">
        <f>IF(Formations[[#This Row],[MATRICULE]]&lt;&gt;"",VLOOKUP($A94,DATA!$A:$T,2,FALSE),"")</f>
        <v>DJELLOULI</v>
      </c>
      <c r="C94" s="143" t="str">
        <f>IF(Formations[[#This Row],[MATRICULE]]&lt;&gt;"",VLOOKUP($A94,DATA!$A:$T,3,FALSE),"")</f>
        <v>Brahim</v>
      </c>
      <c r="D94" s="144" t="str">
        <f>IF(Formations[[#This Row],[MATRICULE]]&lt;&gt;"",VLOOKUP($A94,DATA!$A:$T,5,FALSE),"")</f>
        <v>STG</v>
      </c>
      <c r="E94" s="150" t="str">
        <f>IF(Formations[[#This Row],[MATRICULE]]&lt;&gt;"",VLOOKUP(A94,DATA!A:T,4,FALSE),"")</f>
        <v>XUEREB</v>
      </c>
      <c r="F94" s="165" t="s">
        <v>998</v>
      </c>
      <c r="G94" s="134" t="s">
        <v>960</v>
      </c>
      <c r="H94" s="165" t="s">
        <v>5</v>
      </c>
      <c r="I94" s="237" t="s">
        <v>850</v>
      </c>
      <c r="J94" s="167"/>
      <c r="K94" s="168"/>
      <c r="L94" s="169"/>
      <c r="M94" s="157" t="str">
        <f>Formations[[#This Row],[NOM]]&amp;Formations[[#This Row],[INTITULE FORMATION]]</f>
        <v>DJELLOULIIncendie</v>
      </c>
    </row>
    <row r="95" spans="1:13" ht="16.5" x14ac:dyDescent="0.45">
      <c r="A95" s="138">
        <v>68142</v>
      </c>
      <c r="B95" s="142" t="str">
        <f>IF(Formations[[#This Row],[MATRICULE]]&lt;&gt;"",VLOOKUP($A95,DATA!$A:$T,2,FALSE),"")</f>
        <v>DUBREUIL</v>
      </c>
      <c r="C95" s="143" t="str">
        <f>IF(Formations[[#This Row],[MATRICULE]]&lt;&gt;"",VLOOKUP($A95,DATA!$A:$T,3,FALSE),"")</f>
        <v>Nicolas</v>
      </c>
      <c r="D95" s="144" t="str">
        <f>IF(Formations[[#This Row],[MATRICULE]]&lt;&gt;"",VLOOKUP($A95,DATA!$A:$T,5,FALSE),"")</f>
        <v>Aub.</v>
      </c>
      <c r="E95" s="148" t="str">
        <f>IF(Formations[[#This Row],[MATRICULE]]&lt;&gt;"",VLOOKUP(A95,DATA!A:T,4,FALSE),"")</f>
        <v>DARDARE</v>
      </c>
      <c r="F95" s="165" t="s">
        <v>998</v>
      </c>
      <c r="G95" s="134" t="s">
        <v>960</v>
      </c>
      <c r="H95" s="165" t="s">
        <v>5</v>
      </c>
      <c r="I95" s="237" t="s">
        <v>850</v>
      </c>
      <c r="J95" s="167"/>
      <c r="K95" s="168"/>
      <c r="L95" s="169"/>
      <c r="M95" s="157" t="str">
        <f>Formations[[#This Row],[NOM]]&amp;Formations[[#This Row],[INTITULE FORMATION]]</f>
        <v>DUBREUILIncendie</v>
      </c>
    </row>
    <row r="96" spans="1:13" ht="16.5" x14ac:dyDescent="0.45">
      <c r="A96" s="139">
        <v>68142</v>
      </c>
      <c r="B96" s="142" t="str">
        <f>IF(Formations[[#This Row],[MATRICULE]]&lt;&gt;"",VLOOKUP($A96,DATA!$A:$T,2,FALSE),"")</f>
        <v>DUBREUIL</v>
      </c>
      <c r="C96" s="143" t="str">
        <f>IF(Formations[[#This Row],[MATRICULE]]&lt;&gt;"",VLOOKUP($A96,DATA!$A:$T,3,FALSE),"")</f>
        <v>Nicolas</v>
      </c>
      <c r="D96" s="144" t="str">
        <f>IF(Formations[[#This Row],[MATRICULE]]&lt;&gt;"",VLOOKUP($A96,DATA!$A:$T,5,FALSE),"")</f>
        <v>Aub.</v>
      </c>
      <c r="E96" s="152" t="str">
        <f>IF(Formations[[#This Row],[MATRICULE]]&lt;&gt;"",VLOOKUP(A96,DATA!A:T,4,FALSE),"")</f>
        <v>DARDARE</v>
      </c>
      <c r="F96" s="165" t="s">
        <v>998</v>
      </c>
      <c r="G96" s="134" t="s">
        <v>960</v>
      </c>
      <c r="H96" s="165" t="s">
        <v>5</v>
      </c>
      <c r="I96" s="237" t="s">
        <v>861</v>
      </c>
      <c r="J96" s="167"/>
      <c r="K96" s="168"/>
      <c r="L96" s="169"/>
      <c r="M96" s="158" t="str">
        <f>Formations[[#This Row],[NOM]]&amp;Formations[[#This Row],[INTITULE FORMATION]]</f>
        <v>DUBREUILRecyclage SST</v>
      </c>
    </row>
    <row r="97" spans="1:13" ht="16.5" x14ac:dyDescent="0.45">
      <c r="A97" s="138">
        <v>103003</v>
      </c>
      <c r="B97" s="142" t="str">
        <f>IF(Formations[[#This Row],[MATRICULE]]&lt;&gt;"",VLOOKUP($A97,DATA!$A:$T,2,FALSE),"")</f>
        <v>DUCROS</v>
      </c>
      <c r="C97" s="143" t="str">
        <f>IF(Formations[[#This Row],[MATRICULE]]&lt;&gt;"",VLOOKUP($A97,DATA!$A:$T,3,FALSE),"")</f>
        <v>Remi</v>
      </c>
      <c r="D97" s="144" t="str">
        <f>IF(Formations[[#This Row],[MATRICULE]]&lt;&gt;"",VLOOKUP($A97,DATA!$A:$T,5,FALSE),"")</f>
        <v>Aub.</v>
      </c>
      <c r="E97" s="148" t="str">
        <f>IF(Formations[[#This Row],[MATRICULE]]&lt;&gt;"",VLOOKUP(A97,DATA!A:T,4,FALSE),"")</f>
        <v>SAVY</v>
      </c>
      <c r="F97" s="165" t="s">
        <v>998</v>
      </c>
      <c r="G97" s="134" t="s">
        <v>960</v>
      </c>
      <c r="H97" s="165" t="s">
        <v>5</v>
      </c>
      <c r="I97" s="237" t="s">
        <v>971</v>
      </c>
      <c r="J97" s="167"/>
      <c r="K97" s="168"/>
      <c r="L97" s="169"/>
      <c r="M97" s="157" t="str">
        <f>Formations[[#This Row],[NOM]]&amp;Formations[[#This Row],[INTITULE FORMATION]]</f>
        <v>DUCROSGestes et Postures</v>
      </c>
    </row>
    <row r="98" spans="1:13" ht="16.5" x14ac:dyDescent="0.45">
      <c r="A98" s="138">
        <v>103003</v>
      </c>
      <c r="B98" s="142" t="str">
        <f>IF(Formations[[#This Row],[MATRICULE]]&lt;&gt;"",VLOOKUP($A98,DATA!$A:$T,2,FALSE),"")</f>
        <v>DUCROS</v>
      </c>
      <c r="C98" s="143" t="str">
        <f>IF(Formations[[#This Row],[MATRICULE]]&lt;&gt;"",VLOOKUP($A98,DATA!$A:$T,3,FALSE),"")</f>
        <v>Remi</v>
      </c>
      <c r="D98" s="144" t="str">
        <f>IF(Formations[[#This Row],[MATRICULE]]&lt;&gt;"",VLOOKUP($A98,DATA!$A:$T,5,FALSE),"")</f>
        <v>Aub.</v>
      </c>
      <c r="E98" s="148" t="str">
        <f>IF(Formations[[#This Row],[MATRICULE]]&lt;&gt;"",VLOOKUP(A98,DATA!A:T,4,FALSE),"")</f>
        <v>SAVY</v>
      </c>
      <c r="F98" s="165" t="s">
        <v>998</v>
      </c>
      <c r="G98" s="134" t="s">
        <v>960</v>
      </c>
      <c r="H98" s="165" t="s">
        <v>5</v>
      </c>
      <c r="I98" s="237" t="s">
        <v>850</v>
      </c>
      <c r="J98" s="167"/>
      <c r="K98" s="168"/>
      <c r="L98" s="169"/>
      <c r="M98" s="157" t="str">
        <f>Formations[[#This Row],[NOM]]&amp;Formations[[#This Row],[INTITULE FORMATION]]</f>
        <v>DUCROSIncendie</v>
      </c>
    </row>
    <row r="99" spans="1:13" ht="16.5" x14ac:dyDescent="0.45">
      <c r="A99" s="138">
        <v>103003</v>
      </c>
      <c r="B99" s="142" t="str">
        <f>IF(Formations[[#This Row],[MATRICULE]]&lt;&gt;"",VLOOKUP($A99,DATA!$A:$T,2,FALSE),"")</f>
        <v>DUCROS</v>
      </c>
      <c r="C99" s="143" t="str">
        <f>IF(Formations[[#This Row],[MATRICULE]]&lt;&gt;"",VLOOKUP($A99,DATA!$A:$T,3,FALSE),"")</f>
        <v>Remi</v>
      </c>
      <c r="D99" s="144" t="str">
        <f>IF(Formations[[#This Row],[MATRICULE]]&lt;&gt;"",VLOOKUP($A99,DATA!$A:$T,5,FALSE),"")</f>
        <v>Aub.</v>
      </c>
      <c r="E99" s="148" t="str">
        <f>IF(Formations[[#This Row],[MATRICULE]]&lt;&gt;"",VLOOKUP(A99,DATA!A:T,4,FALSE),"")</f>
        <v>SAVY</v>
      </c>
      <c r="F99" s="165" t="s">
        <v>998</v>
      </c>
      <c r="G99" s="134" t="s">
        <v>960</v>
      </c>
      <c r="H99" s="165" t="s">
        <v>5</v>
      </c>
      <c r="I99" s="237" t="s">
        <v>860</v>
      </c>
      <c r="J99" s="167"/>
      <c r="K99" s="168"/>
      <c r="L99" s="169"/>
      <c r="M99" s="157" t="str">
        <f>Formations[[#This Row],[NOM]]&amp;Formations[[#This Row],[INTITULE FORMATION]]</f>
        <v>DUCROSRecyclage CACES3 5</v>
      </c>
    </row>
    <row r="100" spans="1:13" ht="16.5" x14ac:dyDescent="0.45">
      <c r="A100" s="138">
        <v>103003</v>
      </c>
      <c r="B100" s="142" t="str">
        <f>IF(Formations[[#This Row],[MATRICULE]]&lt;&gt;"",VLOOKUP($A100,DATA!$A:$T,2,FALSE),"")</f>
        <v>DUCROS</v>
      </c>
      <c r="C100" s="143" t="str">
        <f>IF(Formations[[#This Row],[MATRICULE]]&lt;&gt;"",VLOOKUP($A100,DATA!$A:$T,3,FALSE),"")</f>
        <v>Remi</v>
      </c>
      <c r="D100" s="144" t="str">
        <f>IF(Formations[[#This Row],[MATRICULE]]&lt;&gt;"",VLOOKUP($A100,DATA!$A:$T,5,FALSE),"")</f>
        <v>Aub.</v>
      </c>
      <c r="E100" s="148" t="str">
        <f>IF(Formations[[#This Row],[MATRICULE]]&lt;&gt;"",VLOOKUP(A100,DATA!A:T,4,FALSE),"")</f>
        <v>SAVY</v>
      </c>
      <c r="F100" s="165" t="s">
        <v>998</v>
      </c>
      <c r="G100" s="134" t="s">
        <v>960</v>
      </c>
      <c r="H100" s="165" t="s">
        <v>5</v>
      </c>
      <c r="I100" s="237" t="s">
        <v>973</v>
      </c>
      <c r="J100" s="167"/>
      <c r="K100" s="168"/>
      <c r="L100" s="169"/>
      <c r="M100" s="157" t="str">
        <f>Formations[[#This Row],[NOM]]&amp;Formations[[#This Row],[INTITULE FORMATION]]</f>
        <v>DUCROSRisques Chimiques</v>
      </c>
    </row>
    <row r="101" spans="1:13" ht="16.5" x14ac:dyDescent="0.45">
      <c r="A101" s="138">
        <v>103074</v>
      </c>
      <c r="B101" s="142" t="str">
        <f>IF(Formations[[#This Row],[MATRICULE]]&lt;&gt;"",VLOOKUP($A101,DATA!$A:$T,2,FALSE),"")</f>
        <v>DUNY</v>
      </c>
      <c r="C101" s="143" t="str">
        <f>IF(Formations[[#This Row],[MATRICULE]]&lt;&gt;"",VLOOKUP($A101,DATA!$A:$T,3,FALSE),"")</f>
        <v>Gilles</v>
      </c>
      <c r="D101" s="144" t="str">
        <f>IF(Formations[[#This Row],[MATRICULE]]&lt;&gt;"",VLOOKUP($A101,DATA!$A:$T,5,FALSE),"")</f>
        <v>Aub.</v>
      </c>
      <c r="E101" s="148" t="str">
        <f>IF(Formations[[#This Row],[MATRICULE]]&lt;&gt;"",VLOOKUP(A101,DATA!A:T,4,FALSE),"")</f>
        <v>FELDER</v>
      </c>
      <c r="F101" s="165" t="s">
        <v>998</v>
      </c>
      <c r="G101" s="134" t="s">
        <v>960</v>
      </c>
      <c r="H101" s="165" t="s">
        <v>5</v>
      </c>
      <c r="I101" s="237" t="s">
        <v>971</v>
      </c>
      <c r="J101" s="167"/>
      <c r="K101" s="168"/>
      <c r="L101" s="169"/>
      <c r="M101" s="157" t="str">
        <f>Formations[[#This Row],[NOM]]&amp;Formations[[#This Row],[INTITULE FORMATION]]</f>
        <v>DUNYGestes et Postures</v>
      </c>
    </row>
    <row r="102" spans="1:13" ht="16.5" x14ac:dyDescent="0.45">
      <c r="A102" s="138">
        <v>102984</v>
      </c>
      <c r="B102" s="142" t="str">
        <f>IF(Formations[[#This Row],[MATRICULE]]&lt;&gt;"",VLOOKUP($A102,DATA!$A:$T,2,FALSE),"")</f>
        <v>DUPLAN</v>
      </c>
      <c r="C102" s="143" t="str">
        <f>IF(Formations[[#This Row],[MATRICULE]]&lt;&gt;"",VLOOKUP($A102,DATA!$A:$T,3,FALSE),"")</f>
        <v>Jerome</v>
      </c>
      <c r="D102" s="144" t="str">
        <f>IF(Formations[[#This Row],[MATRICULE]]&lt;&gt;"",VLOOKUP($A102,DATA!$A:$T,5,FALSE),"")</f>
        <v>Aub.</v>
      </c>
      <c r="E102" s="148" t="str">
        <f>IF(Formations[[#This Row],[MATRICULE]]&lt;&gt;"",VLOOKUP(A102,DATA!A:T,4,FALSE),"")</f>
        <v>SENEPART</v>
      </c>
      <c r="F102" s="165" t="s">
        <v>998</v>
      </c>
      <c r="G102" s="134" t="s">
        <v>960</v>
      </c>
      <c r="H102" s="165" t="s">
        <v>5</v>
      </c>
      <c r="I102" s="237" t="s">
        <v>850</v>
      </c>
      <c r="J102" s="167"/>
      <c r="K102" s="168"/>
      <c r="L102" s="169"/>
      <c r="M102" s="157" t="str">
        <f>Formations[[#This Row],[NOM]]&amp;Formations[[#This Row],[INTITULE FORMATION]]</f>
        <v>DUPLANIncendie</v>
      </c>
    </row>
    <row r="103" spans="1:13" ht="16.5" x14ac:dyDescent="0.45">
      <c r="A103" s="139">
        <v>102984</v>
      </c>
      <c r="B103" s="142" t="str">
        <f>IF(Formations[[#This Row],[MATRICULE]]&lt;&gt;"",VLOOKUP($A103,DATA!$A:$T,2,FALSE),"")</f>
        <v>DUPLAN</v>
      </c>
      <c r="C103" s="143" t="str">
        <f>IF(Formations[[#This Row],[MATRICULE]]&lt;&gt;"",VLOOKUP($A103,DATA!$A:$T,3,FALSE),"")</f>
        <v>Jerome</v>
      </c>
      <c r="D103" s="144" t="str">
        <f>IF(Formations[[#This Row],[MATRICULE]]&lt;&gt;"",VLOOKUP($A103,DATA!$A:$T,5,FALSE),"")</f>
        <v>Aub.</v>
      </c>
      <c r="E103" s="152" t="str">
        <f>IF(Formations[[#This Row],[MATRICULE]]&lt;&gt;"",VLOOKUP(A103,DATA!A:T,4,FALSE),"")</f>
        <v>SENEPART</v>
      </c>
      <c r="F103" s="165" t="s">
        <v>998</v>
      </c>
      <c r="G103" s="134" t="s">
        <v>960</v>
      </c>
      <c r="H103" s="165" t="s">
        <v>5</v>
      </c>
      <c r="I103" s="237" t="s">
        <v>861</v>
      </c>
      <c r="J103" s="167"/>
      <c r="K103" s="168"/>
      <c r="L103" s="169"/>
      <c r="M103" s="158" t="str">
        <f>Formations[[#This Row],[NOM]]&amp;Formations[[#This Row],[INTITULE FORMATION]]</f>
        <v>DUPLANRecyclage SST</v>
      </c>
    </row>
    <row r="104" spans="1:13" ht="16.5" x14ac:dyDescent="0.45">
      <c r="A104" s="140">
        <v>102981</v>
      </c>
      <c r="B104" s="142" t="str">
        <f>IF(Formations[[#This Row],[MATRICULE]]&lt;&gt;"",VLOOKUP($A104,DATA!$A:$T,2,FALSE),"")</f>
        <v>DURAND</v>
      </c>
      <c r="C104" s="143" t="str">
        <f>IF(Formations[[#This Row],[MATRICULE]]&lt;&gt;"",VLOOKUP($A104,DATA!$A:$T,3,FALSE),"")</f>
        <v>Guy</v>
      </c>
      <c r="D104" s="144" t="str">
        <f>IF(Formations[[#This Row],[MATRICULE]]&lt;&gt;"",VLOOKUP($A104,DATA!$A:$T,5,FALSE),"")</f>
        <v>Aub.</v>
      </c>
      <c r="E104" s="152" t="str">
        <f>IF(Formations[[#This Row],[MATRICULE]]&lt;&gt;"",VLOOKUP(A104,DATA!A:T,4,FALSE),"")</f>
        <v>ALIX</v>
      </c>
      <c r="F104" s="165" t="s">
        <v>998</v>
      </c>
      <c r="G104" s="134" t="s">
        <v>960</v>
      </c>
      <c r="H104" s="165" t="s">
        <v>5</v>
      </c>
      <c r="I104" s="237" t="s">
        <v>861</v>
      </c>
      <c r="J104" s="167"/>
      <c r="K104" s="168"/>
      <c r="L104" s="169"/>
      <c r="M104" s="158" t="str">
        <f>Formations[[#This Row],[NOM]]&amp;Formations[[#This Row],[INTITULE FORMATION]]</f>
        <v>DURANDRecyclage SST</v>
      </c>
    </row>
    <row r="105" spans="1:13" ht="16.5" x14ac:dyDescent="0.45">
      <c r="A105" s="140">
        <v>102981</v>
      </c>
      <c r="B105" s="142" t="str">
        <f>IF(Formations[[#This Row],[MATRICULE]]&lt;&gt;"",VLOOKUP($A105,DATA!$A:$T,2,FALSE),"")</f>
        <v>DURAND</v>
      </c>
      <c r="C105" s="143" t="str">
        <f>IF(Formations[[#This Row],[MATRICULE]]&lt;&gt;"",VLOOKUP($A105,DATA!$A:$T,3,FALSE),"")</f>
        <v>Guy</v>
      </c>
      <c r="D105" s="144" t="str">
        <f>IF(Formations[[#This Row],[MATRICULE]]&lt;&gt;"",VLOOKUP($A105,DATA!$A:$T,5,FALSE),"")</f>
        <v>Aub.</v>
      </c>
      <c r="E105" s="152" t="str">
        <f>IF(Formations[[#This Row],[MATRICULE]]&lt;&gt;"",VLOOKUP(A105,DATA!A:T,4,FALSE),"")</f>
        <v>ALIX</v>
      </c>
      <c r="F105" s="165" t="s">
        <v>998</v>
      </c>
      <c r="G105" s="134" t="s">
        <v>960</v>
      </c>
      <c r="H105" s="165" t="s">
        <v>5</v>
      </c>
      <c r="I105" s="237" t="s">
        <v>974</v>
      </c>
      <c r="J105" s="167"/>
      <c r="K105" s="168"/>
      <c r="L105" s="169"/>
      <c r="M105" s="158" t="str">
        <f>Formations[[#This Row],[NOM]]&amp;Formations[[#This Row],[INTITULE FORMATION]]</f>
        <v>DURANDHab Electricité</v>
      </c>
    </row>
    <row r="106" spans="1:13" ht="16.5" x14ac:dyDescent="0.45">
      <c r="A106" s="138">
        <v>288443</v>
      </c>
      <c r="B106" s="142" t="str">
        <f>IF(Formations[[#This Row],[MATRICULE]]&lt;&gt;"",VLOOKUP($A106,DATA!$A:$T,2,FALSE),"")</f>
        <v>DURAND</v>
      </c>
      <c r="C106" s="143" t="str">
        <f>IF(Formations[[#This Row],[MATRICULE]]&lt;&gt;"",VLOOKUP($A106,DATA!$A:$T,3,FALSE),"")</f>
        <v>David</v>
      </c>
      <c r="D106" s="144" t="str">
        <f>IF(Formations[[#This Row],[MATRICULE]]&lt;&gt;"",VLOOKUP($A106,DATA!$A:$T,5,FALSE),"")</f>
        <v>STG</v>
      </c>
      <c r="E106" s="149" t="str">
        <f>IF(Formations[[#This Row],[MATRICULE]]&lt;&gt;"",VLOOKUP(A106,DATA!A:T,4,FALSE),"")</f>
        <v>XUEREB</v>
      </c>
      <c r="F106" s="165" t="s">
        <v>998</v>
      </c>
      <c r="G106" s="134" t="s">
        <v>960</v>
      </c>
      <c r="H106" s="165" t="s">
        <v>5</v>
      </c>
      <c r="I106" s="237" t="s">
        <v>850</v>
      </c>
      <c r="J106" s="167"/>
      <c r="K106" s="168"/>
      <c r="L106" s="169"/>
      <c r="M106" s="157" t="str">
        <f>Formations[[#This Row],[NOM]]&amp;Formations[[#This Row],[INTITULE FORMATION]]</f>
        <v>DURANDIncendie</v>
      </c>
    </row>
    <row r="107" spans="1:13" ht="16.5" x14ac:dyDescent="0.45">
      <c r="A107" s="138">
        <v>102983</v>
      </c>
      <c r="B107" s="142" t="str">
        <f>IF(Formations[[#This Row],[MATRICULE]]&lt;&gt;"",VLOOKUP($A107,DATA!$A:$T,2,FALSE),"")</f>
        <v>DURIEU</v>
      </c>
      <c r="C107" s="143" t="str">
        <f>IF(Formations[[#This Row],[MATRICULE]]&lt;&gt;"",VLOOKUP($A107,DATA!$A:$T,3,FALSE),"")</f>
        <v>Michel</v>
      </c>
      <c r="D107" s="144" t="str">
        <f>IF(Formations[[#This Row],[MATRICULE]]&lt;&gt;"",VLOOKUP($A107,DATA!$A:$T,5,FALSE),"")</f>
        <v>Aub.</v>
      </c>
      <c r="E107" s="148" t="str">
        <f>IF(Formations[[#This Row],[MATRICULE]]&lt;&gt;"",VLOOKUP(A107,DATA!A:T,4,FALSE),"")</f>
        <v>DARDARE</v>
      </c>
      <c r="F107" s="165" t="s">
        <v>998</v>
      </c>
      <c r="G107" s="134" t="s">
        <v>960</v>
      </c>
      <c r="H107" s="165" t="s">
        <v>5</v>
      </c>
      <c r="I107" s="237" t="s">
        <v>850</v>
      </c>
      <c r="J107" s="167"/>
      <c r="K107" s="168"/>
      <c r="L107" s="169"/>
      <c r="M107" s="157" t="str">
        <f>Formations[[#This Row],[NOM]]&amp;Formations[[#This Row],[INTITULE FORMATION]]</f>
        <v>DURIEUIncendie</v>
      </c>
    </row>
    <row r="108" spans="1:13" ht="16.5" x14ac:dyDescent="0.45">
      <c r="A108" s="140">
        <v>102983</v>
      </c>
      <c r="B108" s="142" t="str">
        <f>IF(Formations[[#This Row],[MATRICULE]]&lt;&gt;"",VLOOKUP($A108,DATA!$A:$T,2,FALSE),"")</f>
        <v>DURIEU</v>
      </c>
      <c r="C108" s="143" t="str">
        <f>IF(Formations[[#This Row],[MATRICULE]]&lt;&gt;"",VLOOKUP($A108,DATA!$A:$T,3,FALSE),"")</f>
        <v>Michel</v>
      </c>
      <c r="D108" s="144" t="str">
        <f>IF(Formations[[#This Row],[MATRICULE]]&lt;&gt;"",VLOOKUP($A108,DATA!$A:$T,5,FALSE),"")</f>
        <v>Aub.</v>
      </c>
      <c r="E108" s="152" t="str">
        <f>IF(Formations[[#This Row],[MATRICULE]]&lt;&gt;"",VLOOKUP(A108,DATA!A:T,4,FALSE),"")</f>
        <v>DARDARE</v>
      </c>
      <c r="F108" s="165" t="s">
        <v>998</v>
      </c>
      <c r="G108" s="134" t="s">
        <v>960</v>
      </c>
      <c r="H108" s="165" t="s">
        <v>5</v>
      </c>
      <c r="I108" s="237" t="s">
        <v>974</v>
      </c>
      <c r="J108" s="167"/>
      <c r="K108" s="168"/>
      <c r="L108" s="169"/>
      <c r="M108" s="158" t="str">
        <f>Formations[[#This Row],[NOM]]&amp;Formations[[#This Row],[INTITULE FORMATION]]</f>
        <v>DURIEUHab Electricité</v>
      </c>
    </row>
    <row r="109" spans="1:13" ht="16.5" x14ac:dyDescent="0.45">
      <c r="A109" s="138">
        <v>191667</v>
      </c>
      <c r="B109" s="142" t="str">
        <f>IF(Formations[[#This Row],[MATRICULE]]&lt;&gt;"",VLOOKUP($A109,DATA!$A:$T,2,FALSE),"")</f>
        <v>ENNAOUI</v>
      </c>
      <c r="C109" s="143" t="str">
        <f>IF(Formations[[#This Row],[MATRICULE]]&lt;&gt;"",VLOOKUP($A109,DATA!$A:$T,3,FALSE),"")</f>
        <v>Mohamed</v>
      </c>
      <c r="D109" s="144" t="str">
        <f>IF(Formations[[#This Row],[MATRICULE]]&lt;&gt;"",VLOOKUP($A109,DATA!$A:$T,5,FALSE),"")</f>
        <v>Lattes</v>
      </c>
      <c r="E109" s="148" t="str">
        <f>IF(Formations[[#This Row],[MATRICULE]]&lt;&gt;"",VLOOKUP(A109,DATA!A:T,4,FALSE),"")</f>
        <v>VERNE</v>
      </c>
      <c r="F109" s="165" t="s">
        <v>998</v>
      </c>
      <c r="G109" s="134" t="s">
        <v>960</v>
      </c>
      <c r="H109" s="165" t="s">
        <v>5</v>
      </c>
      <c r="I109" s="237" t="s">
        <v>973</v>
      </c>
      <c r="J109" s="167"/>
      <c r="K109" s="168"/>
      <c r="L109" s="169"/>
      <c r="M109" s="157" t="str">
        <f>Formations[[#This Row],[NOM]]&amp;Formations[[#This Row],[INTITULE FORMATION]]</f>
        <v>ENNAOUIRisques Chimiques</v>
      </c>
    </row>
    <row r="110" spans="1:13" ht="16.5" x14ac:dyDescent="0.45">
      <c r="A110" s="138">
        <v>191667</v>
      </c>
      <c r="B110" s="142" t="str">
        <f>IF(Formations[[#This Row],[MATRICULE]]&lt;&gt;"",VLOOKUP($A110,DATA!$A:$T,2,FALSE),"")</f>
        <v>ENNAOUI</v>
      </c>
      <c r="C110" s="143" t="str">
        <f>IF(Formations[[#This Row],[MATRICULE]]&lt;&gt;"",VLOOKUP($A110,DATA!$A:$T,3,FALSE),"")</f>
        <v>Mohamed</v>
      </c>
      <c r="D110" s="144" t="str">
        <f>IF(Formations[[#This Row],[MATRICULE]]&lt;&gt;"",VLOOKUP($A110,DATA!$A:$T,5,FALSE),"")</f>
        <v>Lattes</v>
      </c>
      <c r="E110" s="148" t="str">
        <f>IF(Formations[[#This Row],[MATRICULE]]&lt;&gt;"",VLOOKUP(A110,DATA!A:T,4,FALSE),"")</f>
        <v>VERNE</v>
      </c>
      <c r="F110" s="165" t="s">
        <v>998</v>
      </c>
      <c r="G110" s="134" t="s">
        <v>960</v>
      </c>
      <c r="H110" s="165" t="s">
        <v>5</v>
      </c>
      <c r="I110" s="237" t="s">
        <v>971</v>
      </c>
      <c r="J110" s="167"/>
      <c r="K110" s="168"/>
      <c r="L110" s="169"/>
      <c r="M110" s="157" t="str">
        <f>Formations[[#This Row],[NOM]]&amp;Formations[[#This Row],[INTITULE FORMATION]]</f>
        <v>ENNAOUIGestes et Postures</v>
      </c>
    </row>
    <row r="111" spans="1:13" ht="16.5" x14ac:dyDescent="0.45">
      <c r="A111" s="138">
        <v>103061</v>
      </c>
      <c r="B111" s="142" t="str">
        <f>IF(Formations[[#This Row],[MATRICULE]]&lt;&gt;"",VLOOKUP($A111,DATA!$A:$T,2,FALSE),"")</f>
        <v>ESCLANGON</v>
      </c>
      <c r="C111" s="143" t="str">
        <f>IF(Formations[[#This Row],[MATRICULE]]&lt;&gt;"",VLOOKUP($A111,DATA!$A:$T,3,FALSE),"")</f>
        <v>Frederic</v>
      </c>
      <c r="D111" s="144" t="str">
        <f>IF(Formations[[#This Row],[MATRICULE]]&lt;&gt;"",VLOOKUP($A111,DATA!$A:$T,5,FALSE),"")</f>
        <v>Aub.</v>
      </c>
      <c r="E111" s="151" t="str">
        <f>IF(Formations[[#This Row],[MATRICULE]]&lt;&gt;"",VLOOKUP(A111,DATA!A:T,4,FALSE),"")</f>
        <v>SAVY</v>
      </c>
      <c r="F111" s="165" t="s">
        <v>998</v>
      </c>
      <c r="G111" s="134" t="s">
        <v>960</v>
      </c>
      <c r="H111" s="165" t="s">
        <v>5</v>
      </c>
      <c r="I111" s="237" t="s">
        <v>971</v>
      </c>
      <c r="J111" s="167"/>
      <c r="K111" s="168"/>
      <c r="L111" s="169"/>
      <c r="M111" s="157" t="str">
        <f>Formations[[#This Row],[NOM]]&amp;Formations[[#This Row],[INTITULE FORMATION]]</f>
        <v>ESCLANGONGestes et Postures</v>
      </c>
    </row>
    <row r="112" spans="1:13" ht="16.5" x14ac:dyDescent="0.45">
      <c r="A112" s="138">
        <v>103061</v>
      </c>
      <c r="B112" s="142" t="str">
        <f>IF(Formations[[#This Row],[MATRICULE]]&lt;&gt;"",VLOOKUP($A112,DATA!$A:$T,2,FALSE),"")</f>
        <v>ESCLANGON</v>
      </c>
      <c r="C112" s="143" t="str">
        <f>IF(Formations[[#This Row],[MATRICULE]]&lt;&gt;"",VLOOKUP($A112,DATA!$A:$T,3,FALSE),"")</f>
        <v>Frederic</v>
      </c>
      <c r="D112" s="144" t="str">
        <f>IF(Formations[[#This Row],[MATRICULE]]&lt;&gt;"",VLOOKUP($A112,DATA!$A:$T,5,FALSE),"")</f>
        <v>Aub.</v>
      </c>
      <c r="E112" s="151" t="str">
        <f>IF(Formations[[#This Row],[MATRICULE]]&lt;&gt;"",VLOOKUP(A112,DATA!A:T,4,FALSE),"")</f>
        <v>SAVY</v>
      </c>
      <c r="F112" s="165" t="s">
        <v>998</v>
      </c>
      <c r="G112" s="134" t="s">
        <v>960</v>
      </c>
      <c r="H112" s="165" t="s">
        <v>5</v>
      </c>
      <c r="I112" s="237" t="s">
        <v>850</v>
      </c>
      <c r="J112" s="167"/>
      <c r="K112" s="168"/>
      <c r="L112" s="169"/>
      <c r="M112" s="157" t="str">
        <f>Formations[[#This Row],[NOM]]&amp;Formations[[#This Row],[INTITULE FORMATION]]</f>
        <v>ESCLANGONIncendie</v>
      </c>
    </row>
    <row r="113" spans="1:13" ht="16.5" x14ac:dyDescent="0.45">
      <c r="A113" s="138">
        <v>103061</v>
      </c>
      <c r="B113" s="142" t="str">
        <f>IF(Formations[[#This Row],[MATRICULE]]&lt;&gt;"",VLOOKUP($A113,DATA!$A:$T,2,FALSE),"")</f>
        <v>ESCLANGON</v>
      </c>
      <c r="C113" s="143" t="str">
        <f>IF(Formations[[#This Row],[MATRICULE]]&lt;&gt;"",VLOOKUP($A113,DATA!$A:$T,3,FALSE),"")</f>
        <v>Frederic</v>
      </c>
      <c r="D113" s="144" t="str">
        <f>IF(Formations[[#This Row],[MATRICULE]]&lt;&gt;"",VLOOKUP($A113,DATA!$A:$T,5,FALSE),"")</f>
        <v>Aub.</v>
      </c>
      <c r="E113" s="151" t="str">
        <f>IF(Formations[[#This Row],[MATRICULE]]&lt;&gt;"",VLOOKUP(A113,DATA!A:T,4,FALSE),"")</f>
        <v>SAVY</v>
      </c>
      <c r="F113" s="165" t="s">
        <v>998</v>
      </c>
      <c r="G113" s="134" t="s">
        <v>960</v>
      </c>
      <c r="H113" s="165" t="s">
        <v>5</v>
      </c>
      <c r="I113" s="237" t="s">
        <v>973</v>
      </c>
      <c r="J113" s="167"/>
      <c r="K113" s="168"/>
      <c r="L113" s="169"/>
      <c r="M113" s="157" t="str">
        <f>Formations[[#This Row],[NOM]]&amp;Formations[[#This Row],[INTITULE FORMATION]]</f>
        <v>ESCLANGONRisques Chimiques</v>
      </c>
    </row>
    <row r="114" spans="1:13" ht="16.5" x14ac:dyDescent="0.45">
      <c r="A114" s="138">
        <v>102990</v>
      </c>
      <c r="B114" s="142" t="str">
        <f>IF(Formations[[#This Row],[MATRICULE]]&lt;&gt;"",VLOOKUP($A114,DATA!$A:$T,2,FALSE),"")</f>
        <v>ESTEBAN</v>
      </c>
      <c r="C114" s="143" t="str">
        <f>IF(Formations[[#This Row],[MATRICULE]]&lt;&gt;"",VLOOKUP($A114,DATA!$A:$T,3,FALSE),"")</f>
        <v>Manuel</v>
      </c>
      <c r="D114" s="144" t="str">
        <f>IF(Formations[[#This Row],[MATRICULE]]&lt;&gt;"",VLOOKUP($A114,DATA!$A:$T,5,FALSE),"")</f>
        <v>Aub.</v>
      </c>
      <c r="E114" s="148" t="str">
        <f>IF(Formations[[#This Row],[MATRICULE]]&lt;&gt;"",VLOOKUP(A114,DATA!A:T,4,FALSE),"")</f>
        <v>ALIX</v>
      </c>
      <c r="F114" s="165" t="s">
        <v>998</v>
      </c>
      <c r="G114" s="134" t="s">
        <v>960</v>
      </c>
      <c r="H114" s="165" t="s">
        <v>5</v>
      </c>
      <c r="I114" s="237" t="s">
        <v>850</v>
      </c>
      <c r="J114" s="167"/>
      <c r="K114" s="168"/>
      <c r="L114" s="169"/>
      <c r="M114" s="157" t="str">
        <f>Formations[[#This Row],[NOM]]&amp;Formations[[#This Row],[INTITULE FORMATION]]</f>
        <v>ESTEBANIncendie</v>
      </c>
    </row>
    <row r="115" spans="1:13" ht="16.5" x14ac:dyDescent="0.45">
      <c r="A115" s="138">
        <v>103056</v>
      </c>
      <c r="B115" s="142" t="str">
        <f>IF(Formations[[#This Row],[MATRICULE]]&lt;&gt;"",VLOOKUP($A115,DATA!$A:$T,2,FALSE),"")</f>
        <v>ETIENNE</v>
      </c>
      <c r="C115" s="143" t="str">
        <f>IF(Formations[[#This Row],[MATRICULE]]&lt;&gt;"",VLOOKUP($A115,DATA!$A:$T,3,FALSE),"")</f>
        <v>Patrick</v>
      </c>
      <c r="D115" s="144" t="str">
        <f>IF(Formations[[#This Row],[MATRICULE]]&lt;&gt;"",VLOOKUP($A115,DATA!$A:$T,5,FALSE),"")</f>
        <v>Aub.</v>
      </c>
      <c r="E115" s="148" t="str">
        <f>IF(Formations[[#This Row],[MATRICULE]]&lt;&gt;"",VLOOKUP(A115,DATA!A:T,4,FALSE),"")</f>
        <v>PIFFAUT</v>
      </c>
      <c r="F115" s="165" t="s">
        <v>998</v>
      </c>
      <c r="G115" s="134" t="s">
        <v>960</v>
      </c>
      <c r="H115" s="165" t="s">
        <v>5</v>
      </c>
      <c r="I115" s="237" t="s">
        <v>850</v>
      </c>
      <c r="J115" s="167"/>
      <c r="K115" s="168"/>
      <c r="L115" s="169"/>
      <c r="M115" s="157" t="str">
        <f>Formations[[#This Row],[NOM]]&amp;Formations[[#This Row],[INTITULE FORMATION]]</f>
        <v>ETIENNEIncendie</v>
      </c>
    </row>
    <row r="116" spans="1:13" ht="16.5" x14ac:dyDescent="0.45">
      <c r="A116" s="139">
        <v>103056</v>
      </c>
      <c r="B116" s="142" t="str">
        <f>IF(Formations[[#This Row],[MATRICULE]]&lt;&gt;"",VLOOKUP($A116,DATA!$A:$T,2,FALSE),"")</f>
        <v>ETIENNE</v>
      </c>
      <c r="C116" s="143" t="str">
        <f>IF(Formations[[#This Row],[MATRICULE]]&lt;&gt;"",VLOOKUP($A116,DATA!$A:$T,3,FALSE),"")</f>
        <v>Patrick</v>
      </c>
      <c r="D116" s="144" t="str">
        <f>IF(Formations[[#This Row],[MATRICULE]]&lt;&gt;"",VLOOKUP($A116,DATA!$A:$T,5,FALSE),"")</f>
        <v>Aub.</v>
      </c>
      <c r="E116" s="152" t="str">
        <f>IF(Formations[[#This Row],[MATRICULE]]&lt;&gt;"",VLOOKUP(A116,DATA!A:T,4,FALSE),"")</f>
        <v>PIFFAUT</v>
      </c>
      <c r="F116" s="165" t="s">
        <v>998</v>
      </c>
      <c r="G116" s="134" t="s">
        <v>960</v>
      </c>
      <c r="H116" s="165" t="s">
        <v>5</v>
      </c>
      <c r="I116" s="237" t="s">
        <v>861</v>
      </c>
      <c r="J116" s="167"/>
      <c r="K116" s="168"/>
      <c r="L116" s="169"/>
      <c r="M116" s="158" t="str">
        <f>Formations[[#This Row],[NOM]]&amp;Formations[[#This Row],[INTITULE FORMATION]]</f>
        <v>ETIENNERecyclage SST</v>
      </c>
    </row>
    <row r="117" spans="1:13" ht="16.5" x14ac:dyDescent="0.45">
      <c r="A117" s="138">
        <v>102895</v>
      </c>
      <c r="B117" s="142" t="str">
        <f>IF(Formations[[#This Row],[MATRICULE]]&lt;&gt;"",VLOOKUP($A117,DATA!$A:$T,2,FALSE),"")</f>
        <v>FAYOLLE</v>
      </c>
      <c r="C117" s="143" t="str">
        <f>IF(Formations[[#This Row],[MATRICULE]]&lt;&gt;"",VLOOKUP($A117,DATA!$A:$T,3,FALSE),"")</f>
        <v>Renaud</v>
      </c>
      <c r="D117" s="144" t="str">
        <f>IF(Formations[[#This Row],[MATRICULE]]&lt;&gt;"",VLOOKUP($A117,DATA!$A:$T,5,FALSE),"")</f>
        <v>Aub.</v>
      </c>
      <c r="E117" s="148" t="str">
        <f>IF(Formations[[#This Row],[MATRICULE]]&lt;&gt;"",VLOOKUP(A117,DATA!A:T,4,FALSE),"")</f>
        <v>ALIX</v>
      </c>
      <c r="F117" s="165" t="s">
        <v>998</v>
      </c>
      <c r="G117" s="134" t="s">
        <v>960</v>
      </c>
      <c r="H117" s="165" t="s">
        <v>5</v>
      </c>
      <c r="I117" s="237" t="s">
        <v>860</v>
      </c>
      <c r="J117" s="167"/>
      <c r="K117" s="168"/>
      <c r="L117" s="169"/>
      <c r="M117" s="158" t="str">
        <f>Formations[[#This Row],[NOM]]&amp;Formations[[#This Row],[INTITULE FORMATION]]</f>
        <v>FAYOLLERecyclage CACES3 5</v>
      </c>
    </row>
    <row r="118" spans="1:13" ht="16.5" x14ac:dyDescent="0.45">
      <c r="A118" s="138">
        <v>69432</v>
      </c>
      <c r="B118" s="142" t="str">
        <f>IF(Formations[[#This Row],[MATRICULE]]&lt;&gt;"",VLOOKUP($A118,DATA!$A:$T,2,FALSE),"")</f>
        <v>FELDER</v>
      </c>
      <c r="C118" s="143" t="str">
        <f>IF(Formations[[#This Row],[MATRICULE]]&lt;&gt;"",VLOOKUP($A118,DATA!$A:$T,3,FALSE),"")</f>
        <v>Martin</v>
      </c>
      <c r="D118" s="144" t="str">
        <f>IF(Formations[[#This Row],[MATRICULE]]&lt;&gt;"",VLOOKUP($A118,DATA!$A:$T,5,FALSE),"")</f>
        <v>Aub.</v>
      </c>
      <c r="E118" s="151" t="str">
        <f>IF(Formations[[#This Row],[MATRICULE]]&lt;&gt;"",VLOOKUP(A118,DATA!A:T,4,FALSE),"")</f>
        <v>CHATAIGNER</v>
      </c>
      <c r="F118" s="165" t="s">
        <v>998</v>
      </c>
      <c r="G118" s="134" t="s">
        <v>960</v>
      </c>
      <c r="H118" s="165" t="s">
        <v>5</v>
      </c>
      <c r="I118" s="237" t="s">
        <v>971</v>
      </c>
      <c r="J118" s="167"/>
      <c r="K118" s="168"/>
      <c r="L118" s="169"/>
      <c r="M118" s="157" t="str">
        <f>Formations[[#This Row],[NOM]]&amp;Formations[[#This Row],[INTITULE FORMATION]]</f>
        <v>FELDERGestes et Postures</v>
      </c>
    </row>
    <row r="119" spans="1:13" ht="16.5" x14ac:dyDescent="0.45">
      <c r="A119" s="138">
        <v>103092</v>
      </c>
      <c r="B119" s="142" t="str">
        <f>IF(Formations[[#This Row],[MATRICULE]]&lt;&gt;"",VLOOKUP($A119,DATA!$A:$T,2,FALSE),"")</f>
        <v>FERRERO</v>
      </c>
      <c r="C119" s="143" t="str">
        <f>IF(Formations[[#This Row],[MATRICULE]]&lt;&gt;"",VLOOKUP($A119,DATA!$A:$T,3,FALSE),"")</f>
        <v>Christian</v>
      </c>
      <c r="D119" s="144" t="str">
        <f>IF(Formations[[#This Row],[MATRICULE]]&lt;&gt;"",VLOOKUP($A119,DATA!$A:$T,5,FALSE),"")</f>
        <v>Aub.</v>
      </c>
      <c r="E119" s="148" t="str">
        <f>IF(Formations[[#This Row],[MATRICULE]]&lt;&gt;"",VLOOKUP(A119,DATA!A:T,4,FALSE),"")</f>
        <v>SAVY</v>
      </c>
      <c r="F119" s="165" t="s">
        <v>998</v>
      </c>
      <c r="G119" s="134" t="s">
        <v>960</v>
      </c>
      <c r="H119" s="165" t="s">
        <v>5</v>
      </c>
      <c r="I119" s="237" t="s">
        <v>971</v>
      </c>
      <c r="J119" s="167"/>
      <c r="K119" s="168"/>
      <c r="L119" s="169"/>
      <c r="M119" s="157" t="str">
        <f>Formations[[#This Row],[NOM]]&amp;Formations[[#This Row],[INTITULE FORMATION]]</f>
        <v>FERREROGestes et Postures</v>
      </c>
    </row>
    <row r="120" spans="1:13" ht="16.5" x14ac:dyDescent="0.45">
      <c r="A120" s="138">
        <v>103092</v>
      </c>
      <c r="B120" s="142" t="str">
        <f>IF(Formations[[#This Row],[MATRICULE]]&lt;&gt;"",VLOOKUP($A120,DATA!$A:$T,2,FALSE),"")</f>
        <v>FERRERO</v>
      </c>
      <c r="C120" s="143" t="str">
        <f>IF(Formations[[#This Row],[MATRICULE]]&lt;&gt;"",VLOOKUP($A120,DATA!$A:$T,3,FALSE),"")</f>
        <v>Christian</v>
      </c>
      <c r="D120" s="144" t="str">
        <f>IF(Formations[[#This Row],[MATRICULE]]&lt;&gt;"",VLOOKUP($A120,DATA!$A:$T,5,FALSE),"")</f>
        <v>Aub.</v>
      </c>
      <c r="E120" s="148" t="str">
        <f>IF(Formations[[#This Row],[MATRICULE]]&lt;&gt;"",VLOOKUP(A120,DATA!A:T,4,FALSE),"")</f>
        <v>SAVY</v>
      </c>
      <c r="F120" s="165" t="s">
        <v>998</v>
      </c>
      <c r="G120" s="134" t="s">
        <v>960</v>
      </c>
      <c r="H120" s="165" t="s">
        <v>5</v>
      </c>
      <c r="I120" s="237" t="s">
        <v>859</v>
      </c>
      <c r="J120" s="167"/>
      <c r="K120" s="168"/>
      <c r="L120" s="169"/>
      <c r="M120" s="157" t="str">
        <f>Formations[[#This Row],[NOM]]&amp;Formations[[#This Row],[INTITULE FORMATION]]</f>
        <v>FERRERORecyclage CACES2</v>
      </c>
    </row>
    <row r="121" spans="1:13" ht="16.5" x14ac:dyDescent="0.45">
      <c r="A121" s="138">
        <v>103092</v>
      </c>
      <c r="B121" s="142" t="str">
        <f>IF(Formations[[#This Row],[MATRICULE]]&lt;&gt;"",VLOOKUP($A121,DATA!$A:$T,2,FALSE),"")</f>
        <v>FERRERO</v>
      </c>
      <c r="C121" s="143" t="str">
        <f>IF(Formations[[#This Row],[MATRICULE]]&lt;&gt;"",VLOOKUP($A121,DATA!$A:$T,3,FALSE),"")</f>
        <v>Christian</v>
      </c>
      <c r="D121" s="144" t="str">
        <f>IF(Formations[[#This Row],[MATRICULE]]&lt;&gt;"",VLOOKUP($A121,DATA!$A:$T,5,FALSE),"")</f>
        <v>Aub.</v>
      </c>
      <c r="E121" s="148" t="str">
        <f>IF(Formations[[#This Row],[MATRICULE]]&lt;&gt;"",VLOOKUP(A121,DATA!A:T,4,FALSE),"")</f>
        <v>SAVY</v>
      </c>
      <c r="F121" s="165" t="s">
        <v>998</v>
      </c>
      <c r="G121" s="134" t="s">
        <v>960</v>
      </c>
      <c r="H121" s="165" t="s">
        <v>5</v>
      </c>
      <c r="I121" s="237" t="s">
        <v>973</v>
      </c>
      <c r="J121" s="167"/>
      <c r="K121" s="168"/>
      <c r="L121" s="169"/>
      <c r="M121" s="157" t="str">
        <f>Formations[[#This Row],[NOM]]&amp;Formations[[#This Row],[INTITULE FORMATION]]</f>
        <v>FERRERORisques Chimiques</v>
      </c>
    </row>
    <row r="122" spans="1:13" ht="16.5" x14ac:dyDescent="0.45">
      <c r="A122" s="138">
        <v>102896</v>
      </c>
      <c r="B122" s="142" t="str">
        <f>IF(Formations[[#This Row],[MATRICULE]]&lt;&gt;"",VLOOKUP($A122,DATA!$A:$T,2,FALSE),"")</f>
        <v>FONTAINE</v>
      </c>
      <c r="C122" s="143" t="str">
        <f>IF(Formations[[#This Row],[MATRICULE]]&lt;&gt;"",VLOOKUP($A122,DATA!$A:$T,3,FALSE),"")</f>
        <v>Gael</v>
      </c>
      <c r="D122" s="144" t="str">
        <f>IF(Formations[[#This Row],[MATRICULE]]&lt;&gt;"",VLOOKUP($A122,DATA!$A:$T,5,FALSE),"")</f>
        <v>Aub.</v>
      </c>
      <c r="E122" s="148" t="str">
        <f>IF(Formations[[#This Row],[MATRICULE]]&lt;&gt;"",VLOOKUP(A122,DATA!A:T,4,FALSE),"")</f>
        <v>SAVY</v>
      </c>
      <c r="F122" s="165" t="s">
        <v>998</v>
      </c>
      <c r="G122" s="134" t="s">
        <v>960</v>
      </c>
      <c r="H122" s="165" t="s">
        <v>5</v>
      </c>
      <c r="I122" s="237" t="s">
        <v>971</v>
      </c>
      <c r="J122" s="167"/>
      <c r="K122" s="168"/>
      <c r="L122" s="169"/>
      <c r="M122" s="157" t="str">
        <f>Formations[[#This Row],[NOM]]&amp;Formations[[#This Row],[INTITULE FORMATION]]</f>
        <v>FONTAINEGestes et Postures</v>
      </c>
    </row>
    <row r="123" spans="1:13" ht="16.5" x14ac:dyDescent="0.45">
      <c r="A123" s="138">
        <v>191504</v>
      </c>
      <c r="B123" s="142" t="str">
        <f>IF(Formations[[#This Row],[MATRICULE]]&lt;&gt;"",VLOOKUP($A123,DATA!$A:$T,2,FALSE),"")</f>
        <v>FONTAINE</v>
      </c>
      <c r="C123" s="143" t="str">
        <f>IF(Formations[[#This Row],[MATRICULE]]&lt;&gt;"",VLOOKUP($A123,DATA!$A:$T,3,FALSE),"")</f>
        <v>Christian</v>
      </c>
      <c r="D123" s="144" t="str">
        <f>IF(Formations[[#This Row],[MATRICULE]]&lt;&gt;"",VLOOKUP($A123,DATA!$A:$T,5,FALSE),"")</f>
        <v>Lattes</v>
      </c>
      <c r="E123" s="148" t="str">
        <f>IF(Formations[[#This Row],[MATRICULE]]&lt;&gt;"",VLOOKUP(A123,DATA!A:T,4,FALSE),"")</f>
        <v>VERNE</v>
      </c>
      <c r="F123" s="165" t="s">
        <v>998</v>
      </c>
      <c r="G123" s="134" t="s">
        <v>960</v>
      </c>
      <c r="H123" s="165" t="s">
        <v>5</v>
      </c>
      <c r="I123" s="237" t="s">
        <v>973</v>
      </c>
      <c r="J123" s="167"/>
      <c r="K123" s="168"/>
      <c r="L123" s="169"/>
      <c r="M123" s="157" t="str">
        <f>Formations[[#This Row],[NOM]]&amp;Formations[[#This Row],[INTITULE FORMATION]]</f>
        <v>FONTAINERisques Chimiques</v>
      </c>
    </row>
    <row r="124" spans="1:13" ht="16.5" x14ac:dyDescent="0.45">
      <c r="A124" s="138">
        <v>191504</v>
      </c>
      <c r="B124" s="142" t="str">
        <f>IF(Formations[[#This Row],[MATRICULE]]&lt;&gt;"",VLOOKUP($A124,DATA!$A:$T,2,FALSE),"")</f>
        <v>FONTAINE</v>
      </c>
      <c r="C124" s="143" t="str">
        <f>IF(Formations[[#This Row],[MATRICULE]]&lt;&gt;"",VLOOKUP($A124,DATA!$A:$T,3,FALSE),"")</f>
        <v>Christian</v>
      </c>
      <c r="D124" s="144" t="str">
        <f>IF(Formations[[#This Row],[MATRICULE]]&lt;&gt;"",VLOOKUP($A124,DATA!$A:$T,5,FALSE),"")</f>
        <v>Lattes</v>
      </c>
      <c r="E124" s="148" t="str">
        <f>IF(Formations[[#This Row],[MATRICULE]]&lt;&gt;"",VLOOKUP(A124,DATA!A:T,4,FALSE),"")</f>
        <v>VERNE</v>
      </c>
      <c r="F124" s="165" t="s">
        <v>998</v>
      </c>
      <c r="G124" s="134" t="s">
        <v>960</v>
      </c>
      <c r="H124" s="165" t="s">
        <v>5</v>
      </c>
      <c r="I124" s="237" t="s">
        <v>971</v>
      </c>
      <c r="J124" s="167"/>
      <c r="K124" s="168"/>
      <c r="L124" s="169"/>
      <c r="M124" s="157" t="str">
        <f>Formations[[#This Row],[NOM]]&amp;Formations[[#This Row],[INTITULE FORMATION]]</f>
        <v>FONTAINEGestes et Postures</v>
      </c>
    </row>
    <row r="125" spans="1:13" ht="16.5" x14ac:dyDescent="0.45">
      <c r="A125" s="138">
        <v>102897</v>
      </c>
      <c r="B125" s="142" t="str">
        <f>IF(Formations[[#This Row],[MATRICULE]]&lt;&gt;"",VLOOKUP($A125,DATA!$A:$T,2,FALSE),"")</f>
        <v>FONTIBUS</v>
      </c>
      <c r="C125" s="143" t="str">
        <f>IF(Formations[[#This Row],[MATRICULE]]&lt;&gt;"",VLOOKUP($A125,DATA!$A:$T,3,FALSE),"")</f>
        <v>Romuald</v>
      </c>
      <c r="D125" s="144" t="str">
        <f>IF(Formations[[#This Row],[MATRICULE]]&lt;&gt;"",VLOOKUP($A125,DATA!$A:$T,5,FALSE),"")</f>
        <v>Aub.</v>
      </c>
      <c r="E125" s="148" t="str">
        <f>IF(Formations[[#This Row],[MATRICULE]]&lt;&gt;"",VLOOKUP(A125,DATA!A:T,4,FALSE),"")</f>
        <v>ALIX</v>
      </c>
      <c r="F125" s="165" t="s">
        <v>998</v>
      </c>
      <c r="G125" s="134" t="s">
        <v>960</v>
      </c>
      <c r="H125" s="165" t="s">
        <v>5</v>
      </c>
      <c r="I125" s="237" t="s">
        <v>850</v>
      </c>
      <c r="J125" s="167"/>
      <c r="K125" s="168"/>
      <c r="L125" s="169"/>
      <c r="M125" s="157" t="str">
        <f>Formations[[#This Row],[NOM]]&amp;Formations[[#This Row],[INTITULE FORMATION]]</f>
        <v>FONTIBUSIncendie</v>
      </c>
    </row>
    <row r="126" spans="1:13" ht="16.5" x14ac:dyDescent="0.45">
      <c r="A126" s="139">
        <v>102897</v>
      </c>
      <c r="B126" s="142" t="str">
        <f>IF(Formations[[#This Row],[MATRICULE]]&lt;&gt;"",VLOOKUP($A126,DATA!$A:$T,2,FALSE),"")</f>
        <v>FONTIBUS</v>
      </c>
      <c r="C126" s="143" t="str">
        <f>IF(Formations[[#This Row],[MATRICULE]]&lt;&gt;"",VLOOKUP($A126,DATA!$A:$T,3,FALSE),"")</f>
        <v>Romuald</v>
      </c>
      <c r="D126" s="144" t="str">
        <f>IF(Formations[[#This Row],[MATRICULE]]&lt;&gt;"",VLOOKUP($A126,DATA!$A:$T,5,FALSE),"")</f>
        <v>Aub.</v>
      </c>
      <c r="E126" s="152" t="str">
        <f>IF(Formations[[#This Row],[MATRICULE]]&lt;&gt;"",VLOOKUP(A126,DATA!A:T,4,FALSE),"")</f>
        <v>ALIX</v>
      </c>
      <c r="F126" s="165" t="s">
        <v>998</v>
      </c>
      <c r="G126" s="134" t="s">
        <v>960</v>
      </c>
      <c r="H126" s="165" t="s">
        <v>5</v>
      </c>
      <c r="I126" s="237" t="s">
        <v>861</v>
      </c>
      <c r="J126" s="167"/>
      <c r="K126" s="168"/>
      <c r="L126" s="169"/>
      <c r="M126" s="158" t="str">
        <f>Formations[[#This Row],[NOM]]&amp;Formations[[#This Row],[INTITULE FORMATION]]</f>
        <v>FONTIBUSRecyclage SST</v>
      </c>
    </row>
    <row r="127" spans="1:13" ht="16.5" x14ac:dyDescent="0.45">
      <c r="A127" s="138">
        <v>12837</v>
      </c>
      <c r="B127" s="142" t="str">
        <f>IF(Formations[[#This Row],[MATRICULE]]&lt;&gt;"",VLOOKUP($A127,DATA!$A:$T,2,FALSE),"")</f>
        <v>FOUASSIER</v>
      </c>
      <c r="C127" s="143" t="str">
        <f>IF(Formations[[#This Row],[MATRICULE]]&lt;&gt;"",VLOOKUP($A127,DATA!$A:$T,3,FALSE),"")</f>
        <v>Cecile</v>
      </c>
      <c r="D127" s="144" t="str">
        <f>IF(Formations[[#This Row],[MATRICULE]]&lt;&gt;"",VLOOKUP($A127,DATA!$A:$T,5,FALSE),"")</f>
        <v>STG</v>
      </c>
      <c r="E127" s="150" t="str">
        <f>IF(Formations[[#This Row],[MATRICULE]]&lt;&gt;"",VLOOKUP(A127,DATA!A:T,4,FALSE),"")</f>
        <v>CHATAIGNER</v>
      </c>
      <c r="F127" s="165" t="s">
        <v>998</v>
      </c>
      <c r="G127" s="134" t="s">
        <v>960</v>
      </c>
      <c r="H127" s="165" t="s">
        <v>5</v>
      </c>
      <c r="I127" s="237" t="s">
        <v>850</v>
      </c>
      <c r="J127" s="167"/>
      <c r="K127" s="168"/>
      <c r="L127" s="169"/>
      <c r="M127" s="157" t="str">
        <f>Formations[[#This Row],[NOM]]&amp;Formations[[#This Row],[INTITULE FORMATION]]</f>
        <v>FOUASSIERIncendie</v>
      </c>
    </row>
    <row r="128" spans="1:13" ht="16.5" x14ac:dyDescent="0.45">
      <c r="A128" s="138">
        <v>103083</v>
      </c>
      <c r="B128" s="142" t="str">
        <f>IF(Formations[[#This Row],[MATRICULE]]&lt;&gt;"",VLOOKUP($A128,DATA!$A:$T,2,FALSE),"")</f>
        <v>FOUREL</v>
      </c>
      <c r="C128" s="143" t="str">
        <f>IF(Formations[[#This Row],[MATRICULE]]&lt;&gt;"",VLOOKUP($A128,DATA!$A:$T,3,FALSE),"")</f>
        <v>Catherine</v>
      </c>
      <c r="D128" s="144" t="str">
        <f>IF(Formations[[#This Row],[MATRICULE]]&lt;&gt;"",VLOOKUP($A128,DATA!$A:$T,5,FALSE),"")</f>
        <v>Aub.</v>
      </c>
      <c r="E128" s="148" t="str">
        <f>IF(Formations[[#This Row],[MATRICULE]]&lt;&gt;"",VLOOKUP(A128,DATA!A:T,4,FALSE),"")</f>
        <v>SENEPART</v>
      </c>
      <c r="F128" s="165" t="s">
        <v>998</v>
      </c>
      <c r="G128" s="134" t="s">
        <v>960</v>
      </c>
      <c r="H128" s="165" t="s">
        <v>5</v>
      </c>
      <c r="I128" s="237" t="s">
        <v>850</v>
      </c>
      <c r="J128" s="167"/>
      <c r="K128" s="168"/>
      <c r="L128" s="169"/>
      <c r="M128" s="157" t="str">
        <f>Formations[[#This Row],[NOM]]&amp;Formations[[#This Row],[INTITULE FORMATION]]</f>
        <v>FOURELIncendie</v>
      </c>
    </row>
    <row r="129" spans="1:13" ht="16.5" x14ac:dyDescent="0.45">
      <c r="A129" s="139">
        <v>103017</v>
      </c>
      <c r="B129" s="142" t="str">
        <f>IF(Formations[[#This Row],[MATRICULE]]&lt;&gt;"",VLOOKUP($A129,DATA!$A:$T,2,FALSE),"")</f>
        <v>FOURQUET</v>
      </c>
      <c r="C129" s="143" t="str">
        <f>IF(Formations[[#This Row],[MATRICULE]]&lt;&gt;"",VLOOKUP($A129,DATA!$A:$T,3,FALSE),"")</f>
        <v>Fabienne</v>
      </c>
      <c r="D129" s="144" t="str">
        <f>IF(Formations[[#This Row],[MATRICULE]]&lt;&gt;"",VLOOKUP($A129,DATA!$A:$T,5,FALSE),"")</f>
        <v>Aub.</v>
      </c>
      <c r="E129" s="152" t="str">
        <f>IF(Formations[[#This Row],[MATRICULE]]&lt;&gt;"",VLOOKUP(A129,DATA!A:T,4,FALSE),"")</f>
        <v>SAVY</v>
      </c>
      <c r="F129" s="165" t="s">
        <v>998</v>
      </c>
      <c r="G129" s="134" t="s">
        <v>960</v>
      </c>
      <c r="H129" s="165" t="s">
        <v>5</v>
      </c>
      <c r="I129" s="237" t="s">
        <v>861</v>
      </c>
      <c r="J129" s="167"/>
      <c r="K129" s="168"/>
      <c r="L129" s="169"/>
      <c r="M129" s="158" t="str">
        <f>Formations[[#This Row],[NOM]]&amp;Formations[[#This Row],[INTITULE FORMATION]]</f>
        <v>FOURQUETRecyclage SST</v>
      </c>
    </row>
    <row r="130" spans="1:13" ht="16.5" x14ac:dyDescent="0.45">
      <c r="A130" s="138">
        <v>10631106</v>
      </c>
      <c r="B130" s="142" t="str">
        <f>IF(Formations[[#This Row],[MATRICULE]]&lt;&gt;"",VLOOKUP($A130,DATA!$A:$T,2,FALSE),"")</f>
        <v>FROLOVA RIVASI</v>
      </c>
      <c r="C130" s="143" t="str">
        <f>IF(Formations[[#This Row],[MATRICULE]]&lt;&gt;"",VLOOKUP($A130,DATA!$A:$T,3,FALSE),"")</f>
        <v>Maria</v>
      </c>
      <c r="D130" s="144" t="str">
        <f>IF(Formations[[#This Row],[MATRICULE]]&lt;&gt;"",VLOOKUP($A130,DATA!$A:$T,5,FALSE),"")</f>
        <v>Aub.</v>
      </c>
      <c r="E130" s="148" t="str">
        <f>IF(Formations[[#This Row],[MATRICULE]]&lt;&gt;"",VLOOKUP(A130,DATA!A:T,4,FALSE),"")</f>
        <v>CHATAIGNER</v>
      </c>
      <c r="F130" s="165" t="s">
        <v>998</v>
      </c>
      <c r="G130" s="134" t="s">
        <v>960</v>
      </c>
      <c r="H130" s="165" t="s">
        <v>5</v>
      </c>
      <c r="I130" s="237" t="s">
        <v>850</v>
      </c>
      <c r="J130" s="167"/>
      <c r="K130" s="168"/>
      <c r="L130" s="169"/>
      <c r="M130" s="157" t="str">
        <f>Formations[[#This Row],[NOM]]&amp;Formations[[#This Row],[INTITULE FORMATION]]</f>
        <v>FROLOVA RIVASIIncendie</v>
      </c>
    </row>
    <row r="131" spans="1:13" ht="16.5" x14ac:dyDescent="0.45">
      <c r="A131" s="138">
        <v>103019</v>
      </c>
      <c r="B131" s="142" t="str">
        <f>IF(Formations[[#This Row],[MATRICULE]]&lt;&gt;"",VLOOKUP($A131,DATA!$A:$T,2,FALSE),"")</f>
        <v>FUENTES</v>
      </c>
      <c r="C131" s="143" t="str">
        <f>IF(Formations[[#This Row],[MATRICULE]]&lt;&gt;"",VLOOKUP($A131,DATA!$A:$T,3,FALSE),"")</f>
        <v>Teofilo</v>
      </c>
      <c r="D131" s="144" t="str">
        <f>IF(Formations[[#This Row],[MATRICULE]]&lt;&gt;"",VLOOKUP($A131,DATA!$A:$T,5,FALSE),"")</f>
        <v>Aub.</v>
      </c>
      <c r="E131" s="148" t="str">
        <f>IF(Formations[[#This Row],[MATRICULE]]&lt;&gt;"",VLOOKUP(A131,DATA!A:T,4,FALSE),"")</f>
        <v>DARDARE</v>
      </c>
      <c r="F131" s="165" t="s">
        <v>998</v>
      </c>
      <c r="G131" s="134" t="s">
        <v>960</v>
      </c>
      <c r="H131" s="165" t="s">
        <v>5</v>
      </c>
      <c r="I131" s="237" t="s">
        <v>850</v>
      </c>
      <c r="J131" s="167"/>
      <c r="K131" s="168"/>
      <c r="L131" s="169"/>
      <c r="M131" s="157" t="str">
        <f>Formations[[#This Row],[NOM]]&amp;Formations[[#This Row],[INTITULE FORMATION]]</f>
        <v>FUENTESIncendie</v>
      </c>
    </row>
    <row r="132" spans="1:13" ht="16.5" x14ac:dyDescent="0.45">
      <c r="A132" s="139">
        <v>103019</v>
      </c>
      <c r="B132" s="142" t="str">
        <f>IF(Formations[[#This Row],[MATRICULE]]&lt;&gt;"",VLOOKUP($A132,DATA!$A:$T,2,FALSE),"")</f>
        <v>FUENTES</v>
      </c>
      <c r="C132" s="143" t="str">
        <f>IF(Formations[[#This Row],[MATRICULE]]&lt;&gt;"",VLOOKUP($A132,DATA!$A:$T,3,FALSE),"")</f>
        <v>Teofilo</v>
      </c>
      <c r="D132" s="144" t="str">
        <f>IF(Formations[[#This Row],[MATRICULE]]&lt;&gt;"",VLOOKUP($A132,DATA!$A:$T,5,FALSE),"")</f>
        <v>Aub.</v>
      </c>
      <c r="E132" s="152" t="str">
        <f>IF(Formations[[#This Row],[MATRICULE]]&lt;&gt;"",VLOOKUP(A132,DATA!A:T,4,FALSE),"")</f>
        <v>DARDARE</v>
      </c>
      <c r="F132" s="165" t="s">
        <v>998</v>
      </c>
      <c r="G132" s="134" t="s">
        <v>960</v>
      </c>
      <c r="H132" s="165" t="s">
        <v>5</v>
      </c>
      <c r="I132" s="237" t="s">
        <v>861</v>
      </c>
      <c r="J132" s="167"/>
      <c r="K132" s="168"/>
      <c r="L132" s="169"/>
      <c r="M132" s="158" t="str">
        <f>Formations[[#This Row],[NOM]]&amp;Formations[[#This Row],[INTITULE FORMATION]]</f>
        <v>FUENTESRecyclage SST</v>
      </c>
    </row>
    <row r="133" spans="1:13" ht="16.5" x14ac:dyDescent="0.45">
      <c r="A133" s="138">
        <v>103057</v>
      </c>
      <c r="B133" s="142" t="str">
        <f>IF(Formations[[#This Row],[MATRICULE]]&lt;&gt;"",VLOOKUP($A133,DATA!$A:$T,2,FALSE),"")</f>
        <v>GAILLARD</v>
      </c>
      <c r="C133" s="143" t="str">
        <f>IF(Formations[[#This Row],[MATRICULE]]&lt;&gt;"",VLOOKUP($A133,DATA!$A:$T,3,FALSE),"")</f>
        <v>Alain</v>
      </c>
      <c r="D133" s="144" t="str">
        <f>IF(Formations[[#This Row],[MATRICULE]]&lt;&gt;"",VLOOKUP($A133,DATA!$A:$T,5,FALSE),"")</f>
        <v>Aub.</v>
      </c>
      <c r="E133" s="148" t="str">
        <f>IF(Formations[[#This Row],[MATRICULE]]&lt;&gt;"",VLOOKUP(A133,DATA!A:T,4,FALSE),"")</f>
        <v>RICCARDI</v>
      </c>
      <c r="F133" s="165" t="s">
        <v>998</v>
      </c>
      <c r="G133" s="134" t="s">
        <v>960</v>
      </c>
      <c r="H133" s="165" t="s">
        <v>5</v>
      </c>
      <c r="I133" s="237" t="s">
        <v>850</v>
      </c>
      <c r="J133" s="167"/>
      <c r="K133" s="168"/>
      <c r="L133" s="169"/>
      <c r="M133" s="157" t="str">
        <f>Formations[[#This Row],[NOM]]&amp;Formations[[#This Row],[INTITULE FORMATION]]</f>
        <v>GAILLARDIncendie</v>
      </c>
    </row>
    <row r="134" spans="1:13" ht="16.5" x14ac:dyDescent="0.45">
      <c r="A134" s="138">
        <v>102898</v>
      </c>
      <c r="B134" s="142" t="str">
        <f>IF(Formations[[#This Row],[MATRICULE]]&lt;&gt;"",VLOOKUP($A134,DATA!$A:$T,2,FALSE),"")</f>
        <v>GARCIA</v>
      </c>
      <c r="C134" s="143" t="str">
        <f>IF(Formations[[#This Row],[MATRICULE]]&lt;&gt;"",VLOOKUP($A134,DATA!$A:$T,3,FALSE),"")</f>
        <v>Mickael</v>
      </c>
      <c r="D134" s="144" t="str">
        <f>IF(Formations[[#This Row],[MATRICULE]]&lt;&gt;"",VLOOKUP($A134,DATA!$A:$T,5,FALSE),"")</f>
        <v>Aub.</v>
      </c>
      <c r="E134" s="148" t="str">
        <f>IF(Formations[[#This Row],[MATRICULE]]&lt;&gt;"",VLOOKUP(A134,DATA!A:T,4,FALSE),"")</f>
        <v>SENEPART</v>
      </c>
      <c r="F134" s="165" t="s">
        <v>998</v>
      </c>
      <c r="G134" s="134" t="s">
        <v>960</v>
      </c>
      <c r="H134" s="165" t="s">
        <v>5</v>
      </c>
      <c r="I134" s="237" t="s">
        <v>850</v>
      </c>
      <c r="J134" s="167"/>
      <c r="K134" s="168"/>
      <c r="L134" s="169"/>
      <c r="M134" s="157" t="str">
        <f>Formations[[#This Row],[NOM]]&amp;Formations[[#This Row],[INTITULE FORMATION]]</f>
        <v>GARCIAIncendie</v>
      </c>
    </row>
    <row r="135" spans="1:13" ht="16.5" x14ac:dyDescent="0.45">
      <c r="A135" s="139">
        <v>102898</v>
      </c>
      <c r="B135" s="142" t="str">
        <f>IF(Formations[[#This Row],[MATRICULE]]&lt;&gt;"",VLOOKUP($A135,DATA!$A:$T,2,FALSE),"")</f>
        <v>GARCIA</v>
      </c>
      <c r="C135" s="143" t="str">
        <f>IF(Formations[[#This Row],[MATRICULE]]&lt;&gt;"",VLOOKUP($A135,DATA!$A:$T,3,FALSE),"")</f>
        <v>Mickael</v>
      </c>
      <c r="D135" s="144" t="str">
        <f>IF(Formations[[#This Row],[MATRICULE]]&lt;&gt;"",VLOOKUP($A135,DATA!$A:$T,5,FALSE),"")</f>
        <v>Aub.</v>
      </c>
      <c r="E135" s="152" t="str">
        <f>IF(Formations[[#This Row],[MATRICULE]]&lt;&gt;"",VLOOKUP(A135,DATA!A:T,4,FALSE),"")</f>
        <v>SENEPART</v>
      </c>
      <c r="F135" s="165" t="s">
        <v>998</v>
      </c>
      <c r="G135" s="134" t="s">
        <v>960</v>
      </c>
      <c r="H135" s="165" t="s">
        <v>5</v>
      </c>
      <c r="I135" s="237" t="s">
        <v>861</v>
      </c>
      <c r="J135" s="167"/>
      <c r="K135" s="168"/>
      <c r="L135" s="169"/>
      <c r="M135" s="158" t="str">
        <f>Formations[[#This Row],[NOM]]&amp;Formations[[#This Row],[INTITULE FORMATION]]</f>
        <v>GARCIARecyclage SST</v>
      </c>
    </row>
    <row r="136" spans="1:13" ht="16.5" x14ac:dyDescent="0.45">
      <c r="A136" s="140">
        <v>190953</v>
      </c>
      <c r="B136" s="142" t="str">
        <f>IF(Formations[[#This Row],[MATRICULE]]&lt;&gt;"",VLOOKUP($A136,DATA!$A:$T,2,FALSE),"")</f>
        <v>GASCARD</v>
      </c>
      <c r="C136" s="143" t="str">
        <f>IF(Formations[[#This Row],[MATRICULE]]&lt;&gt;"",VLOOKUP($A136,DATA!$A:$T,3,FALSE),"")</f>
        <v>Olivier</v>
      </c>
      <c r="D136" s="144" t="str">
        <f>IF(Formations[[#This Row],[MATRICULE]]&lt;&gt;"",VLOOKUP($A136,DATA!$A:$T,5,FALSE),"")</f>
        <v>Lattes</v>
      </c>
      <c r="E136" s="152" t="str">
        <f>IF(Formations[[#This Row],[MATRICULE]]&lt;&gt;"",VLOOKUP(A136,DATA!A:T,4,FALSE),"")</f>
        <v>VERNE</v>
      </c>
      <c r="F136" s="165" t="s">
        <v>998</v>
      </c>
      <c r="G136" s="134" t="s">
        <v>960</v>
      </c>
      <c r="H136" s="165" t="s">
        <v>5</v>
      </c>
      <c r="I136" s="237" t="s">
        <v>993</v>
      </c>
      <c r="J136" s="167"/>
      <c r="K136" s="168"/>
      <c r="L136" s="169"/>
      <c r="M136" s="158" t="str">
        <f>Formations[[#This Row],[NOM]]&amp;Formations[[#This Row],[INTITULE FORMATION]]</f>
        <v>GASCARDSENER</v>
      </c>
    </row>
    <row r="137" spans="1:13" ht="16.5" x14ac:dyDescent="0.45">
      <c r="A137" s="138">
        <v>103081</v>
      </c>
      <c r="B137" s="142" t="str">
        <f>IF(Formations[[#This Row],[MATRICULE]]&lt;&gt;"",VLOOKUP($A137,DATA!$A:$T,2,FALSE),"")</f>
        <v>GAUTHIER</v>
      </c>
      <c r="C137" s="143" t="str">
        <f>IF(Formations[[#This Row],[MATRICULE]]&lt;&gt;"",VLOOKUP($A137,DATA!$A:$T,3,FALSE),"")</f>
        <v>Laurent</v>
      </c>
      <c r="D137" s="144" t="str">
        <f>IF(Formations[[#This Row],[MATRICULE]]&lt;&gt;"",VLOOKUP($A137,DATA!$A:$T,5,FALSE),"")</f>
        <v>Aub.</v>
      </c>
      <c r="E137" s="148" t="str">
        <f>IF(Formations[[#This Row],[MATRICULE]]&lt;&gt;"",VLOOKUP(A137,DATA!A:T,4,FALSE),"")</f>
        <v>SENEPART</v>
      </c>
      <c r="F137" s="165" t="s">
        <v>998</v>
      </c>
      <c r="G137" s="134" t="s">
        <v>960</v>
      </c>
      <c r="H137" s="165" t="s">
        <v>5</v>
      </c>
      <c r="I137" s="237" t="s">
        <v>850</v>
      </c>
      <c r="J137" s="167"/>
      <c r="K137" s="168"/>
      <c r="L137" s="169"/>
      <c r="M137" s="157" t="str">
        <f>Formations[[#This Row],[NOM]]&amp;Formations[[#This Row],[INTITULE FORMATION]]</f>
        <v>GAUTHIERIncendie</v>
      </c>
    </row>
    <row r="138" spans="1:13" ht="16.5" x14ac:dyDescent="0.45">
      <c r="A138" s="139">
        <v>103081</v>
      </c>
      <c r="B138" s="142" t="str">
        <f>IF(Formations[[#This Row],[MATRICULE]]&lt;&gt;"",VLOOKUP($A138,DATA!$A:$T,2,FALSE),"")</f>
        <v>GAUTHIER</v>
      </c>
      <c r="C138" s="143" t="str">
        <f>IF(Formations[[#This Row],[MATRICULE]]&lt;&gt;"",VLOOKUP($A138,DATA!$A:$T,3,FALSE),"")</f>
        <v>Laurent</v>
      </c>
      <c r="D138" s="144" t="str">
        <f>IF(Formations[[#This Row],[MATRICULE]]&lt;&gt;"",VLOOKUP($A138,DATA!$A:$T,5,FALSE),"")</f>
        <v>Aub.</v>
      </c>
      <c r="E138" s="152" t="str">
        <f>IF(Formations[[#This Row],[MATRICULE]]&lt;&gt;"",VLOOKUP(A138,DATA!A:T,4,FALSE),"")</f>
        <v>SENEPART</v>
      </c>
      <c r="F138" s="165" t="s">
        <v>998</v>
      </c>
      <c r="G138" s="134" t="s">
        <v>960</v>
      </c>
      <c r="H138" s="165" t="s">
        <v>5</v>
      </c>
      <c r="I138" s="237" t="s">
        <v>861</v>
      </c>
      <c r="J138" s="167"/>
      <c r="K138" s="168"/>
      <c r="L138" s="169"/>
      <c r="M138" s="158" t="str">
        <f>Formations[[#This Row],[NOM]]&amp;Formations[[#This Row],[INTITULE FORMATION]]</f>
        <v>GAUTHIERRecyclage SST</v>
      </c>
    </row>
    <row r="139" spans="1:13" ht="16.5" x14ac:dyDescent="0.45">
      <c r="A139" s="138">
        <v>104638</v>
      </c>
      <c r="B139" s="142" t="str">
        <f>IF(Formations[[#This Row],[MATRICULE]]&lt;&gt;"",VLOOKUP($A139,DATA!$A:$T,2,FALSE),"")</f>
        <v>GAYAT</v>
      </c>
      <c r="C139" s="143" t="str">
        <f>IF(Formations[[#This Row],[MATRICULE]]&lt;&gt;"",VLOOKUP($A139,DATA!$A:$T,3,FALSE),"")</f>
        <v>Frederic</v>
      </c>
      <c r="D139" s="144" t="str">
        <f>IF(Formations[[#This Row],[MATRICULE]]&lt;&gt;"",VLOOKUP($A139,DATA!$A:$T,5,FALSE),"")</f>
        <v>STG</v>
      </c>
      <c r="E139" s="149" t="str">
        <f>IF(Formations[[#This Row],[MATRICULE]]&lt;&gt;"",VLOOKUP(A139,DATA!A:T,4,FALSE),"")</f>
        <v>XUEREB</v>
      </c>
      <c r="F139" s="165" t="s">
        <v>998</v>
      </c>
      <c r="G139" s="134" t="s">
        <v>960</v>
      </c>
      <c r="H139" s="165" t="s">
        <v>5</v>
      </c>
      <c r="I139" s="237" t="s">
        <v>971</v>
      </c>
      <c r="J139" s="167"/>
      <c r="K139" s="168"/>
      <c r="L139" s="169"/>
      <c r="M139" s="157" t="str">
        <f>Formations[[#This Row],[NOM]]&amp;Formations[[#This Row],[INTITULE FORMATION]]</f>
        <v>GAYATGestes et Postures</v>
      </c>
    </row>
    <row r="140" spans="1:13" ht="16.5" x14ac:dyDescent="0.45">
      <c r="A140" s="138">
        <v>104638</v>
      </c>
      <c r="B140" s="142" t="str">
        <f>IF(Formations[[#This Row],[MATRICULE]]&lt;&gt;"",VLOOKUP($A140,DATA!$A:$T,2,FALSE),"")</f>
        <v>GAYAT</v>
      </c>
      <c r="C140" s="143" t="str">
        <f>IF(Formations[[#This Row],[MATRICULE]]&lt;&gt;"",VLOOKUP($A140,DATA!$A:$T,3,FALSE),"")</f>
        <v>Frederic</v>
      </c>
      <c r="D140" s="144" t="str">
        <f>IF(Formations[[#This Row],[MATRICULE]]&lt;&gt;"",VLOOKUP($A140,DATA!$A:$T,5,FALSE),"")</f>
        <v>STG</v>
      </c>
      <c r="E140" s="149" t="str">
        <f>IF(Formations[[#This Row],[MATRICULE]]&lt;&gt;"",VLOOKUP(A140,DATA!A:T,4,FALSE),"")</f>
        <v>XUEREB</v>
      </c>
      <c r="F140" s="165" t="s">
        <v>998</v>
      </c>
      <c r="G140" s="134" t="s">
        <v>960</v>
      </c>
      <c r="H140" s="165" t="s">
        <v>5</v>
      </c>
      <c r="I140" s="237" t="s">
        <v>850</v>
      </c>
      <c r="J140" s="167"/>
      <c r="K140" s="168"/>
      <c r="L140" s="169"/>
      <c r="M140" s="157" t="str">
        <f>Formations[[#This Row],[NOM]]&amp;Formations[[#This Row],[INTITULE FORMATION]]</f>
        <v>GAYATIncendie</v>
      </c>
    </row>
    <row r="141" spans="1:13" ht="16.5" x14ac:dyDescent="0.45">
      <c r="A141" s="138">
        <v>104638</v>
      </c>
      <c r="B141" s="142" t="str">
        <f>IF(Formations[[#This Row],[MATRICULE]]&lt;&gt;"",VLOOKUP($A141,DATA!$A:$T,2,FALSE),"")</f>
        <v>GAYAT</v>
      </c>
      <c r="C141" s="143" t="str">
        <f>IF(Formations[[#This Row],[MATRICULE]]&lt;&gt;"",VLOOKUP($A141,DATA!$A:$T,3,FALSE),"")</f>
        <v>Frederic</v>
      </c>
      <c r="D141" s="144" t="str">
        <f>IF(Formations[[#This Row],[MATRICULE]]&lt;&gt;"",VLOOKUP($A141,DATA!$A:$T,5,FALSE),"")</f>
        <v>STG</v>
      </c>
      <c r="E141" s="149" t="str">
        <f>IF(Formations[[#This Row],[MATRICULE]]&lt;&gt;"",VLOOKUP(A141,DATA!A:T,4,FALSE),"")</f>
        <v>XUEREB</v>
      </c>
      <c r="F141" s="165" t="s">
        <v>998</v>
      </c>
      <c r="G141" s="134" t="s">
        <v>960</v>
      </c>
      <c r="H141" s="165" t="s">
        <v>5</v>
      </c>
      <c r="I141" s="237" t="s">
        <v>972</v>
      </c>
      <c r="J141" s="167"/>
      <c r="K141" s="168"/>
      <c r="L141" s="169"/>
      <c r="M141" s="157" t="str">
        <f>Formations[[#This Row],[NOM]]&amp;Formations[[#This Row],[INTITULE FORMATION]]</f>
        <v>GAYATRecyclage Pont Roulant</v>
      </c>
    </row>
    <row r="142" spans="1:13" ht="16.5" x14ac:dyDescent="0.45">
      <c r="A142" s="139">
        <v>104638</v>
      </c>
      <c r="B142" s="142" t="str">
        <f>IF(Formations[[#This Row],[MATRICULE]]&lt;&gt;"",VLOOKUP($A142,DATA!$A:$T,2,FALSE),"")</f>
        <v>GAYAT</v>
      </c>
      <c r="C142" s="143" t="str">
        <f>IF(Formations[[#This Row],[MATRICULE]]&lt;&gt;"",VLOOKUP($A142,DATA!$A:$T,3,FALSE),"")</f>
        <v>Frederic</v>
      </c>
      <c r="D142" s="144" t="str">
        <f>IF(Formations[[#This Row],[MATRICULE]]&lt;&gt;"",VLOOKUP($A142,DATA!$A:$T,5,FALSE),"")</f>
        <v>STG</v>
      </c>
      <c r="E142" s="152" t="str">
        <f>IF(Formations[[#This Row],[MATRICULE]]&lt;&gt;"",VLOOKUP(A142,DATA!A:T,4,FALSE),"")</f>
        <v>XUEREB</v>
      </c>
      <c r="F142" s="165" t="s">
        <v>998</v>
      </c>
      <c r="G142" s="134" t="s">
        <v>960</v>
      </c>
      <c r="H142" s="165" t="s">
        <v>5</v>
      </c>
      <c r="I142" s="237" t="s">
        <v>861</v>
      </c>
      <c r="J142" s="167"/>
      <c r="K142" s="168"/>
      <c r="L142" s="169"/>
      <c r="M142" s="158" t="str">
        <f>Formations[[#This Row],[NOM]]&amp;Formations[[#This Row],[INTITULE FORMATION]]</f>
        <v>GAYATRecyclage SST</v>
      </c>
    </row>
    <row r="143" spans="1:13" ht="16.5" x14ac:dyDescent="0.45">
      <c r="A143" s="140">
        <v>104638</v>
      </c>
      <c r="B143" s="142" t="str">
        <f>IF(Formations[[#This Row],[MATRICULE]]&lt;&gt;"",VLOOKUP($A143,DATA!$A:$T,2,FALSE),"")</f>
        <v>GAYAT</v>
      </c>
      <c r="C143" s="143" t="str">
        <f>IF(Formations[[#This Row],[MATRICULE]]&lt;&gt;"",VLOOKUP($A143,DATA!$A:$T,3,FALSE),"")</f>
        <v>Frederic</v>
      </c>
      <c r="D143" s="144" t="str">
        <f>IF(Formations[[#This Row],[MATRICULE]]&lt;&gt;"",VLOOKUP($A143,DATA!$A:$T,5,FALSE),"")</f>
        <v>STG</v>
      </c>
      <c r="E143" s="152" t="str">
        <f>IF(Formations[[#This Row],[MATRICULE]]&lt;&gt;"",VLOOKUP(A143,DATA!A:T,4,FALSE),"")</f>
        <v>XUEREB</v>
      </c>
      <c r="F143" s="165" t="s">
        <v>998</v>
      </c>
      <c r="G143" s="134" t="s">
        <v>960</v>
      </c>
      <c r="H143" s="165" t="s">
        <v>5</v>
      </c>
      <c r="I143" s="237" t="s">
        <v>974</v>
      </c>
      <c r="J143" s="167"/>
      <c r="K143" s="168"/>
      <c r="L143" s="169"/>
      <c r="M143" s="158" t="str">
        <f>Formations[[#This Row],[NOM]]&amp;Formations[[#This Row],[INTITULE FORMATION]]</f>
        <v>GAYATHab Electricité</v>
      </c>
    </row>
    <row r="144" spans="1:13" ht="16.5" x14ac:dyDescent="0.45">
      <c r="A144" s="136">
        <v>76818</v>
      </c>
      <c r="B144" s="148" t="str">
        <f>IF(Formations[[#This Row],[MATRICULE]]&lt;&gt;"",VLOOKUP($A144,DATA!$A:$T,2,FALSE),"")</f>
        <v>GENNARO</v>
      </c>
      <c r="C144" s="143" t="str">
        <f>IF(Formations[[#This Row],[MATRICULE]]&lt;&gt;"",VLOOKUP($A144,DATA!$A:$T,3,FALSE),"")</f>
        <v>Serge</v>
      </c>
      <c r="D144" s="144" t="str">
        <f>IF(Formations[[#This Row],[MATRICULE]]&lt;&gt;"",VLOOKUP($A144,DATA!$A:$T,5,FALSE),"")</f>
        <v>STG</v>
      </c>
      <c r="E144" s="155" t="str">
        <f>IF(Formations[[#This Row],[MATRICULE]]&lt;&gt;"",VLOOKUP(A144,DATA!A:T,4,FALSE),"")</f>
        <v>FOUASSIER</v>
      </c>
      <c r="F144" s="165" t="s">
        <v>998</v>
      </c>
      <c r="G144" s="71" t="s">
        <v>960</v>
      </c>
      <c r="H144" s="165" t="s">
        <v>5</v>
      </c>
      <c r="I144" s="237" t="s">
        <v>995</v>
      </c>
      <c r="J144" s="167"/>
      <c r="K144" s="168"/>
      <c r="L144" s="169"/>
      <c r="M144" s="156" t="str">
        <f>Formations[[#This Row],[NOM]]&amp;Formations[[#This Row],[INTITULE FORMATION]]</f>
        <v>GENNARORecyclage CACES3</v>
      </c>
    </row>
    <row r="145" spans="1:13" ht="16.5" x14ac:dyDescent="0.45">
      <c r="A145" s="138">
        <v>103004</v>
      </c>
      <c r="B145" s="142" t="str">
        <f>IF(Formations[[#This Row],[MATRICULE]]&lt;&gt;"",VLOOKUP($A145,DATA!$A:$T,2,FALSE),"")</f>
        <v>GHERSA</v>
      </c>
      <c r="C145" s="143" t="str">
        <f>IF(Formations[[#This Row],[MATRICULE]]&lt;&gt;"",VLOOKUP($A145,DATA!$A:$T,3,FALSE),"")</f>
        <v>Ouali</v>
      </c>
      <c r="D145" s="144" t="str">
        <f>IF(Formations[[#This Row],[MATRICULE]]&lt;&gt;"",VLOOKUP($A145,DATA!$A:$T,5,FALSE),"")</f>
        <v>Aub.</v>
      </c>
      <c r="E145" s="148" t="str">
        <f>IF(Formations[[#This Row],[MATRICULE]]&lt;&gt;"",VLOOKUP(A145,DATA!A:T,4,FALSE),"")</f>
        <v>DARDARE</v>
      </c>
      <c r="F145" s="165" t="s">
        <v>998</v>
      </c>
      <c r="G145" s="134" t="s">
        <v>960</v>
      </c>
      <c r="H145" s="165" t="s">
        <v>5</v>
      </c>
      <c r="I145" s="237" t="s">
        <v>850</v>
      </c>
      <c r="J145" s="167"/>
      <c r="K145" s="168"/>
      <c r="L145" s="169"/>
      <c r="M145" s="157" t="str">
        <f>Formations[[#This Row],[NOM]]&amp;Formations[[#This Row],[INTITULE FORMATION]]</f>
        <v>GHERSAIncendie</v>
      </c>
    </row>
    <row r="146" spans="1:13" ht="16.5" x14ac:dyDescent="0.45">
      <c r="A146" s="139">
        <v>103004</v>
      </c>
      <c r="B146" s="142" t="str">
        <f>IF(Formations[[#This Row],[MATRICULE]]&lt;&gt;"",VLOOKUP($A146,DATA!$A:$T,2,FALSE),"")</f>
        <v>GHERSA</v>
      </c>
      <c r="C146" s="143" t="str">
        <f>IF(Formations[[#This Row],[MATRICULE]]&lt;&gt;"",VLOOKUP($A146,DATA!$A:$T,3,FALSE),"")</f>
        <v>Ouali</v>
      </c>
      <c r="D146" s="144" t="str">
        <f>IF(Formations[[#This Row],[MATRICULE]]&lt;&gt;"",VLOOKUP($A146,DATA!$A:$T,5,FALSE),"")</f>
        <v>Aub.</v>
      </c>
      <c r="E146" s="152" t="str">
        <f>IF(Formations[[#This Row],[MATRICULE]]&lt;&gt;"",VLOOKUP(A146,DATA!A:T,4,FALSE),"")</f>
        <v>DARDARE</v>
      </c>
      <c r="F146" s="165" t="s">
        <v>998</v>
      </c>
      <c r="G146" s="134" t="s">
        <v>960</v>
      </c>
      <c r="H146" s="165" t="s">
        <v>5</v>
      </c>
      <c r="I146" s="237" t="s">
        <v>861</v>
      </c>
      <c r="J146" s="167"/>
      <c r="K146" s="168"/>
      <c r="L146" s="169"/>
      <c r="M146" s="158" t="str">
        <f>Formations[[#This Row],[NOM]]&amp;Formations[[#This Row],[INTITULE FORMATION]]</f>
        <v>GHERSARecyclage SST</v>
      </c>
    </row>
    <row r="147" spans="1:13" ht="16.5" x14ac:dyDescent="0.45">
      <c r="A147" s="138">
        <v>103046</v>
      </c>
      <c r="B147" s="142" t="str">
        <f>IF(Formations[[#This Row],[MATRICULE]]&lt;&gt;"",VLOOKUP($A147,DATA!$A:$T,2,FALSE),"")</f>
        <v>GINESTE</v>
      </c>
      <c r="C147" s="143" t="str">
        <f>IF(Formations[[#This Row],[MATRICULE]]&lt;&gt;"",VLOOKUP($A147,DATA!$A:$T,3,FALSE),"")</f>
        <v>Thierry</v>
      </c>
      <c r="D147" s="144" t="str">
        <f>IF(Formations[[#This Row],[MATRICULE]]&lt;&gt;"",VLOOKUP($A147,DATA!$A:$T,5,FALSE),"")</f>
        <v>Aub.</v>
      </c>
      <c r="E147" s="148" t="str">
        <f>IF(Formations[[#This Row],[MATRICULE]]&lt;&gt;"",VLOOKUP(A147,DATA!A:T,4,FALSE),"")</f>
        <v>PIFFAUT</v>
      </c>
      <c r="F147" s="165" t="s">
        <v>998</v>
      </c>
      <c r="G147" s="134" t="s">
        <v>960</v>
      </c>
      <c r="H147" s="165" t="s">
        <v>5</v>
      </c>
      <c r="I147" s="237" t="s">
        <v>850</v>
      </c>
      <c r="J147" s="167"/>
      <c r="K147" s="168"/>
      <c r="L147" s="169"/>
      <c r="M147" s="157" t="str">
        <f>Formations[[#This Row],[NOM]]&amp;Formations[[#This Row],[INTITULE FORMATION]]</f>
        <v>GINESTEIncendie</v>
      </c>
    </row>
    <row r="148" spans="1:13" ht="16.5" x14ac:dyDescent="0.45">
      <c r="A148" s="140">
        <v>103046</v>
      </c>
      <c r="B148" s="142" t="str">
        <f>IF(Formations[[#This Row],[MATRICULE]]&lt;&gt;"",VLOOKUP($A148,DATA!$A:$T,2,FALSE),"")</f>
        <v>GINESTE</v>
      </c>
      <c r="C148" s="143" t="str">
        <f>IF(Formations[[#This Row],[MATRICULE]]&lt;&gt;"",VLOOKUP($A148,DATA!$A:$T,3,FALSE),"")</f>
        <v>Thierry</v>
      </c>
      <c r="D148" s="144" t="str">
        <f>IF(Formations[[#This Row],[MATRICULE]]&lt;&gt;"",VLOOKUP($A148,DATA!$A:$T,5,FALSE),"")</f>
        <v>Aub.</v>
      </c>
      <c r="E148" s="152" t="str">
        <f>IF(Formations[[#This Row],[MATRICULE]]&lt;&gt;"",VLOOKUP(A148,DATA!A:T,4,FALSE),"")</f>
        <v>PIFFAUT</v>
      </c>
      <c r="F148" s="165" t="s">
        <v>998</v>
      </c>
      <c r="G148" s="134" t="s">
        <v>960</v>
      </c>
      <c r="H148" s="165" t="s">
        <v>5</v>
      </c>
      <c r="I148" s="237" t="s">
        <v>974</v>
      </c>
      <c r="J148" s="167"/>
      <c r="K148" s="168"/>
      <c r="L148" s="169"/>
      <c r="M148" s="158" t="str">
        <f>Formations[[#This Row],[NOM]]&amp;Formations[[#This Row],[INTITULE FORMATION]]</f>
        <v>GINESTEHab Electricité</v>
      </c>
    </row>
    <row r="149" spans="1:13" ht="16.5" x14ac:dyDescent="0.45">
      <c r="A149" s="138">
        <v>104656</v>
      </c>
      <c r="B149" s="142" t="str">
        <f>IF(Formations[[#This Row],[MATRICULE]]&lt;&gt;"",VLOOKUP($A149,DATA!$A:$T,2,FALSE),"")</f>
        <v>GOURBAT</v>
      </c>
      <c r="C149" s="143" t="str">
        <f>IF(Formations[[#This Row],[MATRICULE]]&lt;&gt;"",VLOOKUP($A149,DATA!$A:$T,3,FALSE),"")</f>
        <v>Thierry</v>
      </c>
      <c r="D149" s="144" t="str">
        <f>IF(Formations[[#This Row],[MATRICULE]]&lt;&gt;"",VLOOKUP($A149,DATA!$A:$T,5,FALSE),"")</f>
        <v>STG</v>
      </c>
      <c r="E149" s="149" t="str">
        <f>IF(Formations[[#This Row],[MATRICULE]]&lt;&gt;"",VLOOKUP(A149,DATA!A:T,4,FALSE),"")</f>
        <v>BUISSON</v>
      </c>
      <c r="F149" s="165" t="s">
        <v>998</v>
      </c>
      <c r="G149" s="134" t="s">
        <v>960</v>
      </c>
      <c r="H149" s="165" t="s">
        <v>5</v>
      </c>
      <c r="I149" s="237" t="s">
        <v>971</v>
      </c>
      <c r="J149" s="167"/>
      <c r="K149" s="168"/>
      <c r="L149" s="169"/>
      <c r="M149" s="157" t="str">
        <f>Formations[[#This Row],[NOM]]&amp;Formations[[#This Row],[INTITULE FORMATION]]</f>
        <v>GOURBATGestes et Postures</v>
      </c>
    </row>
    <row r="150" spans="1:13" ht="16.5" x14ac:dyDescent="0.45">
      <c r="A150" s="140">
        <v>104656</v>
      </c>
      <c r="B150" s="142" t="str">
        <f>IF(Formations[[#This Row],[MATRICULE]]&lt;&gt;"",VLOOKUP($A150,DATA!$A:$T,2,FALSE),"")</f>
        <v>GOURBAT</v>
      </c>
      <c r="C150" s="143" t="str">
        <f>IF(Formations[[#This Row],[MATRICULE]]&lt;&gt;"",VLOOKUP($A150,DATA!$A:$T,3,FALSE),"")</f>
        <v>Thierry</v>
      </c>
      <c r="D150" s="144" t="str">
        <f>IF(Formations[[#This Row],[MATRICULE]]&lt;&gt;"",VLOOKUP($A150,DATA!$A:$T,5,FALSE),"")</f>
        <v>STG</v>
      </c>
      <c r="E150" s="152" t="str">
        <f>IF(Formations[[#This Row],[MATRICULE]]&lt;&gt;"",VLOOKUP(A150,DATA!A:T,4,FALSE),"")</f>
        <v>BUISSON</v>
      </c>
      <c r="F150" s="165" t="s">
        <v>998</v>
      </c>
      <c r="G150" s="134" t="s">
        <v>960</v>
      </c>
      <c r="H150" s="165" t="s">
        <v>5</v>
      </c>
      <c r="I150" s="237" t="s">
        <v>974</v>
      </c>
      <c r="J150" s="167"/>
      <c r="K150" s="168"/>
      <c r="L150" s="169"/>
      <c r="M150" s="158" t="str">
        <f>Formations[[#This Row],[NOM]]&amp;Formations[[#This Row],[INTITULE FORMATION]]</f>
        <v>GOURBATHab Electricité</v>
      </c>
    </row>
    <row r="151" spans="1:13" ht="16.5" x14ac:dyDescent="0.45">
      <c r="A151" s="138">
        <v>103093</v>
      </c>
      <c r="B151" s="142" t="str">
        <f>IF(Formations[[#This Row],[MATRICULE]]&lt;&gt;"",VLOOKUP($A151,DATA!$A:$T,2,FALSE),"")</f>
        <v>GRABARZ</v>
      </c>
      <c r="C151" s="143" t="str">
        <f>IF(Formations[[#This Row],[MATRICULE]]&lt;&gt;"",VLOOKUP($A151,DATA!$A:$T,3,FALSE),"")</f>
        <v>Pierre</v>
      </c>
      <c r="D151" s="144" t="str">
        <f>IF(Formations[[#This Row],[MATRICULE]]&lt;&gt;"",VLOOKUP($A151,DATA!$A:$T,5,FALSE),"")</f>
        <v>Aub.</v>
      </c>
      <c r="E151" s="148" t="str">
        <f>IF(Formations[[#This Row],[MATRICULE]]&lt;&gt;"",VLOOKUP(A151,DATA!A:T,4,FALSE),"")</f>
        <v>SAVY</v>
      </c>
      <c r="F151" s="165" t="s">
        <v>998</v>
      </c>
      <c r="G151" s="134" t="s">
        <v>960</v>
      </c>
      <c r="H151" s="165" t="s">
        <v>5</v>
      </c>
      <c r="I151" s="237" t="s">
        <v>973</v>
      </c>
      <c r="J151" s="167"/>
      <c r="K151" s="168"/>
      <c r="L151" s="169"/>
      <c r="M151" s="157" t="str">
        <f>Formations[[#This Row],[NOM]]&amp;Formations[[#This Row],[INTITULE FORMATION]]</f>
        <v>GRABARZRisques Chimiques</v>
      </c>
    </row>
    <row r="152" spans="1:13" ht="16.5" x14ac:dyDescent="0.45">
      <c r="A152" s="138">
        <v>104655</v>
      </c>
      <c r="B152" s="142" t="str">
        <f>IF(Formations[[#This Row],[MATRICULE]]&lt;&gt;"",VLOOKUP($A152,DATA!$A:$T,2,FALSE),"")</f>
        <v>GRANGIER</v>
      </c>
      <c r="C152" s="143" t="str">
        <f>IF(Formations[[#This Row],[MATRICULE]]&lt;&gt;"",VLOOKUP($A152,DATA!$A:$T,3,FALSE),"")</f>
        <v>Eric</v>
      </c>
      <c r="D152" s="144" t="str">
        <f>IF(Formations[[#This Row],[MATRICULE]]&lt;&gt;"",VLOOKUP($A152,DATA!$A:$T,5,FALSE),"")</f>
        <v>STG</v>
      </c>
      <c r="E152" s="149" t="str">
        <f>IF(Formations[[#This Row],[MATRICULE]]&lt;&gt;"",VLOOKUP(A152,DATA!A:T,4,FALSE),"")</f>
        <v>XUEREB</v>
      </c>
      <c r="F152" s="165" t="s">
        <v>998</v>
      </c>
      <c r="G152" s="134" t="s">
        <v>960</v>
      </c>
      <c r="H152" s="165" t="s">
        <v>5</v>
      </c>
      <c r="I152" s="237" t="s">
        <v>971</v>
      </c>
      <c r="J152" s="167"/>
      <c r="K152" s="168"/>
      <c r="L152" s="169"/>
      <c r="M152" s="157" t="str">
        <f>Formations[[#This Row],[NOM]]&amp;Formations[[#This Row],[INTITULE FORMATION]]</f>
        <v>GRANGIERGestes et Postures</v>
      </c>
    </row>
    <row r="153" spans="1:13" ht="16.5" x14ac:dyDescent="0.45">
      <c r="A153" s="138">
        <v>104655</v>
      </c>
      <c r="B153" s="142" t="str">
        <f>IF(Formations[[#This Row],[MATRICULE]]&lt;&gt;"",VLOOKUP($A153,DATA!$A:$T,2,FALSE),"")</f>
        <v>GRANGIER</v>
      </c>
      <c r="C153" s="143" t="str">
        <f>IF(Formations[[#This Row],[MATRICULE]]&lt;&gt;"",VLOOKUP($A153,DATA!$A:$T,3,FALSE),"")</f>
        <v>Eric</v>
      </c>
      <c r="D153" s="144" t="str">
        <f>IF(Formations[[#This Row],[MATRICULE]]&lt;&gt;"",VLOOKUP($A153,DATA!$A:$T,5,FALSE),"")</f>
        <v>STG</v>
      </c>
      <c r="E153" s="149" t="str">
        <f>IF(Formations[[#This Row],[MATRICULE]]&lt;&gt;"",VLOOKUP(A153,DATA!A:T,4,FALSE),"")</f>
        <v>XUEREB</v>
      </c>
      <c r="F153" s="165" t="s">
        <v>998</v>
      </c>
      <c r="G153" s="134" t="s">
        <v>960</v>
      </c>
      <c r="H153" s="165" t="s">
        <v>5</v>
      </c>
      <c r="I153" s="237" t="s">
        <v>973</v>
      </c>
      <c r="J153" s="167"/>
      <c r="K153" s="168"/>
      <c r="L153" s="169"/>
      <c r="M153" s="157" t="str">
        <f>Formations[[#This Row],[NOM]]&amp;Formations[[#This Row],[INTITULE FORMATION]]</f>
        <v>GRANGIERRisques Chimiques</v>
      </c>
    </row>
    <row r="154" spans="1:13" ht="16.5" x14ac:dyDescent="0.45">
      <c r="A154" s="139">
        <v>104655</v>
      </c>
      <c r="B154" s="142" t="str">
        <f>IF(Formations[[#This Row],[MATRICULE]]&lt;&gt;"",VLOOKUP($A154,DATA!$A:$T,2,FALSE),"")</f>
        <v>GRANGIER</v>
      </c>
      <c r="C154" s="143" t="str">
        <f>IF(Formations[[#This Row],[MATRICULE]]&lt;&gt;"",VLOOKUP($A154,DATA!$A:$T,3,FALSE),"")</f>
        <v>Eric</v>
      </c>
      <c r="D154" s="144" t="str">
        <f>IF(Formations[[#This Row],[MATRICULE]]&lt;&gt;"",VLOOKUP($A154,DATA!$A:$T,5,FALSE),"")</f>
        <v>STG</v>
      </c>
      <c r="E154" s="152" t="str">
        <f>IF(Formations[[#This Row],[MATRICULE]]&lt;&gt;"",VLOOKUP(A154,DATA!A:T,4,FALSE),"")</f>
        <v>XUEREB</v>
      </c>
      <c r="F154" s="165" t="s">
        <v>998</v>
      </c>
      <c r="G154" s="134" t="s">
        <v>960</v>
      </c>
      <c r="H154" s="165" t="s">
        <v>5</v>
      </c>
      <c r="I154" s="237" t="s">
        <v>861</v>
      </c>
      <c r="J154" s="167"/>
      <c r="K154" s="168"/>
      <c r="L154" s="169"/>
      <c r="M154" s="158" t="str">
        <f>Formations[[#This Row],[NOM]]&amp;Formations[[#This Row],[INTITULE FORMATION]]</f>
        <v>GRANGIERRecyclage SST</v>
      </c>
    </row>
    <row r="155" spans="1:13" ht="16.5" x14ac:dyDescent="0.45">
      <c r="A155" s="139">
        <v>103063</v>
      </c>
      <c r="B155" s="142" t="str">
        <f>IF(Formations[[#This Row],[MATRICULE]]&lt;&gt;"",VLOOKUP($A155,DATA!$A:$T,2,FALSE),"")</f>
        <v>GRASSET</v>
      </c>
      <c r="C155" s="143" t="str">
        <f>IF(Formations[[#This Row],[MATRICULE]]&lt;&gt;"",VLOOKUP($A155,DATA!$A:$T,3,FALSE),"")</f>
        <v>Alain</v>
      </c>
      <c r="D155" s="144" t="str">
        <f>IF(Formations[[#This Row],[MATRICULE]]&lt;&gt;"",VLOOKUP($A155,DATA!$A:$T,5,FALSE),"")</f>
        <v>Aub.</v>
      </c>
      <c r="E155" s="152" t="str">
        <f>IF(Formations[[#This Row],[MATRICULE]]&lt;&gt;"",VLOOKUP(A155,DATA!A:T,4,FALSE),"")</f>
        <v>ALIX</v>
      </c>
      <c r="F155" s="165" t="s">
        <v>998</v>
      </c>
      <c r="G155" s="134" t="s">
        <v>960</v>
      </c>
      <c r="H155" s="165" t="s">
        <v>5</v>
      </c>
      <c r="I155" s="237" t="s">
        <v>861</v>
      </c>
      <c r="J155" s="167"/>
      <c r="K155" s="168"/>
      <c r="L155" s="169"/>
      <c r="M155" s="158" t="str">
        <f>Formations[[#This Row],[NOM]]&amp;Formations[[#This Row],[INTITULE FORMATION]]</f>
        <v>GRASSETRecyclage SST</v>
      </c>
    </row>
    <row r="156" spans="1:13" ht="16.5" x14ac:dyDescent="0.45">
      <c r="A156" s="138">
        <v>10555049</v>
      </c>
      <c r="B156" s="142" t="str">
        <f>IF(Formations[[#This Row],[MATRICULE]]&lt;&gt;"",VLOOKUP($A156,DATA!$A:$T,2,FALSE),"")</f>
        <v>GREPPAT</v>
      </c>
      <c r="C156" s="143" t="str">
        <f>IF(Formations[[#This Row],[MATRICULE]]&lt;&gt;"",VLOOKUP($A156,DATA!$A:$T,3,FALSE),"")</f>
        <v>Christophe</v>
      </c>
      <c r="D156" s="144" t="str">
        <f>IF(Formations[[#This Row],[MATRICULE]]&lt;&gt;"",VLOOKUP($A156,DATA!$A:$T,5,FALSE),"")</f>
        <v>STG</v>
      </c>
      <c r="E156" s="150" t="str">
        <f>IF(Formations[[#This Row],[MATRICULE]]&lt;&gt;"",VLOOKUP(A156,DATA!A:T,4,FALSE),"")</f>
        <v>XUEREB</v>
      </c>
      <c r="F156" s="165" t="s">
        <v>998</v>
      </c>
      <c r="G156" s="134" t="s">
        <v>960</v>
      </c>
      <c r="H156" s="165" t="s">
        <v>5</v>
      </c>
      <c r="I156" s="237" t="s">
        <v>971</v>
      </c>
      <c r="J156" s="167"/>
      <c r="K156" s="168"/>
      <c r="L156" s="169"/>
      <c r="M156" s="157" t="str">
        <f>Formations[[#This Row],[NOM]]&amp;Formations[[#This Row],[INTITULE FORMATION]]</f>
        <v>GREPPATGestes et Postures</v>
      </c>
    </row>
    <row r="157" spans="1:13" ht="16.5" x14ac:dyDescent="0.45">
      <c r="A157" s="140">
        <v>102985</v>
      </c>
      <c r="B157" s="142" t="str">
        <f>IF(Formations[[#This Row],[MATRICULE]]&lt;&gt;"",VLOOKUP($A157,DATA!$A:$T,2,FALSE),"")</f>
        <v>GROUPIERRE</v>
      </c>
      <c r="C157" s="143" t="str">
        <f>IF(Formations[[#This Row],[MATRICULE]]&lt;&gt;"",VLOOKUP($A157,DATA!$A:$T,3,FALSE),"")</f>
        <v>Eric</v>
      </c>
      <c r="D157" s="144" t="str">
        <f>IF(Formations[[#This Row],[MATRICULE]]&lt;&gt;"",VLOOKUP($A157,DATA!$A:$T,5,FALSE),"")</f>
        <v>Aub.</v>
      </c>
      <c r="E157" s="152" t="str">
        <f>IF(Formations[[#This Row],[MATRICULE]]&lt;&gt;"",VLOOKUP(A157,DATA!A:T,4,FALSE),"")</f>
        <v>ALIX</v>
      </c>
      <c r="F157" s="165" t="s">
        <v>998</v>
      </c>
      <c r="G157" s="134" t="s">
        <v>960</v>
      </c>
      <c r="H157" s="165" t="s">
        <v>5</v>
      </c>
      <c r="I157" s="237" t="s">
        <v>974</v>
      </c>
      <c r="J157" s="167"/>
      <c r="K157" s="168"/>
      <c r="L157" s="169"/>
      <c r="M157" s="158" t="str">
        <f>Formations[[#This Row],[NOM]]&amp;Formations[[#This Row],[INTITULE FORMATION]]</f>
        <v>GROUPIERREHab Electricité</v>
      </c>
    </row>
    <row r="158" spans="1:13" ht="16.5" x14ac:dyDescent="0.45">
      <c r="A158" s="138">
        <v>103035</v>
      </c>
      <c r="B158" s="142" t="str">
        <f>IF(Formations[[#This Row],[MATRICULE]]&lt;&gt;"",VLOOKUP($A158,DATA!$A:$T,2,FALSE),"")</f>
        <v>GUILHON</v>
      </c>
      <c r="C158" s="143" t="str">
        <f>IF(Formations[[#This Row],[MATRICULE]]&lt;&gt;"",VLOOKUP($A158,DATA!$A:$T,3,FALSE),"")</f>
        <v>Bernard</v>
      </c>
      <c r="D158" s="144" t="str">
        <f>IF(Formations[[#This Row],[MATRICULE]]&lt;&gt;"",VLOOKUP($A158,DATA!$A:$T,5,FALSE),"")</f>
        <v>Aub.</v>
      </c>
      <c r="E158" s="151" t="str">
        <f>IF(Formations[[#This Row],[MATRICULE]]&lt;&gt;"",VLOOKUP(A158,DATA!A:T,4,FALSE),"")</f>
        <v>FUENTES</v>
      </c>
      <c r="F158" s="165" t="s">
        <v>998</v>
      </c>
      <c r="G158" s="134" t="s">
        <v>960</v>
      </c>
      <c r="H158" s="165" t="s">
        <v>5</v>
      </c>
      <c r="I158" s="237" t="s">
        <v>850</v>
      </c>
      <c r="J158" s="167"/>
      <c r="K158" s="168"/>
      <c r="L158" s="169"/>
      <c r="M158" s="157" t="str">
        <f>Formations[[#This Row],[NOM]]&amp;Formations[[#This Row],[INTITULE FORMATION]]</f>
        <v>GUILHONIncendie</v>
      </c>
    </row>
    <row r="159" spans="1:13" ht="16.5" x14ac:dyDescent="0.45">
      <c r="A159" s="138">
        <v>103035</v>
      </c>
      <c r="B159" s="142" t="str">
        <f>IF(Formations[[#This Row],[MATRICULE]]&lt;&gt;"",VLOOKUP($A159,DATA!$A:$T,2,FALSE),"")</f>
        <v>GUILHON</v>
      </c>
      <c r="C159" s="143" t="str">
        <f>IF(Formations[[#This Row],[MATRICULE]]&lt;&gt;"",VLOOKUP($A159,DATA!$A:$T,3,FALSE),"")</f>
        <v>Bernard</v>
      </c>
      <c r="D159" s="144" t="str">
        <f>IF(Formations[[#This Row],[MATRICULE]]&lt;&gt;"",VLOOKUP($A159,DATA!$A:$T,5,FALSE),"")</f>
        <v>Aub.</v>
      </c>
      <c r="E159" s="151" t="str">
        <f>IF(Formations[[#This Row],[MATRICULE]]&lt;&gt;"",VLOOKUP(A159,DATA!A:T,4,FALSE),"")</f>
        <v>FUENTES</v>
      </c>
      <c r="F159" s="165" t="s">
        <v>998</v>
      </c>
      <c r="G159" s="134" t="s">
        <v>960</v>
      </c>
      <c r="H159" s="165" t="s">
        <v>5</v>
      </c>
      <c r="I159" s="237" t="s">
        <v>973</v>
      </c>
      <c r="J159" s="167"/>
      <c r="K159" s="168"/>
      <c r="L159" s="169"/>
      <c r="M159" s="157" t="str">
        <f>Formations[[#This Row],[NOM]]&amp;Formations[[#This Row],[INTITULE FORMATION]]</f>
        <v>GUILHONRisques Chimiques</v>
      </c>
    </row>
    <row r="160" spans="1:13" ht="16.5" x14ac:dyDescent="0.45">
      <c r="A160" s="138">
        <v>104685</v>
      </c>
      <c r="B160" s="142" t="str">
        <f>IF(Formations[[#This Row],[MATRICULE]]&lt;&gt;"",VLOOKUP($A160,DATA!$A:$T,2,FALSE),"")</f>
        <v>GUILLAUD</v>
      </c>
      <c r="C160" s="143" t="str">
        <f>IF(Formations[[#This Row],[MATRICULE]]&lt;&gt;"",VLOOKUP($A160,DATA!$A:$T,3,FALSE),"")</f>
        <v>Michel</v>
      </c>
      <c r="D160" s="144" t="str">
        <f>IF(Formations[[#This Row],[MATRICULE]]&lt;&gt;"",VLOOKUP($A160,DATA!$A:$T,5,FALSE),"")</f>
        <v>STG</v>
      </c>
      <c r="E160" s="149" t="str">
        <f>IF(Formations[[#This Row],[MATRICULE]]&lt;&gt;"",VLOOKUP(A160,DATA!A:T,4,FALSE),"")</f>
        <v>XUEREB</v>
      </c>
      <c r="F160" s="165" t="s">
        <v>998</v>
      </c>
      <c r="G160" s="134" t="s">
        <v>960</v>
      </c>
      <c r="H160" s="165" t="s">
        <v>5</v>
      </c>
      <c r="I160" s="237" t="s">
        <v>971</v>
      </c>
      <c r="J160" s="167"/>
      <c r="K160" s="168"/>
      <c r="L160" s="169"/>
      <c r="M160" s="157" t="str">
        <f>Formations[[#This Row],[NOM]]&amp;Formations[[#This Row],[INTITULE FORMATION]]</f>
        <v>GUILLAUDGestes et Postures</v>
      </c>
    </row>
    <row r="161" spans="1:13" ht="16.5" x14ac:dyDescent="0.45">
      <c r="A161" s="138">
        <v>104685</v>
      </c>
      <c r="B161" s="142" t="str">
        <f>IF(Formations[[#This Row],[MATRICULE]]&lt;&gt;"",VLOOKUP($A161,DATA!$A:$T,2,FALSE),"")</f>
        <v>GUILLAUD</v>
      </c>
      <c r="C161" s="143" t="str">
        <f>IF(Formations[[#This Row],[MATRICULE]]&lt;&gt;"",VLOOKUP($A161,DATA!$A:$T,3,FALSE),"")</f>
        <v>Michel</v>
      </c>
      <c r="D161" s="144" t="str">
        <f>IF(Formations[[#This Row],[MATRICULE]]&lt;&gt;"",VLOOKUP($A161,DATA!$A:$T,5,FALSE),"")</f>
        <v>STG</v>
      </c>
      <c r="E161" s="149" t="str">
        <f>IF(Formations[[#This Row],[MATRICULE]]&lt;&gt;"",VLOOKUP(A161,DATA!A:T,4,FALSE),"")</f>
        <v>XUEREB</v>
      </c>
      <c r="F161" s="165" t="s">
        <v>998</v>
      </c>
      <c r="G161" s="134" t="s">
        <v>960</v>
      </c>
      <c r="H161" s="165" t="s">
        <v>5</v>
      </c>
      <c r="I161" s="237" t="s">
        <v>850</v>
      </c>
      <c r="J161" s="167"/>
      <c r="K161" s="168"/>
      <c r="L161" s="169"/>
      <c r="M161" s="157" t="str">
        <f>Formations[[#This Row],[NOM]]&amp;Formations[[#This Row],[INTITULE FORMATION]]</f>
        <v>GUILLAUDIncendie</v>
      </c>
    </row>
    <row r="162" spans="1:13" ht="16.5" x14ac:dyDescent="0.45">
      <c r="A162" s="139">
        <v>103114</v>
      </c>
      <c r="B162" s="142" t="str">
        <f>IF(Formations[[#This Row],[MATRICULE]]&lt;&gt;"",VLOOKUP($A162,DATA!$A:$T,2,FALSE),"")</f>
        <v>HAON</v>
      </c>
      <c r="C162" s="143" t="str">
        <f>IF(Formations[[#This Row],[MATRICULE]]&lt;&gt;"",VLOOKUP($A162,DATA!$A:$T,3,FALSE),"")</f>
        <v>Patrick</v>
      </c>
      <c r="D162" s="144" t="str">
        <f>IF(Formations[[#This Row],[MATRICULE]]&lt;&gt;"",VLOOKUP($A162,DATA!$A:$T,5,FALSE),"")</f>
        <v>Aub.</v>
      </c>
      <c r="E162" s="152" t="str">
        <f>IF(Formations[[#This Row],[MATRICULE]]&lt;&gt;"",VLOOKUP(A162,DATA!A:T,4,FALSE),"")</f>
        <v>PIFFAUT</v>
      </c>
      <c r="F162" s="165" t="s">
        <v>998</v>
      </c>
      <c r="G162" s="134" t="s">
        <v>960</v>
      </c>
      <c r="H162" s="165" t="s">
        <v>5</v>
      </c>
      <c r="I162" s="237" t="s">
        <v>861</v>
      </c>
      <c r="J162" s="167"/>
      <c r="K162" s="168"/>
      <c r="L162" s="169"/>
      <c r="M162" s="158" t="str">
        <f>Formations[[#This Row],[NOM]]&amp;Formations[[#This Row],[INTITULE FORMATION]]</f>
        <v>HAONRecyclage SST</v>
      </c>
    </row>
    <row r="163" spans="1:13" ht="16.5" x14ac:dyDescent="0.45">
      <c r="A163" s="138">
        <v>191520</v>
      </c>
      <c r="B163" s="142" t="str">
        <f>IF(Formations[[#This Row],[MATRICULE]]&lt;&gt;"",VLOOKUP($A163,DATA!$A:$T,2,FALSE),"")</f>
        <v>HAUTOT</v>
      </c>
      <c r="C163" s="143" t="str">
        <f>IF(Formations[[#This Row],[MATRICULE]]&lt;&gt;"",VLOOKUP($A163,DATA!$A:$T,3,FALSE),"")</f>
        <v>Pascal</v>
      </c>
      <c r="D163" s="144" t="str">
        <f>IF(Formations[[#This Row],[MATRICULE]]&lt;&gt;"",VLOOKUP($A163,DATA!$A:$T,5,FALSE),"")</f>
        <v>Lattes</v>
      </c>
      <c r="E163" s="148" t="str">
        <f>IF(Formations[[#This Row],[MATRICULE]]&lt;&gt;"",VLOOKUP(A163,DATA!A:T,4,FALSE),"")</f>
        <v>VERNE</v>
      </c>
      <c r="F163" s="165" t="s">
        <v>998</v>
      </c>
      <c r="G163" s="134" t="s">
        <v>960</v>
      </c>
      <c r="H163" s="165" t="s">
        <v>5</v>
      </c>
      <c r="I163" s="237" t="s">
        <v>971</v>
      </c>
      <c r="J163" s="167"/>
      <c r="K163" s="168"/>
      <c r="L163" s="169"/>
      <c r="M163" s="157" t="str">
        <f>Formations[[#This Row],[NOM]]&amp;Formations[[#This Row],[INTITULE FORMATION]]</f>
        <v>HAUTOTGestes et Postures</v>
      </c>
    </row>
    <row r="164" spans="1:13" ht="16.5" x14ac:dyDescent="0.45">
      <c r="A164" s="138">
        <v>102926</v>
      </c>
      <c r="B164" s="142" t="str">
        <f>IF(Formations[[#This Row],[MATRICULE]]&lt;&gt;"",VLOOKUP($A164,DATA!$A:$T,2,FALSE),"")</f>
        <v>HERITIER</v>
      </c>
      <c r="C164" s="143" t="str">
        <f>IF(Formations[[#This Row],[MATRICULE]]&lt;&gt;"",VLOOKUP($A164,DATA!$A:$T,3,FALSE),"")</f>
        <v>Marjorie</v>
      </c>
      <c r="D164" s="144" t="str">
        <f>IF(Formations[[#This Row],[MATRICULE]]&lt;&gt;"",VLOOKUP($A164,DATA!$A:$T,5,FALSE),"")</f>
        <v>Aub.</v>
      </c>
      <c r="E164" s="148" t="str">
        <f>IF(Formations[[#This Row],[MATRICULE]]&lt;&gt;"",VLOOKUP(A164,DATA!A:T,4,FALSE),"")</f>
        <v>ALIX</v>
      </c>
      <c r="F164" s="165" t="s">
        <v>998</v>
      </c>
      <c r="G164" s="134" t="s">
        <v>960</v>
      </c>
      <c r="H164" s="165" t="s">
        <v>5</v>
      </c>
      <c r="I164" s="237" t="s">
        <v>850</v>
      </c>
      <c r="J164" s="167"/>
      <c r="K164" s="168"/>
      <c r="L164" s="169"/>
      <c r="M164" s="157" t="str">
        <f>Formations[[#This Row],[NOM]]&amp;Formations[[#This Row],[INTITULE FORMATION]]</f>
        <v>HERITIERIncendie</v>
      </c>
    </row>
    <row r="165" spans="1:13" ht="16.5" x14ac:dyDescent="0.45">
      <c r="A165" s="138">
        <v>104647</v>
      </c>
      <c r="B165" s="142" t="str">
        <f>IF(Formations[[#This Row],[MATRICULE]]&lt;&gt;"",VLOOKUP($A165,DATA!$A:$T,2,FALSE),"")</f>
        <v>HERNANDEZ</v>
      </c>
      <c r="C165" s="143" t="str">
        <f>IF(Formations[[#This Row],[MATRICULE]]&lt;&gt;"",VLOOKUP($A165,DATA!$A:$T,3,FALSE),"")</f>
        <v>Pierre</v>
      </c>
      <c r="D165" s="144" t="str">
        <f>IF(Formations[[#This Row],[MATRICULE]]&lt;&gt;"",VLOOKUP($A165,DATA!$A:$T,5,FALSE),"")</f>
        <v>STG</v>
      </c>
      <c r="E165" s="149" t="str">
        <f>IF(Formations[[#This Row],[MATRICULE]]&lt;&gt;"",VLOOKUP(A165,DATA!A:T,4,FALSE),"")</f>
        <v>XUEREB</v>
      </c>
      <c r="F165" s="165" t="s">
        <v>998</v>
      </c>
      <c r="G165" s="134" t="s">
        <v>960</v>
      </c>
      <c r="H165" s="165" t="s">
        <v>5</v>
      </c>
      <c r="I165" s="237" t="s">
        <v>850</v>
      </c>
      <c r="J165" s="167"/>
      <c r="K165" s="168"/>
      <c r="L165" s="169"/>
      <c r="M165" s="157" t="str">
        <f>Formations[[#This Row],[NOM]]&amp;Formations[[#This Row],[INTITULE FORMATION]]</f>
        <v>HERNANDEZIncendie</v>
      </c>
    </row>
    <row r="166" spans="1:13" ht="16.5" x14ac:dyDescent="0.45">
      <c r="A166" s="140">
        <v>10507194</v>
      </c>
      <c r="B166" s="142" t="str">
        <f>IF(Formations[[#This Row],[MATRICULE]]&lt;&gt;"",VLOOKUP($A166,DATA!$A:$T,2,FALSE),"")</f>
        <v>HIERAMENTE</v>
      </c>
      <c r="C166" s="143" t="str">
        <f>IF(Formations[[#This Row],[MATRICULE]]&lt;&gt;"",VLOOKUP($A166,DATA!$A:$T,3,FALSE),"")</f>
        <v>Julien</v>
      </c>
      <c r="D166" s="144" t="str">
        <f>IF(Formations[[#This Row],[MATRICULE]]&lt;&gt;"",VLOOKUP($A166,DATA!$A:$T,5,FALSE),"")</f>
        <v>STG</v>
      </c>
      <c r="E166" s="152" t="str">
        <f>IF(Formations[[#This Row],[MATRICULE]]&lt;&gt;"",VLOOKUP(A166,DATA!A:T,4,FALSE),"")</f>
        <v>BUISSON</v>
      </c>
      <c r="F166" s="165" t="s">
        <v>998</v>
      </c>
      <c r="G166" s="134" t="s">
        <v>960</v>
      </c>
      <c r="H166" s="165" t="s">
        <v>5</v>
      </c>
      <c r="I166" s="237" t="s">
        <v>974</v>
      </c>
      <c r="J166" s="167"/>
      <c r="K166" s="168"/>
      <c r="L166" s="169"/>
      <c r="M166" s="158" t="str">
        <f>Formations[[#This Row],[NOM]]&amp;Formations[[#This Row],[INTITULE FORMATION]]</f>
        <v>HIERAMENTEHab Electricité</v>
      </c>
    </row>
    <row r="167" spans="1:13" ht="16.5" x14ac:dyDescent="0.45">
      <c r="A167" s="138">
        <v>191229</v>
      </c>
      <c r="B167" s="142" t="str">
        <f>IF(Formations[[#This Row],[MATRICULE]]&lt;&gt;"",VLOOKUP($A167,DATA!$A:$T,2,FALSE),"")</f>
        <v>HIPPOLITE</v>
      </c>
      <c r="C167" s="143" t="str">
        <f>IF(Formations[[#This Row],[MATRICULE]]&lt;&gt;"",VLOOKUP($A167,DATA!$A:$T,3,FALSE),"")</f>
        <v>Ludovic</v>
      </c>
      <c r="D167" s="144" t="str">
        <f>IF(Formations[[#This Row],[MATRICULE]]&lt;&gt;"",VLOOKUP($A167,DATA!$A:$T,5,FALSE),"")</f>
        <v>Lattes</v>
      </c>
      <c r="E167" s="148" t="str">
        <f>IF(Formations[[#This Row],[MATRICULE]]&lt;&gt;"",VLOOKUP(A167,DATA!A:T,4,FALSE),"")</f>
        <v>VERNE</v>
      </c>
      <c r="F167" s="165" t="s">
        <v>998</v>
      </c>
      <c r="G167" s="134" t="s">
        <v>960</v>
      </c>
      <c r="H167" s="165" t="s">
        <v>5</v>
      </c>
      <c r="I167" s="237" t="s">
        <v>973</v>
      </c>
      <c r="J167" s="167"/>
      <c r="K167" s="168"/>
      <c r="L167" s="169"/>
      <c r="M167" s="158" t="str">
        <f>Formations[[#This Row],[NOM]]&amp;Formations[[#This Row],[INTITULE FORMATION]]</f>
        <v>HIPPOLITERisques Chimiques</v>
      </c>
    </row>
    <row r="168" spans="1:13" ht="16.5" x14ac:dyDescent="0.45">
      <c r="A168" s="140">
        <v>69157</v>
      </c>
      <c r="B168" s="142" t="str">
        <f>IF(Formations[[#This Row],[MATRICULE]]&lt;&gt;"",VLOOKUP($A168,DATA!$A:$T,2,FALSE),"")</f>
        <v>JACKEL</v>
      </c>
      <c r="C168" s="143" t="str">
        <f>IF(Formations[[#This Row],[MATRICULE]]&lt;&gt;"",VLOOKUP($A168,DATA!$A:$T,3,FALSE),"")</f>
        <v>Ludovic</v>
      </c>
      <c r="D168" s="144" t="str">
        <f>IF(Formations[[#This Row],[MATRICULE]]&lt;&gt;"",VLOOKUP($A168,DATA!$A:$T,5,FALSE),"")</f>
        <v>Lattes</v>
      </c>
      <c r="E168" s="152" t="str">
        <f>IF(Formations[[#This Row],[MATRICULE]]&lt;&gt;"",VLOOKUP(A168,DATA!A:T,4,FALSE),"")</f>
        <v>VERNE</v>
      </c>
      <c r="F168" s="165" t="s">
        <v>998</v>
      </c>
      <c r="G168" s="134" t="s">
        <v>960</v>
      </c>
      <c r="H168" s="165" t="s">
        <v>5</v>
      </c>
      <c r="I168" s="237" t="s">
        <v>994</v>
      </c>
      <c r="J168" s="167"/>
      <c r="K168" s="168"/>
      <c r="L168" s="169"/>
      <c r="M168" s="158" t="str">
        <f>Formations[[#This Row],[NOM]]&amp;Formations[[#This Row],[INTITULE FORMATION]]</f>
        <v>JACKELSEEDH</v>
      </c>
    </row>
    <row r="169" spans="1:13" ht="16.5" x14ac:dyDescent="0.45">
      <c r="A169" s="139">
        <v>102910</v>
      </c>
      <c r="B169" s="142" t="str">
        <f>IF(Formations[[#This Row],[MATRICULE]]&lt;&gt;"",VLOOKUP($A169,DATA!$A:$T,2,FALSE),"")</f>
        <v>JOANNY</v>
      </c>
      <c r="C169" s="143" t="str">
        <f>IF(Formations[[#This Row],[MATRICULE]]&lt;&gt;"",VLOOKUP($A169,DATA!$A:$T,3,FALSE),"")</f>
        <v>Patrick</v>
      </c>
      <c r="D169" s="144" t="str">
        <f>IF(Formations[[#This Row],[MATRICULE]]&lt;&gt;"",VLOOKUP($A169,DATA!$A:$T,5,FALSE),"")</f>
        <v>Aub.</v>
      </c>
      <c r="E169" s="152" t="str">
        <f>IF(Formations[[#This Row],[MATRICULE]]&lt;&gt;"",VLOOKUP(A169,DATA!A:T,4,FALSE),"")</f>
        <v>PIFFAUT</v>
      </c>
      <c r="F169" s="165" t="s">
        <v>998</v>
      </c>
      <c r="G169" s="134" t="s">
        <v>960</v>
      </c>
      <c r="H169" s="165" t="s">
        <v>5</v>
      </c>
      <c r="I169" s="237" t="s">
        <v>861</v>
      </c>
      <c r="J169" s="167"/>
      <c r="K169" s="168"/>
      <c r="L169" s="169"/>
      <c r="M169" s="158" t="str">
        <f>Formations[[#This Row],[NOM]]&amp;Formations[[#This Row],[INTITULE FORMATION]]</f>
        <v>JOANNYRecyclage SST</v>
      </c>
    </row>
    <row r="170" spans="1:13" ht="16.5" x14ac:dyDescent="0.45">
      <c r="A170" s="140">
        <v>102910</v>
      </c>
      <c r="B170" s="142" t="str">
        <f>IF(Formations[[#This Row],[MATRICULE]]&lt;&gt;"",VLOOKUP($A170,DATA!$A:$T,2,FALSE),"")</f>
        <v>JOANNY</v>
      </c>
      <c r="C170" s="143" t="str">
        <f>IF(Formations[[#This Row],[MATRICULE]]&lt;&gt;"",VLOOKUP($A170,DATA!$A:$T,3,FALSE),"")</f>
        <v>Patrick</v>
      </c>
      <c r="D170" s="144" t="str">
        <f>IF(Formations[[#This Row],[MATRICULE]]&lt;&gt;"",VLOOKUP($A170,DATA!$A:$T,5,FALSE),"")</f>
        <v>Aub.</v>
      </c>
      <c r="E170" s="152" t="str">
        <f>IF(Formations[[#This Row],[MATRICULE]]&lt;&gt;"",VLOOKUP(A170,DATA!A:T,4,FALSE),"")</f>
        <v>PIFFAUT</v>
      </c>
      <c r="F170" s="165" t="s">
        <v>998</v>
      </c>
      <c r="G170" s="134" t="s">
        <v>960</v>
      </c>
      <c r="H170" s="165" t="s">
        <v>5</v>
      </c>
      <c r="I170" s="237" t="s">
        <v>974</v>
      </c>
      <c r="J170" s="167"/>
      <c r="K170" s="168"/>
      <c r="L170" s="169"/>
      <c r="M170" s="158" t="str">
        <f>Formations[[#This Row],[NOM]]&amp;Formations[[#This Row],[INTITULE FORMATION]]</f>
        <v>JOANNYHab Electricité</v>
      </c>
    </row>
    <row r="171" spans="1:13" ht="16.5" x14ac:dyDescent="0.45">
      <c r="A171" s="138">
        <v>103029</v>
      </c>
      <c r="B171" s="142" t="str">
        <f>IF(Formations[[#This Row],[MATRICULE]]&lt;&gt;"",VLOOKUP($A171,DATA!$A:$T,2,FALSE),"")</f>
        <v>KRASOUSKY</v>
      </c>
      <c r="C171" s="143" t="str">
        <f>IF(Formations[[#This Row],[MATRICULE]]&lt;&gt;"",VLOOKUP($A171,DATA!$A:$T,3,FALSE),"")</f>
        <v>Jean-Claude</v>
      </c>
      <c r="D171" s="144" t="str">
        <f>IF(Formations[[#This Row],[MATRICULE]]&lt;&gt;"",VLOOKUP($A171,DATA!$A:$T,5,FALSE),"")</f>
        <v>Aub.</v>
      </c>
      <c r="E171" s="148" t="str">
        <f>IF(Formations[[#This Row],[MATRICULE]]&lt;&gt;"",VLOOKUP(A171,DATA!A:T,4,FALSE),"")</f>
        <v>ALIX</v>
      </c>
      <c r="F171" s="165" t="s">
        <v>998</v>
      </c>
      <c r="G171" s="134" t="s">
        <v>960</v>
      </c>
      <c r="H171" s="165" t="s">
        <v>5</v>
      </c>
      <c r="I171" s="237" t="s">
        <v>850</v>
      </c>
      <c r="J171" s="167"/>
      <c r="K171" s="168"/>
      <c r="L171" s="169"/>
      <c r="M171" s="157" t="str">
        <f>Formations[[#This Row],[NOM]]&amp;Formations[[#This Row],[INTITULE FORMATION]]</f>
        <v>KRASOUSKYIncendie</v>
      </c>
    </row>
    <row r="172" spans="1:13" ht="16.5" x14ac:dyDescent="0.45">
      <c r="A172" s="140">
        <v>103029</v>
      </c>
      <c r="B172" s="142" t="str">
        <f>IF(Formations[[#This Row],[MATRICULE]]&lt;&gt;"",VLOOKUP($A172,DATA!$A:$T,2,FALSE),"")</f>
        <v>KRASOUSKY</v>
      </c>
      <c r="C172" s="143" t="str">
        <f>IF(Formations[[#This Row],[MATRICULE]]&lt;&gt;"",VLOOKUP($A172,DATA!$A:$T,3,FALSE),"")</f>
        <v>Jean-Claude</v>
      </c>
      <c r="D172" s="144" t="str">
        <f>IF(Formations[[#This Row],[MATRICULE]]&lt;&gt;"",VLOOKUP($A172,DATA!$A:$T,5,FALSE),"")</f>
        <v>Aub.</v>
      </c>
      <c r="E172" s="152" t="str">
        <f>IF(Formations[[#This Row],[MATRICULE]]&lt;&gt;"",VLOOKUP(A172,DATA!A:T,4,FALSE),"")</f>
        <v>ALIX</v>
      </c>
      <c r="F172" s="165" t="s">
        <v>998</v>
      </c>
      <c r="G172" s="134" t="s">
        <v>960</v>
      </c>
      <c r="H172" s="165" t="s">
        <v>5</v>
      </c>
      <c r="I172" s="237" t="s">
        <v>861</v>
      </c>
      <c r="J172" s="167"/>
      <c r="K172" s="168"/>
      <c r="L172" s="169"/>
      <c r="M172" s="158" t="str">
        <f>Formations[[#This Row],[NOM]]&amp;Formations[[#This Row],[INTITULE FORMATION]]</f>
        <v>KRASOUSKYRecyclage SST</v>
      </c>
    </row>
    <row r="173" spans="1:13" ht="16.5" x14ac:dyDescent="0.45">
      <c r="A173" s="138">
        <v>102899</v>
      </c>
      <c r="B173" s="142" t="str">
        <f>IF(Formations[[#This Row],[MATRICULE]]&lt;&gt;"",VLOOKUP($A173,DATA!$A:$T,2,FALSE),"")</f>
        <v>LACLAVERE</v>
      </c>
      <c r="C173" s="143" t="str">
        <f>IF(Formations[[#This Row],[MATRICULE]]&lt;&gt;"",VLOOKUP($A173,DATA!$A:$T,3,FALSE),"")</f>
        <v>Aurelie</v>
      </c>
      <c r="D173" s="144" t="str">
        <f>IF(Formations[[#This Row],[MATRICULE]]&lt;&gt;"",VLOOKUP($A173,DATA!$A:$T,5,FALSE),"")</f>
        <v>Aub.</v>
      </c>
      <c r="E173" s="148" t="str">
        <f>IF(Formations[[#This Row],[MATRICULE]]&lt;&gt;"",VLOOKUP(A173,DATA!A:T,4,FALSE),"")</f>
        <v>SENEPART</v>
      </c>
      <c r="F173" s="165" t="s">
        <v>998</v>
      </c>
      <c r="G173" s="134" t="s">
        <v>960</v>
      </c>
      <c r="H173" s="165" t="s">
        <v>5</v>
      </c>
      <c r="I173" s="237" t="s">
        <v>850</v>
      </c>
      <c r="J173" s="167"/>
      <c r="K173" s="168"/>
      <c r="L173" s="169"/>
      <c r="M173" s="157" t="str">
        <f>Formations[[#This Row],[NOM]]&amp;Formations[[#This Row],[INTITULE FORMATION]]</f>
        <v>LACLAVEREIncendie</v>
      </c>
    </row>
    <row r="174" spans="1:13" ht="16.5" x14ac:dyDescent="0.45">
      <c r="A174" s="138">
        <v>103001</v>
      </c>
      <c r="B174" s="142" t="str">
        <f>IF(Formations[[#This Row],[MATRICULE]]&lt;&gt;"",VLOOKUP($A174,DATA!$A:$T,2,FALSE),"")</f>
        <v>LACOMBE</v>
      </c>
      <c r="C174" s="143" t="str">
        <f>IF(Formations[[#This Row],[MATRICULE]]&lt;&gt;"",VLOOKUP($A174,DATA!$A:$T,3,FALSE),"")</f>
        <v>Thierry</v>
      </c>
      <c r="D174" s="144" t="str">
        <f>IF(Formations[[#This Row],[MATRICULE]]&lt;&gt;"",VLOOKUP($A174,DATA!$A:$T,5,FALSE),"")</f>
        <v>Aub.</v>
      </c>
      <c r="E174" s="148" t="str">
        <f>IF(Formations[[#This Row],[MATRICULE]]&lt;&gt;"",VLOOKUP(A174,DATA!A:T,4,FALSE),"")</f>
        <v>SENEPART</v>
      </c>
      <c r="F174" s="165" t="s">
        <v>998</v>
      </c>
      <c r="G174" s="134" t="s">
        <v>960</v>
      </c>
      <c r="H174" s="165" t="s">
        <v>5</v>
      </c>
      <c r="I174" s="237" t="s">
        <v>850</v>
      </c>
      <c r="J174" s="167"/>
      <c r="K174" s="168"/>
      <c r="L174" s="169"/>
      <c r="M174" s="157" t="str">
        <f>Formations[[#This Row],[NOM]]&amp;Formations[[#This Row],[INTITULE FORMATION]]</f>
        <v>LACOMBEIncendie</v>
      </c>
    </row>
    <row r="175" spans="1:13" ht="16.5" x14ac:dyDescent="0.45">
      <c r="A175" s="138">
        <v>103101</v>
      </c>
      <c r="B175" s="142" t="str">
        <f>IF(Formations[[#This Row],[MATRICULE]]&lt;&gt;"",VLOOKUP($A175,DATA!$A:$T,2,FALSE),"")</f>
        <v>LACOURB</v>
      </c>
      <c r="C175" s="143" t="str">
        <f>IF(Formations[[#This Row],[MATRICULE]]&lt;&gt;"",VLOOKUP($A175,DATA!$A:$T,3,FALSE),"")</f>
        <v>Bernard</v>
      </c>
      <c r="D175" s="144" t="str">
        <f>IF(Formations[[#This Row],[MATRICULE]]&lt;&gt;"",VLOOKUP($A175,DATA!$A:$T,5,FALSE),"")</f>
        <v>Aub.</v>
      </c>
      <c r="E175" s="148" t="str">
        <f>IF(Formations[[#This Row],[MATRICULE]]&lt;&gt;"",VLOOKUP(A175,DATA!A:T,4,FALSE),"")</f>
        <v>SAVY</v>
      </c>
      <c r="F175" s="165" t="s">
        <v>998</v>
      </c>
      <c r="G175" s="134" t="s">
        <v>960</v>
      </c>
      <c r="H175" s="165" t="s">
        <v>5</v>
      </c>
      <c r="I175" s="237" t="s">
        <v>973</v>
      </c>
      <c r="J175" s="167"/>
      <c r="K175" s="168"/>
      <c r="L175" s="169"/>
      <c r="M175" s="157" t="str">
        <f>Formations[[#This Row],[NOM]]&amp;Formations[[#This Row],[INTITULE FORMATION]]</f>
        <v>LACOURBRisques Chimiques</v>
      </c>
    </row>
    <row r="176" spans="1:13" ht="16.5" x14ac:dyDescent="0.45">
      <c r="A176" s="138">
        <v>103101</v>
      </c>
      <c r="B176" s="142" t="str">
        <f>IF(Formations[[#This Row],[MATRICULE]]&lt;&gt;"",VLOOKUP($A176,DATA!$A:$T,2,FALSE),"")</f>
        <v>LACOURB</v>
      </c>
      <c r="C176" s="143" t="str">
        <f>IF(Formations[[#This Row],[MATRICULE]]&lt;&gt;"",VLOOKUP($A176,DATA!$A:$T,3,FALSE),"")</f>
        <v>Bernard</v>
      </c>
      <c r="D176" s="144" t="str">
        <f>IF(Formations[[#This Row],[MATRICULE]]&lt;&gt;"",VLOOKUP($A176,DATA!$A:$T,5,FALSE),"")</f>
        <v>Aub.</v>
      </c>
      <c r="E176" s="148" t="str">
        <f>IF(Formations[[#This Row],[MATRICULE]]&lt;&gt;"",VLOOKUP(A176,DATA!A:T,4,FALSE),"")</f>
        <v>SAVY</v>
      </c>
      <c r="F176" s="165" t="s">
        <v>998</v>
      </c>
      <c r="G176" s="134" t="s">
        <v>960</v>
      </c>
      <c r="H176" s="165" t="s">
        <v>5</v>
      </c>
      <c r="I176" s="237" t="s">
        <v>971</v>
      </c>
      <c r="J176" s="167"/>
      <c r="K176" s="168"/>
      <c r="L176" s="169"/>
      <c r="M176" s="157" t="str">
        <f>Formations[[#This Row],[NOM]]&amp;Formations[[#This Row],[INTITULE FORMATION]]</f>
        <v>LACOURBGestes et Postures</v>
      </c>
    </row>
    <row r="177" spans="1:13" ht="16.5" x14ac:dyDescent="0.45">
      <c r="A177" s="138">
        <v>103101</v>
      </c>
      <c r="B177" s="142" t="str">
        <f>IF(Formations[[#This Row],[MATRICULE]]&lt;&gt;"",VLOOKUP($A177,DATA!$A:$T,2,FALSE),"")</f>
        <v>LACOURB</v>
      </c>
      <c r="C177" s="143" t="str">
        <f>IF(Formations[[#This Row],[MATRICULE]]&lt;&gt;"",VLOOKUP($A177,DATA!$A:$T,3,FALSE),"")</f>
        <v>Bernard</v>
      </c>
      <c r="D177" s="144" t="str">
        <f>IF(Formations[[#This Row],[MATRICULE]]&lt;&gt;"",VLOOKUP($A177,DATA!$A:$T,5,FALSE),"")</f>
        <v>Aub.</v>
      </c>
      <c r="E177" s="148" t="str">
        <f>IF(Formations[[#This Row],[MATRICULE]]&lt;&gt;"",VLOOKUP(A177,DATA!A:T,4,FALSE),"")</f>
        <v>SAVY</v>
      </c>
      <c r="F177" s="165" t="s">
        <v>998</v>
      </c>
      <c r="G177" s="134" t="s">
        <v>960</v>
      </c>
      <c r="H177" s="165" t="s">
        <v>5</v>
      </c>
      <c r="I177" s="237" t="s">
        <v>859</v>
      </c>
      <c r="J177" s="167"/>
      <c r="K177" s="168"/>
      <c r="L177" s="169"/>
      <c r="M177" s="157" t="str">
        <f>Formations[[#This Row],[NOM]]&amp;Formations[[#This Row],[INTITULE FORMATION]]</f>
        <v>LACOURBRecyclage CACES2</v>
      </c>
    </row>
    <row r="178" spans="1:13" ht="16.5" x14ac:dyDescent="0.45">
      <c r="A178" s="138">
        <v>102992</v>
      </c>
      <c r="B178" s="142" t="str">
        <f>IF(Formations[[#This Row],[MATRICULE]]&lt;&gt;"",VLOOKUP($A178,DATA!$A:$T,2,FALSE),"")</f>
        <v>LACOURR</v>
      </c>
      <c r="C178" s="143" t="str">
        <f>IF(Formations[[#This Row],[MATRICULE]]&lt;&gt;"",VLOOKUP($A178,DATA!$A:$T,3,FALSE),"")</f>
        <v>Raphael</v>
      </c>
      <c r="D178" s="144" t="str">
        <f>IF(Formations[[#This Row],[MATRICULE]]&lt;&gt;"",VLOOKUP($A178,DATA!$A:$T,5,FALSE),"")</f>
        <v>Aub.</v>
      </c>
      <c r="E178" s="148" t="str">
        <f>IF(Formations[[#This Row],[MATRICULE]]&lt;&gt;"",VLOOKUP(A178,DATA!A:T,4,FALSE),"")</f>
        <v>RICCARDI</v>
      </c>
      <c r="F178" s="165" t="s">
        <v>998</v>
      </c>
      <c r="G178" s="134" t="s">
        <v>960</v>
      </c>
      <c r="H178" s="165" t="s">
        <v>5</v>
      </c>
      <c r="I178" s="237" t="s">
        <v>850</v>
      </c>
      <c r="J178" s="167"/>
      <c r="K178" s="168"/>
      <c r="L178" s="169"/>
      <c r="M178" s="157" t="str">
        <f>Formations[[#This Row],[NOM]]&amp;Formations[[#This Row],[INTITULE FORMATION]]</f>
        <v>LACOURRIncendie</v>
      </c>
    </row>
    <row r="179" spans="1:13" ht="16.5" x14ac:dyDescent="0.45">
      <c r="A179" s="138">
        <v>102992</v>
      </c>
      <c r="B179" s="142" t="str">
        <f>IF(Formations[[#This Row],[MATRICULE]]&lt;&gt;"",VLOOKUP($A179,DATA!$A:$T,2,FALSE),"")</f>
        <v>LACOURR</v>
      </c>
      <c r="C179" s="143" t="str">
        <f>IF(Formations[[#This Row],[MATRICULE]]&lt;&gt;"",VLOOKUP($A179,DATA!$A:$T,3,FALSE),"")</f>
        <v>Raphael</v>
      </c>
      <c r="D179" s="144" t="str">
        <f>IF(Formations[[#This Row],[MATRICULE]]&lt;&gt;"",VLOOKUP($A179,DATA!$A:$T,5,FALSE),"")</f>
        <v>Aub.</v>
      </c>
      <c r="E179" s="148" t="str">
        <f>IF(Formations[[#This Row],[MATRICULE]]&lt;&gt;"",VLOOKUP(A179,DATA!A:T,4,FALSE),"")</f>
        <v>RICCARDI</v>
      </c>
      <c r="F179" s="165" t="s">
        <v>998</v>
      </c>
      <c r="G179" s="134" t="s">
        <v>960</v>
      </c>
      <c r="H179" s="165" t="s">
        <v>5</v>
      </c>
      <c r="I179" s="237" t="s">
        <v>859</v>
      </c>
      <c r="J179" s="167"/>
      <c r="K179" s="168"/>
      <c r="L179" s="169"/>
      <c r="M179" s="157" t="str">
        <f>Formations[[#This Row],[NOM]]&amp;Formations[[#This Row],[INTITULE FORMATION]]</f>
        <v>LACOURRRecyclage CACES2</v>
      </c>
    </row>
    <row r="180" spans="1:13" ht="16.5" x14ac:dyDescent="0.45">
      <c r="A180" s="140">
        <v>102992</v>
      </c>
      <c r="B180" s="142" t="str">
        <f>IF(Formations[[#This Row],[MATRICULE]]&lt;&gt;"",VLOOKUP($A180,DATA!$A:$T,2,FALSE),"")</f>
        <v>LACOURR</v>
      </c>
      <c r="C180" s="143" t="str">
        <f>IF(Formations[[#This Row],[MATRICULE]]&lt;&gt;"",VLOOKUP($A180,DATA!$A:$T,3,FALSE),"")</f>
        <v>Raphael</v>
      </c>
      <c r="D180" s="144" t="str">
        <f>IF(Formations[[#This Row],[MATRICULE]]&lt;&gt;"",VLOOKUP($A180,DATA!$A:$T,5,FALSE),"")</f>
        <v>Aub.</v>
      </c>
      <c r="E180" s="152" t="str">
        <f>IF(Formations[[#This Row],[MATRICULE]]&lt;&gt;"",VLOOKUP(A180,DATA!A:T,4,FALSE),"")</f>
        <v>RICCARDI</v>
      </c>
      <c r="F180" s="165" t="s">
        <v>998</v>
      </c>
      <c r="G180" s="134" t="s">
        <v>960</v>
      </c>
      <c r="H180" s="165" t="s">
        <v>5</v>
      </c>
      <c r="I180" s="237" t="s">
        <v>861</v>
      </c>
      <c r="J180" s="167"/>
      <c r="K180" s="168"/>
      <c r="L180" s="169"/>
      <c r="M180" s="158" t="str">
        <f>Formations[[#This Row],[NOM]]&amp;Formations[[#This Row],[INTITULE FORMATION]]</f>
        <v>LACOURRRecyclage SST</v>
      </c>
    </row>
    <row r="181" spans="1:13" ht="16.5" x14ac:dyDescent="0.45">
      <c r="A181" s="140">
        <v>102996</v>
      </c>
      <c r="B181" s="142" t="str">
        <f>IF(Formations[[#This Row],[MATRICULE]]&lt;&gt;"",VLOOKUP($A181,DATA!$A:$T,2,FALSE),"")</f>
        <v>LADET</v>
      </c>
      <c r="C181" s="143" t="str">
        <f>IF(Formations[[#This Row],[MATRICULE]]&lt;&gt;"",VLOOKUP($A181,DATA!$A:$T,3,FALSE),"")</f>
        <v>Bruno</v>
      </c>
      <c r="D181" s="144" t="str">
        <f>IF(Formations[[#This Row],[MATRICULE]]&lt;&gt;"",VLOOKUP($A181,DATA!$A:$T,5,FALSE),"")</f>
        <v>Aub.</v>
      </c>
      <c r="E181" s="152" t="str">
        <f>IF(Formations[[#This Row],[MATRICULE]]&lt;&gt;"",VLOOKUP(A181,DATA!A:T,4,FALSE),"")</f>
        <v>PIFFAUT</v>
      </c>
      <c r="F181" s="165" t="s">
        <v>998</v>
      </c>
      <c r="G181" s="134" t="s">
        <v>960</v>
      </c>
      <c r="H181" s="165" t="s">
        <v>5</v>
      </c>
      <c r="I181" s="237" t="s">
        <v>861</v>
      </c>
      <c r="J181" s="167"/>
      <c r="K181" s="168"/>
      <c r="L181" s="169"/>
      <c r="M181" s="158" t="str">
        <f>Formations[[#This Row],[NOM]]&amp;Formations[[#This Row],[INTITULE FORMATION]]</f>
        <v>LADETRecyclage SST</v>
      </c>
    </row>
    <row r="182" spans="1:13" ht="16.5" x14ac:dyDescent="0.45">
      <c r="A182" s="140">
        <v>102996</v>
      </c>
      <c r="B182" s="148" t="str">
        <f>IF(Formations[[#This Row],[MATRICULE]]&lt;&gt;"",VLOOKUP($A182,DATA!$A:$T,2,FALSE),"")</f>
        <v>LADET</v>
      </c>
      <c r="C182" s="143" t="str">
        <f>IF(Formations[[#This Row],[MATRICULE]]&lt;&gt;"",VLOOKUP($A182,DATA!$A:$T,3,FALSE),"")</f>
        <v>Bruno</v>
      </c>
      <c r="D182" s="144" t="str">
        <f>IF(Formations[[#This Row],[MATRICULE]]&lt;&gt;"",VLOOKUP($A182,DATA!$A:$T,5,FALSE),"")</f>
        <v>Aub.</v>
      </c>
      <c r="E182" s="155" t="str">
        <f>IF(Formations[[#This Row],[MATRICULE]]&lt;&gt;"",VLOOKUP(A182,DATA!A:T,4,FALSE),"")</f>
        <v>PIFFAUT</v>
      </c>
      <c r="F182" s="165" t="s">
        <v>998</v>
      </c>
      <c r="G182" s="134" t="s">
        <v>960</v>
      </c>
      <c r="H182" s="165" t="s">
        <v>5</v>
      </c>
      <c r="I182" s="237" t="s">
        <v>973</v>
      </c>
      <c r="J182" s="167"/>
      <c r="K182" s="168"/>
      <c r="L182" s="169"/>
      <c r="M182" s="190" t="str">
        <f>Formations[[#This Row],[NOM]]&amp;Formations[[#This Row],[INTITULE FORMATION]]</f>
        <v>LADETRisques Chimiques</v>
      </c>
    </row>
    <row r="183" spans="1:13" ht="16.5" x14ac:dyDescent="0.45">
      <c r="A183" s="140">
        <v>102996</v>
      </c>
      <c r="B183" s="152" t="str">
        <f>IF(Formations[[#This Row],[MATRICULE]]&lt;&gt;"",VLOOKUP($A183,DATA!$A:$T,2,FALSE),"")</f>
        <v>LADET</v>
      </c>
      <c r="C183" s="206" t="str">
        <f>IF(Formations[[#This Row],[MATRICULE]]&lt;&gt;"",VLOOKUP($A183,DATA!$A:$T,3,FALSE),"")</f>
        <v>Bruno</v>
      </c>
      <c r="D183" s="207" t="str">
        <f>IF(Formations[[#This Row],[MATRICULE]]&lt;&gt;"",VLOOKUP($A183,DATA!$A:$T,5,FALSE),"")</f>
        <v>Aub.</v>
      </c>
      <c r="E183" s="191" t="str">
        <f>IF(Formations[[#This Row],[MATRICULE]]&lt;&gt;"",VLOOKUP(A183,DATA!A:T,4,FALSE),"")</f>
        <v>PIFFAUT</v>
      </c>
      <c r="F183" s="165" t="s">
        <v>998</v>
      </c>
      <c r="G183" s="134" t="s">
        <v>960</v>
      </c>
      <c r="H183" s="165" t="s">
        <v>5</v>
      </c>
      <c r="I183" s="237" t="s">
        <v>860</v>
      </c>
      <c r="J183" s="167"/>
      <c r="K183" s="168"/>
      <c r="L183" s="169"/>
      <c r="M183" s="192" t="str">
        <f>Formations[[#This Row],[NOM]]&amp;Formations[[#This Row],[INTITULE FORMATION]]</f>
        <v>LADETRecyclage CACES3 5</v>
      </c>
    </row>
    <row r="184" spans="1:13" ht="16.5" x14ac:dyDescent="0.45">
      <c r="A184" s="138">
        <v>103025</v>
      </c>
      <c r="B184" s="142" t="str">
        <f>IF(Formations[[#This Row],[MATRICULE]]&lt;&gt;"",VLOOKUP($A184,DATA!$A:$T,2,FALSE),"")</f>
        <v>LANDRAUD</v>
      </c>
      <c r="C184" s="143" t="str">
        <f>IF(Formations[[#This Row],[MATRICULE]]&lt;&gt;"",VLOOKUP($A184,DATA!$A:$T,3,FALSE),"")</f>
        <v>Fabienne</v>
      </c>
      <c r="D184" s="144" t="str">
        <f>IF(Formations[[#This Row],[MATRICULE]]&lt;&gt;"",VLOOKUP($A184,DATA!$A:$T,5,FALSE),"")</f>
        <v>Aub.</v>
      </c>
      <c r="E184" s="151" t="str">
        <f>IF(Formations[[#This Row],[MATRICULE]]&lt;&gt;"",VLOOKUP(A184,DATA!A:T,4,FALSE),"")</f>
        <v>DARDARE</v>
      </c>
      <c r="F184" s="165" t="s">
        <v>998</v>
      </c>
      <c r="G184" s="134" t="s">
        <v>960</v>
      </c>
      <c r="H184" s="165" t="s">
        <v>5</v>
      </c>
      <c r="I184" s="237" t="s">
        <v>850</v>
      </c>
      <c r="J184" s="167"/>
      <c r="K184" s="168"/>
      <c r="L184" s="169"/>
      <c r="M184" s="157" t="str">
        <f>Formations[[#This Row],[NOM]]&amp;Formations[[#This Row],[INTITULE FORMATION]]</f>
        <v>LANDRAUDIncendie</v>
      </c>
    </row>
    <row r="185" spans="1:13" ht="16.5" x14ac:dyDescent="0.45">
      <c r="A185" s="138">
        <v>103025</v>
      </c>
      <c r="B185" s="142" t="str">
        <f>IF(Formations[[#This Row],[MATRICULE]]&lt;&gt;"",VLOOKUP($A185,DATA!$A:$T,2,FALSE),"")</f>
        <v>LANDRAUD</v>
      </c>
      <c r="C185" s="143" t="str">
        <f>IF(Formations[[#This Row],[MATRICULE]]&lt;&gt;"",VLOOKUP($A185,DATA!$A:$T,3,FALSE),"")</f>
        <v>Fabienne</v>
      </c>
      <c r="D185" s="144" t="str">
        <f>IF(Formations[[#This Row],[MATRICULE]]&lt;&gt;"",VLOOKUP($A185,DATA!$A:$T,5,FALSE),"")</f>
        <v>Aub.</v>
      </c>
      <c r="E185" s="151" t="str">
        <f>IF(Formations[[#This Row],[MATRICULE]]&lt;&gt;"",VLOOKUP(A185,DATA!A:T,4,FALSE),"")</f>
        <v>DARDARE</v>
      </c>
      <c r="F185" s="165" t="s">
        <v>998</v>
      </c>
      <c r="G185" s="134" t="s">
        <v>960</v>
      </c>
      <c r="H185" s="165" t="s">
        <v>5</v>
      </c>
      <c r="I185" s="237" t="s">
        <v>973</v>
      </c>
      <c r="J185" s="167"/>
      <c r="K185" s="168"/>
      <c r="L185" s="169"/>
      <c r="M185" s="157" t="str">
        <f>Formations[[#This Row],[NOM]]&amp;Formations[[#This Row],[INTITULE FORMATION]]</f>
        <v>LANDRAUDRisques Chimiques</v>
      </c>
    </row>
    <row r="186" spans="1:13" ht="16.5" x14ac:dyDescent="0.45">
      <c r="A186" s="140">
        <v>103025</v>
      </c>
      <c r="B186" s="142" t="str">
        <f>IF(Formations[[#This Row],[MATRICULE]]&lt;&gt;"",VLOOKUP($A186,DATA!$A:$T,2,FALSE),"")</f>
        <v>LANDRAUD</v>
      </c>
      <c r="C186" s="143" t="str">
        <f>IF(Formations[[#This Row],[MATRICULE]]&lt;&gt;"",VLOOKUP($A186,DATA!$A:$T,3,FALSE),"")</f>
        <v>Fabienne</v>
      </c>
      <c r="D186" s="144" t="str">
        <f>IF(Formations[[#This Row],[MATRICULE]]&lt;&gt;"",VLOOKUP($A186,DATA!$A:$T,5,FALSE),"")</f>
        <v>Aub.</v>
      </c>
      <c r="E186" s="152" t="str">
        <f>IF(Formations[[#This Row],[MATRICULE]]&lt;&gt;"",VLOOKUP(A186,DATA!A:T,4,FALSE),"")</f>
        <v>DARDARE</v>
      </c>
      <c r="F186" s="165" t="s">
        <v>998</v>
      </c>
      <c r="G186" s="134" t="s">
        <v>960</v>
      </c>
      <c r="H186" s="165" t="s">
        <v>5</v>
      </c>
      <c r="I186" s="237" t="s">
        <v>861</v>
      </c>
      <c r="J186" s="167"/>
      <c r="K186" s="168"/>
      <c r="L186" s="169"/>
      <c r="M186" s="158" t="str">
        <f>Formations[[#This Row],[NOM]]&amp;Formations[[#This Row],[INTITULE FORMATION]]</f>
        <v>LANDRAUDRecyclage SST</v>
      </c>
    </row>
    <row r="187" spans="1:13" ht="16.5" x14ac:dyDescent="0.45">
      <c r="A187" s="138">
        <v>102986</v>
      </c>
      <c r="B187" s="142" t="str">
        <f>IF(Formations[[#This Row],[MATRICULE]]&lt;&gt;"",VLOOKUP($A187,DATA!$A:$T,2,FALSE),"")</f>
        <v>LARCHEVEQUE</v>
      </c>
      <c r="C187" s="143" t="str">
        <f>IF(Formations[[#This Row],[MATRICULE]]&lt;&gt;"",VLOOKUP($A187,DATA!$A:$T,3,FALSE),"")</f>
        <v>Frederic</v>
      </c>
      <c r="D187" s="144" t="str">
        <f>IF(Formations[[#This Row],[MATRICULE]]&lt;&gt;"",VLOOKUP($A187,DATA!$A:$T,5,FALSE),"")</f>
        <v>Aub.</v>
      </c>
      <c r="E187" s="148" t="str">
        <f>IF(Formations[[#This Row],[MATRICULE]]&lt;&gt;"",VLOOKUP(A187,DATA!A:T,4,FALSE),"")</f>
        <v>SENEPART</v>
      </c>
      <c r="F187" s="165" t="s">
        <v>998</v>
      </c>
      <c r="G187" s="134" t="s">
        <v>960</v>
      </c>
      <c r="H187" s="165" t="s">
        <v>5</v>
      </c>
      <c r="I187" s="237" t="s">
        <v>971</v>
      </c>
      <c r="J187" s="167"/>
      <c r="K187" s="168"/>
      <c r="L187" s="169"/>
      <c r="M187" s="157" t="str">
        <f>Formations[[#This Row],[NOM]]&amp;Formations[[#This Row],[INTITULE FORMATION]]</f>
        <v>LARCHEVEQUEGestes et Postures</v>
      </c>
    </row>
    <row r="188" spans="1:13" ht="16.5" x14ac:dyDescent="0.45">
      <c r="A188" s="138">
        <v>102986</v>
      </c>
      <c r="B188" s="142" t="str">
        <f>IF(Formations[[#This Row],[MATRICULE]]&lt;&gt;"",VLOOKUP($A188,DATA!$A:$T,2,FALSE),"")</f>
        <v>LARCHEVEQUE</v>
      </c>
      <c r="C188" s="143" t="str">
        <f>IF(Formations[[#This Row],[MATRICULE]]&lt;&gt;"",VLOOKUP($A188,DATA!$A:$T,3,FALSE),"")</f>
        <v>Frederic</v>
      </c>
      <c r="D188" s="144" t="str">
        <f>IF(Formations[[#This Row],[MATRICULE]]&lt;&gt;"",VLOOKUP($A188,DATA!$A:$T,5,FALSE),"")</f>
        <v>Aub.</v>
      </c>
      <c r="E188" s="148" t="str">
        <f>IF(Formations[[#This Row],[MATRICULE]]&lt;&gt;"",VLOOKUP(A188,DATA!A:T,4,FALSE),"")</f>
        <v>SENEPART</v>
      </c>
      <c r="F188" s="165" t="s">
        <v>998</v>
      </c>
      <c r="G188" s="134" t="s">
        <v>960</v>
      </c>
      <c r="H188" s="165" t="s">
        <v>5</v>
      </c>
      <c r="I188" s="237" t="s">
        <v>850</v>
      </c>
      <c r="J188" s="167"/>
      <c r="K188" s="168"/>
      <c r="L188" s="169"/>
      <c r="M188" s="157" t="str">
        <f>Formations[[#This Row],[NOM]]&amp;Formations[[#This Row],[INTITULE FORMATION]]</f>
        <v>LARCHEVEQUEIncendie</v>
      </c>
    </row>
    <row r="189" spans="1:13" ht="16.5" x14ac:dyDescent="0.45">
      <c r="A189" s="138">
        <v>104417</v>
      </c>
      <c r="B189" s="142" t="str">
        <f>IF(Formations[[#This Row],[MATRICULE]]&lt;&gt;"",VLOOKUP($A189,DATA!$A:$T,2,FALSE),"")</f>
        <v>LATOURRE</v>
      </c>
      <c r="C189" s="143" t="str">
        <f>IF(Formations[[#This Row],[MATRICULE]]&lt;&gt;"",VLOOKUP($A189,DATA!$A:$T,3,FALSE),"")</f>
        <v>Xavier</v>
      </c>
      <c r="D189" s="144" t="str">
        <f>IF(Formations[[#This Row],[MATRICULE]]&lt;&gt;"",VLOOKUP($A189,DATA!$A:$T,5,FALSE),"")</f>
        <v>STG</v>
      </c>
      <c r="E189" s="148" t="str">
        <f>IF(Formations[[#This Row],[MATRICULE]]&lt;&gt;"",VLOOKUP(A189,DATA!A:T,4,FALSE),"")</f>
        <v>FOUASSIER</v>
      </c>
      <c r="F189" s="165" t="s">
        <v>998</v>
      </c>
      <c r="G189" s="134" t="s">
        <v>960</v>
      </c>
      <c r="H189" s="165" t="s">
        <v>5</v>
      </c>
      <c r="I189" s="237" t="s">
        <v>850</v>
      </c>
      <c r="J189" s="167"/>
      <c r="K189" s="168"/>
      <c r="L189" s="169"/>
      <c r="M189" s="157" t="str">
        <f>Formations[[#This Row],[NOM]]&amp;Formations[[#This Row],[INTITULE FORMATION]]</f>
        <v>LATOURREIncendie</v>
      </c>
    </row>
    <row r="190" spans="1:13" ht="16.5" x14ac:dyDescent="0.45">
      <c r="A190" s="138">
        <v>104645</v>
      </c>
      <c r="B190" s="142" t="str">
        <f>IF(Formations[[#This Row],[MATRICULE]]&lt;&gt;"",VLOOKUP($A190,DATA!$A:$T,2,FALSE),"")</f>
        <v>LAURENT</v>
      </c>
      <c r="C190" s="143" t="str">
        <f>IF(Formations[[#This Row],[MATRICULE]]&lt;&gt;"",VLOOKUP($A190,DATA!$A:$T,3,FALSE),"")</f>
        <v>Jean-Pierre</v>
      </c>
      <c r="D190" s="144" t="str">
        <f>IF(Formations[[#This Row],[MATRICULE]]&lt;&gt;"",VLOOKUP($A190,DATA!$A:$T,5,FALSE),"")</f>
        <v>Lattes</v>
      </c>
      <c r="E190" s="148" t="str">
        <f>IF(Formations[[#This Row],[MATRICULE]]&lt;&gt;"",VLOOKUP(A190,DATA!A:T,4,FALSE),"")</f>
        <v>JACKEL</v>
      </c>
      <c r="F190" s="165" t="s">
        <v>998</v>
      </c>
      <c r="G190" s="134" t="s">
        <v>960</v>
      </c>
      <c r="H190" s="165" t="s">
        <v>5</v>
      </c>
      <c r="I190" s="237" t="s">
        <v>971</v>
      </c>
      <c r="J190" s="167"/>
      <c r="K190" s="168"/>
      <c r="L190" s="169"/>
      <c r="M190" s="157" t="str">
        <f>Formations[[#This Row],[NOM]]&amp;Formations[[#This Row],[INTITULE FORMATION]]</f>
        <v>LAURENTGestes et Postures</v>
      </c>
    </row>
    <row r="191" spans="1:13" ht="16.5" x14ac:dyDescent="0.45">
      <c r="A191" s="138">
        <v>104645</v>
      </c>
      <c r="B191" s="142" t="str">
        <f>IF(Formations[[#This Row],[MATRICULE]]&lt;&gt;"",VLOOKUP($A191,DATA!$A:$T,2,FALSE),"")</f>
        <v>LAURENT</v>
      </c>
      <c r="C191" s="143" t="str">
        <f>IF(Formations[[#This Row],[MATRICULE]]&lt;&gt;"",VLOOKUP($A191,DATA!$A:$T,3,FALSE),"")</f>
        <v>Jean-Pierre</v>
      </c>
      <c r="D191" s="144" t="str">
        <f>IF(Formations[[#This Row],[MATRICULE]]&lt;&gt;"",VLOOKUP($A191,DATA!$A:$T,5,FALSE),"")</f>
        <v>Lattes</v>
      </c>
      <c r="E191" s="148" t="str">
        <f>IF(Formations[[#This Row],[MATRICULE]]&lt;&gt;"",VLOOKUP(A191,DATA!A:T,4,FALSE),"")</f>
        <v>JACKEL</v>
      </c>
      <c r="F191" s="165" t="s">
        <v>998</v>
      </c>
      <c r="G191" s="134" t="s">
        <v>960</v>
      </c>
      <c r="H191" s="165" t="s">
        <v>5</v>
      </c>
      <c r="I191" s="237" t="s">
        <v>972</v>
      </c>
      <c r="J191" s="167"/>
      <c r="K191" s="168"/>
      <c r="L191" s="169"/>
      <c r="M191" s="157" t="str">
        <f>Formations[[#This Row],[NOM]]&amp;Formations[[#This Row],[INTITULE FORMATION]]</f>
        <v>LAURENTRecyclage Pont Roulant</v>
      </c>
    </row>
    <row r="192" spans="1:13" ht="16.5" x14ac:dyDescent="0.45">
      <c r="A192" s="140">
        <v>104645</v>
      </c>
      <c r="B192" s="142" t="str">
        <f>IF(Formations[[#This Row],[MATRICULE]]&lt;&gt;"",VLOOKUP($A192,DATA!$A:$T,2,FALSE),"")</f>
        <v>LAURENT</v>
      </c>
      <c r="C192" s="143" t="str">
        <f>IF(Formations[[#This Row],[MATRICULE]]&lt;&gt;"",VLOOKUP($A192,DATA!$A:$T,3,FALSE),"")</f>
        <v>Jean-Pierre</v>
      </c>
      <c r="D192" s="144" t="str">
        <f>IF(Formations[[#This Row],[MATRICULE]]&lt;&gt;"",VLOOKUP($A192,DATA!$A:$T,5,FALSE),"")</f>
        <v>Lattes</v>
      </c>
      <c r="E192" s="152" t="str">
        <f>IF(Formations[[#This Row],[MATRICULE]]&lt;&gt;"",VLOOKUP(A192,DATA!A:T,4,FALSE),"")</f>
        <v>JACKEL</v>
      </c>
      <c r="F192" s="165" t="s">
        <v>998</v>
      </c>
      <c r="G192" s="134" t="s">
        <v>960</v>
      </c>
      <c r="H192" s="165" t="s">
        <v>5</v>
      </c>
      <c r="I192" s="237" t="s">
        <v>992</v>
      </c>
      <c r="J192" s="167"/>
      <c r="K192" s="168"/>
      <c r="L192" s="169"/>
      <c r="M192" s="158" t="str">
        <f>Formations[[#This Row],[NOM]]&amp;Formations[[#This Row],[INTITULE FORMATION]]</f>
        <v>LAURENTSEBTR</v>
      </c>
    </row>
    <row r="193" spans="1:13" ht="16.5" x14ac:dyDescent="0.45">
      <c r="A193" s="138">
        <v>32976</v>
      </c>
      <c r="B193" s="142" t="str">
        <f>IF(Formations[[#This Row],[MATRICULE]]&lt;&gt;"",VLOOKUP($A193,DATA!$A:$T,2,FALSE),"")</f>
        <v>LAUWERS</v>
      </c>
      <c r="C193" s="143" t="str">
        <f>IF(Formations[[#This Row],[MATRICULE]]&lt;&gt;"",VLOOKUP($A193,DATA!$A:$T,3,FALSE),"")</f>
        <v>Didier</v>
      </c>
      <c r="D193" s="144" t="str">
        <f>IF(Formations[[#This Row],[MATRICULE]]&lt;&gt;"",VLOOKUP($A193,DATA!$A:$T,5,FALSE),"")</f>
        <v>STG</v>
      </c>
      <c r="E193" s="149" t="str">
        <f>IF(Formations[[#This Row],[MATRICULE]]&lt;&gt;"",VLOOKUP(A193,DATA!A:T,4,FALSE),"")</f>
        <v>FOUASSIER</v>
      </c>
      <c r="F193" s="165" t="s">
        <v>998</v>
      </c>
      <c r="G193" s="134" t="s">
        <v>960</v>
      </c>
      <c r="H193" s="165" t="s">
        <v>5</v>
      </c>
      <c r="I193" s="237" t="s">
        <v>850</v>
      </c>
      <c r="J193" s="167"/>
      <c r="K193" s="168"/>
      <c r="L193" s="169"/>
      <c r="M193" s="157" t="str">
        <f>Formations[[#This Row],[NOM]]&amp;Formations[[#This Row],[INTITULE FORMATION]]</f>
        <v>LAUWERSIncendie</v>
      </c>
    </row>
    <row r="194" spans="1:13" ht="16.5" x14ac:dyDescent="0.45">
      <c r="A194" s="140">
        <v>32976</v>
      </c>
      <c r="B194" s="142" t="str">
        <f>IF(Formations[[#This Row],[MATRICULE]]&lt;&gt;"",VLOOKUP($A194,DATA!$A:$T,2,FALSE),"")</f>
        <v>LAUWERS</v>
      </c>
      <c r="C194" s="143" t="str">
        <f>IF(Formations[[#This Row],[MATRICULE]]&lt;&gt;"",VLOOKUP($A194,DATA!$A:$T,3,FALSE),"")</f>
        <v>Didier</v>
      </c>
      <c r="D194" s="144" t="str">
        <f>IF(Formations[[#This Row],[MATRICULE]]&lt;&gt;"",VLOOKUP($A194,DATA!$A:$T,5,FALSE),"")</f>
        <v>STG</v>
      </c>
      <c r="E194" s="152" t="str">
        <f>IF(Formations[[#This Row],[MATRICULE]]&lt;&gt;"",VLOOKUP(A194,DATA!A:T,4,FALSE),"")</f>
        <v>FOUASSIER</v>
      </c>
      <c r="F194" s="165" t="s">
        <v>998</v>
      </c>
      <c r="G194" s="134" t="s">
        <v>960</v>
      </c>
      <c r="H194" s="165" t="s">
        <v>5</v>
      </c>
      <c r="I194" s="237" t="s">
        <v>974</v>
      </c>
      <c r="J194" s="167"/>
      <c r="K194" s="168"/>
      <c r="L194" s="169"/>
      <c r="M194" s="158" t="str">
        <f>Formations[[#This Row],[NOM]]&amp;Formations[[#This Row],[INTITULE FORMATION]]</f>
        <v>LAUWERSHab Electricité</v>
      </c>
    </row>
    <row r="195" spans="1:13" ht="16.5" x14ac:dyDescent="0.45">
      <c r="A195" s="138">
        <v>332591</v>
      </c>
      <c r="B195" s="142" t="str">
        <f>IF(Formations[[#This Row],[MATRICULE]]&lt;&gt;"",VLOOKUP($A195,DATA!$A:$T,2,FALSE),"")</f>
        <v>LAVALLEE</v>
      </c>
      <c r="C195" s="143" t="str">
        <f>IF(Formations[[#This Row],[MATRICULE]]&lt;&gt;"",VLOOKUP($A195,DATA!$A:$T,3,FALSE),"")</f>
        <v xml:space="preserve">Julie </v>
      </c>
      <c r="D195" s="144" t="str">
        <f>IF(Formations[[#This Row],[MATRICULE]]&lt;&gt;"",VLOOKUP($A195,DATA!$A:$T,5,FALSE),"")</f>
        <v>STG</v>
      </c>
      <c r="E195" s="150" t="str">
        <f>IF(Formations[[#This Row],[MATRICULE]]&lt;&gt;"",VLOOKUP(A195,DATA!A:T,4,FALSE),"")</f>
        <v>XUEREB</v>
      </c>
      <c r="F195" s="165" t="s">
        <v>998</v>
      </c>
      <c r="G195" s="134" t="s">
        <v>960</v>
      </c>
      <c r="H195" s="165" t="s">
        <v>5</v>
      </c>
      <c r="I195" s="237" t="s">
        <v>850</v>
      </c>
      <c r="J195" s="167"/>
      <c r="K195" s="168"/>
      <c r="L195" s="169"/>
      <c r="M195" s="157" t="str">
        <f>Formations[[#This Row],[NOM]]&amp;Formations[[#This Row],[INTITULE FORMATION]]</f>
        <v>LAVALLEEIncendie</v>
      </c>
    </row>
    <row r="196" spans="1:13" ht="16.5" x14ac:dyDescent="0.45">
      <c r="A196" s="140">
        <v>103054</v>
      </c>
      <c r="B196" s="142" t="str">
        <f>IF(Formations[[#This Row],[MATRICULE]]&lt;&gt;"",VLOOKUP($A196,DATA!$A:$T,2,FALSE),"")</f>
        <v>LAVASTRE</v>
      </c>
      <c r="C196" s="143" t="str">
        <f>IF(Formations[[#This Row],[MATRICULE]]&lt;&gt;"",VLOOKUP($A196,DATA!$A:$T,3,FALSE),"")</f>
        <v>Roland</v>
      </c>
      <c r="D196" s="144" t="str">
        <f>IF(Formations[[#This Row],[MATRICULE]]&lt;&gt;"",VLOOKUP($A196,DATA!$A:$T,5,FALSE),"")</f>
        <v>Aub.</v>
      </c>
      <c r="E196" s="152" t="str">
        <f>IF(Formations[[#This Row],[MATRICULE]]&lt;&gt;"",VLOOKUP(A196,DATA!A:T,4,FALSE),"")</f>
        <v>PIFFAUT</v>
      </c>
      <c r="F196" s="165" t="s">
        <v>998</v>
      </c>
      <c r="G196" s="134" t="s">
        <v>960</v>
      </c>
      <c r="H196" s="165" t="s">
        <v>5</v>
      </c>
      <c r="I196" s="237" t="s">
        <v>974</v>
      </c>
      <c r="J196" s="167"/>
      <c r="K196" s="168"/>
      <c r="L196" s="169"/>
      <c r="M196" s="158" t="str">
        <f>Formations[[#This Row],[NOM]]&amp;Formations[[#This Row],[INTITULE FORMATION]]</f>
        <v>LAVASTREHab Electricité</v>
      </c>
    </row>
    <row r="197" spans="1:13" ht="16.5" x14ac:dyDescent="0.45">
      <c r="A197" s="138">
        <v>10555045</v>
      </c>
      <c r="B197" s="142" t="str">
        <f>IF(Formations[[#This Row],[MATRICULE]]&lt;&gt;"",VLOOKUP($A197,DATA!$A:$T,2,FALSE),"")</f>
        <v>LEBLANC</v>
      </c>
      <c r="C197" s="143" t="str">
        <f>IF(Formations[[#This Row],[MATRICULE]]&lt;&gt;"",VLOOKUP($A197,DATA!$A:$T,3,FALSE),"")</f>
        <v>Stephane</v>
      </c>
      <c r="D197" s="144" t="str">
        <f>IF(Formations[[#This Row],[MATRICULE]]&lt;&gt;"",VLOOKUP($A197,DATA!$A:$T,5,FALSE),"")</f>
        <v>STG</v>
      </c>
      <c r="E197" s="150" t="str">
        <f>IF(Formations[[#This Row],[MATRICULE]]&lt;&gt;"",VLOOKUP(A197,DATA!A:T,4,FALSE),"")</f>
        <v>XUEREB</v>
      </c>
      <c r="F197" s="165" t="s">
        <v>998</v>
      </c>
      <c r="G197" s="134" t="s">
        <v>960</v>
      </c>
      <c r="H197" s="165" t="s">
        <v>5</v>
      </c>
      <c r="I197" s="237" t="s">
        <v>971</v>
      </c>
      <c r="J197" s="167"/>
      <c r="K197" s="168"/>
      <c r="L197" s="169"/>
      <c r="M197" s="157" t="str">
        <f>Formations[[#This Row],[NOM]]&amp;Formations[[#This Row],[INTITULE FORMATION]]</f>
        <v>LEBLANCGestes et Postures</v>
      </c>
    </row>
    <row r="198" spans="1:13" ht="16.5" x14ac:dyDescent="0.45">
      <c r="A198" s="138">
        <v>103094</v>
      </c>
      <c r="B198" s="142" t="str">
        <f>IF(Formations[[#This Row],[MATRICULE]]&lt;&gt;"",VLOOKUP($A198,DATA!$A:$T,2,FALSE),"")</f>
        <v>LEBRE</v>
      </c>
      <c r="C198" s="143" t="str">
        <f>IF(Formations[[#This Row],[MATRICULE]]&lt;&gt;"",VLOOKUP($A198,DATA!$A:$T,3,FALSE),"")</f>
        <v>Patricia</v>
      </c>
      <c r="D198" s="144" t="str">
        <f>IF(Formations[[#This Row],[MATRICULE]]&lt;&gt;"",VLOOKUP($A198,DATA!$A:$T,5,FALSE),"")</f>
        <v>Aub.</v>
      </c>
      <c r="E198" s="148" t="str">
        <f>IF(Formations[[#This Row],[MATRICULE]]&lt;&gt;"",VLOOKUP(A198,DATA!A:T,4,FALSE),"")</f>
        <v>SENEPART</v>
      </c>
      <c r="F198" s="165" t="s">
        <v>998</v>
      </c>
      <c r="G198" s="134" t="s">
        <v>960</v>
      </c>
      <c r="H198" s="165" t="s">
        <v>5</v>
      </c>
      <c r="I198" s="237" t="s">
        <v>850</v>
      </c>
      <c r="J198" s="167"/>
      <c r="K198" s="168"/>
      <c r="L198" s="169"/>
      <c r="M198" s="157" t="str">
        <f>Formations[[#This Row],[NOM]]&amp;Formations[[#This Row],[INTITULE FORMATION]]</f>
        <v>LEBREIncendie</v>
      </c>
    </row>
    <row r="199" spans="1:13" ht="16.5" x14ac:dyDescent="0.45">
      <c r="A199" s="138">
        <v>103013</v>
      </c>
      <c r="B199" s="142" t="str">
        <f>IF(Formations[[#This Row],[MATRICULE]]&lt;&gt;"",VLOOKUP($A199,DATA!$A:$T,2,FALSE),"")</f>
        <v>LEFEBVRE</v>
      </c>
      <c r="C199" s="143" t="str">
        <f>IF(Formations[[#This Row],[MATRICULE]]&lt;&gt;"",VLOOKUP($A199,DATA!$A:$T,3,FALSE),"")</f>
        <v>Bastien</v>
      </c>
      <c r="D199" s="144" t="str">
        <f>IF(Formations[[#This Row],[MATRICULE]]&lt;&gt;"",VLOOKUP($A199,DATA!$A:$T,5,FALSE),"")</f>
        <v>Aub.</v>
      </c>
      <c r="E199" s="151" t="str">
        <f>IF(Formations[[#This Row],[MATRICULE]]&lt;&gt;"",VLOOKUP(A199,DATA!A:T,4,FALSE),"")</f>
        <v>SENEPART</v>
      </c>
      <c r="F199" s="165" t="s">
        <v>998</v>
      </c>
      <c r="G199" s="134" t="s">
        <v>960</v>
      </c>
      <c r="H199" s="165" t="s">
        <v>5</v>
      </c>
      <c r="I199" s="237" t="s">
        <v>850</v>
      </c>
      <c r="J199" s="167"/>
      <c r="K199" s="168"/>
      <c r="L199" s="169"/>
      <c r="M199" s="157" t="str">
        <f>Formations[[#This Row],[NOM]]&amp;Formations[[#This Row],[INTITULE FORMATION]]</f>
        <v>LEFEBVREIncendie</v>
      </c>
    </row>
    <row r="200" spans="1:13" ht="16.5" x14ac:dyDescent="0.45">
      <c r="A200" s="140">
        <v>103013</v>
      </c>
      <c r="B200" s="142" t="str">
        <f>IF(Formations[[#This Row],[MATRICULE]]&lt;&gt;"",VLOOKUP($A200,DATA!$A:$T,2,FALSE),"")</f>
        <v>LEFEBVRE</v>
      </c>
      <c r="C200" s="143" t="str">
        <f>IF(Formations[[#This Row],[MATRICULE]]&lt;&gt;"",VLOOKUP($A200,DATA!$A:$T,3,FALSE),"")</f>
        <v>Bastien</v>
      </c>
      <c r="D200" s="144" t="str">
        <f>IF(Formations[[#This Row],[MATRICULE]]&lt;&gt;"",VLOOKUP($A200,DATA!$A:$T,5,FALSE),"")</f>
        <v>Aub.</v>
      </c>
      <c r="E200" s="152" t="str">
        <f>IF(Formations[[#This Row],[MATRICULE]]&lt;&gt;"",VLOOKUP(A200,DATA!A:T,4,FALSE),"")</f>
        <v>SENEPART</v>
      </c>
      <c r="F200" s="165" t="s">
        <v>998</v>
      </c>
      <c r="G200" s="134" t="s">
        <v>960</v>
      </c>
      <c r="H200" s="165" t="s">
        <v>5</v>
      </c>
      <c r="I200" s="237" t="s">
        <v>861</v>
      </c>
      <c r="J200" s="167"/>
      <c r="K200" s="168"/>
      <c r="L200" s="169"/>
      <c r="M200" s="158" t="str">
        <f>Formations[[#This Row],[NOM]]&amp;Formations[[#This Row],[INTITULE FORMATION]]</f>
        <v>LEFEBVRERecyclage SST</v>
      </c>
    </row>
    <row r="201" spans="1:13" ht="16.5" x14ac:dyDescent="0.45">
      <c r="A201" s="138">
        <v>102963</v>
      </c>
      <c r="B201" s="142" t="str">
        <f>IF(Formations[[#This Row],[MATRICULE]]&lt;&gt;"",VLOOKUP($A201,DATA!$A:$T,2,FALSE),"")</f>
        <v>LEFRONT</v>
      </c>
      <c r="C201" s="143" t="str">
        <f>IF(Formations[[#This Row],[MATRICULE]]&lt;&gt;"",VLOOKUP($A201,DATA!$A:$T,3,FALSE),"")</f>
        <v>Harold</v>
      </c>
      <c r="D201" s="144" t="str">
        <f>IF(Formations[[#This Row],[MATRICULE]]&lt;&gt;"",VLOOKUP($A201,DATA!$A:$T,5,FALSE),"")</f>
        <v>Aub.</v>
      </c>
      <c r="E201" s="151" t="str">
        <f>IF(Formations[[#This Row],[MATRICULE]]&lt;&gt;"",VLOOKUP(A201,DATA!A:T,4,FALSE),"")</f>
        <v>FUENTES</v>
      </c>
      <c r="F201" s="165" t="s">
        <v>998</v>
      </c>
      <c r="G201" s="134" t="s">
        <v>960</v>
      </c>
      <c r="H201" s="165" t="s">
        <v>5</v>
      </c>
      <c r="I201" s="237" t="s">
        <v>850</v>
      </c>
      <c r="J201" s="167"/>
      <c r="K201" s="168"/>
      <c r="L201" s="169"/>
      <c r="M201" s="157" t="str">
        <f>Formations[[#This Row],[NOM]]&amp;Formations[[#This Row],[INTITULE FORMATION]]</f>
        <v>LEFRONTIncendie</v>
      </c>
    </row>
    <row r="202" spans="1:13" ht="16.5" x14ac:dyDescent="0.45">
      <c r="A202" s="140">
        <v>102963</v>
      </c>
      <c r="B202" s="142" t="str">
        <f>IF(Formations[[#This Row],[MATRICULE]]&lt;&gt;"",VLOOKUP($A202,DATA!$A:$T,2,FALSE),"")</f>
        <v>LEFRONT</v>
      </c>
      <c r="C202" s="143" t="str">
        <f>IF(Formations[[#This Row],[MATRICULE]]&lt;&gt;"",VLOOKUP($A202,DATA!$A:$T,3,FALSE),"")</f>
        <v>Harold</v>
      </c>
      <c r="D202" s="144" t="str">
        <f>IF(Formations[[#This Row],[MATRICULE]]&lt;&gt;"",VLOOKUP($A202,DATA!$A:$T,5,FALSE),"")</f>
        <v>Aub.</v>
      </c>
      <c r="E202" s="152" t="str">
        <f>IF(Formations[[#This Row],[MATRICULE]]&lt;&gt;"",VLOOKUP(A202,DATA!A:T,4,FALSE),"")</f>
        <v>FUENTES</v>
      </c>
      <c r="F202" s="165" t="s">
        <v>998</v>
      </c>
      <c r="G202" s="134" t="s">
        <v>960</v>
      </c>
      <c r="H202" s="165" t="s">
        <v>5</v>
      </c>
      <c r="I202" s="237" t="s">
        <v>861</v>
      </c>
      <c r="J202" s="167"/>
      <c r="K202" s="168"/>
      <c r="L202" s="169"/>
      <c r="M202" s="158" t="str">
        <f>Formations[[#This Row],[NOM]]&amp;Formations[[#This Row],[INTITULE FORMATION]]</f>
        <v>LEFRONTRecyclage SST</v>
      </c>
    </row>
    <row r="203" spans="1:13" ht="16.5" x14ac:dyDescent="0.45">
      <c r="A203" s="140">
        <v>102963</v>
      </c>
      <c r="B203" s="142" t="str">
        <f>IF(Formations[[#This Row],[MATRICULE]]&lt;&gt;"",VLOOKUP($A203,DATA!$A:$T,2,FALSE),"")</f>
        <v>LEFRONT</v>
      </c>
      <c r="C203" s="143" t="str">
        <f>IF(Formations[[#This Row],[MATRICULE]]&lt;&gt;"",VLOOKUP($A203,DATA!$A:$T,3,FALSE),"")</f>
        <v>Harold</v>
      </c>
      <c r="D203" s="144" t="str">
        <f>IF(Formations[[#This Row],[MATRICULE]]&lt;&gt;"",VLOOKUP($A203,DATA!$A:$T,5,FALSE),"")</f>
        <v>Aub.</v>
      </c>
      <c r="E203" s="152" t="str">
        <f>IF(Formations[[#This Row],[MATRICULE]]&lt;&gt;"",VLOOKUP(A203,DATA!A:T,4,FALSE),"")</f>
        <v>FUENTES</v>
      </c>
      <c r="F203" s="165" t="s">
        <v>998</v>
      </c>
      <c r="G203" s="134" t="s">
        <v>960</v>
      </c>
      <c r="H203" s="165" t="s">
        <v>5</v>
      </c>
      <c r="I203" s="237" t="s">
        <v>974</v>
      </c>
      <c r="J203" s="167"/>
      <c r="K203" s="168"/>
      <c r="L203" s="169"/>
      <c r="M203" s="158" t="str">
        <f>Formations[[#This Row],[NOM]]&amp;Formations[[#This Row],[INTITULE FORMATION]]</f>
        <v>LEFRONTHab Electricité</v>
      </c>
    </row>
    <row r="204" spans="1:13" ht="16.5" x14ac:dyDescent="0.45">
      <c r="A204" s="138">
        <v>191733</v>
      </c>
      <c r="B204" s="142" t="str">
        <f>IF(Formations[[#This Row],[MATRICULE]]&lt;&gt;"",VLOOKUP($A204,DATA!$A:$T,2,FALSE),"")</f>
        <v>LEGAGNEUX</v>
      </c>
      <c r="C204" s="143" t="str">
        <f>IF(Formations[[#This Row],[MATRICULE]]&lt;&gt;"",VLOOKUP($A204,DATA!$A:$T,3,FALSE),"")</f>
        <v>Roxane</v>
      </c>
      <c r="D204" s="144" t="str">
        <f>IF(Formations[[#This Row],[MATRICULE]]&lt;&gt;"",VLOOKUP($A204,DATA!$A:$T,5,FALSE),"")</f>
        <v>Lattes</v>
      </c>
      <c r="E204" s="148" t="str">
        <f>IF(Formations[[#This Row],[MATRICULE]]&lt;&gt;"",VLOOKUP(A204,DATA!A:T,4,FALSE),"")</f>
        <v>VERNE</v>
      </c>
      <c r="F204" s="165" t="s">
        <v>998</v>
      </c>
      <c r="G204" s="134" t="s">
        <v>960</v>
      </c>
      <c r="H204" s="165" t="s">
        <v>5</v>
      </c>
      <c r="I204" s="237" t="s">
        <v>971</v>
      </c>
      <c r="J204" s="167"/>
      <c r="K204" s="168"/>
      <c r="L204" s="169"/>
      <c r="M204" s="157" t="str">
        <f>Formations[[#This Row],[NOM]]&amp;Formations[[#This Row],[INTITULE FORMATION]]</f>
        <v>LEGAGNEUXGestes et Postures</v>
      </c>
    </row>
    <row r="205" spans="1:13" ht="16.5" x14ac:dyDescent="0.45">
      <c r="A205" s="140">
        <v>102978</v>
      </c>
      <c r="B205" s="142" t="str">
        <f>IF(Formations[[#This Row],[MATRICULE]]&lt;&gt;"",VLOOKUP($A205,DATA!$A:$T,2,FALSE),"")</f>
        <v>LHORENS</v>
      </c>
      <c r="C205" s="143" t="str">
        <f>IF(Formations[[#This Row],[MATRICULE]]&lt;&gt;"",VLOOKUP($A205,DATA!$A:$T,3,FALSE),"")</f>
        <v>Jean-Yves</v>
      </c>
      <c r="D205" s="144" t="str">
        <f>IF(Formations[[#This Row],[MATRICULE]]&lt;&gt;"",VLOOKUP($A205,DATA!$A:$T,5,FALSE),"")</f>
        <v>Aub.</v>
      </c>
      <c r="E205" s="152" t="str">
        <f>IF(Formations[[#This Row],[MATRICULE]]&lt;&gt;"",VLOOKUP(A205,DATA!A:T,4,FALSE),"")</f>
        <v>PIFFAUT</v>
      </c>
      <c r="F205" s="165" t="s">
        <v>998</v>
      </c>
      <c r="G205" s="134" t="s">
        <v>960</v>
      </c>
      <c r="H205" s="165" t="s">
        <v>5</v>
      </c>
      <c r="I205" s="237" t="s">
        <v>974</v>
      </c>
      <c r="J205" s="167"/>
      <c r="K205" s="168"/>
      <c r="L205" s="169"/>
      <c r="M205" s="158" t="str">
        <f>Formations[[#This Row],[NOM]]&amp;Formations[[#This Row],[INTITULE FORMATION]]</f>
        <v>LHORENSHab Electricité</v>
      </c>
    </row>
    <row r="206" spans="1:13" ht="16.5" x14ac:dyDescent="0.45">
      <c r="A206" s="138">
        <v>102997</v>
      </c>
      <c r="B206" s="142" t="str">
        <f>IF(Formations[[#This Row],[MATRICULE]]&lt;&gt;"",VLOOKUP($A206,DATA!$A:$T,2,FALSE),"")</f>
        <v>LOYRION</v>
      </c>
      <c r="C206" s="143" t="str">
        <f>IF(Formations[[#This Row],[MATRICULE]]&lt;&gt;"",VLOOKUP($A206,DATA!$A:$T,3,FALSE),"")</f>
        <v>Philippe</v>
      </c>
      <c r="D206" s="144" t="str">
        <f>IF(Formations[[#This Row],[MATRICULE]]&lt;&gt;"",VLOOKUP($A206,DATA!$A:$T,5,FALSE),"")</f>
        <v>Aub.</v>
      </c>
      <c r="E206" s="148" t="str">
        <f>IF(Formations[[#This Row],[MATRICULE]]&lt;&gt;"",VLOOKUP(A206,DATA!A:T,4,FALSE),"")</f>
        <v>SENEPART</v>
      </c>
      <c r="F206" s="165" t="s">
        <v>998</v>
      </c>
      <c r="G206" s="134" t="s">
        <v>960</v>
      </c>
      <c r="H206" s="165" t="s">
        <v>5</v>
      </c>
      <c r="I206" s="237" t="s">
        <v>973</v>
      </c>
      <c r="J206" s="167"/>
      <c r="K206" s="168"/>
      <c r="L206" s="169"/>
      <c r="M206" s="158" t="str">
        <f>Formations[[#This Row],[NOM]]&amp;Formations[[#This Row],[INTITULE FORMATION]]</f>
        <v>LOYRIONRisques Chimiques</v>
      </c>
    </row>
    <row r="207" spans="1:13" ht="16.5" x14ac:dyDescent="0.45">
      <c r="A207" s="138">
        <v>102997</v>
      </c>
      <c r="B207" s="142" t="str">
        <f>IF(Formations[[#This Row],[MATRICULE]]&lt;&gt;"",VLOOKUP($A207,DATA!$A:$T,2,FALSE),"")</f>
        <v>LOYRION</v>
      </c>
      <c r="C207" s="143" t="str">
        <f>IF(Formations[[#This Row],[MATRICULE]]&lt;&gt;"",VLOOKUP($A207,DATA!$A:$T,3,FALSE),"")</f>
        <v>Philippe</v>
      </c>
      <c r="D207" s="144" t="str">
        <f>IF(Formations[[#This Row],[MATRICULE]]&lt;&gt;"",VLOOKUP($A207,DATA!$A:$T,5,FALSE),"")</f>
        <v>Aub.</v>
      </c>
      <c r="E207" s="148" t="str">
        <f>IF(Formations[[#This Row],[MATRICULE]]&lt;&gt;"",VLOOKUP(A207,DATA!A:T,4,FALSE),"")</f>
        <v>SENEPART</v>
      </c>
      <c r="F207" s="165" t="s">
        <v>998</v>
      </c>
      <c r="G207" s="134" t="s">
        <v>960</v>
      </c>
      <c r="H207" s="165" t="s">
        <v>5</v>
      </c>
      <c r="I207" s="237" t="s">
        <v>850</v>
      </c>
      <c r="J207" s="167"/>
      <c r="K207" s="168"/>
      <c r="L207" s="169"/>
      <c r="M207" s="157" t="str">
        <f>Formations[[#This Row],[NOM]]&amp;Formations[[#This Row],[INTITULE FORMATION]]</f>
        <v>LOYRIONIncendie</v>
      </c>
    </row>
    <row r="208" spans="1:13" ht="16.5" x14ac:dyDescent="0.45">
      <c r="A208" s="140">
        <v>102997</v>
      </c>
      <c r="B208" s="142" t="str">
        <f>IF(Formations[[#This Row],[MATRICULE]]&lt;&gt;"",VLOOKUP($A208,DATA!$A:$T,2,FALSE),"")</f>
        <v>LOYRION</v>
      </c>
      <c r="C208" s="143" t="str">
        <f>IF(Formations[[#This Row],[MATRICULE]]&lt;&gt;"",VLOOKUP($A208,DATA!$A:$T,3,FALSE),"")</f>
        <v>Philippe</v>
      </c>
      <c r="D208" s="144" t="str">
        <f>IF(Formations[[#This Row],[MATRICULE]]&lt;&gt;"",VLOOKUP($A208,DATA!$A:$T,5,FALSE),"")</f>
        <v>Aub.</v>
      </c>
      <c r="E208" s="152" t="str">
        <f>IF(Formations[[#This Row],[MATRICULE]]&lt;&gt;"",VLOOKUP(A208,DATA!A:T,4,FALSE),"")</f>
        <v>SENEPART</v>
      </c>
      <c r="F208" s="165" t="s">
        <v>998</v>
      </c>
      <c r="G208" s="134" t="s">
        <v>960</v>
      </c>
      <c r="H208" s="165" t="s">
        <v>5</v>
      </c>
      <c r="I208" s="237" t="s">
        <v>974</v>
      </c>
      <c r="J208" s="167"/>
      <c r="K208" s="168"/>
      <c r="L208" s="169"/>
      <c r="M208" s="158" t="str">
        <f>Formations[[#This Row],[NOM]]&amp;Formations[[#This Row],[INTITULE FORMATION]]</f>
        <v>LOYRIONHab Electricité</v>
      </c>
    </row>
    <row r="209" spans="1:13" ht="16.5" x14ac:dyDescent="0.45">
      <c r="A209" s="138">
        <v>103090</v>
      </c>
      <c r="B209" s="142" t="str">
        <f>IF(Formations[[#This Row],[MATRICULE]]&lt;&gt;"",VLOOKUP($A209,DATA!$A:$T,2,FALSE),"")</f>
        <v>LURIE</v>
      </c>
      <c r="C209" s="143" t="str">
        <f>IF(Formations[[#This Row],[MATRICULE]]&lt;&gt;"",VLOOKUP($A209,DATA!$A:$T,3,FALSE),"")</f>
        <v>Stephane</v>
      </c>
      <c r="D209" s="144" t="str">
        <f>IF(Formations[[#This Row],[MATRICULE]]&lt;&gt;"",VLOOKUP($A209,DATA!$A:$T,5,FALSE),"")</f>
        <v>Aub.</v>
      </c>
      <c r="E209" s="148" t="str">
        <f>IF(Formations[[#This Row],[MATRICULE]]&lt;&gt;"",VLOOKUP(A209,DATA!A:T,4,FALSE),"")</f>
        <v>SENEPART</v>
      </c>
      <c r="F209" s="165" t="s">
        <v>998</v>
      </c>
      <c r="G209" s="134" t="s">
        <v>960</v>
      </c>
      <c r="H209" s="165" t="s">
        <v>5</v>
      </c>
      <c r="I209" s="237" t="s">
        <v>971</v>
      </c>
      <c r="J209" s="167"/>
      <c r="K209" s="168"/>
      <c r="L209" s="169"/>
      <c r="M209" s="157" t="str">
        <f>Formations[[#This Row],[NOM]]&amp;Formations[[#This Row],[INTITULE FORMATION]]</f>
        <v>LURIEGestes et Postures</v>
      </c>
    </row>
    <row r="210" spans="1:13" ht="16.5" x14ac:dyDescent="0.45">
      <c r="A210" s="138">
        <v>103090</v>
      </c>
      <c r="B210" s="142" t="str">
        <f>IF(Formations[[#This Row],[MATRICULE]]&lt;&gt;"",VLOOKUP($A210,DATA!$A:$T,2,FALSE),"")</f>
        <v>LURIE</v>
      </c>
      <c r="C210" s="143" t="str">
        <f>IF(Formations[[#This Row],[MATRICULE]]&lt;&gt;"",VLOOKUP($A210,DATA!$A:$T,3,FALSE),"")</f>
        <v>Stephane</v>
      </c>
      <c r="D210" s="144" t="str">
        <f>IF(Formations[[#This Row],[MATRICULE]]&lt;&gt;"",VLOOKUP($A210,DATA!$A:$T,5,FALSE),"")</f>
        <v>Aub.</v>
      </c>
      <c r="E210" s="148" t="str">
        <f>IF(Formations[[#This Row],[MATRICULE]]&lt;&gt;"",VLOOKUP(A210,DATA!A:T,4,FALSE),"")</f>
        <v>SENEPART</v>
      </c>
      <c r="F210" s="165" t="s">
        <v>998</v>
      </c>
      <c r="G210" s="134" t="s">
        <v>960</v>
      </c>
      <c r="H210" s="165" t="s">
        <v>5</v>
      </c>
      <c r="I210" s="237" t="s">
        <v>850</v>
      </c>
      <c r="J210" s="167"/>
      <c r="K210" s="168"/>
      <c r="L210" s="169"/>
      <c r="M210" s="157" t="str">
        <f>Formations[[#This Row],[NOM]]&amp;Formations[[#This Row],[INTITULE FORMATION]]</f>
        <v>LURIEIncendie</v>
      </c>
    </row>
    <row r="211" spans="1:13" ht="16.5" x14ac:dyDescent="0.45">
      <c r="A211" s="140">
        <v>103090</v>
      </c>
      <c r="B211" s="142" t="str">
        <f>IF(Formations[[#This Row],[MATRICULE]]&lt;&gt;"",VLOOKUP($A211,DATA!$A:$T,2,FALSE),"")</f>
        <v>LURIE</v>
      </c>
      <c r="C211" s="143" t="str">
        <f>IF(Formations[[#This Row],[MATRICULE]]&lt;&gt;"",VLOOKUP($A211,DATA!$A:$T,3,FALSE),"")</f>
        <v>Stephane</v>
      </c>
      <c r="D211" s="144" t="str">
        <f>IF(Formations[[#This Row],[MATRICULE]]&lt;&gt;"",VLOOKUP($A211,DATA!$A:$T,5,FALSE),"")</f>
        <v>Aub.</v>
      </c>
      <c r="E211" s="152" t="str">
        <f>IF(Formations[[#This Row],[MATRICULE]]&lt;&gt;"",VLOOKUP(A211,DATA!A:T,4,FALSE),"")</f>
        <v>SENEPART</v>
      </c>
      <c r="F211" s="165" t="s">
        <v>998</v>
      </c>
      <c r="G211" s="134" t="s">
        <v>960</v>
      </c>
      <c r="H211" s="165" t="s">
        <v>5</v>
      </c>
      <c r="I211" s="237" t="s">
        <v>861</v>
      </c>
      <c r="J211" s="167"/>
      <c r="K211" s="168"/>
      <c r="L211" s="169"/>
      <c r="M211" s="158" t="str">
        <f>Formations[[#This Row],[NOM]]&amp;Formations[[#This Row],[INTITULE FORMATION]]</f>
        <v>LURIERecyclage SST</v>
      </c>
    </row>
    <row r="212" spans="1:13" ht="16.5" x14ac:dyDescent="0.45">
      <c r="A212" s="138">
        <v>191714</v>
      </c>
      <c r="B212" s="142" t="str">
        <f>IF(Formations[[#This Row],[MATRICULE]]&lt;&gt;"",VLOOKUP($A212,DATA!$A:$T,2,FALSE),"")</f>
        <v>MANGEOLLE</v>
      </c>
      <c r="C212" s="143" t="str">
        <f>IF(Formations[[#This Row],[MATRICULE]]&lt;&gt;"",VLOOKUP($A212,DATA!$A:$T,3,FALSE),"")</f>
        <v>Francis</v>
      </c>
      <c r="D212" s="144" t="str">
        <f>IF(Formations[[#This Row],[MATRICULE]]&lt;&gt;"",VLOOKUP($A212,DATA!$A:$T,5,FALSE),"")</f>
        <v>Lattes</v>
      </c>
      <c r="E212" s="148" t="str">
        <f>IF(Formations[[#This Row],[MATRICULE]]&lt;&gt;"",VLOOKUP(A212,DATA!A:T,4,FALSE),"")</f>
        <v>VERNE</v>
      </c>
      <c r="F212" s="165" t="s">
        <v>998</v>
      </c>
      <c r="G212" s="134" t="s">
        <v>960</v>
      </c>
      <c r="H212" s="165" t="s">
        <v>5</v>
      </c>
      <c r="I212" s="237" t="s">
        <v>971</v>
      </c>
      <c r="J212" s="167"/>
      <c r="K212" s="168"/>
      <c r="L212" s="169"/>
      <c r="M212" s="157" t="str">
        <f>Formations[[#This Row],[NOM]]&amp;Formations[[#This Row],[INTITULE FORMATION]]</f>
        <v>MANGEOLLEGestes et Postures</v>
      </c>
    </row>
    <row r="213" spans="1:13" ht="16.5" x14ac:dyDescent="0.45">
      <c r="A213" s="138">
        <v>102902</v>
      </c>
      <c r="B213" s="142" t="str">
        <f>IF(Formations[[#This Row],[MATRICULE]]&lt;&gt;"",VLOOKUP($A213,DATA!$A:$T,2,FALSE),"")</f>
        <v>MARTIN</v>
      </c>
      <c r="C213" s="143" t="str">
        <f>IF(Formations[[#This Row],[MATRICULE]]&lt;&gt;"",VLOOKUP($A213,DATA!$A:$T,3,FALSE),"")</f>
        <v>Dominique</v>
      </c>
      <c r="D213" s="144" t="str">
        <f>IF(Formations[[#This Row],[MATRICULE]]&lt;&gt;"",VLOOKUP($A213,DATA!$A:$T,5,FALSE),"")</f>
        <v>Aub.</v>
      </c>
      <c r="E213" s="148" t="str">
        <f>IF(Formations[[#This Row],[MATRICULE]]&lt;&gt;"",VLOOKUP(A213,DATA!A:T,4,FALSE),"")</f>
        <v>ALIX</v>
      </c>
      <c r="F213" s="165" t="s">
        <v>998</v>
      </c>
      <c r="G213" s="134" t="s">
        <v>960</v>
      </c>
      <c r="H213" s="165" t="s">
        <v>5</v>
      </c>
      <c r="I213" s="237" t="s">
        <v>971</v>
      </c>
      <c r="J213" s="167"/>
      <c r="K213" s="168"/>
      <c r="L213" s="169"/>
      <c r="M213" s="157" t="str">
        <f>Formations[[#This Row],[NOM]]&amp;Formations[[#This Row],[INTITULE FORMATION]]</f>
        <v>MARTINGestes et Postures</v>
      </c>
    </row>
    <row r="214" spans="1:13" ht="16.5" x14ac:dyDescent="0.45">
      <c r="A214" s="138">
        <v>103023</v>
      </c>
      <c r="B214" s="142" t="str">
        <f>IF(Formations[[#This Row],[MATRICULE]]&lt;&gt;"",VLOOKUP($A214,DATA!$A:$T,2,FALSE),"")</f>
        <v>MARTIN</v>
      </c>
      <c r="C214" s="143" t="str">
        <f>IF(Formations[[#This Row],[MATRICULE]]&lt;&gt;"",VLOOKUP($A214,DATA!$A:$T,3,FALSE),"")</f>
        <v>Bernard</v>
      </c>
      <c r="D214" s="144" t="str">
        <f>IF(Formations[[#This Row],[MATRICULE]]&lt;&gt;"",VLOOKUP($A214,DATA!$A:$T,5,FALSE),"")</f>
        <v>Aub.</v>
      </c>
      <c r="E214" s="148" t="str">
        <f>IF(Formations[[#This Row],[MATRICULE]]&lt;&gt;"",VLOOKUP(A214,DATA!A:T,4,FALSE),"")</f>
        <v>RICCARDI</v>
      </c>
      <c r="F214" s="165" t="s">
        <v>998</v>
      </c>
      <c r="G214" s="134" t="s">
        <v>960</v>
      </c>
      <c r="H214" s="165" t="s">
        <v>5</v>
      </c>
      <c r="I214" s="237" t="s">
        <v>850</v>
      </c>
      <c r="J214" s="167"/>
      <c r="K214" s="168"/>
      <c r="L214" s="169"/>
      <c r="M214" s="157" t="str">
        <f>Formations[[#This Row],[NOM]]&amp;Formations[[#This Row],[INTITULE FORMATION]]</f>
        <v>MARTINIncendie</v>
      </c>
    </row>
    <row r="215" spans="1:13" ht="16.5" x14ac:dyDescent="0.45">
      <c r="A215" s="138">
        <v>102903</v>
      </c>
      <c r="B215" s="142" t="str">
        <f>IF(Formations[[#This Row],[MATRICULE]]&lt;&gt;"",VLOOKUP($A215,DATA!$A:$T,2,FALSE),"")</f>
        <v>MASMEJEAN</v>
      </c>
      <c r="C215" s="143" t="str">
        <f>IF(Formations[[#This Row],[MATRICULE]]&lt;&gt;"",VLOOKUP($A215,DATA!$A:$T,3,FALSE),"")</f>
        <v>Jacky</v>
      </c>
      <c r="D215" s="144" t="str">
        <f>IF(Formations[[#This Row],[MATRICULE]]&lt;&gt;"",VLOOKUP($A215,DATA!$A:$T,5,FALSE),"")</f>
        <v>Aub.</v>
      </c>
      <c r="E215" s="148" t="str">
        <f>IF(Formations[[#This Row],[MATRICULE]]&lt;&gt;"",VLOOKUP(A215,DATA!A:T,4,FALSE),"")</f>
        <v>ALIX</v>
      </c>
      <c r="F215" s="165" t="s">
        <v>998</v>
      </c>
      <c r="G215" s="134" t="s">
        <v>960</v>
      </c>
      <c r="H215" s="165" t="s">
        <v>5</v>
      </c>
      <c r="I215" s="237" t="s">
        <v>850</v>
      </c>
      <c r="J215" s="167"/>
      <c r="K215" s="168"/>
      <c r="L215" s="169"/>
      <c r="M215" s="157" t="str">
        <f>Formations[[#This Row],[NOM]]&amp;Formations[[#This Row],[INTITULE FORMATION]]</f>
        <v>MASMEJEANIncendie</v>
      </c>
    </row>
    <row r="216" spans="1:13" ht="16.5" x14ac:dyDescent="0.45">
      <c r="A216" s="140">
        <v>102993</v>
      </c>
      <c r="B216" s="142" t="str">
        <f>IF(Formations[[#This Row],[MATRICULE]]&lt;&gt;"",VLOOKUP($A216,DATA!$A:$T,2,FALSE),"")</f>
        <v>MAZE</v>
      </c>
      <c r="C216" s="143" t="str">
        <f>IF(Formations[[#This Row],[MATRICULE]]&lt;&gt;"",VLOOKUP($A216,DATA!$A:$T,3,FALSE),"")</f>
        <v>Christophe</v>
      </c>
      <c r="D216" s="144" t="str">
        <f>IF(Formations[[#This Row],[MATRICULE]]&lt;&gt;"",VLOOKUP($A216,DATA!$A:$T,5,FALSE),"")</f>
        <v>Aub.</v>
      </c>
      <c r="E216" s="152" t="str">
        <f>IF(Formations[[#This Row],[MATRICULE]]&lt;&gt;"",VLOOKUP(A216,DATA!A:T,4,FALSE),"")</f>
        <v>SENEPART</v>
      </c>
      <c r="F216" s="165" t="s">
        <v>998</v>
      </c>
      <c r="G216" s="134" t="s">
        <v>960</v>
      </c>
      <c r="H216" s="165" t="s">
        <v>5</v>
      </c>
      <c r="I216" s="237" t="s">
        <v>861</v>
      </c>
      <c r="J216" s="167"/>
      <c r="K216" s="168"/>
      <c r="L216" s="169"/>
      <c r="M216" s="158" t="str">
        <f>Formations[[#This Row],[NOM]]&amp;Formations[[#This Row],[INTITULE FORMATION]]</f>
        <v>MAZERecyclage SST</v>
      </c>
    </row>
    <row r="217" spans="1:13" ht="16.5" x14ac:dyDescent="0.45">
      <c r="A217" s="138">
        <v>10550783</v>
      </c>
      <c r="B217" s="142" t="str">
        <f>IF(Formations[[#This Row],[MATRICULE]]&lt;&gt;"",VLOOKUP($A217,DATA!$A:$T,2,FALSE),"")</f>
        <v>MENANTEAU</v>
      </c>
      <c r="C217" s="143" t="str">
        <f>IF(Formations[[#This Row],[MATRICULE]]&lt;&gt;"",VLOOKUP($A217,DATA!$A:$T,3,FALSE),"")</f>
        <v>Romain</v>
      </c>
      <c r="D217" s="144" t="str">
        <f>IF(Formations[[#This Row],[MATRICULE]]&lt;&gt;"",VLOOKUP($A217,DATA!$A:$T,5,FALSE),"")</f>
        <v>STG</v>
      </c>
      <c r="E217" s="149" t="str">
        <f>IF(Formations[[#This Row],[MATRICULE]]&lt;&gt;"",VLOOKUP(A217,DATA!A:T,4,FALSE),"")</f>
        <v>FOUASSIER</v>
      </c>
      <c r="F217" s="165" t="s">
        <v>998</v>
      </c>
      <c r="G217" s="134" t="s">
        <v>960</v>
      </c>
      <c r="H217" s="165" t="s">
        <v>5</v>
      </c>
      <c r="I217" s="237" t="s">
        <v>850</v>
      </c>
      <c r="J217" s="167"/>
      <c r="K217" s="168"/>
      <c r="L217" s="169"/>
      <c r="M217" s="157" t="str">
        <f>Formations[[#This Row],[NOM]]&amp;Formations[[#This Row],[INTITULE FORMATION]]</f>
        <v>MENANTEAUIncendie</v>
      </c>
    </row>
    <row r="218" spans="1:13" ht="16.5" x14ac:dyDescent="0.45">
      <c r="A218" s="138">
        <v>10515630</v>
      </c>
      <c r="B218" s="142" t="str">
        <f>IF(Formations[[#This Row],[MATRICULE]]&lt;&gt;"",VLOOKUP($A218,DATA!$A:$T,2,FALSE),"")</f>
        <v>MICHEL</v>
      </c>
      <c r="C218" s="143" t="str">
        <f>IF(Formations[[#This Row],[MATRICULE]]&lt;&gt;"",VLOOKUP($A218,DATA!$A:$T,3,FALSE),"")</f>
        <v>Clement</v>
      </c>
      <c r="D218" s="144" t="str">
        <f>IF(Formations[[#This Row],[MATRICULE]]&lt;&gt;"",VLOOKUP($A218,DATA!$A:$T,5,FALSE),"")</f>
        <v>STG</v>
      </c>
      <c r="E218" s="149" t="str">
        <f>IF(Formations[[#This Row],[MATRICULE]]&lt;&gt;"",VLOOKUP(A218,DATA!A:T,4,FALSE),"")</f>
        <v>FOUASSIER</v>
      </c>
      <c r="F218" s="165" t="s">
        <v>998</v>
      </c>
      <c r="G218" s="134" t="s">
        <v>960</v>
      </c>
      <c r="H218" s="165" t="s">
        <v>5</v>
      </c>
      <c r="I218" s="237" t="s">
        <v>850</v>
      </c>
      <c r="J218" s="167"/>
      <c r="K218" s="168"/>
      <c r="L218" s="169"/>
      <c r="M218" s="157" t="str">
        <f>Formations[[#This Row],[NOM]]&amp;Formations[[#This Row],[INTITULE FORMATION]]</f>
        <v>MICHELIncendie</v>
      </c>
    </row>
    <row r="219" spans="1:13" ht="16.5" x14ac:dyDescent="0.45">
      <c r="A219" s="138">
        <v>330997</v>
      </c>
      <c r="B219" s="142" t="str">
        <f>IF(Formations[[#This Row],[MATRICULE]]&lt;&gt;"",VLOOKUP($A219,DATA!$A:$T,2,FALSE),"")</f>
        <v>MOLLIER</v>
      </c>
      <c r="C219" s="143" t="str">
        <f>IF(Formations[[#This Row],[MATRICULE]]&lt;&gt;"",VLOOKUP($A219,DATA!$A:$T,3,FALSE),"")</f>
        <v>Jonathan</v>
      </c>
      <c r="D219" s="144" t="str">
        <f>IF(Formations[[#This Row],[MATRICULE]]&lt;&gt;"",VLOOKUP($A219,DATA!$A:$T,5,FALSE),"")</f>
        <v>STG</v>
      </c>
      <c r="E219" s="150" t="str">
        <f>IF(Formations[[#This Row],[MATRICULE]]&lt;&gt;"",VLOOKUP(A219,DATA!A:T,4,FALSE),"")</f>
        <v>XUEREB</v>
      </c>
      <c r="F219" s="165" t="s">
        <v>998</v>
      </c>
      <c r="G219" s="134" t="s">
        <v>960</v>
      </c>
      <c r="H219" s="165" t="s">
        <v>5</v>
      </c>
      <c r="I219" s="237" t="s">
        <v>850</v>
      </c>
      <c r="J219" s="167"/>
      <c r="K219" s="168"/>
      <c r="L219" s="169"/>
      <c r="M219" s="157" t="str">
        <f>Formations[[#This Row],[NOM]]&amp;Formations[[#This Row],[INTITULE FORMATION]]</f>
        <v>MOLLIERIncendie</v>
      </c>
    </row>
    <row r="220" spans="1:13" ht="16.5" x14ac:dyDescent="0.45">
      <c r="A220" s="140">
        <v>330997</v>
      </c>
      <c r="B220" s="142" t="str">
        <f>IF(Formations[[#This Row],[MATRICULE]]&lt;&gt;"",VLOOKUP($A220,DATA!$A:$T,2,FALSE),"")</f>
        <v>MOLLIER</v>
      </c>
      <c r="C220" s="143" t="str">
        <f>IF(Formations[[#This Row],[MATRICULE]]&lt;&gt;"",VLOOKUP($A220,DATA!$A:$T,3,FALSE),"")</f>
        <v>Jonathan</v>
      </c>
      <c r="D220" s="144" t="str">
        <f>IF(Formations[[#This Row],[MATRICULE]]&lt;&gt;"",VLOOKUP($A220,DATA!$A:$T,5,FALSE),"")</f>
        <v>STG</v>
      </c>
      <c r="E220" s="152" t="str">
        <f>IF(Formations[[#This Row],[MATRICULE]]&lt;&gt;"",VLOOKUP(A220,DATA!A:T,4,FALSE),"")</f>
        <v>XUEREB</v>
      </c>
      <c r="F220" s="165" t="s">
        <v>998</v>
      </c>
      <c r="G220" s="134" t="s">
        <v>960</v>
      </c>
      <c r="H220" s="165" t="s">
        <v>5</v>
      </c>
      <c r="I220" s="237" t="s">
        <v>861</v>
      </c>
      <c r="J220" s="167"/>
      <c r="K220" s="168"/>
      <c r="L220" s="169"/>
      <c r="M220" s="158" t="str">
        <f>Formations[[#This Row],[NOM]]&amp;Formations[[#This Row],[INTITULE FORMATION]]</f>
        <v>MOLLIERRecyclage SST</v>
      </c>
    </row>
    <row r="221" spans="1:13" ht="16.5" x14ac:dyDescent="0.45">
      <c r="A221" s="138">
        <v>103043</v>
      </c>
      <c r="B221" s="142" t="str">
        <f>IF(Formations[[#This Row],[MATRICULE]]&lt;&gt;"",VLOOKUP($A221,DATA!$A:$T,2,FALSE),"")</f>
        <v>MOULIN</v>
      </c>
      <c r="C221" s="143" t="str">
        <f>IF(Formations[[#This Row],[MATRICULE]]&lt;&gt;"",VLOOKUP($A221,DATA!$A:$T,3,FALSE),"")</f>
        <v>Christophe</v>
      </c>
      <c r="D221" s="144" t="str">
        <f>IF(Formations[[#This Row],[MATRICULE]]&lt;&gt;"",VLOOKUP($A221,DATA!$A:$T,5,FALSE),"")</f>
        <v>Aub.</v>
      </c>
      <c r="E221" s="148" t="str">
        <f>IF(Formations[[#This Row],[MATRICULE]]&lt;&gt;"",VLOOKUP(A221,DATA!A:T,4,FALSE),"")</f>
        <v>RICCARDI</v>
      </c>
      <c r="F221" s="165" t="s">
        <v>998</v>
      </c>
      <c r="G221" s="134" t="s">
        <v>960</v>
      </c>
      <c r="H221" s="165" t="s">
        <v>5</v>
      </c>
      <c r="I221" s="237" t="s">
        <v>850</v>
      </c>
      <c r="J221" s="167"/>
      <c r="K221" s="168"/>
      <c r="L221" s="169"/>
      <c r="M221" s="157" t="str">
        <f>Formations[[#This Row],[NOM]]&amp;Formations[[#This Row],[INTITULE FORMATION]]</f>
        <v>MOULINIncendie</v>
      </c>
    </row>
    <row r="222" spans="1:13" ht="16.5" x14ac:dyDescent="0.45">
      <c r="A222" s="138">
        <v>228757</v>
      </c>
      <c r="B222" s="142" t="str">
        <f>IF(Formations[[#This Row],[MATRICULE]]&lt;&gt;"",VLOOKUP($A222,DATA!$A:$T,2,FALSE),"")</f>
        <v>NAVIZET</v>
      </c>
      <c r="C222" s="143" t="str">
        <f>IF(Formations[[#This Row],[MATRICULE]]&lt;&gt;"",VLOOKUP($A222,DATA!$A:$T,3,FALSE),"")</f>
        <v>Johnattan</v>
      </c>
      <c r="D222" s="144" t="str">
        <f>IF(Formations[[#This Row],[MATRICULE]]&lt;&gt;"",VLOOKUP($A222,DATA!$A:$T,5,FALSE),"")</f>
        <v>STG</v>
      </c>
      <c r="E222" s="150" t="str">
        <f>IF(Formations[[#This Row],[MATRICULE]]&lt;&gt;"",VLOOKUP(A222,DATA!A:T,4,FALSE),"")</f>
        <v>XUEREB</v>
      </c>
      <c r="F222" s="165" t="s">
        <v>998</v>
      </c>
      <c r="G222" s="134" t="s">
        <v>960</v>
      </c>
      <c r="H222" s="165" t="s">
        <v>5</v>
      </c>
      <c r="I222" s="237" t="s">
        <v>850</v>
      </c>
      <c r="J222" s="167"/>
      <c r="K222" s="168"/>
      <c r="L222" s="169"/>
      <c r="M222" s="157" t="str">
        <f>Formations[[#This Row],[NOM]]&amp;Formations[[#This Row],[INTITULE FORMATION]]</f>
        <v>NAVIZETIncendie</v>
      </c>
    </row>
    <row r="223" spans="1:13" ht="16.5" x14ac:dyDescent="0.45">
      <c r="A223" s="138">
        <v>228757</v>
      </c>
      <c r="B223" s="142" t="str">
        <f>IF(Formations[[#This Row],[MATRICULE]]&lt;&gt;"",VLOOKUP($A223,DATA!$A:$T,2,FALSE),"")</f>
        <v>NAVIZET</v>
      </c>
      <c r="C223" s="143" t="str">
        <f>IF(Formations[[#This Row],[MATRICULE]]&lt;&gt;"",VLOOKUP($A223,DATA!$A:$T,3,FALSE),"")</f>
        <v>Johnattan</v>
      </c>
      <c r="D223" s="144" t="str">
        <f>IF(Formations[[#This Row],[MATRICULE]]&lt;&gt;"",VLOOKUP($A223,DATA!$A:$T,5,FALSE),"")</f>
        <v>STG</v>
      </c>
      <c r="E223" s="150" t="str">
        <f>IF(Formations[[#This Row],[MATRICULE]]&lt;&gt;"",VLOOKUP(A223,DATA!A:T,4,FALSE),"")</f>
        <v>XUEREB</v>
      </c>
      <c r="F223" s="165" t="s">
        <v>998</v>
      </c>
      <c r="G223" s="134" t="s">
        <v>960</v>
      </c>
      <c r="H223" s="165" t="s">
        <v>5</v>
      </c>
      <c r="I223" s="237" t="s">
        <v>973</v>
      </c>
      <c r="J223" s="167"/>
      <c r="K223" s="168"/>
      <c r="L223" s="169"/>
      <c r="M223" s="157" t="str">
        <f>Formations[[#This Row],[NOM]]&amp;Formations[[#This Row],[INTITULE FORMATION]]</f>
        <v>NAVIZETRisques Chimiques</v>
      </c>
    </row>
    <row r="224" spans="1:13" ht="16.5" x14ac:dyDescent="0.45">
      <c r="A224" s="138">
        <v>10630739</v>
      </c>
      <c r="B224" s="142" t="str">
        <f>IF(Formations[[#This Row],[MATRICULE]]&lt;&gt;"",VLOOKUP($A224,DATA!$A:$T,2,FALSE),"")</f>
        <v>NEGRE</v>
      </c>
      <c r="C224" s="143" t="str">
        <f>IF(Formations[[#This Row],[MATRICULE]]&lt;&gt;"",VLOOKUP($A224,DATA!$A:$T,3,FALSE),"")</f>
        <v>Gregory</v>
      </c>
      <c r="D224" s="144" t="str">
        <f>IF(Formations[[#This Row],[MATRICULE]]&lt;&gt;"",VLOOKUP($A224,DATA!$A:$T,5,FALSE),"")</f>
        <v>Aub.</v>
      </c>
      <c r="E224" s="148" t="str">
        <f>IF(Formations[[#This Row],[MATRICULE]]&lt;&gt;"",VLOOKUP(A224,DATA!A:T,4,FALSE),"")</f>
        <v>PIFFAUT</v>
      </c>
      <c r="F224" s="165" t="s">
        <v>998</v>
      </c>
      <c r="G224" s="134" t="s">
        <v>960</v>
      </c>
      <c r="H224" s="165" t="s">
        <v>5</v>
      </c>
      <c r="I224" s="237" t="s">
        <v>971</v>
      </c>
      <c r="J224" s="167"/>
      <c r="K224" s="168"/>
      <c r="L224" s="169"/>
      <c r="M224" s="157" t="str">
        <f>Formations[[#This Row],[NOM]]&amp;Formations[[#This Row],[INTITULE FORMATION]]</f>
        <v>NEGREGestes et Postures</v>
      </c>
    </row>
    <row r="225" spans="1:13" ht="16.5" x14ac:dyDescent="0.45">
      <c r="A225" s="138">
        <v>10630739</v>
      </c>
      <c r="B225" s="142" t="str">
        <f>IF(Formations[[#This Row],[MATRICULE]]&lt;&gt;"",VLOOKUP($A225,DATA!$A:$T,2,FALSE),"")</f>
        <v>NEGRE</v>
      </c>
      <c r="C225" s="143" t="str">
        <f>IF(Formations[[#This Row],[MATRICULE]]&lt;&gt;"",VLOOKUP($A225,DATA!$A:$T,3,FALSE),"")</f>
        <v>Gregory</v>
      </c>
      <c r="D225" s="144" t="str">
        <f>IF(Formations[[#This Row],[MATRICULE]]&lt;&gt;"",VLOOKUP($A225,DATA!$A:$T,5,FALSE),"")</f>
        <v>Aub.</v>
      </c>
      <c r="E225" s="148" t="str">
        <f>IF(Formations[[#This Row],[MATRICULE]]&lt;&gt;"",VLOOKUP(A225,DATA!A:T,4,FALSE),"")</f>
        <v>PIFFAUT</v>
      </c>
      <c r="F225" s="165" t="s">
        <v>998</v>
      </c>
      <c r="G225" s="134" t="s">
        <v>960</v>
      </c>
      <c r="H225" s="165" t="s">
        <v>5</v>
      </c>
      <c r="I225" s="237" t="s">
        <v>850</v>
      </c>
      <c r="J225" s="167"/>
      <c r="K225" s="168"/>
      <c r="L225" s="169"/>
      <c r="M225" s="157" t="str">
        <f>Formations[[#This Row],[NOM]]&amp;Formations[[#This Row],[INTITULE FORMATION]]</f>
        <v>NEGREIncendie</v>
      </c>
    </row>
    <row r="226" spans="1:13" ht="16.5" x14ac:dyDescent="0.45">
      <c r="A226" s="138">
        <v>331029</v>
      </c>
      <c r="B226" s="142" t="str">
        <f>IF(Formations[[#This Row],[MATRICULE]]&lt;&gt;"",VLOOKUP($A226,DATA!$A:$T,2,FALSE),"")</f>
        <v>NICOLAS</v>
      </c>
      <c r="C226" s="143" t="str">
        <f>IF(Formations[[#This Row],[MATRICULE]]&lt;&gt;"",VLOOKUP($A226,DATA!$A:$T,3,FALSE),"")</f>
        <v>Gregory</v>
      </c>
      <c r="D226" s="144" t="str">
        <f>IF(Formations[[#This Row],[MATRICULE]]&lt;&gt;"",VLOOKUP($A226,DATA!$A:$T,5,FALSE),"")</f>
        <v>STG</v>
      </c>
      <c r="E226" s="150" t="str">
        <f>IF(Formations[[#This Row],[MATRICULE]]&lt;&gt;"",VLOOKUP(A226,DATA!A:T,4,FALSE),"")</f>
        <v>XUEREB</v>
      </c>
      <c r="F226" s="165" t="s">
        <v>998</v>
      </c>
      <c r="G226" s="134" t="s">
        <v>960</v>
      </c>
      <c r="H226" s="165" t="s">
        <v>5</v>
      </c>
      <c r="I226" s="237" t="s">
        <v>850</v>
      </c>
      <c r="J226" s="167"/>
      <c r="K226" s="168"/>
      <c r="L226" s="169"/>
      <c r="M226" s="157" t="str">
        <f>Formations[[#This Row],[NOM]]&amp;Formations[[#This Row],[INTITULE FORMATION]]</f>
        <v>NICOLASIncendie</v>
      </c>
    </row>
    <row r="227" spans="1:13" ht="16.5" x14ac:dyDescent="0.45">
      <c r="A227" s="140">
        <v>331029</v>
      </c>
      <c r="B227" s="142" t="str">
        <f>IF(Formations[[#This Row],[MATRICULE]]&lt;&gt;"",VLOOKUP($A227,DATA!$A:$T,2,FALSE),"")</f>
        <v>NICOLAS</v>
      </c>
      <c r="C227" s="143" t="str">
        <f>IF(Formations[[#This Row],[MATRICULE]]&lt;&gt;"",VLOOKUP($A227,DATA!$A:$T,3,FALSE),"")</f>
        <v>Gregory</v>
      </c>
      <c r="D227" s="144" t="str">
        <f>IF(Formations[[#This Row],[MATRICULE]]&lt;&gt;"",VLOOKUP($A227,DATA!$A:$T,5,FALSE),"")</f>
        <v>STG</v>
      </c>
      <c r="E227" s="152" t="str">
        <f>IF(Formations[[#This Row],[MATRICULE]]&lt;&gt;"",VLOOKUP(A227,DATA!A:T,4,FALSE),"")</f>
        <v>XUEREB</v>
      </c>
      <c r="F227" s="165" t="s">
        <v>998</v>
      </c>
      <c r="G227" s="134" t="s">
        <v>960</v>
      </c>
      <c r="H227" s="165" t="s">
        <v>5</v>
      </c>
      <c r="I227" s="237" t="s">
        <v>974</v>
      </c>
      <c r="J227" s="167"/>
      <c r="K227" s="168"/>
      <c r="L227" s="169"/>
      <c r="M227" s="158" t="str">
        <f>Formations[[#This Row],[NOM]]&amp;Formations[[#This Row],[INTITULE FORMATION]]</f>
        <v>NICOLASHab Electricité</v>
      </c>
    </row>
    <row r="228" spans="1:13" ht="16.5" x14ac:dyDescent="0.45">
      <c r="A228" s="140">
        <v>103047</v>
      </c>
      <c r="B228" s="142" t="str">
        <f>IF(Formations[[#This Row],[MATRICULE]]&lt;&gt;"",VLOOKUP($A228,DATA!$A:$T,2,FALSE),"")</f>
        <v>NOBLESSE</v>
      </c>
      <c r="C228" s="143" t="str">
        <f>IF(Formations[[#This Row],[MATRICULE]]&lt;&gt;"",VLOOKUP($A228,DATA!$A:$T,3,FALSE),"")</f>
        <v>Christophe</v>
      </c>
      <c r="D228" s="144" t="str">
        <f>IF(Formations[[#This Row],[MATRICULE]]&lt;&gt;"",VLOOKUP($A228,DATA!$A:$T,5,FALSE),"")</f>
        <v>Aub.</v>
      </c>
      <c r="E228" s="152" t="str">
        <f>IF(Formations[[#This Row],[MATRICULE]]&lt;&gt;"",VLOOKUP(A228,DATA!A:T,4,FALSE),"")</f>
        <v>HAON</v>
      </c>
      <c r="F228" s="165" t="s">
        <v>998</v>
      </c>
      <c r="G228" s="134" t="s">
        <v>960</v>
      </c>
      <c r="H228" s="165" t="s">
        <v>5</v>
      </c>
      <c r="I228" s="237" t="s">
        <v>974</v>
      </c>
      <c r="J228" s="167"/>
      <c r="K228" s="168"/>
      <c r="L228" s="169"/>
      <c r="M228" s="158" t="str">
        <f>Formations[[#This Row],[NOM]]&amp;Formations[[#This Row],[INTITULE FORMATION]]</f>
        <v>NOBLESSEHab Electricité</v>
      </c>
    </row>
    <row r="229" spans="1:13" ht="16.5" x14ac:dyDescent="0.45">
      <c r="A229" s="138">
        <v>102932</v>
      </c>
      <c r="B229" s="142" t="str">
        <f>IF(Formations[[#This Row],[MATRICULE]]&lt;&gt;"",VLOOKUP($A229,DATA!$A:$T,2,FALSE),"")</f>
        <v>NOUIS</v>
      </c>
      <c r="C229" s="143" t="str">
        <f>IF(Formations[[#This Row],[MATRICULE]]&lt;&gt;"",VLOOKUP($A229,DATA!$A:$T,3,FALSE),"")</f>
        <v>Richard</v>
      </c>
      <c r="D229" s="144" t="str">
        <f>IF(Formations[[#This Row],[MATRICULE]]&lt;&gt;"",VLOOKUP($A229,DATA!$A:$T,5,FALSE),"")</f>
        <v>Aub.</v>
      </c>
      <c r="E229" s="148" t="str">
        <f>IF(Formations[[#This Row],[MATRICULE]]&lt;&gt;"",VLOOKUP(A229,DATA!A:T,4,FALSE),"")</f>
        <v>ALIX</v>
      </c>
      <c r="F229" s="165" t="s">
        <v>998</v>
      </c>
      <c r="G229" s="134" t="s">
        <v>960</v>
      </c>
      <c r="H229" s="165" t="s">
        <v>5</v>
      </c>
      <c r="I229" s="237" t="s">
        <v>971</v>
      </c>
      <c r="J229" s="167"/>
      <c r="K229" s="168"/>
      <c r="L229" s="169"/>
      <c r="M229" s="157" t="str">
        <f>Formations[[#This Row],[NOM]]&amp;Formations[[#This Row],[INTITULE FORMATION]]</f>
        <v>NOUISGestes et Postures</v>
      </c>
    </row>
    <row r="230" spans="1:13" ht="16.5" x14ac:dyDescent="0.45">
      <c r="A230" s="138">
        <v>104709</v>
      </c>
      <c r="B230" s="142" t="str">
        <f>IF(Formations[[#This Row],[MATRICULE]]&lt;&gt;"",VLOOKUP($A230,DATA!$A:$T,2,FALSE),"")</f>
        <v>NURY</v>
      </c>
      <c r="C230" s="143" t="str">
        <f>IF(Formations[[#This Row],[MATRICULE]]&lt;&gt;"",VLOOKUP($A230,DATA!$A:$T,3,FALSE),"")</f>
        <v>Ghislaine</v>
      </c>
      <c r="D230" s="144" t="str">
        <f>IF(Formations[[#This Row],[MATRICULE]]&lt;&gt;"",VLOOKUP($A230,DATA!$A:$T,5,FALSE),"")</f>
        <v>STG</v>
      </c>
      <c r="E230" s="150" t="str">
        <f>IF(Formations[[#This Row],[MATRICULE]]&lt;&gt;"",VLOOKUP(A230,DATA!A:T,4,FALSE),"")</f>
        <v>FOUASSIER</v>
      </c>
      <c r="F230" s="165" t="s">
        <v>998</v>
      </c>
      <c r="G230" s="134" t="s">
        <v>960</v>
      </c>
      <c r="H230" s="165" t="s">
        <v>5</v>
      </c>
      <c r="I230" s="237" t="s">
        <v>850</v>
      </c>
      <c r="J230" s="167"/>
      <c r="K230" s="168"/>
      <c r="L230" s="169"/>
      <c r="M230" s="157" t="str">
        <f>Formations[[#This Row],[NOM]]&amp;Formations[[#This Row],[INTITULE FORMATION]]</f>
        <v>NURYIncendie</v>
      </c>
    </row>
    <row r="231" spans="1:13" ht="16.5" x14ac:dyDescent="0.45">
      <c r="A231" s="138">
        <v>104709</v>
      </c>
      <c r="B231" s="142" t="str">
        <f>IF(Formations[[#This Row],[MATRICULE]]&lt;&gt;"",VLOOKUP($A231,DATA!$A:$T,2,FALSE),"")</f>
        <v>NURY</v>
      </c>
      <c r="C231" s="143" t="str">
        <f>IF(Formations[[#This Row],[MATRICULE]]&lt;&gt;"",VLOOKUP($A231,DATA!$A:$T,3,FALSE),"")</f>
        <v>Ghislaine</v>
      </c>
      <c r="D231" s="144" t="str">
        <f>IF(Formations[[#This Row],[MATRICULE]]&lt;&gt;"",VLOOKUP($A231,DATA!$A:$T,5,FALSE),"")</f>
        <v>STG</v>
      </c>
      <c r="E231" s="150" t="str">
        <f>IF(Formations[[#This Row],[MATRICULE]]&lt;&gt;"",VLOOKUP(A231,DATA!A:T,4,FALSE),"")</f>
        <v>FOUASSIER</v>
      </c>
      <c r="F231" s="165" t="s">
        <v>998</v>
      </c>
      <c r="G231" s="134" t="s">
        <v>960</v>
      </c>
      <c r="H231" s="165" t="s">
        <v>5</v>
      </c>
      <c r="I231" s="237" t="s">
        <v>973</v>
      </c>
      <c r="J231" s="167"/>
      <c r="K231" s="168"/>
      <c r="L231" s="169"/>
      <c r="M231" s="157" t="str">
        <f>Formations[[#This Row],[NOM]]&amp;Formations[[#This Row],[INTITULE FORMATION]]</f>
        <v>NURYRisques Chimiques</v>
      </c>
    </row>
    <row r="232" spans="1:13" ht="16.5" x14ac:dyDescent="0.45">
      <c r="A232" s="138">
        <v>10555327</v>
      </c>
      <c r="B232" s="142" t="str">
        <f>IF(Formations[[#This Row],[MATRICULE]]&lt;&gt;"",VLOOKUP($A232,DATA!$A:$T,2,FALSE),"")</f>
        <v>ORTUNO</v>
      </c>
      <c r="C232" s="143" t="str">
        <f>IF(Formations[[#This Row],[MATRICULE]]&lt;&gt;"",VLOOKUP($A232,DATA!$A:$T,3,FALSE),"")</f>
        <v>Thomas</v>
      </c>
      <c r="D232" s="144" t="str">
        <f>IF(Formations[[#This Row],[MATRICULE]]&lt;&gt;"",VLOOKUP($A232,DATA!$A:$T,5,FALSE),"")</f>
        <v>STG</v>
      </c>
      <c r="E232" s="150" t="str">
        <f>IF(Formations[[#This Row],[MATRICULE]]&lt;&gt;"",VLOOKUP(A232,DATA!A:T,4,FALSE),"")</f>
        <v>XUEREB</v>
      </c>
      <c r="F232" s="165" t="s">
        <v>998</v>
      </c>
      <c r="G232" s="134" t="s">
        <v>960</v>
      </c>
      <c r="H232" s="165" t="s">
        <v>5</v>
      </c>
      <c r="I232" s="237" t="s">
        <v>971</v>
      </c>
      <c r="J232" s="167"/>
      <c r="K232" s="168"/>
      <c r="L232" s="169"/>
      <c r="M232" s="157" t="str">
        <f>Formations[[#This Row],[NOM]]&amp;Formations[[#This Row],[INTITULE FORMATION]]</f>
        <v>ORTUNOGestes et Postures</v>
      </c>
    </row>
    <row r="233" spans="1:13" ht="16.5" x14ac:dyDescent="0.45">
      <c r="A233" s="138">
        <v>288949</v>
      </c>
      <c r="B233" s="142" t="str">
        <f>IF(Formations[[#This Row],[MATRICULE]]&lt;&gt;"",VLOOKUP($A233,DATA!$A:$T,2,FALSE),"")</f>
        <v>PATRAS</v>
      </c>
      <c r="C233" s="143" t="str">
        <f>IF(Formations[[#This Row],[MATRICULE]]&lt;&gt;"",VLOOKUP($A233,DATA!$A:$T,3,FALSE),"")</f>
        <v>Lionel</v>
      </c>
      <c r="D233" s="144" t="str">
        <f>IF(Formations[[#This Row],[MATRICULE]]&lt;&gt;"",VLOOKUP($A233,DATA!$A:$T,5,FALSE),"")</f>
        <v>STG</v>
      </c>
      <c r="E233" s="150" t="str">
        <f>IF(Formations[[#This Row],[MATRICULE]]&lt;&gt;"",VLOOKUP(A233,DATA!A:T,4,FALSE),"")</f>
        <v>XUEREB</v>
      </c>
      <c r="F233" s="165" t="s">
        <v>998</v>
      </c>
      <c r="G233" s="134" t="s">
        <v>960</v>
      </c>
      <c r="H233" s="165" t="s">
        <v>5</v>
      </c>
      <c r="I233" s="237" t="s">
        <v>850</v>
      </c>
      <c r="J233" s="167"/>
      <c r="K233" s="168"/>
      <c r="L233" s="169"/>
      <c r="M233" s="157" t="str">
        <f>Formations[[#This Row],[NOM]]&amp;Formations[[#This Row],[INTITULE FORMATION]]</f>
        <v>PATRASIncendie</v>
      </c>
    </row>
    <row r="234" spans="1:13" ht="16.5" x14ac:dyDescent="0.45">
      <c r="A234" s="140">
        <v>288949</v>
      </c>
      <c r="B234" s="142" t="str">
        <f>IF(Formations[[#This Row],[MATRICULE]]&lt;&gt;"",VLOOKUP($A234,DATA!$A:$T,2,FALSE),"")</f>
        <v>PATRAS</v>
      </c>
      <c r="C234" s="143" t="str">
        <f>IF(Formations[[#This Row],[MATRICULE]]&lt;&gt;"",VLOOKUP($A234,DATA!$A:$T,3,FALSE),"")</f>
        <v>Lionel</v>
      </c>
      <c r="D234" s="144" t="str">
        <f>IF(Formations[[#This Row],[MATRICULE]]&lt;&gt;"",VLOOKUP($A234,DATA!$A:$T,5,FALSE),"")</f>
        <v>STG</v>
      </c>
      <c r="E234" s="152" t="str">
        <f>IF(Formations[[#This Row],[MATRICULE]]&lt;&gt;"",VLOOKUP(A234,DATA!A:T,4,FALSE),"")</f>
        <v>XUEREB</v>
      </c>
      <c r="F234" s="165" t="s">
        <v>998</v>
      </c>
      <c r="G234" s="134" t="s">
        <v>960</v>
      </c>
      <c r="H234" s="165" t="s">
        <v>5</v>
      </c>
      <c r="I234" s="237" t="s">
        <v>861</v>
      </c>
      <c r="J234" s="167"/>
      <c r="K234" s="168"/>
      <c r="L234" s="169"/>
      <c r="M234" s="158" t="str">
        <f>Formations[[#This Row],[NOM]]&amp;Formations[[#This Row],[INTITULE FORMATION]]</f>
        <v>PATRASRecyclage SST</v>
      </c>
    </row>
    <row r="235" spans="1:13" ht="16.5" x14ac:dyDescent="0.45">
      <c r="A235" s="140">
        <v>288949</v>
      </c>
      <c r="B235" s="142" t="str">
        <f>IF(Formations[[#This Row],[MATRICULE]]&lt;&gt;"",VLOOKUP($A235,DATA!$A:$T,2,FALSE),"")</f>
        <v>PATRAS</v>
      </c>
      <c r="C235" s="143" t="str">
        <f>IF(Formations[[#This Row],[MATRICULE]]&lt;&gt;"",VLOOKUP($A235,DATA!$A:$T,3,FALSE),"")</f>
        <v>Lionel</v>
      </c>
      <c r="D235" s="144" t="str">
        <f>IF(Formations[[#This Row],[MATRICULE]]&lt;&gt;"",VLOOKUP($A235,DATA!$A:$T,5,FALSE),"")</f>
        <v>STG</v>
      </c>
      <c r="E235" s="152" t="str">
        <f>IF(Formations[[#This Row],[MATRICULE]]&lt;&gt;"",VLOOKUP(A235,DATA!A:T,4,FALSE),"")</f>
        <v>XUEREB</v>
      </c>
      <c r="F235" s="165" t="s">
        <v>998</v>
      </c>
      <c r="G235" s="134" t="s">
        <v>960</v>
      </c>
      <c r="H235" s="165" t="s">
        <v>5</v>
      </c>
      <c r="I235" s="237" t="s">
        <v>974</v>
      </c>
      <c r="J235" s="167"/>
      <c r="K235" s="168"/>
      <c r="L235" s="169"/>
      <c r="M235" s="158" t="str">
        <f>Formations[[#This Row],[NOM]]&amp;Formations[[#This Row],[INTITULE FORMATION]]</f>
        <v>PATRASHab Electricité</v>
      </c>
    </row>
    <row r="236" spans="1:13" ht="16.5" x14ac:dyDescent="0.45">
      <c r="A236" s="138">
        <v>102905</v>
      </c>
      <c r="B236" s="142" t="str">
        <f>IF(Formations[[#This Row],[MATRICULE]]&lt;&gt;"",VLOOKUP($A236,DATA!$A:$T,2,FALSE),"")</f>
        <v>PEREIRA</v>
      </c>
      <c r="C236" s="143" t="str">
        <f>IF(Formations[[#This Row],[MATRICULE]]&lt;&gt;"",VLOOKUP($A236,DATA!$A:$T,3,FALSE),"")</f>
        <v>Eliseu</v>
      </c>
      <c r="D236" s="144" t="str">
        <f>IF(Formations[[#This Row],[MATRICULE]]&lt;&gt;"",VLOOKUP($A236,DATA!$A:$T,5,FALSE),"")</f>
        <v>Aub.</v>
      </c>
      <c r="E236" s="148" t="str">
        <f>IF(Formations[[#This Row],[MATRICULE]]&lt;&gt;"",VLOOKUP(A236,DATA!A:T,4,FALSE),"")</f>
        <v>ALIX</v>
      </c>
      <c r="F236" s="165" t="s">
        <v>998</v>
      </c>
      <c r="G236" s="134" t="s">
        <v>960</v>
      </c>
      <c r="H236" s="165" t="s">
        <v>5</v>
      </c>
      <c r="I236" s="237" t="s">
        <v>850</v>
      </c>
      <c r="J236" s="167"/>
      <c r="K236" s="168"/>
      <c r="L236" s="169"/>
      <c r="M236" s="157" t="str">
        <f>Formations[[#This Row],[NOM]]&amp;Formations[[#This Row],[INTITULE FORMATION]]</f>
        <v>PEREIRAIncendie</v>
      </c>
    </row>
    <row r="237" spans="1:13" ht="16.5" x14ac:dyDescent="0.45">
      <c r="A237" s="138">
        <v>103111</v>
      </c>
      <c r="B237" s="142" t="str">
        <f>IF(Formations[[#This Row],[MATRICULE]]&lt;&gt;"",VLOOKUP($A237,DATA!$A:$T,2,FALSE),"")</f>
        <v>PEYTIER</v>
      </c>
      <c r="C237" s="143" t="str">
        <f>IF(Formations[[#This Row],[MATRICULE]]&lt;&gt;"",VLOOKUP($A237,DATA!$A:$T,3,FALSE),"")</f>
        <v>Nicolas</v>
      </c>
      <c r="D237" s="144" t="str">
        <f>IF(Formations[[#This Row],[MATRICULE]]&lt;&gt;"",VLOOKUP($A237,DATA!$A:$T,5,FALSE),"")</f>
        <v>Aub.</v>
      </c>
      <c r="E237" s="148" t="str">
        <f>IF(Formations[[#This Row],[MATRICULE]]&lt;&gt;"",VLOOKUP(A237,DATA!A:T,4,FALSE),"")</f>
        <v>SENEPART</v>
      </c>
      <c r="F237" s="165" t="s">
        <v>998</v>
      </c>
      <c r="G237" s="134" t="s">
        <v>960</v>
      </c>
      <c r="H237" s="165" t="s">
        <v>5</v>
      </c>
      <c r="I237" s="237" t="s">
        <v>850</v>
      </c>
      <c r="J237" s="167"/>
      <c r="K237" s="168"/>
      <c r="L237" s="169"/>
      <c r="M237" s="157" t="str">
        <f>Formations[[#This Row],[NOM]]&amp;Formations[[#This Row],[INTITULE FORMATION]]</f>
        <v>PEYTIERIncendie</v>
      </c>
    </row>
    <row r="238" spans="1:13" ht="16.5" x14ac:dyDescent="0.45">
      <c r="A238" s="138">
        <v>103111</v>
      </c>
      <c r="B238" s="142" t="str">
        <f>IF(Formations[[#This Row],[MATRICULE]]&lt;&gt;"",VLOOKUP($A238,DATA!$A:$T,2,FALSE),"")</f>
        <v>PEYTIER</v>
      </c>
      <c r="C238" s="143" t="str">
        <f>IF(Formations[[#This Row],[MATRICULE]]&lt;&gt;"",VLOOKUP($A238,DATA!$A:$T,3,FALSE),"")</f>
        <v>Nicolas</v>
      </c>
      <c r="D238" s="144" t="str">
        <f>IF(Formations[[#This Row],[MATRICULE]]&lt;&gt;"",VLOOKUP($A238,DATA!$A:$T,5,FALSE),"")</f>
        <v>Aub.</v>
      </c>
      <c r="E238" s="148" t="str">
        <f>IF(Formations[[#This Row],[MATRICULE]]&lt;&gt;"",VLOOKUP(A238,DATA!A:T,4,FALSE),"")</f>
        <v>SENEPART</v>
      </c>
      <c r="F238" s="165" t="s">
        <v>998</v>
      </c>
      <c r="G238" s="134" t="s">
        <v>960</v>
      </c>
      <c r="H238" s="165" t="s">
        <v>5</v>
      </c>
      <c r="I238" s="237" t="s">
        <v>973</v>
      </c>
      <c r="J238" s="167"/>
      <c r="K238" s="168"/>
      <c r="L238" s="169"/>
      <c r="M238" s="157" t="str">
        <f>Formations[[#This Row],[NOM]]&amp;Formations[[#This Row],[INTITULE FORMATION]]</f>
        <v>PEYTIERRisques Chimiques</v>
      </c>
    </row>
    <row r="239" spans="1:13" ht="16.5" x14ac:dyDescent="0.45">
      <c r="A239" s="138">
        <v>103076</v>
      </c>
      <c r="B239" s="142" t="str">
        <f>IF(Formations[[#This Row],[MATRICULE]]&lt;&gt;"",VLOOKUP($A239,DATA!$A:$T,2,FALSE),"")</f>
        <v>PICOLLET</v>
      </c>
      <c r="C239" s="143" t="str">
        <f>IF(Formations[[#This Row],[MATRICULE]]&lt;&gt;"",VLOOKUP($A239,DATA!$A:$T,3,FALSE),"")</f>
        <v>Thierry</v>
      </c>
      <c r="D239" s="144" t="str">
        <f>IF(Formations[[#This Row],[MATRICULE]]&lt;&gt;"",VLOOKUP($A239,DATA!$A:$T,5,FALSE),"")</f>
        <v>Aub.</v>
      </c>
      <c r="E239" s="151" t="str">
        <f>IF(Formations[[#This Row],[MATRICULE]]&lt;&gt;"",VLOOKUP(A239,DATA!A:T,4,FALSE),"")</f>
        <v>DARDARE</v>
      </c>
      <c r="F239" s="165" t="s">
        <v>998</v>
      </c>
      <c r="G239" s="134" t="s">
        <v>960</v>
      </c>
      <c r="H239" s="165" t="s">
        <v>5</v>
      </c>
      <c r="I239" s="237" t="s">
        <v>850</v>
      </c>
      <c r="J239" s="167"/>
      <c r="K239" s="168"/>
      <c r="L239" s="169"/>
      <c r="M239" s="157" t="str">
        <f>Formations[[#This Row],[NOM]]&amp;Formations[[#This Row],[INTITULE FORMATION]]</f>
        <v>PICOLLETIncendie</v>
      </c>
    </row>
    <row r="240" spans="1:13" ht="16.5" x14ac:dyDescent="0.45">
      <c r="A240" s="138">
        <v>103076</v>
      </c>
      <c r="B240" s="142" t="str">
        <f>IF(Formations[[#This Row],[MATRICULE]]&lt;&gt;"",VLOOKUP($A240,DATA!$A:$T,2,FALSE),"")</f>
        <v>PICOLLET</v>
      </c>
      <c r="C240" s="143" t="str">
        <f>IF(Formations[[#This Row],[MATRICULE]]&lt;&gt;"",VLOOKUP($A240,DATA!$A:$T,3,FALSE),"")</f>
        <v>Thierry</v>
      </c>
      <c r="D240" s="144" t="str">
        <f>IF(Formations[[#This Row],[MATRICULE]]&lt;&gt;"",VLOOKUP($A240,DATA!$A:$T,5,FALSE),"")</f>
        <v>Aub.</v>
      </c>
      <c r="E240" s="151" t="str">
        <f>IF(Formations[[#This Row],[MATRICULE]]&lt;&gt;"",VLOOKUP(A240,DATA!A:T,4,FALSE),"")</f>
        <v>DARDARE</v>
      </c>
      <c r="F240" s="165" t="s">
        <v>998</v>
      </c>
      <c r="G240" s="134" t="s">
        <v>960</v>
      </c>
      <c r="H240" s="165" t="s">
        <v>5</v>
      </c>
      <c r="I240" s="237" t="s">
        <v>973</v>
      </c>
      <c r="J240" s="167"/>
      <c r="K240" s="168"/>
      <c r="L240" s="169"/>
      <c r="M240" s="157" t="str">
        <f>Formations[[#This Row],[NOM]]&amp;Formations[[#This Row],[INTITULE FORMATION]]</f>
        <v>PICOLLETRisques Chimiques</v>
      </c>
    </row>
    <row r="241" spans="1:13" ht="16.5" x14ac:dyDescent="0.45">
      <c r="A241" s="140">
        <v>103076</v>
      </c>
      <c r="B241" s="142" t="str">
        <f>IF(Formations[[#This Row],[MATRICULE]]&lt;&gt;"",VLOOKUP($A241,DATA!$A:$T,2,FALSE),"")</f>
        <v>PICOLLET</v>
      </c>
      <c r="C241" s="143" t="str">
        <f>IF(Formations[[#This Row],[MATRICULE]]&lt;&gt;"",VLOOKUP($A241,DATA!$A:$T,3,FALSE),"")</f>
        <v>Thierry</v>
      </c>
      <c r="D241" s="144" t="str">
        <f>IF(Formations[[#This Row],[MATRICULE]]&lt;&gt;"",VLOOKUP($A241,DATA!$A:$T,5,FALSE),"")</f>
        <v>Aub.</v>
      </c>
      <c r="E241" s="152" t="str">
        <f>IF(Formations[[#This Row],[MATRICULE]]&lt;&gt;"",VLOOKUP(A241,DATA!A:T,4,FALSE),"")</f>
        <v>DARDARE</v>
      </c>
      <c r="F241" s="165" t="s">
        <v>998</v>
      </c>
      <c r="G241" s="134" t="s">
        <v>960</v>
      </c>
      <c r="H241" s="165" t="s">
        <v>5</v>
      </c>
      <c r="I241" s="237" t="s">
        <v>861</v>
      </c>
      <c r="J241" s="167"/>
      <c r="K241" s="168"/>
      <c r="L241" s="169"/>
      <c r="M241" s="158" t="str">
        <f>Formations[[#This Row],[NOM]]&amp;Formations[[#This Row],[INTITULE FORMATION]]</f>
        <v>PICOLLETRecyclage SST</v>
      </c>
    </row>
    <row r="242" spans="1:13" ht="16.5" x14ac:dyDescent="0.45">
      <c r="A242" s="138">
        <v>103030</v>
      </c>
      <c r="B242" s="142" t="str">
        <f>IF(Formations[[#This Row],[MATRICULE]]&lt;&gt;"",VLOOKUP($A242,DATA!$A:$T,2,FALSE),"")</f>
        <v>PIQ</v>
      </c>
      <c r="C242" s="143" t="str">
        <f>IF(Formations[[#This Row],[MATRICULE]]&lt;&gt;"",VLOOKUP($A242,DATA!$A:$T,3,FALSE),"")</f>
        <v>Stephane</v>
      </c>
      <c r="D242" s="144" t="str">
        <f>IF(Formations[[#This Row],[MATRICULE]]&lt;&gt;"",VLOOKUP($A242,DATA!$A:$T,5,FALSE),"")</f>
        <v>Aub.</v>
      </c>
      <c r="E242" s="148" t="str">
        <f>IF(Formations[[#This Row],[MATRICULE]]&lt;&gt;"",VLOOKUP(A242,DATA!A:T,4,FALSE),"")</f>
        <v>ALIX</v>
      </c>
      <c r="F242" s="165" t="s">
        <v>998</v>
      </c>
      <c r="G242" s="134" t="s">
        <v>960</v>
      </c>
      <c r="H242" s="165" t="s">
        <v>5</v>
      </c>
      <c r="I242" s="237" t="s">
        <v>850</v>
      </c>
      <c r="J242" s="167"/>
      <c r="K242" s="168"/>
      <c r="L242" s="169"/>
      <c r="M242" s="157" t="str">
        <f>Formations[[#This Row],[NOM]]&amp;Formations[[#This Row],[INTITULE FORMATION]]</f>
        <v>PIQIncendie</v>
      </c>
    </row>
    <row r="243" spans="1:13" ht="16.5" x14ac:dyDescent="0.45">
      <c r="A243" s="138">
        <v>68323</v>
      </c>
      <c r="B243" s="142" t="str">
        <f>IF(Formations[[#This Row],[MATRICULE]]&lt;&gt;"",VLOOKUP($A243,DATA!$A:$T,2,FALSE),"")</f>
        <v>POINT</v>
      </c>
      <c r="C243" s="143" t="str">
        <f>IF(Formations[[#This Row],[MATRICULE]]&lt;&gt;"",VLOOKUP($A243,DATA!$A:$T,3,FALSE),"")</f>
        <v>Laurence</v>
      </c>
      <c r="D243" s="144" t="str">
        <f>IF(Formations[[#This Row],[MATRICULE]]&lt;&gt;"",VLOOKUP($A243,DATA!$A:$T,5,FALSE),"")</f>
        <v>Lattes</v>
      </c>
      <c r="E243" s="148" t="str">
        <f>IF(Formations[[#This Row],[MATRICULE]]&lt;&gt;"",VLOOKUP(A243,DATA!A:T,4,FALSE),"")</f>
        <v>VERNE</v>
      </c>
      <c r="F243" s="165" t="s">
        <v>998</v>
      </c>
      <c r="G243" s="134" t="s">
        <v>960</v>
      </c>
      <c r="H243" s="165" t="s">
        <v>5</v>
      </c>
      <c r="I243" s="237" t="s">
        <v>971</v>
      </c>
      <c r="J243" s="167"/>
      <c r="K243" s="168"/>
      <c r="L243" s="169"/>
      <c r="M243" s="157" t="str">
        <f>Formations[[#This Row],[NOM]]&amp;Formations[[#This Row],[INTITULE FORMATION]]</f>
        <v>POINTGestes et Postures</v>
      </c>
    </row>
    <row r="244" spans="1:13" ht="16.5" x14ac:dyDescent="0.45">
      <c r="A244" s="138">
        <v>103116</v>
      </c>
      <c r="B244" s="142" t="str">
        <f>IF(Formations[[#This Row],[MATRICULE]]&lt;&gt;"",VLOOKUP($A244,DATA!$A:$T,2,FALSE),"")</f>
        <v>PONTAL</v>
      </c>
      <c r="C244" s="143" t="str">
        <f>IF(Formations[[#This Row],[MATRICULE]]&lt;&gt;"",VLOOKUP($A244,DATA!$A:$T,3,FALSE),"")</f>
        <v>Claude</v>
      </c>
      <c r="D244" s="144" t="str">
        <f>IF(Formations[[#This Row],[MATRICULE]]&lt;&gt;"",VLOOKUP($A244,DATA!$A:$T,5,FALSE),"")</f>
        <v>Aub.</v>
      </c>
      <c r="E244" s="148" t="str">
        <f>IF(Formations[[#This Row],[MATRICULE]]&lt;&gt;"",VLOOKUP(A244,DATA!A:T,4,FALSE),"")</f>
        <v>HAON</v>
      </c>
      <c r="F244" s="165" t="s">
        <v>998</v>
      </c>
      <c r="G244" s="134" t="s">
        <v>960</v>
      </c>
      <c r="H244" s="165" t="s">
        <v>5</v>
      </c>
      <c r="I244" s="237" t="s">
        <v>850</v>
      </c>
      <c r="J244" s="167"/>
      <c r="K244" s="168"/>
      <c r="L244" s="169"/>
      <c r="M244" s="157" t="str">
        <f>Formations[[#This Row],[NOM]]&amp;Formations[[#This Row],[INTITULE FORMATION]]</f>
        <v>PONTALIncendie</v>
      </c>
    </row>
    <row r="245" spans="1:13" ht="16.5" x14ac:dyDescent="0.45">
      <c r="A245" s="138">
        <v>102930</v>
      </c>
      <c r="B245" s="142" t="str">
        <f>IF(Formations[[#This Row],[MATRICULE]]&lt;&gt;"",VLOOKUP($A245,DATA!$A:$T,2,FALSE),"")</f>
        <v>POUGET</v>
      </c>
      <c r="C245" s="143" t="str">
        <f>IF(Formations[[#This Row],[MATRICULE]]&lt;&gt;"",VLOOKUP($A245,DATA!$A:$T,3,FALSE),"")</f>
        <v>Laurent</v>
      </c>
      <c r="D245" s="144" t="str">
        <f>IF(Formations[[#This Row],[MATRICULE]]&lt;&gt;"",VLOOKUP($A245,DATA!$A:$T,5,FALSE),"")</f>
        <v>Aub.</v>
      </c>
      <c r="E245" s="148" t="str">
        <f>IF(Formations[[#This Row],[MATRICULE]]&lt;&gt;"",VLOOKUP(A245,DATA!A:T,4,FALSE),"")</f>
        <v>SENEPART</v>
      </c>
      <c r="F245" s="165" t="s">
        <v>998</v>
      </c>
      <c r="G245" s="134" t="s">
        <v>960</v>
      </c>
      <c r="H245" s="165" t="s">
        <v>5</v>
      </c>
      <c r="I245" s="237" t="s">
        <v>850</v>
      </c>
      <c r="J245" s="167"/>
      <c r="K245" s="168"/>
      <c r="L245" s="169"/>
      <c r="M245" s="157" t="str">
        <f>Formations[[#This Row],[NOM]]&amp;Formations[[#This Row],[INTITULE FORMATION]]</f>
        <v>POUGETIncendie</v>
      </c>
    </row>
    <row r="246" spans="1:13" ht="16.5" x14ac:dyDescent="0.45">
      <c r="A246" s="138">
        <v>104668</v>
      </c>
      <c r="B246" s="142" t="str">
        <f>IF(Formations[[#This Row],[MATRICULE]]&lt;&gt;"",VLOOKUP($A246,DATA!$A:$T,2,FALSE),"")</f>
        <v>PRALONG</v>
      </c>
      <c r="C246" s="143" t="str">
        <f>IF(Formations[[#This Row],[MATRICULE]]&lt;&gt;"",VLOOKUP($A246,DATA!$A:$T,3,FALSE),"")</f>
        <v>Nicolas</v>
      </c>
      <c r="D246" s="144" t="str">
        <f>IF(Formations[[#This Row],[MATRICULE]]&lt;&gt;"",VLOOKUP($A246,DATA!$A:$T,5,FALSE),"")</f>
        <v>STG</v>
      </c>
      <c r="E246" s="149" t="str">
        <f>IF(Formations[[#This Row],[MATRICULE]]&lt;&gt;"",VLOOKUP(A246,DATA!A:T,4,FALSE),"")</f>
        <v>FOUASSIER</v>
      </c>
      <c r="F246" s="165" t="s">
        <v>998</v>
      </c>
      <c r="G246" s="134" t="s">
        <v>960</v>
      </c>
      <c r="H246" s="165" t="s">
        <v>5</v>
      </c>
      <c r="I246" s="237" t="s">
        <v>850</v>
      </c>
      <c r="J246" s="167"/>
      <c r="K246" s="168"/>
      <c r="L246" s="169"/>
      <c r="M246" s="157" t="str">
        <f>Formations[[#This Row],[NOM]]&amp;Formations[[#This Row],[INTITULE FORMATION]]</f>
        <v>PRALONGIncendie</v>
      </c>
    </row>
    <row r="247" spans="1:13" ht="16.5" x14ac:dyDescent="0.45">
      <c r="A247" s="138">
        <v>104668</v>
      </c>
      <c r="B247" s="148" t="str">
        <f>IF(Formations[[#This Row],[MATRICULE]]&lt;&gt;"",VLOOKUP($A247,DATA!$A:$T,2,FALSE),"")</f>
        <v>PRALONG</v>
      </c>
      <c r="C247" s="143" t="str">
        <f>IF(Formations[[#This Row],[MATRICULE]]&lt;&gt;"",VLOOKUP($A247,DATA!$A:$T,3,FALSE),"")</f>
        <v>Nicolas</v>
      </c>
      <c r="D247" s="144" t="str">
        <f>IF(Formations[[#This Row],[MATRICULE]]&lt;&gt;"",VLOOKUP($A247,DATA!$A:$T,5,FALSE),"")</f>
        <v>STG</v>
      </c>
      <c r="E247" s="154" t="str">
        <f>IF(Formations[[#This Row],[MATRICULE]]&lt;&gt;"",VLOOKUP(A247,DATA!A:T,4,FALSE),"")</f>
        <v>FOUASSIER</v>
      </c>
      <c r="F247" s="165" t="s">
        <v>998</v>
      </c>
      <c r="G247" s="71" t="s">
        <v>960</v>
      </c>
      <c r="H247" s="165" t="s">
        <v>5</v>
      </c>
      <c r="I247" s="237" t="s">
        <v>995</v>
      </c>
      <c r="J247" s="167"/>
      <c r="K247" s="168"/>
      <c r="L247" s="169"/>
      <c r="M247" s="156" t="str">
        <f>Formations[[#This Row],[NOM]]&amp;Formations[[#This Row],[INTITULE FORMATION]]</f>
        <v>PRALONGRecyclage CACES3</v>
      </c>
    </row>
    <row r="248" spans="1:13" ht="16.5" x14ac:dyDescent="0.45">
      <c r="A248" s="138">
        <v>191549</v>
      </c>
      <c r="B248" s="142" t="str">
        <f>IF(Formations[[#This Row],[MATRICULE]]&lt;&gt;"",VLOOKUP($A248,DATA!$A:$T,2,FALSE),"")</f>
        <v>PRIEUR</v>
      </c>
      <c r="C248" s="143" t="str">
        <f>IF(Formations[[#This Row],[MATRICULE]]&lt;&gt;"",VLOOKUP($A248,DATA!$A:$T,3,FALSE),"")</f>
        <v>Jean-Marc</v>
      </c>
      <c r="D248" s="144" t="str">
        <f>IF(Formations[[#This Row],[MATRICULE]]&lt;&gt;"",VLOOKUP($A248,DATA!$A:$T,5,FALSE),"")</f>
        <v>Lattes</v>
      </c>
      <c r="E248" s="148" t="str">
        <f>IF(Formations[[#This Row],[MATRICULE]]&lt;&gt;"",VLOOKUP(A248,DATA!A:T,4,FALSE),"")</f>
        <v>VERNE</v>
      </c>
      <c r="F248" s="165" t="s">
        <v>998</v>
      </c>
      <c r="G248" s="134" t="s">
        <v>960</v>
      </c>
      <c r="H248" s="165" t="s">
        <v>5</v>
      </c>
      <c r="I248" s="237" t="s">
        <v>971</v>
      </c>
      <c r="J248" s="167"/>
      <c r="K248" s="168"/>
      <c r="L248" s="169"/>
      <c r="M248" s="157" t="str">
        <f>Formations[[#This Row],[NOM]]&amp;Formations[[#This Row],[INTITULE FORMATION]]</f>
        <v>PRIEURGestes et Postures</v>
      </c>
    </row>
    <row r="249" spans="1:13" ht="16.5" x14ac:dyDescent="0.45">
      <c r="A249" s="138">
        <v>103007</v>
      </c>
      <c r="B249" s="142" t="str">
        <f>IF(Formations[[#This Row],[MATRICULE]]&lt;&gt;"",VLOOKUP($A249,DATA!$A:$T,2,FALSE),"")</f>
        <v>PRONIER</v>
      </c>
      <c r="C249" s="143" t="str">
        <f>IF(Formations[[#This Row],[MATRICULE]]&lt;&gt;"",VLOOKUP($A249,DATA!$A:$T,3,FALSE),"")</f>
        <v>Stephane</v>
      </c>
      <c r="D249" s="144" t="str">
        <f>IF(Formations[[#This Row],[MATRICULE]]&lt;&gt;"",VLOOKUP($A249,DATA!$A:$T,5,FALSE),"")</f>
        <v>Aub.</v>
      </c>
      <c r="E249" s="148" t="str">
        <f>IF(Formations[[#This Row],[MATRICULE]]&lt;&gt;"",VLOOKUP(A249,DATA!A:T,4,FALSE),"")</f>
        <v>SAVY</v>
      </c>
      <c r="F249" s="165" t="s">
        <v>998</v>
      </c>
      <c r="G249" s="134" t="s">
        <v>960</v>
      </c>
      <c r="H249" s="165" t="s">
        <v>5</v>
      </c>
      <c r="I249" s="237" t="s">
        <v>859</v>
      </c>
      <c r="J249" s="167"/>
      <c r="K249" s="168"/>
      <c r="L249" s="169"/>
      <c r="M249" s="157" t="str">
        <f>Formations[[#This Row],[NOM]]&amp;Formations[[#This Row],[INTITULE FORMATION]]</f>
        <v>PRONIERRecyclage CACES2</v>
      </c>
    </row>
    <row r="250" spans="1:13" ht="16.5" x14ac:dyDescent="0.45">
      <c r="A250" s="140">
        <v>103007</v>
      </c>
      <c r="B250" s="142" t="str">
        <f>IF(Formations[[#This Row],[MATRICULE]]&lt;&gt;"",VLOOKUP($A250,DATA!$A:$T,2,FALSE),"")</f>
        <v>PRONIER</v>
      </c>
      <c r="C250" s="143" t="str">
        <f>IF(Formations[[#This Row],[MATRICULE]]&lt;&gt;"",VLOOKUP($A250,DATA!$A:$T,3,FALSE),"")</f>
        <v>Stephane</v>
      </c>
      <c r="D250" s="144" t="str">
        <f>IF(Formations[[#This Row],[MATRICULE]]&lt;&gt;"",VLOOKUP($A250,DATA!$A:$T,5,FALSE),"")</f>
        <v>Aub.</v>
      </c>
      <c r="E250" s="152" t="str">
        <f>IF(Formations[[#This Row],[MATRICULE]]&lt;&gt;"",VLOOKUP(A250,DATA!A:T,4,FALSE),"")</f>
        <v>SAVY</v>
      </c>
      <c r="F250" s="165" t="s">
        <v>998</v>
      </c>
      <c r="G250" s="134" t="s">
        <v>960</v>
      </c>
      <c r="H250" s="165" t="s">
        <v>5</v>
      </c>
      <c r="I250" s="237" t="s">
        <v>861</v>
      </c>
      <c r="J250" s="167"/>
      <c r="K250" s="168"/>
      <c r="L250" s="169"/>
      <c r="M250" s="158" t="str">
        <f>Formations[[#This Row],[NOM]]&amp;Formations[[#This Row],[INTITULE FORMATION]]</f>
        <v>PRONIERRecyclage SST</v>
      </c>
    </row>
    <row r="251" spans="1:13" ht="16.5" x14ac:dyDescent="0.45">
      <c r="A251" s="140">
        <v>103024</v>
      </c>
      <c r="B251" s="142" t="str">
        <f>IF(Formations[[#This Row],[MATRICULE]]&lt;&gt;"",VLOOKUP($A251,DATA!$A:$T,2,FALSE),"")</f>
        <v>RAOUX</v>
      </c>
      <c r="C251" s="143" t="str">
        <f>IF(Formations[[#This Row],[MATRICULE]]&lt;&gt;"",VLOOKUP($A251,DATA!$A:$T,3,FALSE),"")</f>
        <v>Beatrice</v>
      </c>
      <c r="D251" s="144" t="str">
        <f>IF(Formations[[#This Row],[MATRICULE]]&lt;&gt;"",VLOOKUP($A251,DATA!$A:$T,5,FALSE),"")</f>
        <v>Aub.</v>
      </c>
      <c r="E251" s="152" t="str">
        <f>IF(Formations[[#This Row],[MATRICULE]]&lt;&gt;"",VLOOKUP(A251,DATA!A:T,4,FALSE),"")</f>
        <v>RICCARDI</v>
      </c>
      <c r="F251" s="165" t="s">
        <v>998</v>
      </c>
      <c r="G251" s="134" t="s">
        <v>960</v>
      </c>
      <c r="H251" s="165" t="s">
        <v>5</v>
      </c>
      <c r="I251" s="237" t="s">
        <v>861</v>
      </c>
      <c r="J251" s="167"/>
      <c r="K251" s="168"/>
      <c r="L251" s="169"/>
      <c r="M251" s="158" t="str">
        <f>Formations[[#This Row],[NOM]]&amp;Formations[[#This Row],[INTITULE FORMATION]]</f>
        <v>RAOUXRecyclage SST</v>
      </c>
    </row>
    <row r="252" spans="1:13" ht="16.5" x14ac:dyDescent="0.45">
      <c r="A252" s="138">
        <v>103044</v>
      </c>
      <c r="B252" s="142" t="str">
        <f>IF(Formations[[#This Row],[MATRICULE]]&lt;&gt;"",VLOOKUP($A252,DATA!$A:$T,2,FALSE),"")</f>
        <v>RAVINET</v>
      </c>
      <c r="C252" s="143" t="str">
        <f>IF(Formations[[#This Row],[MATRICULE]]&lt;&gt;"",VLOOKUP($A252,DATA!$A:$T,3,FALSE),"")</f>
        <v>Jean-Marie</v>
      </c>
      <c r="D252" s="144" t="str">
        <f>IF(Formations[[#This Row],[MATRICULE]]&lt;&gt;"",VLOOKUP($A252,DATA!$A:$T,5,FALSE),"")</f>
        <v>Aub.</v>
      </c>
      <c r="E252" s="151" t="str">
        <f>IF(Formations[[#This Row],[MATRICULE]]&lt;&gt;"",VLOOKUP(A252,DATA!A:T,4,FALSE),"")</f>
        <v>FUENTES</v>
      </c>
      <c r="F252" s="165" t="s">
        <v>998</v>
      </c>
      <c r="G252" s="134" t="s">
        <v>960</v>
      </c>
      <c r="H252" s="165" t="s">
        <v>5</v>
      </c>
      <c r="I252" s="237" t="s">
        <v>971</v>
      </c>
      <c r="J252" s="167"/>
      <c r="K252" s="168"/>
      <c r="L252" s="169"/>
      <c r="M252" s="157" t="str">
        <f>Formations[[#This Row],[NOM]]&amp;Formations[[#This Row],[INTITULE FORMATION]]</f>
        <v>RAVINETGestes et Postures</v>
      </c>
    </row>
    <row r="253" spans="1:13" ht="16.5" x14ac:dyDescent="0.45">
      <c r="A253" s="138">
        <v>103044</v>
      </c>
      <c r="B253" s="142" t="str">
        <f>IF(Formations[[#This Row],[MATRICULE]]&lt;&gt;"",VLOOKUP($A253,DATA!$A:$T,2,FALSE),"")</f>
        <v>RAVINET</v>
      </c>
      <c r="C253" s="143" t="str">
        <f>IF(Formations[[#This Row],[MATRICULE]]&lt;&gt;"",VLOOKUP($A253,DATA!$A:$T,3,FALSE),"")</f>
        <v>Jean-Marie</v>
      </c>
      <c r="D253" s="144" t="str">
        <f>IF(Formations[[#This Row],[MATRICULE]]&lt;&gt;"",VLOOKUP($A253,DATA!$A:$T,5,FALSE),"")</f>
        <v>Aub.</v>
      </c>
      <c r="E253" s="151" t="str">
        <f>IF(Formations[[#This Row],[MATRICULE]]&lt;&gt;"",VLOOKUP(A253,DATA!A:T,4,FALSE),"")</f>
        <v>FUENTES</v>
      </c>
      <c r="F253" s="165" t="s">
        <v>998</v>
      </c>
      <c r="G253" s="134" t="s">
        <v>960</v>
      </c>
      <c r="H253" s="165" t="s">
        <v>5</v>
      </c>
      <c r="I253" s="237" t="s">
        <v>850</v>
      </c>
      <c r="J253" s="167"/>
      <c r="K253" s="168"/>
      <c r="L253" s="169"/>
      <c r="M253" s="157" t="str">
        <f>Formations[[#This Row],[NOM]]&amp;Formations[[#This Row],[INTITULE FORMATION]]</f>
        <v>RAVINETIncendie</v>
      </c>
    </row>
    <row r="254" spans="1:13" ht="16.5" x14ac:dyDescent="0.45">
      <c r="A254" s="138">
        <v>191664</v>
      </c>
      <c r="B254" s="142" t="str">
        <f>IF(Formations[[#This Row],[MATRICULE]]&lt;&gt;"",VLOOKUP($A254,DATA!$A:$T,2,FALSE),"")</f>
        <v>REVERTE</v>
      </c>
      <c r="C254" s="143" t="str">
        <f>IF(Formations[[#This Row],[MATRICULE]]&lt;&gt;"",VLOOKUP($A254,DATA!$A:$T,3,FALSE),"")</f>
        <v>Laurent</v>
      </c>
      <c r="D254" s="144" t="str">
        <f>IF(Formations[[#This Row],[MATRICULE]]&lt;&gt;"",VLOOKUP($A254,DATA!$A:$T,5,FALSE),"")</f>
        <v>Lattes</v>
      </c>
      <c r="E254" s="148" t="str">
        <f>IF(Formations[[#This Row],[MATRICULE]]&lt;&gt;"",VLOOKUP(A254,DATA!A:T,4,FALSE),"")</f>
        <v>VERNE</v>
      </c>
      <c r="F254" s="165" t="s">
        <v>998</v>
      </c>
      <c r="G254" s="134" t="s">
        <v>960</v>
      </c>
      <c r="H254" s="165" t="s">
        <v>5</v>
      </c>
      <c r="I254" s="237" t="s">
        <v>971</v>
      </c>
      <c r="J254" s="167"/>
      <c r="K254" s="168"/>
      <c r="L254" s="169"/>
      <c r="M254" s="157" t="str">
        <f>Formations[[#This Row],[NOM]]&amp;Formations[[#This Row],[INTITULE FORMATION]]</f>
        <v>REVERTEGestes et Postures</v>
      </c>
    </row>
    <row r="255" spans="1:13" ht="16.5" x14ac:dyDescent="0.45">
      <c r="A255" s="138">
        <v>191040</v>
      </c>
      <c r="B255" s="142" t="str">
        <f>IF(Formations[[#This Row],[MATRICULE]]&lt;&gt;"",VLOOKUP($A255,DATA!$A:$T,2,FALSE),"")</f>
        <v>RGOUAI</v>
      </c>
      <c r="C255" s="143" t="str">
        <f>IF(Formations[[#This Row],[MATRICULE]]&lt;&gt;"",VLOOKUP($A255,DATA!$A:$T,3,FALSE),"")</f>
        <v>Mohamed</v>
      </c>
      <c r="D255" s="144" t="str">
        <f>IF(Formations[[#This Row],[MATRICULE]]&lt;&gt;"",VLOOKUP($A255,DATA!$A:$T,5,FALSE),"")</f>
        <v>Lattes</v>
      </c>
      <c r="E255" s="148" t="str">
        <f>IF(Formations[[#This Row],[MATRICULE]]&lt;&gt;"",VLOOKUP(A255,DATA!A:T,4,FALSE),"")</f>
        <v>VERNE</v>
      </c>
      <c r="F255" s="165" t="s">
        <v>998</v>
      </c>
      <c r="G255" s="134" t="s">
        <v>960</v>
      </c>
      <c r="H255" s="165" t="s">
        <v>5</v>
      </c>
      <c r="I255" s="237" t="s">
        <v>973</v>
      </c>
      <c r="J255" s="167"/>
      <c r="K255" s="168"/>
      <c r="L255" s="169"/>
      <c r="M255" s="158" t="str">
        <f>Formations[[#This Row],[NOM]]&amp;Formations[[#This Row],[INTITULE FORMATION]]</f>
        <v>RGOUAIRisques Chimiques</v>
      </c>
    </row>
    <row r="256" spans="1:13" ht="16.5" x14ac:dyDescent="0.45">
      <c r="A256" s="138">
        <v>191040</v>
      </c>
      <c r="B256" s="142" t="str">
        <f>IF(Formations[[#This Row],[MATRICULE]]&lt;&gt;"",VLOOKUP($A256,DATA!$A:$T,2,FALSE),"")</f>
        <v>RGOUAI</v>
      </c>
      <c r="C256" s="143" t="str">
        <f>IF(Formations[[#This Row],[MATRICULE]]&lt;&gt;"",VLOOKUP($A256,DATA!$A:$T,3,FALSE),"")</f>
        <v>Mohamed</v>
      </c>
      <c r="D256" s="144" t="str">
        <f>IF(Formations[[#This Row],[MATRICULE]]&lt;&gt;"",VLOOKUP($A256,DATA!$A:$T,5,FALSE),"")</f>
        <v>Lattes</v>
      </c>
      <c r="E256" s="148" t="str">
        <f>IF(Formations[[#This Row],[MATRICULE]]&lt;&gt;"",VLOOKUP(A256,DATA!A:T,4,FALSE),"")</f>
        <v>VERNE</v>
      </c>
      <c r="F256" s="165" t="s">
        <v>998</v>
      </c>
      <c r="G256" s="134" t="s">
        <v>960</v>
      </c>
      <c r="H256" s="165" t="s">
        <v>5</v>
      </c>
      <c r="I256" s="237" t="s">
        <v>971</v>
      </c>
      <c r="J256" s="167"/>
      <c r="K256" s="168"/>
      <c r="L256" s="169"/>
      <c r="M256" s="157" t="str">
        <f>Formations[[#This Row],[NOM]]&amp;Formations[[#This Row],[INTITULE FORMATION]]</f>
        <v>RGOUAIGestes et Postures</v>
      </c>
    </row>
    <row r="257" spans="1:13" ht="16.5" x14ac:dyDescent="0.45">
      <c r="A257" s="138">
        <v>191711</v>
      </c>
      <c r="B257" s="142" t="str">
        <f>IF(Formations[[#This Row],[MATRICULE]]&lt;&gt;"",VLOOKUP($A257,DATA!$A:$T,2,FALSE),"")</f>
        <v>RISUENO</v>
      </c>
      <c r="C257" s="143" t="str">
        <f>IF(Formations[[#This Row],[MATRICULE]]&lt;&gt;"",VLOOKUP($A257,DATA!$A:$T,3,FALSE),"")</f>
        <v>Michel</v>
      </c>
      <c r="D257" s="144" t="str">
        <f>IF(Formations[[#This Row],[MATRICULE]]&lt;&gt;"",VLOOKUP($A257,DATA!$A:$T,5,FALSE),"")</f>
        <v>Lattes</v>
      </c>
      <c r="E257" s="148" t="str">
        <f>IF(Formations[[#This Row],[MATRICULE]]&lt;&gt;"",VLOOKUP(A257,DATA!A:T,4,FALSE),"")</f>
        <v>VERNE</v>
      </c>
      <c r="F257" s="165" t="s">
        <v>998</v>
      </c>
      <c r="G257" s="134" t="s">
        <v>960</v>
      </c>
      <c r="H257" s="165" t="s">
        <v>5</v>
      </c>
      <c r="I257" s="237" t="s">
        <v>971</v>
      </c>
      <c r="J257" s="167"/>
      <c r="K257" s="168"/>
      <c r="L257" s="169"/>
      <c r="M257" s="157" t="str">
        <f>Formations[[#This Row],[NOM]]&amp;Formations[[#This Row],[INTITULE FORMATION]]</f>
        <v>RISUENOGestes et Postures</v>
      </c>
    </row>
    <row r="258" spans="1:13" ht="16.5" x14ac:dyDescent="0.45">
      <c r="A258" s="138">
        <v>102907</v>
      </c>
      <c r="B258" s="142" t="str">
        <f>IF(Formations[[#This Row],[MATRICULE]]&lt;&gt;"",VLOOKUP($A258,DATA!$A:$T,2,FALSE),"")</f>
        <v>ROMAN</v>
      </c>
      <c r="C258" s="143" t="str">
        <f>IF(Formations[[#This Row],[MATRICULE]]&lt;&gt;"",VLOOKUP($A258,DATA!$A:$T,3,FALSE),"")</f>
        <v>Thierry</v>
      </c>
      <c r="D258" s="144" t="str">
        <f>IF(Formations[[#This Row],[MATRICULE]]&lt;&gt;"",VLOOKUP($A258,DATA!$A:$T,5,FALSE),"")</f>
        <v>Aub.</v>
      </c>
      <c r="E258" s="148" t="str">
        <f>IF(Formations[[#This Row],[MATRICULE]]&lt;&gt;"",VLOOKUP(A258,DATA!A:T,4,FALSE),"")</f>
        <v>ALIX</v>
      </c>
      <c r="F258" s="165" t="s">
        <v>998</v>
      </c>
      <c r="G258" s="134" t="s">
        <v>960</v>
      </c>
      <c r="H258" s="165" t="s">
        <v>5</v>
      </c>
      <c r="I258" s="237" t="s">
        <v>850</v>
      </c>
      <c r="J258" s="167"/>
      <c r="K258" s="168"/>
      <c r="L258" s="169"/>
      <c r="M258" s="157" t="str">
        <f>Formations[[#This Row],[NOM]]&amp;Formations[[#This Row],[INTITULE FORMATION]]</f>
        <v>ROMANIncendie</v>
      </c>
    </row>
    <row r="259" spans="1:13" ht="16.5" x14ac:dyDescent="0.45">
      <c r="A259" s="140">
        <v>102907</v>
      </c>
      <c r="B259" s="142" t="str">
        <f>IF(Formations[[#This Row],[MATRICULE]]&lt;&gt;"",VLOOKUP($A259,DATA!$A:$T,2,FALSE),"")</f>
        <v>ROMAN</v>
      </c>
      <c r="C259" s="143" t="str">
        <f>IF(Formations[[#This Row],[MATRICULE]]&lt;&gt;"",VLOOKUP($A259,DATA!$A:$T,3,FALSE),"")</f>
        <v>Thierry</v>
      </c>
      <c r="D259" s="144" t="str">
        <f>IF(Formations[[#This Row],[MATRICULE]]&lt;&gt;"",VLOOKUP($A259,DATA!$A:$T,5,FALSE),"")</f>
        <v>Aub.</v>
      </c>
      <c r="E259" s="152" t="str">
        <f>IF(Formations[[#This Row],[MATRICULE]]&lt;&gt;"",VLOOKUP(A259,DATA!A:T,4,FALSE),"")</f>
        <v>ALIX</v>
      </c>
      <c r="F259" s="165" t="s">
        <v>998</v>
      </c>
      <c r="G259" s="134" t="s">
        <v>960</v>
      </c>
      <c r="H259" s="165" t="s">
        <v>5</v>
      </c>
      <c r="I259" s="237" t="s">
        <v>861</v>
      </c>
      <c r="J259" s="167"/>
      <c r="K259" s="168"/>
      <c r="L259" s="169"/>
      <c r="M259" s="158" t="str">
        <f>Formations[[#This Row],[NOM]]&amp;Formations[[#This Row],[INTITULE FORMATION]]</f>
        <v>ROMANRecyclage SST</v>
      </c>
    </row>
    <row r="260" spans="1:13" ht="16.5" x14ac:dyDescent="0.45">
      <c r="A260" s="140">
        <v>102907</v>
      </c>
      <c r="B260" s="142" t="str">
        <f>IF(Formations[[#This Row],[MATRICULE]]&lt;&gt;"",VLOOKUP($A260,DATA!$A:$T,2,FALSE),"")</f>
        <v>ROMAN</v>
      </c>
      <c r="C260" s="143" t="str">
        <f>IF(Formations[[#This Row],[MATRICULE]]&lt;&gt;"",VLOOKUP($A260,DATA!$A:$T,3,FALSE),"")</f>
        <v>Thierry</v>
      </c>
      <c r="D260" s="144" t="str">
        <f>IF(Formations[[#This Row],[MATRICULE]]&lt;&gt;"",VLOOKUP($A260,DATA!$A:$T,5,FALSE),"")</f>
        <v>Aub.</v>
      </c>
      <c r="E260" s="152" t="str">
        <f>IF(Formations[[#This Row],[MATRICULE]]&lt;&gt;"",VLOOKUP(A260,DATA!A:T,4,FALSE),"")</f>
        <v>ALIX</v>
      </c>
      <c r="F260" s="165" t="s">
        <v>998</v>
      </c>
      <c r="G260" s="134" t="s">
        <v>960</v>
      </c>
      <c r="H260" s="165" t="s">
        <v>5</v>
      </c>
      <c r="I260" s="237" t="s">
        <v>974</v>
      </c>
      <c r="J260" s="167"/>
      <c r="K260" s="168"/>
      <c r="L260" s="169"/>
      <c r="M260" s="158" t="str">
        <f>Formations[[#This Row],[NOM]]&amp;Formations[[#This Row],[INTITULE FORMATION]]</f>
        <v>ROMANHab Electricité</v>
      </c>
    </row>
    <row r="261" spans="1:13" ht="16.5" x14ac:dyDescent="0.45">
      <c r="A261" s="138">
        <v>191295</v>
      </c>
      <c r="B261" s="142" t="str">
        <f>IF(Formations[[#This Row],[MATRICULE]]&lt;&gt;"",VLOOKUP($A261,DATA!$A:$T,2,FALSE),"")</f>
        <v>ROUCHE</v>
      </c>
      <c r="C261" s="143" t="str">
        <f>IF(Formations[[#This Row],[MATRICULE]]&lt;&gt;"",VLOOKUP($A261,DATA!$A:$T,3,FALSE),"")</f>
        <v>Alain</v>
      </c>
      <c r="D261" s="144" t="str">
        <f>IF(Formations[[#This Row],[MATRICULE]]&lt;&gt;"",VLOOKUP($A261,DATA!$A:$T,5,FALSE),"")</f>
        <v>Lattes</v>
      </c>
      <c r="E261" s="148" t="str">
        <f>IF(Formations[[#This Row],[MATRICULE]]&lt;&gt;"",VLOOKUP(A261,DATA!A:T,4,FALSE),"")</f>
        <v>VERNE</v>
      </c>
      <c r="F261" s="165" t="s">
        <v>998</v>
      </c>
      <c r="G261" s="134" t="s">
        <v>960</v>
      </c>
      <c r="H261" s="165" t="s">
        <v>5</v>
      </c>
      <c r="I261" s="237" t="s">
        <v>971</v>
      </c>
      <c r="J261" s="167"/>
      <c r="K261" s="168"/>
      <c r="L261" s="169"/>
      <c r="M261" s="157" t="str">
        <f>Formations[[#This Row],[NOM]]&amp;Formations[[#This Row],[INTITULE FORMATION]]</f>
        <v>ROUCHEGestes et Postures</v>
      </c>
    </row>
    <row r="262" spans="1:13" ht="16.5" x14ac:dyDescent="0.45">
      <c r="A262" s="140">
        <v>102982</v>
      </c>
      <c r="B262" s="142" t="str">
        <f>IF(Formations[[#This Row],[MATRICULE]]&lt;&gt;"",VLOOKUP($A262,DATA!$A:$T,2,FALSE),"")</f>
        <v>ROUME</v>
      </c>
      <c r="C262" s="143" t="str">
        <f>IF(Formations[[#This Row],[MATRICULE]]&lt;&gt;"",VLOOKUP($A262,DATA!$A:$T,3,FALSE),"")</f>
        <v>Richard</v>
      </c>
      <c r="D262" s="144" t="str">
        <f>IF(Formations[[#This Row],[MATRICULE]]&lt;&gt;"",VLOOKUP($A262,DATA!$A:$T,5,FALSE),"")</f>
        <v>Aub.</v>
      </c>
      <c r="E262" s="152" t="str">
        <f>IF(Formations[[#This Row],[MATRICULE]]&lt;&gt;"",VLOOKUP(A262,DATA!A:T,4,FALSE),"")</f>
        <v>SENEPART</v>
      </c>
      <c r="F262" s="165" t="s">
        <v>998</v>
      </c>
      <c r="G262" s="134" t="s">
        <v>960</v>
      </c>
      <c r="H262" s="165" t="s">
        <v>5</v>
      </c>
      <c r="I262" s="237" t="s">
        <v>861</v>
      </c>
      <c r="J262" s="167"/>
      <c r="K262" s="168"/>
      <c r="L262" s="169"/>
      <c r="M262" s="158" t="str">
        <f>Formations[[#This Row],[NOM]]&amp;Formations[[#This Row],[INTITULE FORMATION]]</f>
        <v>ROUMERecyclage SST</v>
      </c>
    </row>
    <row r="263" spans="1:13" ht="16.5" x14ac:dyDescent="0.45">
      <c r="A263" s="138">
        <v>191202</v>
      </c>
      <c r="B263" s="142" t="str">
        <f>IF(Formations[[#This Row],[MATRICULE]]&lt;&gt;"",VLOOKUP($A263,DATA!$A:$T,2,FALSE),"")</f>
        <v>RUGGIERO</v>
      </c>
      <c r="C263" s="143" t="str">
        <f>IF(Formations[[#This Row],[MATRICULE]]&lt;&gt;"",VLOOKUP($A263,DATA!$A:$T,3,FALSE),"")</f>
        <v>Christian</v>
      </c>
      <c r="D263" s="144" t="str">
        <f>IF(Formations[[#This Row],[MATRICULE]]&lt;&gt;"",VLOOKUP($A263,DATA!$A:$T,5,FALSE),"")</f>
        <v>Lattes</v>
      </c>
      <c r="E263" s="148" t="str">
        <f>IF(Formations[[#This Row],[MATRICULE]]&lt;&gt;"",VLOOKUP(A263,DATA!A:T,4,FALSE),"")</f>
        <v>JACKEL</v>
      </c>
      <c r="F263" s="165" t="s">
        <v>998</v>
      </c>
      <c r="G263" s="134" t="s">
        <v>960</v>
      </c>
      <c r="H263" s="165" t="s">
        <v>5</v>
      </c>
      <c r="I263" s="237" t="s">
        <v>972</v>
      </c>
      <c r="J263" s="167"/>
      <c r="K263" s="168"/>
      <c r="L263" s="169"/>
      <c r="M263" s="157" t="str">
        <f>Formations[[#This Row],[NOM]]&amp;Formations[[#This Row],[INTITULE FORMATION]]</f>
        <v>RUGGIERORecyclage Pont Roulant</v>
      </c>
    </row>
    <row r="264" spans="1:13" ht="16.5" x14ac:dyDescent="0.45">
      <c r="A264" s="140">
        <v>191202</v>
      </c>
      <c r="B264" s="142" t="str">
        <f>IF(Formations[[#This Row],[MATRICULE]]&lt;&gt;"",VLOOKUP($A264,DATA!$A:$T,2,FALSE),"")</f>
        <v>RUGGIERO</v>
      </c>
      <c r="C264" s="143" t="str">
        <f>IF(Formations[[#This Row],[MATRICULE]]&lt;&gt;"",VLOOKUP($A264,DATA!$A:$T,3,FALSE),"")</f>
        <v>Christian</v>
      </c>
      <c r="D264" s="144" t="str">
        <f>IF(Formations[[#This Row],[MATRICULE]]&lt;&gt;"",VLOOKUP($A264,DATA!$A:$T,5,FALSE),"")</f>
        <v>Lattes</v>
      </c>
      <c r="E264" s="152" t="str">
        <f>IF(Formations[[#This Row],[MATRICULE]]&lt;&gt;"",VLOOKUP(A264,DATA!A:T,4,FALSE),"")</f>
        <v>JACKEL</v>
      </c>
      <c r="F264" s="165" t="s">
        <v>998</v>
      </c>
      <c r="G264" s="134" t="s">
        <v>960</v>
      </c>
      <c r="H264" s="165" t="s">
        <v>5</v>
      </c>
      <c r="I264" s="237" t="s">
        <v>992</v>
      </c>
      <c r="J264" s="167"/>
      <c r="K264" s="168"/>
      <c r="L264" s="169"/>
      <c r="M264" s="158" t="str">
        <f>Formations[[#This Row],[NOM]]&amp;Formations[[#This Row],[INTITULE FORMATION]]</f>
        <v>RUGGIEROSEBTR</v>
      </c>
    </row>
    <row r="265" spans="1:13" ht="16.5" x14ac:dyDescent="0.45">
      <c r="A265" s="138">
        <v>191712</v>
      </c>
      <c r="B265" s="142" t="str">
        <f>IF(Formations[[#This Row],[MATRICULE]]&lt;&gt;"",VLOOKUP($A265,DATA!$A:$T,2,FALSE),"")</f>
        <v>SALA</v>
      </c>
      <c r="C265" s="143" t="str">
        <f>IF(Formations[[#This Row],[MATRICULE]]&lt;&gt;"",VLOOKUP($A265,DATA!$A:$T,3,FALSE),"")</f>
        <v>Albert</v>
      </c>
      <c r="D265" s="144" t="str">
        <f>IF(Formations[[#This Row],[MATRICULE]]&lt;&gt;"",VLOOKUP($A265,DATA!$A:$T,5,FALSE),"")</f>
        <v>Lattes</v>
      </c>
      <c r="E265" s="148" t="str">
        <f>IF(Formations[[#This Row],[MATRICULE]]&lt;&gt;"",VLOOKUP(A265,DATA!A:T,4,FALSE),"")</f>
        <v>VERNE</v>
      </c>
      <c r="F265" s="165" t="s">
        <v>998</v>
      </c>
      <c r="G265" s="134" t="s">
        <v>960</v>
      </c>
      <c r="H265" s="165" t="s">
        <v>5</v>
      </c>
      <c r="I265" s="237" t="s">
        <v>971</v>
      </c>
      <c r="J265" s="167"/>
      <c r="K265" s="168"/>
      <c r="L265" s="169"/>
      <c r="M265" s="157" t="str">
        <f>Formations[[#This Row],[NOM]]&amp;Formations[[#This Row],[INTITULE FORMATION]]</f>
        <v>SALAGestes et Postures</v>
      </c>
    </row>
    <row r="266" spans="1:13" ht="16.5" x14ac:dyDescent="0.45">
      <c r="A266" s="140">
        <v>103036</v>
      </c>
      <c r="B266" s="142" t="str">
        <f>IF(Formations[[#This Row],[MATRICULE]]&lt;&gt;"",VLOOKUP($A266,DATA!$A:$T,2,FALSE),"")</f>
        <v>SANIAL</v>
      </c>
      <c r="C266" s="143" t="str">
        <f>IF(Formations[[#This Row],[MATRICULE]]&lt;&gt;"",VLOOKUP($A266,DATA!$A:$T,3,FALSE),"")</f>
        <v>Patricia</v>
      </c>
      <c r="D266" s="144" t="str">
        <f>IF(Formations[[#This Row],[MATRICULE]]&lt;&gt;"",VLOOKUP($A266,DATA!$A:$T,5,FALSE),"")</f>
        <v>Aub.</v>
      </c>
      <c r="E266" s="152" t="str">
        <f>IF(Formations[[#This Row],[MATRICULE]]&lt;&gt;"",VLOOKUP(A266,DATA!A:T,4,FALSE),"")</f>
        <v>RICCARDI</v>
      </c>
      <c r="F266" s="165" t="s">
        <v>998</v>
      </c>
      <c r="G266" s="134" t="s">
        <v>960</v>
      </c>
      <c r="H266" s="165" t="s">
        <v>5</v>
      </c>
      <c r="I266" s="237" t="s">
        <v>861</v>
      </c>
      <c r="J266" s="167"/>
      <c r="K266" s="168"/>
      <c r="L266" s="169"/>
      <c r="M266" s="158" t="str">
        <f>Formations[[#This Row],[NOM]]&amp;Formations[[#This Row],[INTITULE FORMATION]]</f>
        <v>SANIALRecyclage SST</v>
      </c>
    </row>
    <row r="267" spans="1:13" ht="16.5" x14ac:dyDescent="0.45">
      <c r="A267" s="138">
        <v>109499</v>
      </c>
      <c r="B267" s="142" t="str">
        <f>IF(Formations[[#This Row],[MATRICULE]]&lt;&gt;"",VLOOKUP($A267,DATA!$A:$T,2,FALSE),"")</f>
        <v>SAVARRE</v>
      </c>
      <c r="C267" s="143" t="str">
        <f>IF(Formations[[#This Row],[MATRICULE]]&lt;&gt;"",VLOOKUP($A267,DATA!$A:$T,3,FALSE),"")</f>
        <v>Jean-Christophe</v>
      </c>
      <c r="D267" s="144" t="str">
        <f>IF(Formations[[#This Row],[MATRICULE]]&lt;&gt;"",VLOOKUP($A267,DATA!$A:$T,5,FALSE),"")</f>
        <v>STG</v>
      </c>
      <c r="E267" s="149" t="str">
        <f>IF(Formations[[#This Row],[MATRICULE]]&lt;&gt;"",VLOOKUP(A267,DATA!A:T,4,FALSE),"")</f>
        <v>FOUASSIER</v>
      </c>
      <c r="F267" s="165" t="s">
        <v>998</v>
      </c>
      <c r="G267" s="134" t="s">
        <v>960</v>
      </c>
      <c r="H267" s="165" t="s">
        <v>5</v>
      </c>
      <c r="I267" s="237" t="s">
        <v>850</v>
      </c>
      <c r="J267" s="167"/>
      <c r="K267" s="168"/>
      <c r="L267" s="169"/>
      <c r="M267" s="157" t="str">
        <f>Formations[[#This Row],[NOM]]&amp;Formations[[#This Row],[INTITULE FORMATION]]</f>
        <v>SAVARREIncendie</v>
      </c>
    </row>
    <row r="268" spans="1:13" ht="16.5" x14ac:dyDescent="0.45">
      <c r="A268" s="138">
        <v>109499</v>
      </c>
      <c r="B268" s="142" t="str">
        <f>IF(Formations[[#This Row],[MATRICULE]]&lt;&gt;"",VLOOKUP($A268,DATA!$A:$T,2,FALSE),"")</f>
        <v>SAVARRE</v>
      </c>
      <c r="C268" s="143" t="str">
        <f>IF(Formations[[#This Row],[MATRICULE]]&lt;&gt;"",VLOOKUP($A268,DATA!$A:$T,3,FALSE),"")</f>
        <v>Jean-Christophe</v>
      </c>
      <c r="D268" s="144" t="str">
        <f>IF(Formations[[#This Row],[MATRICULE]]&lt;&gt;"",VLOOKUP($A268,DATA!$A:$T,5,FALSE),"")</f>
        <v>STG</v>
      </c>
      <c r="E268" s="149" t="str">
        <f>IF(Formations[[#This Row],[MATRICULE]]&lt;&gt;"",VLOOKUP(A268,DATA!A:T,4,FALSE),"")</f>
        <v>FOUASSIER</v>
      </c>
      <c r="F268" s="165" t="s">
        <v>998</v>
      </c>
      <c r="G268" s="134" t="s">
        <v>960</v>
      </c>
      <c r="H268" s="165" t="s">
        <v>5</v>
      </c>
      <c r="I268" s="237" t="s">
        <v>971</v>
      </c>
      <c r="J268" s="167"/>
      <c r="K268" s="168"/>
      <c r="L268" s="169"/>
      <c r="M268" s="157" t="str">
        <f>Formations[[#This Row],[NOM]]&amp;Formations[[#This Row],[INTITULE FORMATION]]</f>
        <v>SAVARREGestes et Postures</v>
      </c>
    </row>
    <row r="269" spans="1:13" ht="16.5" x14ac:dyDescent="0.45">
      <c r="A269" s="138">
        <v>102909</v>
      </c>
      <c r="B269" s="142" t="str">
        <f>IF(Formations[[#This Row],[MATRICULE]]&lt;&gt;"",VLOOKUP($A269,DATA!$A:$T,2,FALSE),"")</f>
        <v>SCHILLINGER</v>
      </c>
      <c r="C269" s="143" t="str">
        <f>IF(Formations[[#This Row],[MATRICULE]]&lt;&gt;"",VLOOKUP($A269,DATA!$A:$T,3,FALSE),"")</f>
        <v>Eric</v>
      </c>
      <c r="D269" s="144" t="str">
        <f>IF(Formations[[#This Row],[MATRICULE]]&lt;&gt;"",VLOOKUP($A269,DATA!$A:$T,5,FALSE),"")</f>
        <v>Aub.</v>
      </c>
      <c r="E269" s="148" t="str">
        <f>IF(Formations[[#This Row],[MATRICULE]]&lt;&gt;"",VLOOKUP(A269,DATA!A:T,4,FALSE),"")</f>
        <v>DARDARE</v>
      </c>
      <c r="F269" s="165" t="s">
        <v>998</v>
      </c>
      <c r="G269" s="134" t="s">
        <v>960</v>
      </c>
      <c r="H269" s="165" t="s">
        <v>5</v>
      </c>
      <c r="I269" s="237" t="s">
        <v>850</v>
      </c>
      <c r="J269" s="167"/>
      <c r="K269" s="168"/>
      <c r="L269" s="169"/>
      <c r="M269" s="157" t="str">
        <f>Formations[[#This Row],[NOM]]&amp;Formations[[#This Row],[INTITULE FORMATION]]</f>
        <v>SCHILLINGERIncendie</v>
      </c>
    </row>
    <row r="270" spans="1:13" ht="16.5" x14ac:dyDescent="0.45">
      <c r="A270" s="138">
        <v>244824</v>
      </c>
      <c r="B270" s="142" t="str">
        <f>IF(Formations[[#This Row],[MATRICULE]]&lt;&gt;"",VLOOKUP($A270,DATA!$A:$T,2,FALSE),"")</f>
        <v>SCOLASTICA</v>
      </c>
      <c r="C270" s="143" t="str">
        <f>IF(Formations[[#This Row],[MATRICULE]]&lt;&gt;"",VLOOKUP($A270,DATA!$A:$T,3,FALSE),"")</f>
        <v>Sylvain</v>
      </c>
      <c r="D270" s="144" t="str">
        <f>IF(Formations[[#This Row],[MATRICULE]]&lt;&gt;"",VLOOKUP($A270,DATA!$A:$T,5,FALSE),"")</f>
        <v>STG</v>
      </c>
      <c r="E270" s="149" t="str">
        <f>IF(Formations[[#This Row],[MATRICULE]]&lt;&gt;"",VLOOKUP(A270,DATA!A:T,4,FALSE),"")</f>
        <v>BUISSON</v>
      </c>
      <c r="F270" s="165" t="s">
        <v>998</v>
      </c>
      <c r="G270" s="134" t="s">
        <v>960</v>
      </c>
      <c r="H270" s="165" t="s">
        <v>5</v>
      </c>
      <c r="I270" s="237" t="s">
        <v>850</v>
      </c>
      <c r="J270" s="167"/>
      <c r="K270" s="168"/>
      <c r="L270" s="169"/>
      <c r="M270" s="157" t="str">
        <f>Formations[[#This Row],[NOM]]&amp;Formations[[#This Row],[INTITULE FORMATION]]</f>
        <v>SCOLASTICAIncendie</v>
      </c>
    </row>
    <row r="271" spans="1:13" ht="16.5" x14ac:dyDescent="0.45">
      <c r="A271" s="140">
        <v>244824</v>
      </c>
      <c r="B271" s="142" t="str">
        <f>IF(Formations[[#This Row],[MATRICULE]]&lt;&gt;"",VLOOKUP($A271,DATA!$A:$T,2,FALSE),"")</f>
        <v>SCOLASTICA</v>
      </c>
      <c r="C271" s="143" t="str">
        <f>IF(Formations[[#This Row],[MATRICULE]]&lt;&gt;"",VLOOKUP($A271,DATA!$A:$T,3,FALSE),"")</f>
        <v>Sylvain</v>
      </c>
      <c r="D271" s="144" t="str">
        <f>IF(Formations[[#This Row],[MATRICULE]]&lt;&gt;"",VLOOKUP($A271,DATA!$A:$T,5,FALSE),"")</f>
        <v>STG</v>
      </c>
      <c r="E271" s="152" t="str">
        <f>IF(Formations[[#This Row],[MATRICULE]]&lt;&gt;"",VLOOKUP(A271,DATA!A:T,4,FALSE),"")</f>
        <v>BUISSON</v>
      </c>
      <c r="F271" s="165" t="s">
        <v>998</v>
      </c>
      <c r="G271" s="134" t="s">
        <v>960</v>
      </c>
      <c r="H271" s="165" t="s">
        <v>5</v>
      </c>
      <c r="I271" s="237" t="s">
        <v>974</v>
      </c>
      <c r="J271" s="167"/>
      <c r="K271" s="168"/>
      <c r="L271" s="169"/>
      <c r="M271" s="158" t="str">
        <f>Formations[[#This Row],[NOM]]&amp;Formations[[#This Row],[INTITULE FORMATION]]</f>
        <v>SCOLASTICAHab Electricité</v>
      </c>
    </row>
    <row r="272" spans="1:13" ht="16.5" x14ac:dyDescent="0.45">
      <c r="A272" s="138">
        <v>102954</v>
      </c>
      <c r="B272" s="142" t="str">
        <f>IF(Formations[[#This Row],[MATRICULE]]&lt;&gt;"",VLOOKUP($A272,DATA!$A:$T,2,FALSE),"")</f>
        <v>SENEPART</v>
      </c>
      <c r="C272" s="143" t="str">
        <f>IF(Formations[[#This Row],[MATRICULE]]&lt;&gt;"",VLOOKUP($A272,DATA!$A:$T,3,FALSE),"")</f>
        <v>Laurence</v>
      </c>
      <c r="D272" s="144" t="str">
        <f>IF(Formations[[#This Row],[MATRICULE]]&lt;&gt;"",VLOOKUP($A272,DATA!$A:$T,5,FALSE),"")</f>
        <v>Aub.</v>
      </c>
      <c r="E272" s="148" t="str">
        <f>IF(Formations[[#This Row],[MATRICULE]]&lt;&gt;"",VLOOKUP(A272,DATA!A:T,4,FALSE),"")</f>
        <v>CHATAIGNER</v>
      </c>
      <c r="F272" s="165" t="s">
        <v>998</v>
      </c>
      <c r="G272" s="134" t="s">
        <v>960</v>
      </c>
      <c r="H272" s="165" t="s">
        <v>5</v>
      </c>
      <c r="I272" s="237" t="s">
        <v>850</v>
      </c>
      <c r="J272" s="167"/>
      <c r="K272" s="168"/>
      <c r="L272" s="169"/>
      <c r="M272" s="157" t="str">
        <f>Formations[[#This Row],[NOM]]&amp;Formations[[#This Row],[INTITULE FORMATION]]</f>
        <v>SENEPARTIncendie</v>
      </c>
    </row>
    <row r="273" spans="1:13" ht="16.5" x14ac:dyDescent="0.45">
      <c r="A273" s="140">
        <v>102954</v>
      </c>
      <c r="B273" s="142" t="str">
        <f>IF(Formations[[#This Row],[MATRICULE]]&lt;&gt;"",VLOOKUP($A273,DATA!$A:$T,2,FALSE),"")</f>
        <v>SENEPART</v>
      </c>
      <c r="C273" s="143" t="str">
        <f>IF(Formations[[#This Row],[MATRICULE]]&lt;&gt;"",VLOOKUP($A273,DATA!$A:$T,3,FALSE),"")</f>
        <v>Laurence</v>
      </c>
      <c r="D273" s="144" t="str">
        <f>IF(Formations[[#This Row],[MATRICULE]]&lt;&gt;"",VLOOKUP($A273,DATA!$A:$T,5,FALSE),"")</f>
        <v>Aub.</v>
      </c>
      <c r="E273" s="152" t="str">
        <f>IF(Formations[[#This Row],[MATRICULE]]&lt;&gt;"",VLOOKUP(A273,DATA!A:T,4,FALSE),"")</f>
        <v>CHATAIGNER</v>
      </c>
      <c r="F273" s="165" t="s">
        <v>998</v>
      </c>
      <c r="G273" s="134" t="s">
        <v>960</v>
      </c>
      <c r="H273" s="165" t="s">
        <v>5</v>
      </c>
      <c r="I273" s="237" t="s">
        <v>861</v>
      </c>
      <c r="J273" s="167"/>
      <c r="K273" s="168"/>
      <c r="L273" s="169"/>
      <c r="M273" s="158" t="str">
        <f>Formations[[#This Row],[NOM]]&amp;Formations[[#This Row],[INTITULE FORMATION]]</f>
        <v>SENEPARTRecyclage SST</v>
      </c>
    </row>
    <row r="274" spans="1:13" ht="16.5" x14ac:dyDescent="0.45">
      <c r="A274" s="138">
        <v>102911</v>
      </c>
      <c r="B274" s="142" t="str">
        <f>IF(Formations[[#This Row],[MATRICULE]]&lt;&gt;"",VLOOKUP($A274,DATA!$A:$T,2,FALSE),"")</f>
        <v>SERRE</v>
      </c>
      <c r="C274" s="143" t="str">
        <f>IF(Formations[[#This Row],[MATRICULE]]&lt;&gt;"",VLOOKUP($A274,DATA!$A:$T,3,FALSE),"")</f>
        <v>Christian</v>
      </c>
      <c r="D274" s="144" t="str">
        <f>IF(Formations[[#This Row],[MATRICULE]]&lt;&gt;"",VLOOKUP($A274,DATA!$A:$T,5,FALSE),"")</f>
        <v>Aub.</v>
      </c>
      <c r="E274" s="148" t="str">
        <f>IF(Formations[[#This Row],[MATRICULE]]&lt;&gt;"",VLOOKUP(A274,DATA!A:T,4,FALSE),"")</f>
        <v>SAVY</v>
      </c>
      <c r="F274" s="165" t="s">
        <v>998</v>
      </c>
      <c r="G274" s="134" t="s">
        <v>960</v>
      </c>
      <c r="H274" s="165" t="s">
        <v>5</v>
      </c>
      <c r="I274" s="237" t="s">
        <v>971</v>
      </c>
      <c r="J274" s="167"/>
      <c r="K274" s="168"/>
      <c r="L274" s="169"/>
      <c r="M274" s="157" t="str">
        <f>Formations[[#This Row],[NOM]]&amp;Formations[[#This Row],[INTITULE FORMATION]]</f>
        <v>SERREGestes et Postures</v>
      </c>
    </row>
    <row r="275" spans="1:13" ht="16.5" x14ac:dyDescent="0.45">
      <c r="A275" s="138">
        <v>102911</v>
      </c>
      <c r="B275" s="142" t="str">
        <f>IF(Formations[[#This Row],[MATRICULE]]&lt;&gt;"",VLOOKUP($A275,DATA!$A:$T,2,FALSE),"")</f>
        <v>SERRE</v>
      </c>
      <c r="C275" s="143" t="str">
        <f>IF(Formations[[#This Row],[MATRICULE]]&lt;&gt;"",VLOOKUP($A275,DATA!$A:$T,3,FALSE),"")</f>
        <v>Christian</v>
      </c>
      <c r="D275" s="144" t="str">
        <f>IF(Formations[[#This Row],[MATRICULE]]&lt;&gt;"",VLOOKUP($A275,DATA!$A:$T,5,FALSE),"")</f>
        <v>Aub.</v>
      </c>
      <c r="E275" s="148" t="str">
        <f>IF(Formations[[#This Row],[MATRICULE]]&lt;&gt;"",VLOOKUP(A275,DATA!A:T,4,FALSE),"")</f>
        <v>SAVY</v>
      </c>
      <c r="F275" s="165" t="s">
        <v>998</v>
      </c>
      <c r="G275" s="134" t="s">
        <v>960</v>
      </c>
      <c r="H275" s="165" t="s">
        <v>5</v>
      </c>
      <c r="I275" s="237" t="s">
        <v>973</v>
      </c>
      <c r="J275" s="167"/>
      <c r="K275" s="168"/>
      <c r="L275" s="169"/>
      <c r="M275" s="157" t="str">
        <f>Formations[[#This Row],[NOM]]&amp;Formations[[#This Row],[INTITULE FORMATION]]</f>
        <v>SERRERisques Chimiques</v>
      </c>
    </row>
    <row r="276" spans="1:13" ht="16.5" x14ac:dyDescent="0.45">
      <c r="A276" s="138">
        <v>102911</v>
      </c>
      <c r="B276" s="142" t="str">
        <f>IF(Formations[[#This Row],[MATRICULE]]&lt;&gt;"",VLOOKUP($A276,DATA!$A:$T,2,FALSE),"")</f>
        <v>SERRE</v>
      </c>
      <c r="C276" s="143" t="str">
        <f>IF(Formations[[#This Row],[MATRICULE]]&lt;&gt;"",VLOOKUP($A276,DATA!$A:$T,3,FALSE),"")</f>
        <v>Christian</v>
      </c>
      <c r="D276" s="144" t="str">
        <f>IF(Formations[[#This Row],[MATRICULE]]&lt;&gt;"",VLOOKUP($A276,DATA!$A:$T,5,FALSE),"")</f>
        <v>Aub.</v>
      </c>
      <c r="E276" s="148" t="str">
        <f>IF(Formations[[#This Row],[MATRICULE]]&lt;&gt;"",VLOOKUP(A276,DATA!A:T,4,FALSE),"")</f>
        <v>SAVY</v>
      </c>
      <c r="F276" s="165" t="s">
        <v>998</v>
      </c>
      <c r="G276" s="134" t="s">
        <v>960</v>
      </c>
      <c r="H276" s="165" t="s">
        <v>5</v>
      </c>
      <c r="I276" s="237" t="s">
        <v>850</v>
      </c>
      <c r="J276" s="167"/>
      <c r="K276" s="168"/>
      <c r="L276" s="169"/>
      <c r="M276" s="157" t="str">
        <f>Formations[[#This Row],[NOM]]&amp;Formations[[#This Row],[INTITULE FORMATION]]</f>
        <v>SERREIncendie</v>
      </c>
    </row>
    <row r="277" spans="1:13" ht="16.5" x14ac:dyDescent="0.45">
      <c r="A277" s="138">
        <v>102911</v>
      </c>
      <c r="B277" s="142" t="str">
        <f>IF(Formations[[#This Row],[MATRICULE]]&lt;&gt;"",VLOOKUP($A277,DATA!$A:$T,2,FALSE),"")</f>
        <v>SERRE</v>
      </c>
      <c r="C277" s="143" t="str">
        <f>IF(Formations[[#This Row],[MATRICULE]]&lt;&gt;"",VLOOKUP($A277,DATA!$A:$T,3,FALSE),"")</f>
        <v>Christian</v>
      </c>
      <c r="D277" s="144" t="str">
        <f>IF(Formations[[#This Row],[MATRICULE]]&lt;&gt;"",VLOOKUP($A277,DATA!$A:$T,5,FALSE),"")</f>
        <v>Aub.</v>
      </c>
      <c r="E277" s="148" t="str">
        <f>IF(Formations[[#This Row],[MATRICULE]]&lt;&gt;"",VLOOKUP(A277,DATA!A:T,4,FALSE),"")</f>
        <v>SAVY</v>
      </c>
      <c r="F277" s="165" t="s">
        <v>998</v>
      </c>
      <c r="G277" s="134" t="s">
        <v>960</v>
      </c>
      <c r="H277" s="165" t="s">
        <v>5</v>
      </c>
      <c r="I277" s="237" t="s">
        <v>860</v>
      </c>
      <c r="J277" s="167"/>
      <c r="K277" s="168"/>
      <c r="L277" s="169"/>
      <c r="M277" s="157" t="str">
        <f>Formations[[#This Row],[NOM]]&amp;Formations[[#This Row],[INTITULE FORMATION]]</f>
        <v>SERRERecyclage CACES3 5</v>
      </c>
    </row>
    <row r="278" spans="1:13" ht="16.5" x14ac:dyDescent="0.45">
      <c r="A278" s="138">
        <v>109706</v>
      </c>
      <c r="B278" s="142" t="str">
        <f>IF(Formations[[#This Row],[MATRICULE]]&lt;&gt;"",VLOOKUP($A278,DATA!$A:$T,2,FALSE),"")</f>
        <v>SIMIAN-MERMIER</v>
      </c>
      <c r="C278" s="143" t="str">
        <f>IF(Formations[[#This Row],[MATRICULE]]&lt;&gt;"",VLOOKUP($A278,DATA!$A:$T,3,FALSE),"")</f>
        <v>Steeve</v>
      </c>
      <c r="D278" s="144" t="str">
        <f>IF(Formations[[#This Row],[MATRICULE]]&lt;&gt;"",VLOOKUP($A278,DATA!$A:$T,5,FALSE),"")</f>
        <v>STG</v>
      </c>
      <c r="E278" s="149" t="str">
        <f>IF(Formations[[#This Row],[MATRICULE]]&lt;&gt;"",VLOOKUP(A278,DATA!A:T,4,FALSE),"")</f>
        <v>XUEREB</v>
      </c>
      <c r="F278" s="165" t="s">
        <v>998</v>
      </c>
      <c r="G278" s="134" t="s">
        <v>960</v>
      </c>
      <c r="H278" s="165" t="s">
        <v>5</v>
      </c>
      <c r="I278" s="237" t="s">
        <v>850</v>
      </c>
      <c r="J278" s="167"/>
      <c r="K278" s="168"/>
      <c r="L278" s="169"/>
      <c r="M278" s="157" t="str">
        <f>Formations[[#This Row],[NOM]]&amp;Formations[[#This Row],[INTITULE FORMATION]]</f>
        <v>SIMIAN-MERMIERIncendie</v>
      </c>
    </row>
    <row r="279" spans="1:13" ht="16.5" x14ac:dyDescent="0.45">
      <c r="A279" s="138">
        <v>109706</v>
      </c>
      <c r="B279" s="142" t="str">
        <f>IF(Formations[[#This Row],[MATRICULE]]&lt;&gt;"",VLOOKUP($A279,DATA!$A:$T,2,FALSE),"")</f>
        <v>SIMIAN-MERMIER</v>
      </c>
      <c r="C279" s="143" t="str">
        <f>IF(Formations[[#This Row],[MATRICULE]]&lt;&gt;"",VLOOKUP($A279,DATA!$A:$T,3,FALSE),"")</f>
        <v>Steeve</v>
      </c>
      <c r="D279" s="144" t="str">
        <f>IF(Formations[[#This Row],[MATRICULE]]&lt;&gt;"",VLOOKUP($A279,DATA!$A:$T,5,FALSE),"")</f>
        <v>STG</v>
      </c>
      <c r="E279" s="149" t="str">
        <f>IF(Formations[[#This Row],[MATRICULE]]&lt;&gt;"",VLOOKUP(A279,DATA!A:T,4,FALSE),"")</f>
        <v>XUEREB</v>
      </c>
      <c r="F279" s="165" t="s">
        <v>998</v>
      </c>
      <c r="G279" s="134" t="s">
        <v>960</v>
      </c>
      <c r="H279" s="165" t="s">
        <v>5</v>
      </c>
      <c r="I279" s="237" t="s">
        <v>973</v>
      </c>
      <c r="J279" s="167"/>
      <c r="K279" s="168"/>
      <c r="L279" s="169"/>
      <c r="M279" s="157" t="str">
        <f>Formations[[#This Row],[NOM]]&amp;Formations[[#This Row],[INTITULE FORMATION]]</f>
        <v>SIMIAN-MERMIERRisques Chimiques</v>
      </c>
    </row>
    <row r="280" spans="1:13" ht="16.5" x14ac:dyDescent="0.45">
      <c r="A280" s="138">
        <v>109706</v>
      </c>
      <c r="B280" s="142" t="str">
        <f>IF(Formations[[#This Row],[MATRICULE]]&lt;&gt;"",VLOOKUP($A280,DATA!$A:$T,2,FALSE),"")</f>
        <v>SIMIAN-MERMIER</v>
      </c>
      <c r="C280" s="143" t="str">
        <f>IF(Formations[[#This Row],[MATRICULE]]&lt;&gt;"",VLOOKUP($A280,DATA!$A:$T,3,FALSE),"")</f>
        <v>Steeve</v>
      </c>
      <c r="D280" s="144" t="str">
        <f>IF(Formations[[#This Row],[MATRICULE]]&lt;&gt;"",VLOOKUP($A280,DATA!$A:$T,5,FALSE),"")</f>
        <v>STG</v>
      </c>
      <c r="E280" s="149" t="str">
        <f>IF(Formations[[#This Row],[MATRICULE]]&lt;&gt;"",VLOOKUP(A280,DATA!A:T,4,FALSE),"")</f>
        <v>XUEREB</v>
      </c>
      <c r="F280" s="165" t="s">
        <v>998</v>
      </c>
      <c r="G280" s="134" t="s">
        <v>960</v>
      </c>
      <c r="H280" s="165" t="s">
        <v>5</v>
      </c>
      <c r="I280" s="237" t="s">
        <v>972</v>
      </c>
      <c r="J280" s="167"/>
      <c r="K280" s="168"/>
      <c r="L280" s="169"/>
      <c r="M280" s="157" t="str">
        <f>Formations[[#This Row],[NOM]]&amp;Formations[[#This Row],[INTITULE FORMATION]]</f>
        <v>SIMIAN-MERMIERRecyclage Pont Roulant</v>
      </c>
    </row>
    <row r="281" spans="1:13" ht="16.5" x14ac:dyDescent="0.45">
      <c r="A281" s="140">
        <v>109706</v>
      </c>
      <c r="B281" s="142" t="str">
        <f>IF(Formations[[#This Row],[MATRICULE]]&lt;&gt;"",VLOOKUP($A281,DATA!$A:$T,2,FALSE),"")</f>
        <v>SIMIAN-MERMIER</v>
      </c>
      <c r="C281" s="143" t="str">
        <f>IF(Formations[[#This Row],[MATRICULE]]&lt;&gt;"",VLOOKUP($A281,DATA!$A:$T,3,FALSE),"")</f>
        <v>Steeve</v>
      </c>
      <c r="D281" s="144" t="str">
        <f>IF(Formations[[#This Row],[MATRICULE]]&lt;&gt;"",VLOOKUP($A281,DATA!$A:$T,5,FALSE),"")</f>
        <v>STG</v>
      </c>
      <c r="E281" s="152" t="str">
        <f>IF(Formations[[#This Row],[MATRICULE]]&lt;&gt;"",VLOOKUP(A281,DATA!A:T,4,FALSE),"")</f>
        <v>XUEREB</v>
      </c>
      <c r="F281" s="165" t="s">
        <v>998</v>
      </c>
      <c r="G281" s="134" t="s">
        <v>960</v>
      </c>
      <c r="H281" s="165" t="s">
        <v>5</v>
      </c>
      <c r="I281" s="237" t="s">
        <v>974</v>
      </c>
      <c r="J281" s="167"/>
      <c r="K281" s="168"/>
      <c r="L281" s="169"/>
      <c r="M281" s="158" t="str">
        <f>Formations[[#This Row],[NOM]]&amp;Formations[[#This Row],[INTITULE FORMATION]]</f>
        <v>SIMIAN-MERMIERHab Electricité</v>
      </c>
    </row>
    <row r="282" spans="1:13" ht="16.5" x14ac:dyDescent="0.45">
      <c r="A282" s="138">
        <v>103008</v>
      </c>
      <c r="B282" s="142" t="str">
        <f>IF(Formations[[#This Row],[MATRICULE]]&lt;&gt;"",VLOOKUP($A282,DATA!$A:$T,2,FALSE),"")</f>
        <v>SINACORI</v>
      </c>
      <c r="C282" s="143" t="str">
        <f>IF(Formations[[#This Row],[MATRICULE]]&lt;&gt;"",VLOOKUP($A282,DATA!$A:$T,3,FALSE),"")</f>
        <v>Gilles</v>
      </c>
      <c r="D282" s="144" t="str">
        <f>IF(Formations[[#This Row],[MATRICULE]]&lt;&gt;"",VLOOKUP($A282,DATA!$A:$T,5,FALSE),"")</f>
        <v>Aub.</v>
      </c>
      <c r="E282" s="151" t="str">
        <f>IF(Formations[[#This Row],[MATRICULE]]&lt;&gt;"",VLOOKUP(A282,DATA!A:T,4,FALSE),"")</f>
        <v>PIFFAUT</v>
      </c>
      <c r="F282" s="165" t="s">
        <v>998</v>
      </c>
      <c r="G282" s="134" t="s">
        <v>960</v>
      </c>
      <c r="H282" s="165" t="s">
        <v>5</v>
      </c>
      <c r="I282" s="237" t="s">
        <v>850</v>
      </c>
      <c r="J282" s="167"/>
      <c r="K282" s="168"/>
      <c r="L282" s="169"/>
      <c r="M282" s="157" t="str">
        <f>Formations[[#This Row],[NOM]]&amp;Formations[[#This Row],[INTITULE FORMATION]]</f>
        <v>SINACORIIncendie</v>
      </c>
    </row>
    <row r="283" spans="1:13" ht="16.5" x14ac:dyDescent="0.45">
      <c r="A283" s="138">
        <v>103000</v>
      </c>
      <c r="B283" s="142" t="str">
        <f>IF(Formations[[#This Row],[MATRICULE]]&lt;&gt;"",VLOOKUP($A283,DATA!$A:$T,2,FALSE),"")</f>
        <v>SOUCHE</v>
      </c>
      <c r="C283" s="143" t="str">
        <f>IF(Formations[[#This Row],[MATRICULE]]&lt;&gt;"",VLOOKUP($A283,DATA!$A:$T,3,FALSE),"")</f>
        <v>Stephane</v>
      </c>
      <c r="D283" s="144" t="str">
        <f>IF(Formations[[#This Row],[MATRICULE]]&lt;&gt;"",VLOOKUP($A283,DATA!$A:$T,5,FALSE),"")</f>
        <v>Aub.</v>
      </c>
      <c r="E283" s="148" t="str">
        <f>IF(Formations[[#This Row],[MATRICULE]]&lt;&gt;"",VLOOKUP(A283,DATA!A:T,4,FALSE),"")</f>
        <v>SENEPART</v>
      </c>
      <c r="F283" s="165" t="s">
        <v>998</v>
      </c>
      <c r="G283" s="134" t="s">
        <v>960</v>
      </c>
      <c r="H283" s="165" t="s">
        <v>5</v>
      </c>
      <c r="I283" s="237" t="s">
        <v>850</v>
      </c>
      <c r="J283" s="167"/>
      <c r="K283" s="168"/>
      <c r="L283" s="169"/>
      <c r="M283" s="157" t="str">
        <f>Formations[[#This Row],[NOM]]&amp;Formations[[#This Row],[INTITULE FORMATION]]</f>
        <v>SOUCHEIncendie</v>
      </c>
    </row>
    <row r="284" spans="1:13" ht="16.5" x14ac:dyDescent="0.45">
      <c r="A284" s="140">
        <v>103000</v>
      </c>
      <c r="B284" s="142" t="str">
        <f>IF(Formations[[#This Row],[MATRICULE]]&lt;&gt;"",VLOOKUP($A284,DATA!$A:$T,2,FALSE),"")</f>
        <v>SOUCHE</v>
      </c>
      <c r="C284" s="143" t="str">
        <f>IF(Formations[[#This Row],[MATRICULE]]&lt;&gt;"",VLOOKUP($A284,DATA!$A:$T,3,FALSE),"")</f>
        <v>Stephane</v>
      </c>
      <c r="D284" s="144" t="str">
        <f>IF(Formations[[#This Row],[MATRICULE]]&lt;&gt;"",VLOOKUP($A284,DATA!$A:$T,5,FALSE),"")</f>
        <v>Aub.</v>
      </c>
      <c r="E284" s="152" t="str">
        <f>IF(Formations[[#This Row],[MATRICULE]]&lt;&gt;"",VLOOKUP(A284,DATA!A:T,4,FALSE),"")</f>
        <v>SENEPART</v>
      </c>
      <c r="F284" s="165" t="s">
        <v>998</v>
      </c>
      <c r="G284" s="134" t="s">
        <v>960</v>
      </c>
      <c r="H284" s="165" t="s">
        <v>5</v>
      </c>
      <c r="I284" s="237" t="s">
        <v>861</v>
      </c>
      <c r="J284" s="167"/>
      <c r="K284" s="168"/>
      <c r="L284" s="169"/>
      <c r="M284" s="158" t="str">
        <f>Formations[[#This Row],[NOM]]&amp;Formations[[#This Row],[INTITULE FORMATION]]</f>
        <v>SOUCHERecyclage SST</v>
      </c>
    </row>
    <row r="285" spans="1:13" ht="16.5" x14ac:dyDescent="0.45">
      <c r="A285" s="138">
        <v>10524265</v>
      </c>
      <c r="B285" s="142" t="str">
        <f>IF(Formations[[#This Row],[MATRICULE]]&lt;&gt;"",VLOOKUP($A285,DATA!$A:$T,2,FALSE),"")</f>
        <v>TAYAC</v>
      </c>
      <c r="C285" s="143" t="str">
        <f>IF(Formations[[#This Row],[MATRICULE]]&lt;&gt;"",VLOOKUP($A285,DATA!$A:$T,3,FALSE),"")</f>
        <v>Vincent</v>
      </c>
      <c r="D285" s="144" t="str">
        <f>IF(Formations[[#This Row],[MATRICULE]]&lt;&gt;"",VLOOKUP($A285,DATA!$A:$T,5,FALSE),"")</f>
        <v>STG</v>
      </c>
      <c r="E285" s="149" t="str">
        <f>IF(Formations[[#This Row],[MATRICULE]]&lt;&gt;"",VLOOKUP(A285,DATA!A:T,4,FALSE),"")</f>
        <v>FOUASSIER</v>
      </c>
      <c r="F285" s="165" t="s">
        <v>998</v>
      </c>
      <c r="G285" s="134" t="s">
        <v>960</v>
      </c>
      <c r="H285" s="165" t="s">
        <v>5</v>
      </c>
      <c r="I285" s="237" t="s">
        <v>850</v>
      </c>
      <c r="J285" s="167"/>
      <c r="K285" s="168"/>
      <c r="L285" s="169"/>
      <c r="M285" s="157" t="str">
        <f>Formations[[#This Row],[NOM]]&amp;Formations[[#This Row],[INTITULE FORMATION]]</f>
        <v>TAYACIncendie</v>
      </c>
    </row>
    <row r="286" spans="1:13" ht="16.5" x14ac:dyDescent="0.45">
      <c r="A286" s="138">
        <v>10559265</v>
      </c>
      <c r="B286" s="142" t="str">
        <f>IF(Formations[[#This Row],[MATRICULE]]&lt;&gt;"",VLOOKUP($A286,DATA!$A:$T,2,FALSE),"")</f>
        <v>TESSONNIER</v>
      </c>
      <c r="C286" s="143" t="str">
        <f>IF(Formations[[#This Row],[MATRICULE]]&lt;&gt;"",VLOOKUP($A286,DATA!$A:$T,3,FALSE),"")</f>
        <v>Jonathan</v>
      </c>
      <c r="D286" s="144" t="str">
        <f>IF(Formations[[#This Row],[MATRICULE]]&lt;&gt;"",VLOOKUP($A286,DATA!$A:$T,5,FALSE),"")</f>
        <v>STG</v>
      </c>
      <c r="E286" s="150" t="str">
        <f>IF(Formations[[#This Row],[MATRICULE]]&lt;&gt;"",VLOOKUP(A286,DATA!A:T,4,FALSE),"")</f>
        <v>XUEREB</v>
      </c>
      <c r="F286" s="165" t="s">
        <v>998</v>
      </c>
      <c r="G286" s="134" t="s">
        <v>960</v>
      </c>
      <c r="H286" s="165" t="s">
        <v>5</v>
      </c>
      <c r="I286" s="237" t="s">
        <v>850</v>
      </c>
      <c r="J286" s="167"/>
      <c r="K286" s="168"/>
      <c r="L286" s="169"/>
      <c r="M286" s="157" t="str">
        <f>Formations[[#This Row],[NOM]]&amp;Formations[[#This Row],[INTITULE FORMATION]]</f>
        <v>TESSONNIERIncendie</v>
      </c>
    </row>
    <row r="287" spans="1:13" ht="16.5" x14ac:dyDescent="0.45">
      <c r="A287" s="138">
        <v>10559265</v>
      </c>
      <c r="B287" s="142" t="str">
        <f>IF(Formations[[#This Row],[MATRICULE]]&lt;&gt;"",VLOOKUP($A287,DATA!$A:$T,2,FALSE),"")</f>
        <v>TESSONNIER</v>
      </c>
      <c r="C287" s="143" t="str">
        <f>IF(Formations[[#This Row],[MATRICULE]]&lt;&gt;"",VLOOKUP($A287,DATA!$A:$T,3,FALSE),"")</f>
        <v>Jonathan</v>
      </c>
      <c r="D287" s="144" t="str">
        <f>IF(Formations[[#This Row],[MATRICULE]]&lt;&gt;"",VLOOKUP($A287,DATA!$A:$T,5,FALSE),"")</f>
        <v>STG</v>
      </c>
      <c r="E287" s="150" t="str">
        <f>IF(Formations[[#This Row],[MATRICULE]]&lt;&gt;"",VLOOKUP(A287,DATA!A:T,4,FALSE),"")</f>
        <v>XUEREB</v>
      </c>
      <c r="F287" s="165" t="s">
        <v>998</v>
      </c>
      <c r="G287" s="134" t="s">
        <v>960</v>
      </c>
      <c r="H287" s="165" t="s">
        <v>5</v>
      </c>
      <c r="I287" s="237" t="s">
        <v>971</v>
      </c>
      <c r="J287" s="167"/>
      <c r="K287" s="168"/>
      <c r="L287" s="169"/>
      <c r="M287" s="157" t="str">
        <f>Formations[[#This Row],[NOM]]&amp;Formations[[#This Row],[INTITULE FORMATION]]</f>
        <v>TESSONNIERGestes et Postures</v>
      </c>
    </row>
    <row r="288" spans="1:13" ht="16.5" x14ac:dyDescent="0.45">
      <c r="A288" s="138">
        <v>103005</v>
      </c>
      <c r="B288" s="142" t="str">
        <f>IF(Formations[[#This Row],[MATRICULE]]&lt;&gt;"",VLOOKUP($A288,DATA!$A:$T,2,FALSE),"")</f>
        <v>TEYSSIERJJ</v>
      </c>
      <c r="C288" s="143" t="str">
        <f>IF(Formations[[#This Row],[MATRICULE]]&lt;&gt;"",VLOOKUP($A288,DATA!$A:$T,3,FALSE),"")</f>
        <v>Jean-Jacques</v>
      </c>
      <c r="D288" s="144" t="str">
        <f>IF(Formations[[#This Row],[MATRICULE]]&lt;&gt;"",VLOOKUP($A288,DATA!$A:$T,5,FALSE),"")</f>
        <v>Aub.</v>
      </c>
      <c r="E288" s="148" t="str">
        <f>IF(Formations[[#This Row],[MATRICULE]]&lt;&gt;"",VLOOKUP(A288,DATA!A:T,4,FALSE),"")</f>
        <v>SENEPART</v>
      </c>
      <c r="F288" s="165" t="s">
        <v>998</v>
      </c>
      <c r="G288" s="134" t="s">
        <v>960</v>
      </c>
      <c r="H288" s="165" t="s">
        <v>5</v>
      </c>
      <c r="I288" s="237" t="s">
        <v>971</v>
      </c>
      <c r="J288" s="167"/>
      <c r="K288" s="168"/>
      <c r="L288" s="169"/>
      <c r="M288" s="157" t="str">
        <f>Formations[[#This Row],[NOM]]&amp;Formations[[#This Row],[INTITULE FORMATION]]</f>
        <v>TEYSSIERJJGestes et Postures</v>
      </c>
    </row>
    <row r="289" spans="1:13" ht="16.5" x14ac:dyDescent="0.45">
      <c r="A289" s="138">
        <v>103065</v>
      </c>
      <c r="B289" s="142" t="str">
        <f>IF(Formations[[#This Row],[MATRICULE]]&lt;&gt;"",VLOOKUP($A289,DATA!$A:$T,2,FALSE),"")</f>
        <v>TEYSSIERS</v>
      </c>
      <c r="C289" s="143" t="str">
        <f>IF(Formations[[#This Row],[MATRICULE]]&lt;&gt;"",VLOOKUP($A289,DATA!$A:$T,3,FALSE),"")</f>
        <v>Sylvie</v>
      </c>
      <c r="D289" s="144" t="str">
        <f>IF(Formations[[#This Row],[MATRICULE]]&lt;&gt;"",VLOOKUP($A289,DATA!$A:$T,5,FALSE),"")</f>
        <v>Aub.</v>
      </c>
      <c r="E289" s="148" t="str">
        <f>IF(Formations[[#This Row],[MATRICULE]]&lt;&gt;"",VLOOKUP(A289,DATA!A:T,4,FALSE),"")</f>
        <v>RICCARDI</v>
      </c>
      <c r="F289" s="165" t="s">
        <v>998</v>
      </c>
      <c r="G289" s="134" t="s">
        <v>960</v>
      </c>
      <c r="H289" s="165" t="s">
        <v>5</v>
      </c>
      <c r="I289" s="237" t="s">
        <v>850</v>
      </c>
      <c r="J289" s="167"/>
      <c r="K289" s="168"/>
      <c r="L289" s="169"/>
      <c r="M289" s="157" t="str">
        <f>Formations[[#This Row],[NOM]]&amp;Formations[[#This Row],[INTITULE FORMATION]]</f>
        <v>TEYSSIERSIncendie</v>
      </c>
    </row>
    <row r="290" spans="1:13" ht="16.5" x14ac:dyDescent="0.45">
      <c r="A290" s="140">
        <v>103065</v>
      </c>
      <c r="B290" s="142" t="str">
        <f>IF(Formations[[#This Row],[MATRICULE]]&lt;&gt;"",VLOOKUP($A290,DATA!$A:$T,2,FALSE),"")</f>
        <v>TEYSSIERS</v>
      </c>
      <c r="C290" s="143" t="str">
        <f>IF(Formations[[#This Row],[MATRICULE]]&lt;&gt;"",VLOOKUP($A290,DATA!$A:$T,3,FALSE),"")</f>
        <v>Sylvie</v>
      </c>
      <c r="D290" s="144" t="str">
        <f>IF(Formations[[#This Row],[MATRICULE]]&lt;&gt;"",VLOOKUP($A290,DATA!$A:$T,5,FALSE),"")</f>
        <v>Aub.</v>
      </c>
      <c r="E290" s="152" t="str">
        <f>IF(Formations[[#This Row],[MATRICULE]]&lt;&gt;"",VLOOKUP(A290,DATA!A:T,4,FALSE),"")</f>
        <v>RICCARDI</v>
      </c>
      <c r="F290" s="165" t="s">
        <v>998</v>
      </c>
      <c r="G290" s="134" t="s">
        <v>960</v>
      </c>
      <c r="H290" s="165" t="s">
        <v>5</v>
      </c>
      <c r="I290" s="237" t="s">
        <v>861</v>
      </c>
      <c r="J290" s="167"/>
      <c r="K290" s="168"/>
      <c r="L290" s="169"/>
      <c r="M290" s="158" t="str">
        <f>Formations[[#This Row],[NOM]]&amp;Formations[[#This Row],[INTITULE FORMATION]]</f>
        <v>TEYSSIERSRecyclage SST</v>
      </c>
    </row>
    <row r="291" spans="1:13" ht="16.5" x14ac:dyDescent="0.45">
      <c r="A291" s="140">
        <v>102889</v>
      </c>
      <c r="B291" s="142" t="str">
        <f>IF(Formations[[#This Row],[MATRICULE]]&lt;&gt;"",VLOOKUP($A291,DATA!$A:$T,2,FALSE),"")</f>
        <v>TOURMEAU</v>
      </c>
      <c r="C291" s="143" t="str">
        <f>IF(Formations[[#This Row],[MATRICULE]]&lt;&gt;"",VLOOKUP($A291,DATA!$A:$T,3,FALSE),"")</f>
        <v>Lydia</v>
      </c>
      <c r="D291" s="144" t="str">
        <f>IF(Formations[[#This Row],[MATRICULE]]&lt;&gt;"",VLOOKUP($A291,DATA!$A:$T,5,FALSE),"")</f>
        <v>Aub.</v>
      </c>
      <c r="E291" s="152" t="str">
        <f>IF(Formations[[#This Row],[MATRICULE]]&lt;&gt;"",VLOOKUP(A291,DATA!A:T,4,FALSE),"")</f>
        <v>ALIX</v>
      </c>
      <c r="F291" s="165" t="s">
        <v>998</v>
      </c>
      <c r="G291" s="134" t="s">
        <v>960</v>
      </c>
      <c r="H291" s="165" t="s">
        <v>5</v>
      </c>
      <c r="I291" s="237" t="s">
        <v>861</v>
      </c>
      <c r="J291" s="167"/>
      <c r="K291" s="168"/>
      <c r="L291" s="169"/>
      <c r="M291" s="158" t="str">
        <f>Formations[[#This Row],[NOM]]&amp;Formations[[#This Row],[INTITULE FORMATION]]</f>
        <v>TOURMEAURecyclage SST</v>
      </c>
    </row>
    <row r="292" spans="1:13" ht="16.5" x14ac:dyDescent="0.45">
      <c r="A292" s="138">
        <v>136680</v>
      </c>
      <c r="B292" s="142" t="str">
        <f>IF(Formations[[#This Row],[MATRICULE]]&lt;&gt;"",VLOOKUP($A292,DATA!$A:$T,2,FALSE),"")</f>
        <v>VACCHIANI</v>
      </c>
      <c r="C292" s="143" t="str">
        <f>IF(Formations[[#This Row],[MATRICULE]]&lt;&gt;"",VLOOKUP($A292,DATA!$A:$T,3,FALSE),"")</f>
        <v>Patrick</v>
      </c>
      <c r="D292" s="144" t="str">
        <f>IF(Formations[[#This Row],[MATRICULE]]&lt;&gt;"",VLOOKUP($A292,DATA!$A:$T,5,FALSE),"")</f>
        <v>STG</v>
      </c>
      <c r="E292" s="150" t="str">
        <f>IF(Formations[[#This Row],[MATRICULE]]&lt;&gt;"",VLOOKUP(A292,DATA!A:T,4,FALSE),"")</f>
        <v>FOUASSIER</v>
      </c>
      <c r="F292" s="165" t="s">
        <v>998</v>
      </c>
      <c r="G292" s="134" t="s">
        <v>960</v>
      </c>
      <c r="H292" s="165" t="s">
        <v>5</v>
      </c>
      <c r="I292" s="237" t="s">
        <v>850</v>
      </c>
      <c r="J292" s="167"/>
      <c r="K292" s="168"/>
      <c r="L292" s="169"/>
      <c r="M292" s="157" t="str">
        <f>Formations[[#This Row],[NOM]]&amp;Formations[[#This Row],[INTITULE FORMATION]]</f>
        <v>VACCHIANIIncendie</v>
      </c>
    </row>
    <row r="293" spans="1:13" ht="16.5" x14ac:dyDescent="0.45">
      <c r="A293" s="138">
        <v>102964</v>
      </c>
      <c r="B293" s="142" t="str">
        <f>IF(Formations[[#This Row],[MATRICULE]]&lt;&gt;"",VLOOKUP($A293,DATA!$A:$T,2,FALSE),"")</f>
        <v>VANIER</v>
      </c>
      <c r="C293" s="143" t="str">
        <f>IF(Formations[[#This Row],[MATRICULE]]&lt;&gt;"",VLOOKUP($A293,DATA!$A:$T,3,FALSE),"")</f>
        <v>Bruno</v>
      </c>
      <c r="D293" s="144" t="str">
        <f>IF(Formations[[#This Row],[MATRICULE]]&lt;&gt;"",VLOOKUP($A293,DATA!$A:$T,5,FALSE),"")</f>
        <v>Aub.</v>
      </c>
      <c r="E293" s="148" t="str">
        <f>IF(Formations[[#This Row],[MATRICULE]]&lt;&gt;"",VLOOKUP(A293,DATA!A:T,4,FALSE),"")</f>
        <v>ALIX</v>
      </c>
      <c r="F293" s="165" t="s">
        <v>998</v>
      </c>
      <c r="G293" s="134" t="s">
        <v>960</v>
      </c>
      <c r="H293" s="165" t="s">
        <v>5</v>
      </c>
      <c r="I293" s="237" t="s">
        <v>850</v>
      </c>
      <c r="J293" s="167"/>
      <c r="K293" s="168"/>
      <c r="L293" s="169"/>
      <c r="M293" s="157" t="str">
        <f>Formations[[#This Row],[NOM]]&amp;Formations[[#This Row],[INTITULE FORMATION]]</f>
        <v>VANIERIncendie</v>
      </c>
    </row>
    <row r="294" spans="1:13" ht="16.5" x14ac:dyDescent="0.45">
      <c r="A294" s="140">
        <v>102964</v>
      </c>
      <c r="B294" s="142" t="str">
        <f>IF(Formations[[#This Row],[MATRICULE]]&lt;&gt;"",VLOOKUP($A294,DATA!$A:$T,2,FALSE),"")</f>
        <v>VANIER</v>
      </c>
      <c r="C294" s="143" t="str">
        <f>IF(Formations[[#This Row],[MATRICULE]]&lt;&gt;"",VLOOKUP($A294,DATA!$A:$T,3,FALSE),"")</f>
        <v>Bruno</v>
      </c>
      <c r="D294" s="144" t="str">
        <f>IF(Formations[[#This Row],[MATRICULE]]&lt;&gt;"",VLOOKUP($A294,DATA!$A:$T,5,FALSE),"")</f>
        <v>Aub.</v>
      </c>
      <c r="E294" s="152" t="str">
        <f>IF(Formations[[#This Row],[MATRICULE]]&lt;&gt;"",VLOOKUP(A294,DATA!A:T,4,FALSE),"")</f>
        <v>ALIX</v>
      </c>
      <c r="F294" s="165" t="s">
        <v>998</v>
      </c>
      <c r="G294" s="134" t="s">
        <v>960</v>
      </c>
      <c r="H294" s="165" t="s">
        <v>5</v>
      </c>
      <c r="I294" s="237" t="s">
        <v>861</v>
      </c>
      <c r="J294" s="167"/>
      <c r="K294" s="168"/>
      <c r="L294" s="169"/>
      <c r="M294" s="158" t="str">
        <f>Formations[[#This Row],[NOM]]&amp;Formations[[#This Row],[INTITULE FORMATION]]</f>
        <v>VANIERRecyclage SST</v>
      </c>
    </row>
    <row r="295" spans="1:13" ht="16.5" x14ac:dyDescent="0.45">
      <c r="A295" s="138">
        <v>10555320</v>
      </c>
      <c r="B295" s="142" t="str">
        <f>IF(Formations[[#This Row],[MATRICULE]]&lt;&gt;"",VLOOKUP($A295,DATA!$A:$T,2,FALSE),"")</f>
        <v>VANONI</v>
      </c>
      <c r="C295" s="143" t="str">
        <f>IF(Formations[[#This Row],[MATRICULE]]&lt;&gt;"",VLOOKUP($A295,DATA!$A:$T,3,FALSE),"")</f>
        <v>Michael</v>
      </c>
      <c r="D295" s="144" t="str">
        <f>IF(Formations[[#This Row],[MATRICULE]]&lt;&gt;"",VLOOKUP($A295,DATA!$A:$T,5,FALSE),"")</f>
        <v>STG</v>
      </c>
      <c r="E295" s="150" t="str">
        <f>IF(Formations[[#This Row],[MATRICULE]]&lt;&gt;"",VLOOKUP(A295,DATA!A:T,4,FALSE),"")</f>
        <v>XUEREB</v>
      </c>
      <c r="F295" s="165" t="s">
        <v>998</v>
      </c>
      <c r="G295" s="134" t="s">
        <v>960</v>
      </c>
      <c r="H295" s="165" t="s">
        <v>5</v>
      </c>
      <c r="I295" s="237" t="s">
        <v>971</v>
      </c>
      <c r="J295" s="167"/>
      <c r="K295" s="168"/>
      <c r="L295" s="169"/>
      <c r="M295" s="157" t="str">
        <f>Formations[[#This Row],[NOM]]&amp;Formations[[#This Row],[INTITULE FORMATION]]</f>
        <v>VANONIGestes et Postures</v>
      </c>
    </row>
    <row r="296" spans="1:13" ht="16.5" x14ac:dyDescent="0.45">
      <c r="A296" s="138">
        <v>191532</v>
      </c>
      <c r="B296" s="142" t="str">
        <f>IF(Formations[[#This Row],[MATRICULE]]&lt;&gt;"",VLOOKUP($A296,DATA!$A:$T,2,FALSE),"")</f>
        <v>VERANT</v>
      </c>
      <c r="C296" s="143" t="str">
        <f>IF(Formations[[#This Row],[MATRICULE]]&lt;&gt;"",VLOOKUP($A296,DATA!$A:$T,3,FALSE),"")</f>
        <v>Olivier</v>
      </c>
      <c r="D296" s="144" t="str">
        <f>IF(Formations[[#This Row],[MATRICULE]]&lt;&gt;"",VLOOKUP($A296,DATA!$A:$T,5,FALSE),"")</f>
        <v>Lattes</v>
      </c>
      <c r="E296" s="148" t="str">
        <f>IF(Formations[[#This Row],[MATRICULE]]&lt;&gt;"",VLOOKUP(A296,DATA!A:T,4,FALSE),"")</f>
        <v>VERNE</v>
      </c>
      <c r="F296" s="165" t="s">
        <v>998</v>
      </c>
      <c r="G296" s="134" t="s">
        <v>960</v>
      </c>
      <c r="H296" s="165" t="s">
        <v>5</v>
      </c>
      <c r="I296" s="237" t="s">
        <v>971</v>
      </c>
      <c r="J296" s="167"/>
      <c r="K296" s="168"/>
      <c r="L296" s="169"/>
      <c r="M296" s="157" t="str">
        <f>Formations[[#This Row],[NOM]]&amp;Formations[[#This Row],[INTITULE FORMATION]]</f>
        <v>VERANTGestes et Postures</v>
      </c>
    </row>
    <row r="297" spans="1:13" ht="16.5" x14ac:dyDescent="0.45">
      <c r="A297" s="140">
        <v>136713</v>
      </c>
      <c r="B297" s="142" t="str">
        <f>IF(Formations[[#This Row],[MATRICULE]]&lt;&gt;"",VLOOKUP($A297,DATA!$A:$T,2,FALSE),"")</f>
        <v>VERNE</v>
      </c>
      <c r="C297" s="143" t="str">
        <f>IF(Formations[[#This Row],[MATRICULE]]&lt;&gt;"",VLOOKUP($A297,DATA!$A:$T,3,FALSE),"")</f>
        <v>Patrick</v>
      </c>
      <c r="D297" s="144" t="str">
        <f>IF(Formations[[#This Row],[MATRICULE]]&lt;&gt;"",VLOOKUP($A297,DATA!$A:$T,5,FALSE),"")</f>
        <v>Lattes</v>
      </c>
      <c r="E297" s="152" t="str">
        <f>IF(Formations[[#This Row],[MATRICULE]]&lt;&gt;"",VLOOKUP(A297,DATA!A:T,4,FALSE),"")</f>
        <v>CHATAIGNER</v>
      </c>
      <c r="F297" s="165" t="s">
        <v>998</v>
      </c>
      <c r="G297" s="134" t="s">
        <v>960</v>
      </c>
      <c r="H297" s="165" t="s">
        <v>5</v>
      </c>
      <c r="I297" s="237" t="s">
        <v>994</v>
      </c>
      <c r="J297" s="167"/>
      <c r="K297" s="168"/>
      <c r="L297" s="169"/>
      <c r="M297" s="158" t="str">
        <f>Formations[[#This Row],[NOM]]&amp;Formations[[#This Row],[INTITULE FORMATION]]</f>
        <v>VERNESEEDH</v>
      </c>
    </row>
    <row r="298" spans="1:13" ht="16.5" x14ac:dyDescent="0.45">
      <c r="A298" s="138">
        <v>102890</v>
      </c>
      <c r="B298" s="142" t="str">
        <f>IF(Formations[[#This Row],[MATRICULE]]&lt;&gt;"",VLOOKUP($A298,DATA!$A:$T,2,FALSE),"")</f>
        <v>VERNETLOG</v>
      </c>
      <c r="C298" s="143" t="str">
        <f>IF(Formations[[#This Row],[MATRICULE]]&lt;&gt;"",VLOOKUP($A298,DATA!$A:$T,3,FALSE),"")</f>
        <v>David</v>
      </c>
      <c r="D298" s="144" t="str">
        <f>IF(Formations[[#This Row],[MATRICULE]]&lt;&gt;"",VLOOKUP($A298,DATA!$A:$T,5,FALSE),"")</f>
        <v>Aub.</v>
      </c>
      <c r="E298" s="148" t="str">
        <f>IF(Formations[[#This Row],[MATRICULE]]&lt;&gt;"",VLOOKUP(A298,DATA!A:T,4,FALSE),"")</f>
        <v>SAVY</v>
      </c>
      <c r="F298" s="165" t="s">
        <v>998</v>
      </c>
      <c r="G298" s="134" t="s">
        <v>960</v>
      </c>
      <c r="H298" s="165" t="s">
        <v>5</v>
      </c>
      <c r="I298" s="237" t="s">
        <v>850</v>
      </c>
      <c r="J298" s="167"/>
      <c r="K298" s="168"/>
      <c r="L298" s="169"/>
      <c r="M298" s="157" t="str">
        <f>Formations[[#This Row],[NOM]]&amp;Formations[[#This Row],[INTITULE FORMATION]]</f>
        <v>VERNETLOGIncendie</v>
      </c>
    </row>
    <row r="299" spans="1:13" ht="16.5" x14ac:dyDescent="0.45">
      <c r="A299" s="140">
        <v>102890</v>
      </c>
      <c r="B299" s="142" t="str">
        <f>IF(Formations[[#This Row],[MATRICULE]]&lt;&gt;"",VLOOKUP($A299,DATA!$A:$T,2,FALSE),"")</f>
        <v>VERNETLOG</v>
      </c>
      <c r="C299" s="143" t="str">
        <f>IF(Formations[[#This Row],[MATRICULE]]&lt;&gt;"",VLOOKUP($A299,DATA!$A:$T,3,FALSE),"")</f>
        <v>David</v>
      </c>
      <c r="D299" s="144" t="str">
        <f>IF(Formations[[#This Row],[MATRICULE]]&lt;&gt;"",VLOOKUP($A299,DATA!$A:$T,5,FALSE),"")</f>
        <v>Aub.</v>
      </c>
      <c r="E299" s="152" t="str">
        <f>IF(Formations[[#This Row],[MATRICULE]]&lt;&gt;"",VLOOKUP(A299,DATA!A:T,4,FALSE),"")</f>
        <v>SAVY</v>
      </c>
      <c r="F299" s="165" t="s">
        <v>998</v>
      </c>
      <c r="G299" s="134" t="s">
        <v>960</v>
      </c>
      <c r="H299" s="165" t="s">
        <v>5</v>
      </c>
      <c r="I299" s="237" t="s">
        <v>861</v>
      </c>
      <c r="J299" s="167"/>
      <c r="K299" s="168"/>
      <c r="L299" s="169"/>
      <c r="M299" s="158" t="str">
        <f>Formations[[#This Row],[NOM]]&amp;Formations[[#This Row],[INTITULE FORMATION]]</f>
        <v>VERNETLOGRecyclage SST</v>
      </c>
    </row>
    <row r="300" spans="1:13" ht="16.5" x14ac:dyDescent="0.45">
      <c r="A300" s="138">
        <v>330483</v>
      </c>
      <c r="B300" s="142" t="str">
        <f>IF(Formations[[#This Row],[MATRICULE]]&lt;&gt;"",VLOOKUP($A300,DATA!$A:$T,2,FALSE),"")</f>
        <v>VILLEGAS</v>
      </c>
      <c r="C300" s="143" t="str">
        <f>IF(Formations[[#This Row],[MATRICULE]]&lt;&gt;"",VLOOKUP($A300,DATA!$A:$T,3,FALSE),"")</f>
        <v>Frederic</v>
      </c>
      <c r="D300" s="144" t="str">
        <f>IF(Formations[[#This Row],[MATRICULE]]&lt;&gt;"",VLOOKUP($A300,DATA!$A:$T,5,FALSE),"")</f>
        <v>STG</v>
      </c>
      <c r="E300" s="149" t="str">
        <f>IF(Formations[[#This Row],[MATRICULE]]&lt;&gt;"",VLOOKUP(A300,DATA!A:T,4,FALSE),"")</f>
        <v>XUEREB</v>
      </c>
      <c r="F300" s="165" t="s">
        <v>998</v>
      </c>
      <c r="G300" s="134" t="s">
        <v>960</v>
      </c>
      <c r="H300" s="165" t="s">
        <v>5</v>
      </c>
      <c r="I300" s="237" t="s">
        <v>850</v>
      </c>
      <c r="J300" s="167"/>
      <c r="K300" s="168"/>
      <c r="L300" s="169"/>
      <c r="M300" s="157" t="str">
        <f>Formations[[#This Row],[NOM]]&amp;Formations[[#This Row],[INTITULE FORMATION]]</f>
        <v>VILLEGASIncendie</v>
      </c>
    </row>
    <row r="301" spans="1:13" ht="16.5" x14ac:dyDescent="0.45">
      <c r="A301" s="138">
        <v>330483</v>
      </c>
      <c r="B301" s="142" t="str">
        <f>IF(Formations[[#This Row],[MATRICULE]]&lt;&gt;"",VLOOKUP($A301,DATA!$A:$T,2,FALSE),"")</f>
        <v>VILLEGAS</v>
      </c>
      <c r="C301" s="143" t="str">
        <f>IF(Formations[[#This Row],[MATRICULE]]&lt;&gt;"",VLOOKUP($A301,DATA!$A:$T,3,FALSE),"")</f>
        <v>Frederic</v>
      </c>
      <c r="D301" s="144" t="str">
        <f>IF(Formations[[#This Row],[MATRICULE]]&lt;&gt;"",VLOOKUP($A301,DATA!$A:$T,5,FALSE),"")</f>
        <v>STG</v>
      </c>
      <c r="E301" s="149" t="str">
        <f>IF(Formations[[#This Row],[MATRICULE]]&lt;&gt;"",VLOOKUP(A301,DATA!A:T,4,FALSE),"")</f>
        <v>XUEREB</v>
      </c>
      <c r="F301" s="165" t="s">
        <v>998</v>
      </c>
      <c r="G301" s="134" t="s">
        <v>960</v>
      </c>
      <c r="H301" s="165" t="s">
        <v>5</v>
      </c>
      <c r="I301" s="237" t="s">
        <v>973</v>
      </c>
      <c r="J301" s="167"/>
      <c r="K301" s="168"/>
      <c r="L301" s="169"/>
      <c r="M301" s="157" t="str">
        <f>Formations[[#This Row],[NOM]]&amp;Formations[[#This Row],[INTITULE FORMATION]]</f>
        <v>VILLEGASRisques Chimiques</v>
      </c>
    </row>
    <row r="302" spans="1:13" ht="16.5" x14ac:dyDescent="0.45">
      <c r="A302" s="138">
        <v>190978</v>
      </c>
      <c r="B302" s="142" t="str">
        <f>IF(Formations[[#This Row],[MATRICULE]]&lt;&gt;"",VLOOKUP($A302,DATA!$A:$T,2,FALSE),"")</f>
        <v>WAGON</v>
      </c>
      <c r="C302" s="143" t="str">
        <f>IF(Formations[[#This Row],[MATRICULE]]&lt;&gt;"",VLOOKUP($A302,DATA!$A:$T,3,FALSE),"")</f>
        <v>Jean-Paul</v>
      </c>
      <c r="D302" s="144" t="str">
        <f>IF(Formations[[#This Row],[MATRICULE]]&lt;&gt;"",VLOOKUP($A302,DATA!$A:$T,5,FALSE),"")</f>
        <v>Lattes</v>
      </c>
      <c r="E302" s="148" t="str">
        <f>IF(Formations[[#This Row],[MATRICULE]]&lt;&gt;"",VLOOKUP(A302,DATA!A:T,4,FALSE),"")</f>
        <v>VERNE</v>
      </c>
      <c r="F302" s="165" t="s">
        <v>998</v>
      </c>
      <c r="G302" s="134" t="s">
        <v>960</v>
      </c>
      <c r="H302" s="165" t="s">
        <v>5</v>
      </c>
      <c r="I302" s="237" t="s">
        <v>971</v>
      </c>
      <c r="J302" s="167"/>
      <c r="K302" s="168"/>
      <c r="L302" s="169"/>
      <c r="M302" s="157" t="str">
        <f>Formations[[#This Row],[NOM]]&amp;Formations[[#This Row],[INTITULE FORMATION]]</f>
        <v>WAGONGestes et Postures</v>
      </c>
    </row>
    <row r="303" spans="1:13" ht="16.5" x14ac:dyDescent="0.45">
      <c r="A303" s="138">
        <v>244104</v>
      </c>
      <c r="B303" s="142" t="str">
        <f>IF(Formations[[#This Row],[MATRICULE]]&lt;&gt;"",VLOOKUP($A303,DATA!$A:$T,2,FALSE),"")</f>
        <v>XUEREB</v>
      </c>
      <c r="C303" s="143" t="str">
        <f>IF(Formations[[#This Row],[MATRICULE]]&lt;&gt;"",VLOOKUP($A303,DATA!$A:$T,3,FALSE),"")</f>
        <v>Gregory</v>
      </c>
      <c r="D303" s="144" t="str">
        <f>IF(Formations[[#This Row],[MATRICULE]]&lt;&gt;"",VLOOKUP($A303,DATA!$A:$T,5,FALSE),"")</f>
        <v>STG</v>
      </c>
      <c r="E303" s="150" t="str">
        <f>IF(Formations[[#This Row],[MATRICULE]]&lt;&gt;"",VLOOKUP(A303,DATA!A:T,4,FALSE),"")</f>
        <v>FOUASSIER</v>
      </c>
      <c r="F303" s="165" t="s">
        <v>998</v>
      </c>
      <c r="G303" s="134" t="s">
        <v>960</v>
      </c>
      <c r="H303" s="165" t="s">
        <v>5</v>
      </c>
      <c r="I303" s="237" t="s">
        <v>850</v>
      </c>
      <c r="J303" s="167"/>
      <c r="K303" s="168"/>
      <c r="L303" s="169"/>
      <c r="M303" s="157" t="str">
        <f>Formations[[#This Row],[NOM]]&amp;Formations[[#This Row],[INTITULE FORMATION]]</f>
        <v>XUEREBIncendie</v>
      </c>
    </row>
    <row r="304" spans="1:13" ht="16.5" x14ac:dyDescent="0.45">
      <c r="A304" s="138">
        <v>102994</v>
      </c>
      <c r="B304" s="142" t="str">
        <f>IF(Formations[[#This Row],[MATRICULE]]&lt;&gt;"",VLOOKUP($A304,DATA!$A:$T,2,FALSE),"")</f>
        <v>ZAGAR</v>
      </c>
      <c r="C304" s="143" t="str">
        <f>IF(Formations[[#This Row],[MATRICULE]]&lt;&gt;"",VLOOKUP($A304,DATA!$A:$T,3,FALSE),"")</f>
        <v>Sabine</v>
      </c>
      <c r="D304" s="144" t="str">
        <f>IF(Formations[[#This Row],[MATRICULE]]&lt;&gt;"",VLOOKUP($A304,DATA!$A:$T,5,FALSE),"")</f>
        <v>Aub.</v>
      </c>
      <c r="E304" s="148" t="str">
        <f>IF(Formations[[#This Row],[MATRICULE]]&lt;&gt;"",VLOOKUP(A304,DATA!A:T,4,FALSE),"")</f>
        <v>CHATAIGNER</v>
      </c>
      <c r="F304" s="165" t="s">
        <v>998</v>
      </c>
      <c r="G304" s="134" t="s">
        <v>960</v>
      </c>
      <c r="H304" s="165" t="s">
        <v>5</v>
      </c>
      <c r="I304" s="237" t="s">
        <v>850</v>
      </c>
      <c r="J304" s="167"/>
      <c r="K304" s="168"/>
      <c r="L304" s="169"/>
      <c r="M304" s="157" t="str">
        <f>Formations[[#This Row],[NOM]]&amp;Formations[[#This Row],[INTITULE FORMATION]]</f>
        <v>ZAGARIncendie</v>
      </c>
    </row>
    <row r="305" spans="1:13" ht="16.5" x14ac:dyDescent="0.45">
      <c r="A305" s="140">
        <v>102994</v>
      </c>
      <c r="B305" s="142" t="str">
        <f>IF(Formations[[#This Row],[MATRICULE]]&lt;&gt;"",VLOOKUP($A305,DATA!$A:$T,2,FALSE),"")</f>
        <v>ZAGAR</v>
      </c>
      <c r="C305" s="143" t="str">
        <f>IF(Formations[[#This Row],[MATRICULE]]&lt;&gt;"",VLOOKUP($A305,DATA!$A:$T,3,FALSE),"")</f>
        <v>Sabine</v>
      </c>
      <c r="D305" s="144" t="str">
        <f>IF(Formations[[#This Row],[MATRICULE]]&lt;&gt;"",VLOOKUP($A305,DATA!$A:$T,5,FALSE),"")</f>
        <v>Aub.</v>
      </c>
      <c r="E305" s="152" t="str">
        <f>IF(Formations[[#This Row],[MATRICULE]]&lt;&gt;"",VLOOKUP(A305,DATA!A:T,4,FALSE),"")</f>
        <v>CHATAIGNER</v>
      </c>
      <c r="F305" s="165" t="s">
        <v>998</v>
      </c>
      <c r="G305" s="134" t="s">
        <v>960</v>
      </c>
      <c r="H305" s="165" t="s">
        <v>5</v>
      </c>
      <c r="I305" s="237" t="s">
        <v>861</v>
      </c>
      <c r="J305" s="167"/>
      <c r="K305" s="168"/>
      <c r="L305" s="169"/>
      <c r="M305" s="158" t="str">
        <f>Formations[[#This Row],[NOM]]&amp;Formations[[#This Row],[INTITULE FORMATION]]</f>
        <v>ZAGARRecyclage SST</v>
      </c>
    </row>
    <row r="306" spans="1:13" ht="16.5" x14ac:dyDescent="0.45">
      <c r="A306" s="138">
        <v>102946</v>
      </c>
      <c r="B306" s="142" t="str">
        <f>IF(Formations[[#This Row],[MATRICULE]]&lt;&gt;"",VLOOKUP($A306,DATA!$A:$T,2,FALSE),"")</f>
        <v>ZAMORA</v>
      </c>
      <c r="C306" s="143" t="str">
        <f>IF(Formations[[#This Row],[MATRICULE]]&lt;&gt;"",VLOOKUP($A306,DATA!$A:$T,3,FALSE),"")</f>
        <v>Jean-Luc</v>
      </c>
      <c r="D306" s="144" t="str">
        <f>IF(Formations[[#This Row],[MATRICULE]]&lt;&gt;"",VLOOKUP($A306,DATA!$A:$T,5,FALSE),"")</f>
        <v>Aub.</v>
      </c>
      <c r="E306" s="148" t="str">
        <f>IF(Formations[[#This Row],[MATRICULE]]&lt;&gt;"",VLOOKUP(A306,DATA!A:T,4,FALSE),"")</f>
        <v>SENEPART</v>
      </c>
      <c r="F306" s="165" t="s">
        <v>998</v>
      </c>
      <c r="G306" s="134" t="s">
        <v>960</v>
      </c>
      <c r="H306" s="165" t="s">
        <v>5</v>
      </c>
      <c r="I306" s="237" t="s">
        <v>971</v>
      </c>
      <c r="J306" s="167"/>
      <c r="K306" s="168"/>
      <c r="L306" s="169"/>
      <c r="M306" s="157" t="str">
        <f>Formations[[#This Row],[NOM]]&amp;Formations[[#This Row],[INTITULE FORMATION]]</f>
        <v>ZAMORAGestes et Postures</v>
      </c>
    </row>
    <row r="307" spans="1:13" ht="16.5" x14ac:dyDescent="0.45">
      <c r="A307" s="138">
        <v>102946</v>
      </c>
      <c r="B307" s="142" t="str">
        <f>IF(Formations[[#This Row],[MATRICULE]]&lt;&gt;"",VLOOKUP($A307,DATA!$A:$T,2,FALSE),"")</f>
        <v>ZAMORA</v>
      </c>
      <c r="C307" s="143" t="str">
        <f>IF(Formations[[#This Row],[MATRICULE]]&lt;&gt;"",VLOOKUP($A307,DATA!$A:$T,3,FALSE),"")</f>
        <v>Jean-Luc</v>
      </c>
      <c r="D307" s="144" t="str">
        <f>IF(Formations[[#This Row],[MATRICULE]]&lt;&gt;"",VLOOKUP($A307,DATA!$A:$T,5,FALSE),"")</f>
        <v>Aub.</v>
      </c>
      <c r="E307" s="148" t="str">
        <f>IF(Formations[[#This Row],[MATRICULE]]&lt;&gt;"",VLOOKUP(A307,DATA!A:T,4,FALSE),"")</f>
        <v>SENEPART</v>
      </c>
      <c r="F307" s="165" t="s">
        <v>998</v>
      </c>
      <c r="G307" s="134" t="s">
        <v>960</v>
      </c>
      <c r="H307" s="165" t="s">
        <v>5</v>
      </c>
      <c r="I307" s="237" t="s">
        <v>850</v>
      </c>
      <c r="J307" s="167"/>
      <c r="K307" s="168"/>
      <c r="L307" s="169"/>
      <c r="M307" s="157" t="str">
        <f>Formations[[#This Row],[NOM]]&amp;Formations[[#This Row],[INTITULE FORMATION]]</f>
        <v>ZAMORAIncendie</v>
      </c>
    </row>
    <row r="308" spans="1:13" ht="16.5" x14ac:dyDescent="0.45">
      <c r="A308" s="138">
        <v>288570</v>
      </c>
      <c r="B308" s="142" t="str">
        <f>IF(Formations[[#This Row],[MATRICULE]]&lt;&gt;"",VLOOKUP($A308,DATA!$A:$T,2,FALSE),"")</f>
        <v>ZAYOUT</v>
      </c>
      <c r="C308" s="143" t="str">
        <f>IF(Formations[[#This Row],[MATRICULE]]&lt;&gt;"",VLOOKUP($A308,DATA!$A:$T,3,FALSE),"")</f>
        <v>Larbi</v>
      </c>
      <c r="D308" s="144" t="str">
        <f>IF(Formations[[#This Row],[MATRICULE]]&lt;&gt;"",VLOOKUP($A308,DATA!$A:$T,5,FALSE),"")</f>
        <v>STG</v>
      </c>
      <c r="E308" s="150" t="str">
        <f>IF(Formations[[#This Row],[MATRICULE]]&lt;&gt;"",VLOOKUP(A308,DATA!A:T,4,FALSE),"")</f>
        <v>XUEREB</v>
      </c>
      <c r="F308" s="165" t="s">
        <v>998</v>
      </c>
      <c r="G308" s="134" t="s">
        <v>960</v>
      </c>
      <c r="H308" s="165" t="s">
        <v>5</v>
      </c>
      <c r="I308" s="237" t="s">
        <v>850</v>
      </c>
      <c r="J308" s="167"/>
      <c r="K308" s="168"/>
      <c r="L308" s="169"/>
      <c r="M308" s="157" t="str">
        <f>Formations[[#This Row],[NOM]]&amp;Formations[[#This Row],[INTITULE FORMATION]]</f>
        <v>ZAYOUTIncendie</v>
      </c>
    </row>
    <row r="309" spans="1:13" ht="17" thickBot="1" x14ac:dyDescent="0.5">
      <c r="A309" s="141">
        <v>288570</v>
      </c>
      <c r="B309" s="145" t="str">
        <f>IF(Formations[[#This Row],[MATRICULE]]&lt;&gt;"",VLOOKUP($A309,DATA!$A:$T,2,FALSE),"")</f>
        <v>ZAYOUT</v>
      </c>
      <c r="C309" s="146" t="str">
        <f>IF(Formations[[#This Row],[MATRICULE]]&lt;&gt;"",VLOOKUP($A309,DATA!$A:$T,3,FALSE),"")</f>
        <v>Larbi</v>
      </c>
      <c r="D309" s="147" t="str">
        <f>IF(Formations[[#This Row],[MATRICULE]]&lt;&gt;"",VLOOKUP($A309,DATA!$A:$T,5,FALSE),"")</f>
        <v>STG</v>
      </c>
      <c r="E309" s="153" t="str">
        <f>IF(Formations[[#This Row],[MATRICULE]]&lt;&gt;"",VLOOKUP(A309,DATA!A:T,4,FALSE),"")</f>
        <v>XUEREB</v>
      </c>
      <c r="F309" s="165" t="s">
        <v>998</v>
      </c>
      <c r="G309" s="135" t="s">
        <v>960</v>
      </c>
      <c r="H309" s="165" t="s">
        <v>5</v>
      </c>
      <c r="I309" s="237" t="s">
        <v>974</v>
      </c>
      <c r="J309" s="167"/>
      <c r="K309" s="168"/>
      <c r="L309" s="169"/>
      <c r="M309" s="159" t="str">
        <f>Formations[[#This Row],[NOM]]&amp;Formations[[#This Row],[INTITULE FORMATION]]</f>
        <v>ZAYOUTHab Electricité</v>
      </c>
    </row>
  </sheetData>
  <conditionalFormatting sqref="B2:B309">
    <cfRule type="expression" dxfId="43" priority="37" stopIfTrue="1">
      <formula>#REF!=1</formula>
    </cfRule>
  </conditionalFormatting>
  <conditionalFormatting sqref="C2:C309">
    <cfRule type="expression" dxfId="42" priority="38" stopIfTrue="1">
      <formula>#REF!=1</formula>
    </cfRule>
  </conditionalFormatting>
  <dataValidations count="7">
    <dataValidation type="list" allowBlank="1" showInputMessage="1" showErrorMessage="1" sqref="J2:J309" xr:uid="{00000000-0002-0000-0600-000000000000}">
      <formula1>Calendrier</formula1>
    </dataValidation>
    <dataValidation type="list" allowBlank="1" showInputMessage="1" showErrorMessage="1" sqref="I2:I310" xr:uid="{00000000-0002-0000-0600-000001000000}">
      <formula1>Type_Formation</formula1>
    </dataValidation>
    <dataValidation type="list" allowBlank="1" showInputMessage="1" showErrorMessage="1" sqref="G2:G309" xr:uid="{00000000-0002-0000-0600-000002000000}">
      <formula1>Type_Formation</formula1>
    </dataValidation>
    <dataValidation type="list" allowBlank="1" showInputMessage="1" showErrorMessage="1" sqref="K2:K309" xr:uid="{00000000-0002-0000-0600-000004000000}">
      <formula1>Validation</formula1>
    </dataValidation>
    <dataValidation type="list" allowBlank="1" showInputMessage="1" showErrorMessage="1" sqref="L2:L309" xr:uid="{00000000-0002-0000-0600-000006000000}">
      <formula1>Réalisation</formula1>
    </dataValidation>
    <dataValidation type="list" allowBlank="1" showInputMessage="1" showErrorMessage="1" sqref="F2:F309" xr:uid="{C28C8AD2-3B04-48F8-B545-25D903FAB39A}">
      <formula1>Plan_DIF</formula1>
    </dataValidation>
    <dataValidation type="list" allowBlank="1" showInputMessage="1" showErrorMessage="1" sqref="H2:H309" xr:uid="{0BA9B615-EE2E-4AF9-A44B-32A802502005}">
      <formula1>Axes</formula1>
    </dataValidation>
  </dataValidations>
  <pageMargins left="0.7" right="0.7" top="0.75" bottom="0.75" header="0.3" footer="0.3"/>
  <pageSetup paperSize="9" orientation="portrait" r:id="rId1"/>
  <ignoredErrors>
    <ignoredError sqref="I2:I309" listDataValidatio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Plan Consolidé 2019</vt:lpstr>
      <vt:lpstr>Tableaux IRP</vt:lpstr>
      <vt:lpstr>Graphiques</vt:lpstr>
      <vt:lpstr>Indicateurs</vt:lpstr>
      <vt:lpstr>Tables</vt:lpstr>
      <vt:lpstr>DATA</vt:lpstr>
      <vt:lpstr>DATA FORMATION</vt:lpstr>
      <vt:lpstr>Axes</vt:lpstr>
      <vt:lpstr>Durée_H</vt:lpstr>
      <vt:lpstr>Intitules</vt:lpstr>
      <vt:lpstr>Organisme</vt:lpstr>
      <vt:lpstr>Plan_DIF</vt:lpstr>
      <vt:lpstr>Réalisation</vt:lpstr>
      <vt:lpstr>Type_Formation</vt:lpstr>
      <vt:lpstr>Types</vt:lpstr>
      <vt:lpstr>Validation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2019-03-26T14:57:38Z</dcterms:modified>
</cp:coreProperties>
</file>