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SESA534571\Desktop\"/>
    </mc:Choice>
  </mc:AlternateContent>
  <xr:revisionPtr revIDLastSave="0" documentId="13_ncr:1_{EC42C0EA-DD9A-449B-AA00-0BB05D244EE6}" xr6:coauthVersionLast="36" xr6:coauthVersionMax="36" xr10:uidLastSave="{00000000-0000-0000-0000-000000000000}"/>
  <bookViews>
    <workbookView xWindow="0" yWindow="0" windowWidth="21600" windowHeight="9140" tabRatio="762" activeTab="8" xr2:uid="{00000000-000D-0000-FFFF-FFFF00000000}"/>
  </bookViews>
  <sheets>
    <sheet name="Plan 2019 consolidé" sheetId="8" r:id="rId1"/>
    <sheet name="Service" sheetId="1" r:id="rId2"/>
    <sheet name="Tableaux IRP" sheetId="9" r:id="rId3"/>
    <sheet name="Graphiques" sheetId="11" r:id="rId4"/>
    <sheet name="Indicateurs" sheetId="18" r:id="rId5"/>
    <sheet name="Calcul Indicateurs" sheetId="16" r:id="rId6"/>
    <sheet name="Tables" sheetId="5" r:id="rId7"/>
    <sheet name="DATA" sheetId="19" r:id="rId8"/>
    <sheet name="Date Formation" sheetId="20" r:id="rId9"/>
  </sheets>
  <definedNames>
    <definedName name="_xlnm._FilterDatabase" localSheetId="7" hidden="1">DATA!$A$1:$T$237</definedName>
    <definedName name="_xlnm._FilterDatabase" localSheetId="8" hidden="1">'Date Formation'!$A$2:$G$212</definedName>
    <definedName name="_xlnm._FilterDatabase" localSheetId="0" hidden="1">'Plan 2019 consolidé'!$A$11:$O$11</definedName>
    <definedName name="_xlnm._FilterDatabase" localSheetId="1" hidden="1">Service!$A$11:$O$484</definedName>
    <definedName name="_xlnm._FilterDatabase" localSheetId="6" hidden="1">Tables!$A$16:$N$155</definedName>
    <definedName name="Avancement">Tables!$Z$2:$Z$6</definedName>
    <definedName name="Axe_Filieres">Tables!$U$2:$U$8</definedName>
    <definedName name="Axe_Note_Cadrage">Tables!$W$2:$W$7</definedName>
    <definedName name="Base">Tables!$A$17:$N$155</definedName>
    <definedName name="BASEDATA">DATA!$C$2:$U$298</definedName>
    <definedName name="BASESERVICE">Tableau1[[Matricule 
]:[Calendrier
de réalisation]]</definedName>
    <definedName name="Calendrier">Tables!$X$2:$X$5</definedName>
    <definedName name="Managers">Tables!$S$2:$T$27</definedName>
    <definedName name="Priorité_mger">Tables!$V$2:$V$4</definedName>
    <definedName name="Service">Tables!$Q$2:$R$27</definedName>
    <definedName name="Typologie">Tables!$Y$2:$Y$3</definedName>
  </definedNames>
  <calcPr calcId="191029"/>
  <pivotCaches>
    <pivotCache cacheId="0" r:id="rId10"/>
    <pivotCache cacheId="1" r:id="rId11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35" i="1" l="1"/>
  <c r="F136" i="1"/>
  <c r="G14" i="8" l="1"/>
  <c r="G17" i="8"/>
  <c r="H7" i="1" l="1"/>
  <c r="G192" i="8" l="1"/>
  <c r="F192" i="8"/>
  <c r="D192" i="8"/>
  <c r="C192" i="8"/>
  <c r="B192" i="8"/>
  <c r="A192" i="8"/>
  <c r="G191" i="8"/>
  <c r="F191" i="8"/>
  <c r="D191" i="8"/>
  <c r="C191" i="8"/>
  <c r="B191" i="8"/>
  <c r="A191" i="8"/>
  <c r="G190" i="8"/>
  <c r="F190" i="8"/>
  <c r="D190" i="8"/>
  <c r="C190" i="8"/>
  <c r="B190" i="8"/>
  <c r="A190" i="8"/>
  <c r="G189" i="8"/>
  <c r="F189" i="8"/>
  <c r="D189" i="8"/>
  <c r="C189" i="8"/>
  <c r="B189" i="8"/>
  <c r="A189" i="8"/>
  <c r="G188" i="8"/>
  <c r="F188" i="8"/>
  <c r="D188" i="8"/>
  <c r="C188" i="8"/>
  <c r="B188" i="8"/>
  <c r="A188" i="8"/>
  <c r="G187" i="8"/>
  <c r="F187" i="8"/>
  <c r="D187" i="8"/>
  <c r="C187" i="8"/>
  <c r="B187" i="8"/>
  <c r="A187" i="8"/>
  <c r="G186" i="8"/>
  <c r="F186" i="8"/>
  <c r="D186" i="8"/>
  <c r="C186" i="8"/>
  <c r="B186" i="8"/>
  <c r="A186" i="8"/>
  <c r="G185" i="8"/>
  <c r="F185" i="8"/>
  <c r="D185" i="8"/>
  <c r="C185" i="8"/>
  <c r="B185" i="8"/>
  <c r="A185" i="8"/>
  <c r="G184" i="8"/>
  <c r="F184" i="8"/>
  <c r="D184" i="8"/>
  <c r="C184" i="8"/>
  <c r="B184" i="8"/>
  <c r="A184" i="8"/>
  <c r="G183" i="8"/>
  <c r="F183" i="8"/>
  <c r="D183" i="8"/>
  <c r="C183" i="8"/>
  <c r="B183" i="8"/>
  <c r="A183" i="8"/>
  <c r="G182" i="8"/>
  <c r="F182" i="8"/>
  <c r="D182" i="8"/>
  <c r="C182" i="8"/>
  <c r="B182" i="8"/>
  <c r="A182" i="8"/>
  <c r="G181" i="8"/>
  <c r="F181" i="8"/>
  <c r="D181" i="8"/>
  <c r="C181" i="8"/>
  <c r="B181" i="8"/>
  <c r="A181" i="8"/>
  <c r="G180" i="8"/>
  <c r="F180" i="8"/>
  <c r="D180" i="8"/>
  <c r="C180" i="8"/>
  <c r="B180" i="8"/>
  <c r="A180" i="8"/>
  <c r="G179" i="8"/>
  <c r="F179" i="8"/>
  <c r="D179" i="8"/>
  <c r="C179" i="8"/>
  <c r="B179" i="8"/>
  <c r="A179" i="8"/>
  <c r="G178" i="8"/>
  <c r="F178" i="8"/>
  <c r="D178" i="8"/>
  <c r="C178" i="8"/>
  <c r="B178" i="8"/>
  <c r="A178" i="8"/>
  <c r="G177" i="8"/>
  <c r="F177" i="8"/>
  <c r="D177" i="8"/>
  <c r="C177" i="8"/>
  <c r="B177" i="8"/>
  <c r="A177" i="8"/>
  <c r="G176" i="8"/>
  <c r="F176" i="8"/>
  <c r="D176" i="8"/>
  <c r="C176" i="8"/>
  <c r="B176" i="8"/>
  <c r="A176" i="8"/>
  <c r="G175" i="8"/>
  <c r="F175" i="8"/>
  <c r="D175" i="8"/>
  <c r="C175" i="8"/>
  <c r="B175" i="8"/>
  <c r="A175" i="8"/>
  <c r="F13" i="8" l="1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F12" i="1"/>
  <c r="D13" i="8"/>
  <c r="D14" i="8"/>
  <c r="D15" i="8"/>
  <c r="D16" i="8"/>
  <c r="C16" i="8" s="1"/>
  <c r="D17" i="8"/>
  <c r="X17" i="8" s="1"/>
  <c r="D18" i="8"/>
  <c r="X18" i="8" s="1"/>
  <c r="D19" i="8"/>
  <c r="X19" i="8" s="1"/>
  <c r="D20" i="8"/>
  <c r="X20" i="8" s="1"/>
  <c r="D21" i="8"/>
  <c r="X21" i="8" s="1"/>
  <c r="D22" i="8"/>
  <c r="X22" i="8" s="1"/>
  <c r="D23" i="8"/>
  <c r="X23" i="8" s="1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D12" i="1"/>
  <c r="C12" i="1" s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D13" i="1"/>
  <c r="C13" i="1" s="1"/>
  <c r="D14" i="1"/>
  <c r="B14" i="1" s="1"/>
  <c r="D15" i="1"/>
  <c r="C15" i="1" s="1"/>
  <c r="D16" i="1"/>
  <c r="C16" i="1" s="1"/>
  <c r="D17" i="1"/>
  <c r="A17" i="1" s="1"/>
  <c r="D18" i="1"/>
  <c r="B18" i="1" s="1"/>
  <c r="D19" i="1"/>
  <c r="C19" i="1" s="1"/>
  <c r="D20" i="1"/>
  <c r="C20" i="1" s="1"/>
  <c r="D21" i="1"/>
  <c r="C21" i="1" s="1"/>
  <c r="D22" i="1"/>
  <c r="C22" i="1" s="1"/>
  <c r="D23" i="1"/>
  <c r="C23" i="1" s="1"/>
  <c r="D24" i="1"/>
  <c r="B24" i="1" s="1"/>
  <c r="D25" i="1"/>
  <c r="A25" i="1" s="1"/>
  <c r="D26" i="1"/>
  <c r="B26" i="1" s="1"/>
  <c r="D27" i="1"/>
  <c r="C27" i="1" s="1"/>
  <c r="D28" i="1"/>
  <c r="C28" i="1" s="1"/>
  <c r="D29" i="1"/>
  <c r="C29" i="1" s="1"/>
  <c r="D30" i="1"/>
  <c r="C30" i="1" s="1"/>
  <c r="D31" i="1"/>
  <c r="C31" i="1" s="1"/>
  <c r="D32" i="1"/>
  <c r="C32" i="1" s="1"/>
  <c r="D33" i="1"/>
  <c r="B33" i="1" s="1"/>
  <c r="D34" i="1"/>
  <c r="C34" i="1" s="1"/>
  <c r="D35" i="1"/>
  <c r="C35" i="1" s="1"/>
  <c r="D36" i="1"/>
  <c r="C36" i="1" s="1"/>
  <c r="D37" i="1"/>
  <c r="C37" i="1" s="1"/>
  <c r="D38" i="1"/>
  <c r="C38" i="1" s="1"/>
  <c r="D39" i="1"/>
  <c r="C39" i="1" s="1"/>
  <c r="D40" i="1"/>
  <c r="C40" i="1" s="1"/>
  <c r="D41" i="1"/>
  <c r="A41" i="1" s="1"/>
  <c r="D42" i="1"/>
  <c r="B42" i="1" s="1"/>
  <c r="D43" i="1"/>
  <c r="C43" i="1" s="1"/>
  <c r="D44" i="1"/>
  <c r="C44" i="1" s="1"/>
  <c r="D45" i="1"/>
  <c r="C45" i="1" s="1"/>
  <c r="D46" i="1"/>
  <c r="B46" i="1" s="1"/>
  <c r="D47" i="1"/>
  <c r="C47" i="1" s="1"/>
  <c r="D48" i="1"/>
  <c r="C48" i="1" s="1"/>
  <c r="D49" i="1"/>
  <c r="A49" i="1" s="1"/>
  <c r="D50" i="1"/>
  <c r="B50" i="1" s="1"/>
  <c r="D51" i="1"/>
  <c r="C51" i="1" s="1"/>
  <c r="D52" i="1"/>
  <c r="C52" i="1" s="1"/>
  <c r="D53" i="1"/>
  <c r="C53" i="1" s="1"/>
  <c r="D54" i="1"/>
  <c r="C54" i="1" s="1"/>
  <c r="D55" i="1"/>
  <c r="C55" i="1" s="1"/>
  <c r="D56" i="1"/>
  <c r="C56" i="1" s="1"/>
  <c r="D57" i="1"/>
  <c r="A57" i="1" s="1"/>
  <c r="D58" i="1"/>
  <c r="C58" i="1" s="1"/>
  <c r="D59" i="1"/>
  <c r="C59" i="1" s="1"/>
  <c r="D60" i="1"/>
  <c r="C60" i="1" s="1"/>
  <c r="D61" i="1"/>
  <c r="A61" i="1" s="1"/>
  <c r="D62" i="1"/>
  <c r="B62" i="1" s="1"/>
  <c r="D63" i="1"/>
  <c r="C63" i="1" s="1"/>
  <c r="D64" i="1"/>
  <c r="C64" i="1" s="1"/>
  <c r="D65" i="1"/>
  <c r="B65" i="1" s="1"/>
  <c r="D66" i="1"/>
  <c r="C66" i="1" s="1"/>
  <c r="D67" i="1"/>
  <c r="C67" i="1" s="1"/>
  <c r="D68" i="1"/>
  <c r="C68" i="1" s="1"/>
  <c r="D69" i="1"/>
  <c r="A69" i="1" s="1"/>
  <c r="D70" i="1"/>
  <c r="A70" i="1" s="1"/>
  <c r="D71" i="1"/>
  <c r="C71" i="1" s="1"/>
  <c r="D72" i="1"/>
  <c r="C72" i="1" s="1"/>
  <c r="D73" i="1"/>
  <c r="A73" i="1" s="1"/>
  <c r="D74" i="1"/>
  <c r="B74" i="1" s="1"/>
  <c r="D75" i="1"/>
  <c r="C75" i="1" s="1"/>
  <c r="D76" i="1"/>
  <c r="C76" i="1" s="1"/>
  <c r="D77" i="1"/>
  <c r="C77" i="1" s="1"/>
  <c r="D78" i="1"/>
  <c r="C78" i="1" s="1"/>
  <c r="D79" i="1"/>
  <c r="C79" i="1" s="1"/>
  <c r="D80" i="1"/>
  <c r="C80" i="1" s="1"/>
  <c r="D81" i="1"/>
  <c r="A81" i="1" s="1"/>
  <c r="D82" i="1"/>
  <c r="B82" i="1" s="1"/>
  <c r="D83" i="1"/>
  <c r="C83" i="1" s="1"/>
  <c r="D84" i="1"/>
  <c r="C84" i="1" s="1"/>
  <c r="D85" i="1"/>
  <c r="C85" i="1" s="1"/>
  <c r="D86" i="1"/>
  <c r="A86" i="1" s="1"/>
  <c r="D87" i="1"/>
  <c r="C87" i="1" s="1"/>
  <c r="D88" i="1"/>
  <c r="C88" i="1" s="1"/>
  <c r="D89" i="1"/>
  <c r="A89" i="1" s="1"/>
  <c r="D90" i="1"/>
  <c r="B90" i="1" s="1"/>
  <c r="D91" i="1"/>
  <c r="C91" i="1" s="1"/>
  <c r="D92" i="1"/>
  <c r="C92" i="1" s="1"/>
  <c r="D93" i="1"/>
  <c r="B93" i="1" s="1"/>
  <c r="D94" i="1"/>
  <c r="C94" i="1" s="1"/>
  <c r="D95" i="1"/>
  <c r="C95" i="1" s="1"/>
  <c r="D96" i="1"/>
  <c r="C96" i="1" s="1"/>
  <c r="D97" i="1"/>
  <c r="B97" i="1" s="1"/>
  <c r="D98" i="1"/>
  <c r="B98" i="1" s="1"/>
  <c r="D99" i="1"/>
  <c r="C99" i="1" s="1"/>
  <c r="D100" i="1"/>
  <c r="C100" i="1" s="1"/>
  <c r="D101" i="1"/>
  <c r="C101" i="1" s="1"/>
  <c r="D102" i="1"/>
  <c r="A102" i="1" s="1"/>
  <c r="D103" i="1"/>
  <c r="C103" i="1" s="1"/>
  <c r="D104" i="1"/>
  <c r="A104" i="1" s="1"/>
  <c r="D105" i="1"/>
  <c r="A105" i="1" s="1"/>
  <c r="D106" i="1"/>
  <c r="C106" i="1" s="1"/>
  <c r="D107" i="1"/>
  <c r="C107" i="1" s="1"/>
  <c r="D108" i="1"/>
  <c r="C108" i="1" s="1"/>
  <c r="D109" i="1"/>
  <c r="C109" i="1" s="1"/>
  <c r="D110" i="1"/>
  <c r="B110" i="1" s="1"/>
  <c r="D111" i="1"/>
  <c r="C111" i="1" s="1"/>
  <c r="D112" i="1"/>
  <c r="C112" i="1" s="1"/>
  <c r="D113" i="1"/>
  <c r="A113" i="1" s="1"/>
  <c r="D114" i="1"/>
  <c r="B114" i="1" s="1"/>
  <c r="D115" i="1"/>
  <c r="C115" i="1" s="1"/>
  <c r="D116" i="1"/>
  <c r="C116" i="1" s="1"/>
  <c r="D117" i="1"/>
  <c r="C117" i="1" s="1"/>
  <c r="D118" i="1"/>
  <c r="C118" i="1" s="1"/>
  <c r="D119" i="1"/>
  <c r="C119" i="1" s="1"/>
  <c r="D120" i="1"/>
  <c r="A120" i="1" s="1"/>
  <c r="D121" i="1"/>
  <c r="A121" i="1" s="1"/>
  <c r="D122" i="1"/>
  <c r="B122" i="1" s="1"/>
  <c r="D123" i="1"/>
  <c r="C123" i="1" s="1"/>
  <c r="D124" i="1"/>
  <c r="C124" i="1" s="1"/>
  <c r="D125" i="1"/>
  <c r="A125" i="1" s="1"/>
  <c r="D126" i="1"/>
  <c r="C126" i="1" s="1"/>
  <c r="D127" i="1"/>
  <c r="C127" i="1" s="1"/>
  <c r="D128" i="1"/>
  <c r="C128" i="1" s="1"/>
  <c r="D129" i="1"/>
  <c r="B129" i="1" s="1"/>
  <c r="D130" i="1"/>
  <c r="A130" i="1" s="1"/>
  <c r="D131" i="1"/>
  <c r="C131" i="1" s="1"/>
  <c r="D132" i="1"/>
  <c r="C132" i="1" s="1"/>
  <c r="D133" i="1"/>
  <c r="C133" i="1" s="1"/>
  <c r="D134" i="1"/>
  <c r="A134" i="1" s="1"/>
  <c r="D135" i="1"/>
  <c r="C135" i="1" s="1"/>
  <c r="D136" i="1"/>
  <c r="B136" i="1" s="1"/>
  <c r="D137" i="1"/>
  <c r="A137" i="1" s="1"/>
  <c r="D138" i="1"/>
  <c r="B138" i="1" s="1"/>
  <c r="D139" i="1"/>
  <c r="C139" i="1" s="1"/>
  <c r="D140" i="1"/>
  <c r="C140" i="1" s="1"/>
  <c r="D141" i="1"/>
  <c r="C141" i="1" s="1"/>
  <c r="D142" i="1"/>
  <c r="B142" i="1" s="1"/>
  <c r="D143" i="1"/>
  <c r="C143" i="1" s="1"/>
  <c r="D144" i="1"/>
  <c r="C144" i="1" s="1"/>
  <c r="D145" i="1"/>
  <c r="A145" i="1" s="1"/>
  <c r="D146" i="1"/>
  <c r="B146" i="1" s="1"/>
  <c r="D147" i="1"/>
  <c r="C147" i="1" s="1"/>
  <c r="D148" i="1"/>
  <c r="C148" i="1" s="1"/>
  <c r="D149" i="1"/>
  <c r="B149" i="1" s="1"/>
  <c r="D150" i="1"/>
  <c r="C150" i="1" s="1"/>
  <c r="D151" i="1"/>
  <c r="C151" i="1" s="1"/>
  <c r="D152" i="1"/>
  <c r="B152" i="1" s="1"/>
  <c r="D153" i="1"/>
  <c r="A153" i="1" s="1"/>
  <c r="D154" i="1"/>
  <c r="B154" i="1" s="1"/>
  <c r="D155" i="1"/>
  <c r="C155" i="1" s="1"/>
  <c r="D156" i="1"/>
  <c r="C156" i="1" s="1"/>
  <c r="D157" i="1"/>
  <c r="A157" i="1" s="1"/>
  <c r="D158" i="1"/>
  <c r="B158" i="1" s="1"/>
  <c r="D159" i="1"/>
  <c r="C159" i="1" s="1"/>
  <c r="D160" i="1"/>
  <c r="C160" i="1" s="1"/>
  <c r="D161" i="1"/>
  <c r="B161" i="1" s="1"/>
  <c r="D162" i="1"/>
  <c r="B162" i="1" s="1"/>
  <c r="D163" i="1"/>
  <c r="C163" i="1" s="1"/>
  <c r="D164" i="1"/>
  <c r="C164" i="1" s="1"/>
  <c r="D165" i="1"/>
  <c r="B165" i="1" s="1"/>
  <c r="D166" i="1"/>
  <c r="A166" i="1" s="1"/>
  <c r="D167" i="1"/>
  <c r="C167" i="1" s="1"/>
  <c r="D168" i="1"/>
  <c r="C168" i="1" s="1"/>
  <c r="D169" i="1"/>
  <c r="A169" i="1" s="1"/>
  <c r="D170" i="1"/>
  <c r="C170" i="1" s="1"/>
  <c r="D171" i="1"/>
  <c r="C171" i="1" s="1"/>
  <c r="D172" i="1"/>
  <c r="C172" i="1" s="1"/>
  <c r="D173" i="1"/>
  <c r="C173" i="1" s="1"/>
  <c r="D174" i="1"/>
  <c r="B174" i="1" s="1"/>
  <c r="D175" i="1"/>
  <c r="C175" i="1" s="1"/>
  <c r="D176" i="1"/>
  <c r="C176" i="1" s="1"/>
  <c r="D177" i="1"/>
  <c r="A177" i="1" s="1"/>
  <c r="D178" i="1"/>
  <c r="B178" i="1" s="1"/>
  <c r="D179" i="1"/>
  <c r="C179" i="1" s="1"/>
  <c r="D180" i="1"/>
  <c r="C180" i="1" s="1"/>
  <c r="D181" i="1"/>
  <c r="B181" i="1" s="1"/>
  <c r="D182" i="1"/>
  <c r="A182" i="1" s="1"/>
  <c r="D183" i="1"/>
  <c r="C183" i="1" s="1"/>
  <c r="D184" i="1"/>
  <c r="C184" i="1" s="1"/>
  <c r="D185" i="1"/>
  <c r="A185" i="1" s="1"/>
  <c r="D186" i="1"/>
  <c r="B186" i="1" s="1"/>
  <c r="D187" i="1"/>
  <c r="C187" i="1" s="1"/>
  <c r="D188" i="1"/>
  <c r="C188" i="1" s="1"/>
  <c r="D189" i="1"/>
  <c r="B189" i="1" s="1"/>
  <c r="D190" i="1"/>
  <c r="C190" i="1" s="1"/>
  <c r="D191" i="1"/>
  <c r="C191" i="1" s="1"/>
  <c r="D192" i="1"/>
  <c r="C192" i="1" s="1"/>
  <c r="D193" i="1"/>
  <c r="B193" i="1" s="1"/>
  <c r="D194" i="1"/>
  <c r="A194" i="1" s="1"/>
  <c r="D195" i="1"/>
  <c r="C195" i="1" s="1"/>
  <c r="D196" i="1"/>
  <c r="C196" i="1" s="1"/>
  <c r="D197" i="1"/>
  <c r="B197" i="1" s="1"/>
  <c r="D198" i="1"/>
  <c r="A198" i="1" s="1"/>
  <c r="D199" i="1"/>
  <c r="C199" i="1" s="1"/>
  <c r="D200" i="1"/>
  <c r="C200" i="1" s="1"/>
  <c r="D201" i="1"/>
  <c r="A201" i="1" s="1"/>
  <c r="D202" i="1"/>
  <c r="B202" i="1" s="1"/>
  <c r="D203" i="1"/>
  <c r="C203" i="1" s="1"/>
  <c r="D204" i="1"/>
  <c r="C204" i="1" s="1"/>
  <c r="D205" i="1"/>
  <c r="C205" i="1" s="1"/>
  <c r="D206" i="1"/>
  <c r="B206" i="1" s="1"/>
  <c r="D207" i="1"/>
  <c r="C207" i="1" s="1"/>
  <c r="D208" i="1"/>
  <c r="C208" i="1" s="1"/>
  <c r="D209" i="1"/>
  <c r="A209" i="1" s="1"/>
  <c r="D210" i="1"/>
  <c r="B210" i="1" s="1"/>
  <c r="D211" i="1"/>
  <c r="C211" i="1" s="1"/>
  <c r="D212" i="1"/>
  <c r="C212" i="1" s="1"/>
  <c r="D213" i="1"/>
  <c r="C213" i="1" s="1"/>
  <c r="D214" i="1"/>
  <c r="C214" i="1" s="1"/>
  <c r="D215" i="1"/>
  <c r="C215" i="1" s="1"/>
  <c r="D216" i="1"/>
  <c r="C216" i="1" s="1"/>
  <c r="D217" i="1"/>
  <c r="A217" i="1" s="1"/>
  <c r="D218" i="1"/>
  <c r="B218" i="1" s="1"/>
  <c r="D219" i="1"/>
  <c r="C219" i="1" s="1"/>
  <c r="D220" i="1"/>
  <c r="C220" i="1" s="1"/>
  <c r="D221" i="1"/>
  <c r="C221" i="1" s="1"/>
  <c r="D222" i="1"/>
  <c r="C222" i="1" s="1"/>
  <c r="D223" i="1"/>
  <c r="C223" i="1" s="1"/>
  <c r="D224" i="1"/>
  <c r="C224" i="1" s="1"/>
  <c r="D225" i="1"/>
  <c r="B225" i="1" s="1"/>
  <c r="D226" i="1"/>
  <c r="B226" i="1" s="1"/>
  <c r="D227" i="1"/>
  <c r="C227" i="1" s="1"/>
  <c r="D228" i="1"/>
  <c r="C228" i="1" s="1"/>
  <c r="D229" i="1"/>
  <c r="C229" i="1" s="1"/>
  <c r="D230" i="1"/>
  <c r="C230" i="1" s="1"/>
  <c r="D231" i="1"/>
  <c r="C231" i="1" s="1"/>
  <c r="D232" i="1"/>
  <c r="A232" i="1" s="1"/>
  <c r="D233" i="1"/>
  <c r="A233" i="1" s="1"/>
  <c r="D234" i="1"/>
  <c r="C234" i="1" s="1"/>
  <c r="D235" i="1"/>
  <c r="C235" i="1" s="1"/>
  <c r="D236" i="1"/>
  <c r="C236" i="1" s="1"/>
  <c r="D237" i="1"/>
  <c r="C237" i="1" s="1"/>
  <c r="D238" i="1"/>
  <c r="B238" i="1" s="1"/>
  <c r="D239" i="1"/>
  <c r="C239" i="1" s="1"/>
  <c r="D240" i="1"/>
  <c r="C240" i="1" s="1"/>
  <c r="D241" i="1"/>
  <c r="A241" i="1" s="1"/>
  <c r="D242" i="1"/>
  <c r="B242" i="1" s="1"/>
  <c r="D243" i="1"/>
  <c r="C243" i="1" s="1"/>
  <c r="D244" i="1"/>
  <c r="C244" i="1" s="1"/>
  <c r="D245" i="1"/>
  <c r="C245" i="1" s="1"/>
  <c r="D246" i="1"/>
  <c r="C246" i="1" s="1"/>
  <c r="D247" i="1"/>
  <c r="C247" i="1" s="1"/>
  <c r="D248" i="1"/>
  <c r="A248" i="1" s="1"/>
  <c r="D249" i="1"/>
  <c r="A249" i="1" s="1"/>
  <c r="D250" i="1"/>
  <c r="C250" i="1" s="1"/>
  <c r="D251" i="1"/>
  <c r="C251" i="1" s="1"/>
  <c r="D252" i="1"/>
  <c r="C252" i="1" s="1"/>
  <c r="D253" i="1"/>
  <c r="A253" i="1" s="1"/>
  <c r="D254" i="1"/>
  <c r="B254" i="1" s="1"/>
  <c r="D255" i="1"/>
  <c r="C255" i="1" s="1"/>
  <c r="D256" i="1"/>
  <c r="C256" i="1" s="1"/>
  <c r="D257" i="1"/>
  <c r="B257" i="1" s="1"/>
  <c r="D258" i="1"/>
  <c r="C258" i="1" s="1"/>
  <c r="D259" i="1"/>
  <c r="C259" i="1" s="1"/>
  <c r="D260" i="1"/>
  <c r="C260" i="1" s="1"/>
  <c r="D261" i="1"/>
  <c r="C261" i="1" s="1"/>
  <c r="D262" i="1"/>
  <c r="A262" i="1" s="1"/>
  <c r="D263" i="1"/>
  <c r="C263" i="1" s="1"/>
  <c r="D264" i="1"/>
  <c r="B264" i="1" s="1"/>
  <c r="D265" i="1"/>
  <c r="A265" i="1" s="1"/>
  <c r="D266" i="1"/>
  <c r="C266" i="1" s="1"/>
  <c r="D267" i="1"/>
  <c r="C267" i="1" s="1"/>
  <c r="D268" i="1"/>
  <c r="C268" i="1" s="1"/>
  <c r="D269" i="1"/>
  <c r="A269" i="1" s="1"/>
  <c r="D270" i="1"/>
  <c r="B270" i="1" s="1"/>
  <c r="D271" i="1"/>
  <c r="C271" i="1" s="1"/>
  <c r="D272" i="1"/>
  <c r="C272" i="1" s="1"/>
  <c r="D273" i="1"/>
  <c r="A273" i="1" s="1"/>
  <c r="D274" i="1"/>
  <c r="C274" i="1" s="1"/>
  <c r="D275" i="1"/>
  <c r="C275" i="1" s="1"/>
  <c r="D276" i="1"/>
  <c r="C276" i="1" s="1"/>
  <c r="D277" i="1"/>
  <c r="C277" i="1" s="1"/>
  <c r="D278" i="1"/>
  <c r="C278" i="1" s="1"/>
  <c r="D279" i="1"/>
  <c r="C279" i="1" s="1"/>
  <c r="D280" i="1"/>
  <c r="B280" i="1" s="1"/>
  <c r="D281" i="1"/>
  <c r="A281" i="1" s="1"/>
  <c r="D282" i="1"/>
  <c r="C282" i="1" s="1"/>
  <c r="D283" i="1"/>
  <c r="C283" i="1" s="1"/>
  <c r="D284" i="1"/>
  <c r="C284" i="1" s="1"/>
  <c r="D285" i="1"/>
  <c r="C285" i="1" s="1"/>
  <c r="D286" i="1"/>
  <c r="C286" i="1" s="1"/>
  <c r="D287" i="1"/>
  <c r="C287" i="1" s="1"/>
  <c r="D288" i="1"/>
  <c r="C288" i="1" s="1"/>
  <c r="D289" i="1"/>
  <c r="B289" i="1" s="1"/>
  <c r="D290" i="1"/>
  <c r="A290" i="1" s="1"/>
  <c r="D291" i="1"/>
  <c r="C291" i="1" s="1"/>
  <c r="D292" i="1"/>
  <c r="D293" i="1"/>
  <c r="C293" i="1" s="1"/>
  <c r="D294" i="1"/>
  <c r="A294" i="1" s="1"/>
  <c r="D295" i="1"/>
  <c r="C295" i="1" s="1"/>
  <c r="D296" i="1"/>
  <c r="C296" i="1" s="1"/>
  <c r="D297" i="1"/>
  <c r="A297" i="1" s="1"/>
  <c r="D298" i="1"/>
  <c r="C298" i="1" s="1"/>
  <c r="D299" i="1"/>
  <c r="C299" i="1" s="1"/>
  <c r="D300" i="1"/>
  <c r="C300" i="1" s="1"/>
  <c r="D301" i="1"/>
  <c r="A301" i="1" s="1"/>
  <c r="D302" i="1"/>
  <c r="B302" i="1" s="1"/>
  <c r="D303" i="1"/>
  <c r="C303" i="1" s="1"/>
  <c r="D304" i="1"/>
  <c r="C304" i="1" s="1"/>
  <c r="D305" i="1"/>
  <c r="A305" i="1" s="1"/>
  <c r="D306" i="1"/>
  <c r="C306" i="1" s="1"/>
  <c r="D307" i="1"/>
  <c r="C307" i="1" s="1"/>
  <c r="D308" i="1"/>
  <c r="C308" i="1" s="1"/>
  <c r="D309" i="1"/>
  <c r="C309" i="1" s="1"/>
  <c r="D310" i="1"/>
  <c r="C310" i="1" s="1"/>
  <c r="D311" i="1"/>
  <c r="C311" i="1" s="1"/>
  <c r="D312" i="1"/>
  <c r="C312" i="1" s="1"/>
  <c r="D313" i="1"/>
  <c r="A313" i="1" s="1"/>
  <c r="D314" i="1"/>
  <c r="C314" i="1" s="1"/>
  <c r="D315" i="1"/>
  <c r="C315" i="1" s="1"/>
  <c r="D316" i="1"/>
  <c r="C316" i="1" s="1"/>
  <c r="D317" i="1"/>
  <c r="C317" i="1" s="1"/>
  <c r="D318" i="1"/>
  <c r="C318" i="1" s="1"/>
  <c r="D319" i="1"/>
  <c r="C319" i="1" s="1"/>
  <c r="D320" i="1"/>
  <c r="C320" i="1" s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C62" i="1"/>
  <c r="C7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B12" i="1"/>
  <c r="B22" i="1"/>
  <c r="B37" i="1"/>
  <c r="B15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A30" i="1"/>
  <c r="A46" i="1"/>
  <c r="A118" i="1"/>
  <c r="A142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62" i="1" l="1"/>
  <c r="C110" i="1"/>
  <c r="A206" i="1"/>
  <c r="A54" i="1"/>
  <c r="B30" i="1"/>
  <c r="C86" i="1"/>
  <c r="A110" i="1"/>
  <c r="A22" i="1"/>
  <c r="B118" i="1"/>
  <c r="C14" i="1"/>
  <c r="A14" i="1"/>
  <c r="B86" i="1"/>
  <c r="A12" i="1"/>
  <c r="A94" i="1"/>
  <c r="A78" i="1"/>
  <c r="B54" i="1"/>
  <c r="X16" i="8"/>
  <c r="G16" i="8"/>
  <c r="B16" i="8"/>
  <c r="A16" i="8"/>
  <c r="X15" i="8"/>
  <c r="G15" i="8"/>
  <c r="B15" i="8"/>
  <c r="A15" i="8"/>
  <c r="C15" i="8"/>
  <c r="X13" i="8"/>
  <c r="G13" i="8"/>
  <c r="A286" i="1"/>
  <c r="A126" i="1"/>
  <c r="C238" i="1"/>
  <c r="A254" i="1"/>
  <c r="B278" i="1"/>
  <c r="A246" i="1"/>
  <c r="B182" i="1"/>
  <c r="C134" i="1"/>
  <c r="A190" i="1"/>
  <c r="A174" i="1"/>
  <c r="A158" i="1"/>
  <c r="C182" i="1"/>
  <c r="C158" i="1"/>
  <c r="A302" i="1"/>
  <c r="A214" i="1"/>
  <c r="A278" i="1"/>
  <c r="B246" i="1"/>
  <c r="A270" i="1"/>
  <c r="B214" i="1"/>
  <c r="C262" i="1"/>
  <c r="A238" i="1"/>
  <c r="A150" i="1"/>
  <c r="C174" i="1"/>
  <c r="A222" i="1"/>
  <c r="B310" i="1"/>
  <c r="B133" i="1"/>
  <c r="C253" i="1"/>
  <c r="B285" i="1"/>
  <c r="A221" i="1"/>
  <c r="A149" i="1"/>
  <c r="A77" i="1"/>
  <c r="B85" i="1"/>
  <c r="C181" i="1"/>
  <c r="C69" i="1"/>
  <c r="B237" i="1"/>
  <c r="A37" i="1"/>
  <c r="C125" i="1"/>
  <c r="A293" i="1"/>
  <c r="A181" i="1"/>
  <c r="B229" i="1"/>
  <c r="B125" i="1"/>
  <c r="B77" i="1"/>
  <c r="A285" i="1"/>
  <c r="A213" i="1"/>
  <c r="A141" i="1"/>
  <c r="A101" i="1"/>
  <c r="A29" i="1"/>
  <c r="B277" i="1"/>
  <c r="B221" i="1"/>
  <c r="B173" i="1"/>
  <c r="B69" i="1"/>
  <c r="B29" i="1"/>
  <c r="C165" i="1"/>
  <c r="C61" i="1"/>
  <c r="A277" i="1"/>
  <c r="A205" i="1"/>
  <c r="A165" i="1"/>
  <c r="A93" i="1"/>
  <c r="A21" i="1"/>
  <c r="B261" i="1"/>
  <c r="B213" i="1"/>
  <c r="B157" i="1"/>
  <c r="B109" i="1"/>
  <c r="B61" i="1"/>
  <c r="B21" i="1"/>
  <c r="C157" i="1"/>
  <c r="C93" i="1"/>
  <c r="A237" i="1"/>
  <c r="A197" i="1"/>
  <c r="A53" i="1"/>
  <c r="B309" i="1"/>
  <c r="B253" i="1"/>
  <c r="B205" i="1"/>
  <c r="B101" i="1"/>
  <c r="B13" i="1"/>
  <c r="C197" i="1"/>
  <c r="C149" i="1"/>
  <c r="A245" i="1"/>
  <c r="B117" i="1"/>
  <c r="C301" i="1"/>
  <c r="A85" i="1"/>
  <c r="A13" i="1"/>
  <c r="B301" i="1"/>
  <c r="B53" i="1"/>
  <c r="C269" i="1"/>
  <c r="C189" i="1"/>
  <c r="A173" i="1"/>
  <c r="A133" i="1"/>
  <c r="B269" i="1"/>
  <c r="A309" i="1"/>
  <c r="A229" i="1"/>
  <c r="A261" i="1"/>
  <c r="A189" i="1"/>
  <c r="A117" i="1"/>
  <c r="A45" i="1"/>
  <c r="B293" i="1"/>
  <c r="B245" i="1"/>
  <c r="B141" i="1"/>
  <c r="B45" i="1"/>
  <c r="A109" i="1"/>
  <c r="B317" i="1"/>
  <c r="A317" i="1"/>
  <c r="C302" i="1"/>
  <c r="A318" i="1"/>
  <c r="B294" i="1"/>
  <c r="B262" i="1"/>
  <c r="B230" i="1"/>
  <c r="B198" i="1"/>
  <c r="B166" i="1"/>
  <c r="B134" i="1"/>
  <c r="B102" i="1"/>
  <c r="B70" i="1"/>
  <c r="B38" i="1"/>
  <c r="C254" i="1"/>
  <c r="C142" i="1"/>
  <c r="C102" i="1"/>
  <c r="C294" i="1"/>
  <c r="A310" i="1"/>
  <c r="B318" i="1"/>
  <c r="B286" i="1"/>
  <c r="B222" i="1"/>
  <c r="B190" i="1"/>
  <c r="B126" i="1"/>
  <c r="B94" i="1"/>
  <c r="C206" i="1"/>
  <c r="C166" i="1"/>
  <c r="C198" i="1"/>
  <c r="A230" i="1"/>
  <c r="A38" i="1"/>
  <c r="C270" i="1"/>
  <c r="C46" i="1"/>
  <c r="B78" i="1"/>
  <c r="B66" i="1"/>
  <c r="C210" i="1"/>
  <c r="C146" i="1"/>
  <c r="A298" i="1"/>
  <c r="A234" i="1"/>
  <c r="C42" i="1"/>
  <c r="A170" i="1"/>
  <c r="B258" i="1"/>
  <c r="A106" i="1"/>
  <c r="B194" i="1"/>
  <c r="A42" i="1"/>
  <c r="B130" i="1"/>
  <c r="C97" i="1"/>
  <c r="A274" i="1"/>
  <c r="A210" i="1"/>
  <c r="A146" i="1"/>
  <c r="A82" i="1"/>
  <c r="A18" i="1"/>
  <c r="B298" i="1"/>
  <c r="B234" i="1"/>
  <c r="B170" i="1"/>
  <c r="B106" i="1"/>
  <c r="C186" i="1"/>
  <c r="C122" i="1"/>
  <c r="C82" i="1"/>
  <c r="C18" i="1"/>
  <c r="A250" i="1"/>
  <c r="A122" i="1"/>
  <c r="A58" i="1"/>
  <c r="C226" i="1"/>
  <c r="C162" i="1"/>
  <c r="C98" i="1"/>
  <c r="A314" i="1"/>
  <c r="A186" i="1"/>
  <c r="A226" i="1"/>
  <c r="A98" i="1"/>
  <c r="B250" i="1"/>
  <c r="C138" i="1"/>
  <c r="A162" i="1"/>
  <c r="B58" i="1"/>
  <c r="C202" i="1"/>
  <c r="A266" i="1"/>
  <c r="A202" i="1"/>
  <c r="A138" i="1"/>
  <c r="A74" i="1"/>
  <c r="B290" i="1"/>
  <c r="B34" i="1"/>
  <c r="C290" i="1"/>
  <c r="C242" i="1"/>
  <c r="C178" i="1"/>
  <c r="C114" i="1"/>
  <c r="C74" i="1"/>
  <c r="B274" i="1"/>
  <c r="A34" i="1"/>
  <c r="B314" i="1"/>
  <c r="A306" i="1"/>
  <c r="A242" i="1"/>
  <c r="A178" i="1"/>
  <c r="A114" i="1"/>
  <c r="A50" i="1"/>
  <c r="B266" i="1"/>
  <c r="C218" i="1"/>
  <c r="C154" i="1"/>
  <c r="C50" i="1"/>
  <c r="A282" i="1"/>
  <c r="A218" i="1"/>
  <c r="A154" i="1"/>
  <c r="A90" i="1"/>
  <c r="A26" i="1"/>
  <c r="B306" i="1"/>
  <c r="C194" i="1"/>
  <c r="C130" i="1"/>
  <c r="C90" i="1"/>
  <c r="C26" i="1"/>
  <c r="A258" i="1"/>
  <c r="A66" i="1"/>
  <c r="B282" i="1"/>
  <c r="C193" i="1"/>
  <c r="C65" i="1"/>
  <c r="A308" i="1"/>
  <c r="C225" i="1"/>
  <c r="C241" i="1"/>
  <c r="C113" i="1"/>
  <c r="C257" i="1"/>
  <c r="C129" i="1"/>
  <c r="C273" i="1"/>
  <c r="C145" i="1"/>
  <c r="C17" i="1"/>
  <c r="C161" i="1"/>
  <c r="C33" i="1"/>
  <c r="C177" i="1"/>
  <c r="C49" i="1"/>
  <c r="C209" i="1"/>
  <c r="C81" i="1"/>
  <c r="C305" i="1"/>
  <c r="C289" i="1"/>
  <c r="B305" i="1"/>
  <c r="B273" i="1"/>
  <c r="B241" i="1"/>
  <c r="B209" i="1"/>
  <c r="B177" i="1"/>
  <c r="B145" i="1"/>
  <c r="B113" i="1"/>
  <c r="B81" i="1"/>
  <c r="B49" i="1"/>
  <c r="B17" i="1"/>
  <c r="A289" i="1"/>
  <c r="A257" i="1"/>
  <c r="A225" i="1"/>
  <c r="A193" i="1"/>
  <c r="A161" i="1"/>
  <c r="A129" i="1"/>
  <c r="A97" i="1"/>
  <c r="A65" i="1"/>
  <c r="A33" i="1"/>
  <c r="C313" i="1"/>
  <c r="C297" i="1"/>
  <c r="C281" i="1"/>
  <c r="C265" i="1"/>
  <c r="C249" i="1"/>
  <c r="C233" i="1"/>
  <c r="C217" i="1"/>
  <c r="C201" i="1"/>
  <c r="C185" i="1"/>
  <c r="C169" i="1"/>
  <c r="C153" i="1"/>
  <c r="C137" i="1"/>
  <c r="C121" i="1"/>
  <c r="C105" i="1"/>
  <c r="C89" i="1"/>
  <c r="C73" i="1"/>
  <c r="C57" i="1"/>
  <c r="C41" i="1"/>
  <c r="C25" i="1"/>
  <c r="B313" i="1"/>
  <c r="B297" i="1"/>
  <c r="B281" i="1"/>
  <c r="B265" i="1"/>
  <c r="B249" i="1"/>
  <c r="B233" i="1"/>
  <c r="B217" i="1"/>
  <c r="B201" i="1"/>
  <c r="B185" i="1"/>
  <c r="B169" i="1"/>
  <c r="B153" i="1"/>
  <c r="B137" i="1"/>
  <c r="B121" i="1"/>
  <c r="B105" i="1"/>
  <c r="B89" i="1"/>
  <c r="B73" i="1"/>
  <c r="B57" i="1"/>
  <c r="B41" i="1"/>
  <c r="B25" i="1"/>
  <c r="C136" i="1"/>
  <c r="A312" i="1"/>
  <c r="A72" i="1"/>
  <c r="B232" i="1"/>
  <c r="A200" i="1"/>
  <c r="B104" i="1"/>
  <c r="C264" i="1"/>
  <c r="B40" i="1"/>
  <c r="A216" i="1"/>
  <c r="A88" i="1"/>
  <c r="B248" i="1"/>
  <c r="B120" i="1"/>
  <c r="C280" i="1"/>
  <c r="C152" i="1"/>
  <c r="C24" i="1"/>
  <c r="A184" i="1"/>
  <c r="A56" i="1"/>
  <c r="B216" i="1"/>
  <c r="B88" i="1"/>
  <c r="C248" i="1"/>
  <c r="C120" i="1"/>
  <c r="A40" i="1"/>
  <c r="B200" i="1"/>
  <c r="B72" i="1"/>
  <c r="C232" i="1"/>
  <c r="C104" i="1"/>
  <c r="A296" i="1"/>
  <c r="A168" i="1"/>
  <c r="A280" i="1"/>
  <c r="A152" i="1"/>
  <c r="A24" i="1"/>
  <c r="B312" i="1"/>
  <c r="B184" i="1"/>
  <c r="B56" i="1"/>
  <c r="A264" i="1"/>
  <c r="A136" i="1"/>
  <c r="C292" i="1"/>
  <c r="A292" i="1"/>
  <c r="B296" i="1"/>
  <c r="B168" i="1"/>
  <c r="B14" i="8"/>
  <c r="X14" i="8"/>
  <c r="C13" i="8"/>
  <c r="C14" i="8"/>
  <c r="B320" i="1"/>
  <c r="A320" i="1"/>
  <c r="A14" i="8"/>
  <c r="A13" i="8"/>
  <c r="B13" i="8"/>
  <c r="A316" i="1"/>
  <c r="A300" i="1"/>
  <c r="A284" i="1"/>
  <c r="A268" i="1"/>
  <c r="A252" i="1"/>
  <c r="A236" i="1"/>
  <c r="A220" i="1"/>
  <c r="A204" i="1"/>
  <c r="A188" i="1"/>
  <c r="A172" i="1"/>
  <c r="A156" i="1"/>
  <c r="A140" i="1"/>
  <c r="A124" i="1"/>
  <c r="A108" i="1"/>
  <c r="A92" i="1"/>
  <c r="A76" i="1"/>
  <c r="A60" i="1"/>
  <c r="A44" i="1"/>
  <c r="A28" i="1"/>
  <c r="B316" i="1"/>
  <c r="B300" i="1"/>
  <c r="B284" i="1"/>
  <c r="B268" i="1"/>
  <c r="B252" i="1"/>
  <c r="B236" i="1"/>
  <c r="B220" i="1"/>
  <c r="B204" i="1"/>
  <c r="B188" i="1"/>
  <c r="B172" i="1"/>
  <c r="B156" i="1"/>
  <c r="B140" i="1"/>
  <c r="B124" i="1"/>
  <c r="B108" i="1"/>
  <c r="B92" i="1"/>
  <c r="B76" i="1"/>
  <c r="B60" i="1"/>
  <c r="B44" i="1"/>
  <c r="B28" i="1"/>
  <c r="A304" i="1"/>
  <c r="A288" i="1"/>
  <c r="A272" i="1"/>
  <c r="A256" i="1"/>
  <c r="A240" i="1"/>
  <c r="A224" i="1"/>
  <c r="A208" i="1"/>
  <c r="A192" i="1"/>
  <c r="A176" i="1"/>
  <c r="A160" i="1"/>
  <c r="A144" i="1"/>
  <c r="A128" i="1"/>
  <c r="A112" i="1"/>
  <c r="A96" i="1"/>
  <c r="A80" i="1"/>
  <c r="A64" i="1"/>
  <c r="A48" i="1"/>
  <c r="A32" i="1"/>
  <c r="A16" i="1"/>
  <c r="B304" i="1"/>
  <c r="B288" i="1"/>
  <c r="B272" i="1"/>
  <c r="B256" i="1"/>
  <c r="B240" i="1"/>
  <c r="B224" i="1"/>
  <c r="B208" i="1"/>
  <c r="B192" i="1"/>
  <c r="B176" i="1"/>
  <c r="B160" i="1"/>
  <c r="B144" i="1"/>
  <c r="B128" i="1"/>
  <c r="B112" i="1"/>
  <c r="B96" i="1"/>
  <c r="B80" i="1"/>
  <c r="B64" i="1"/>
  <c r="B48" i="1"/>
  <c r="B32" i="1"/>
  <c r="B16" i="1"/>
  <c r="A276" i="1"/>
  <c r="A260" i="1"/>
  <c r="A244" i="1"/>
  <c r="A228" i="1"/>
  <c r="A212" i="1"/>
  <c r="A196" i="1"/>
  <c r="A180" i="1"/>
  <c r="A164" i="1"/>
  <c r="A148" i="1"/>
  <c r="A132" i="1"/>
  <c r="A116" i="1"/>
  <c r="A100" i="1"/>
  <c r="A84" i="1"/>
  <c r="A68" i="1"/>
  <c r="A52" i="1"/>
  <c r="A36" i="1"/>
  <c r="A20" i="1"/>
  <c r="B308" i="1"/>
  <c r="B292" i="1"/>
  <c r="B276" i="1"/>
  <c r="B260" i="1"/>
  <c r="B244" i="1"/>
  <c r="B228" i="1"/>
  <c r="B212" i="1"/>
  <c r="B196" i="1"/>
  <c r="B180" i="1"/>
  <c r="B164" i="1"/>
  <c r="B148" i="1"/>
  <c r="B132" i="1"/>
  <c r="B116" i="1"/>
  <c r="B100" i="1"/>
  <c r="B84" i="1"/>
  <c r="B68" i="1"/>
  <c r="B52" i="1"/>
  <c r="B36" i="1"/>
  <c r="B20" i="1"/>
  <c r="A319" i="1"/>
  <c r="A315" i="1"/>
  <c r="A311" i="1"/>
  <c r="A307" i="1"/>
  <c r="A303" i="1"/>
  <c r="A299" i="1"/>
  <c r="A295" i="1"/>
  <c r="A291" i="1"/>
  <c r="A287" i="1"/>
  <c r="A283" i="1"/>
  <c r="A279" i="1"/>
  <c r="A275" i="1"/>
  <c r="A271" i="1"/>
  <c r="A267" i="1"/>
  <c r="A263" i="1"/>
  <c r="A259" i="1"/>
  <c r="A255" i="1"/>
  <c r="A251" i="1"/>
  <c r="A247" i="1"/>
  <c r="A243" i="1"/>
  <c r="A239" i="1"/>
  <c r="A235" i="1"/>
  <c r="A231" i="1"/>
  <c r="A227" i="1"/>
  <c r="A223" i="1"/>
  <c r="A219" i="1"/>
  <c r="A215" i="1"/>
  <c r="A211" i="1"/>
  <c r="A207" i="1"/>
  <c r="A203" i="1"/>
  <c r="A199" i="1"/>
  <c r="A195" i="1"/>
  <c r="A191" i="1"/>
  <c r="A187" i="1"/>
  <c r="A183" i="1"/>
  <c r="A179" i="1"/>
  <c r="A175" i="1"/>
  <c r="A171" i="1"/>
  <c r="A167" i="1"/>
  <c r="A163" i="1"/>
  <c r="A159" i="1"/>
  <c r="A155" i="1"/>
  <c r="A151" i="1"/>
  <c r="A147" i="1"/>
  <c r="A143" i="1"/>
  <c r="A139" i="1"/>
  <c r="A135" i="1"/>
  <c r="A131" i="1"/>
  <c r="A127" i="1"/>
  <c r="A123" i="1"/>
  <c r="A119" i="1"/>
  <c r="A115" i="1"/>
  <c r="A111" i="1"/>
  <c r="A107" i="1"/>
  <c r="A103" i="1"/>
  <c r="A99" i="1"/>
  <c r="A95" i="1"/>
  <c r="A91" i="1"/>
  <c r="A87" i="1"/>
  <c r="A83" i="1"/>
  <c r="A79" i="1"/>
  <c r="A75" i="1"/>
  <c r="A71" i="1"/>
  <c r="A67" i="1"/>
  <c r="A63" i="1"/>
  <c r="A59" i="1"/>
  <c r="A55" i="1"/>
  <c r="A51" i="1"/>
  <c r="A47" i="1"/>
  <c r="A43" i="1"/>
  <c r="A39" i="1"/>
  <c r="A35" i="1"/>
  <c r="A31" i="1"/>
  <c r="A27" i="1"/>
  <c r="A23" i="1"/>
  <c r="A19" i="1"/>
  <c r="A15" i="1"/>
  <c r="B319" i="1"/>
  <c r="B315" i="1"/>
  <c r="B311" i="1"/>
  <c r="B307" i="1"/>
  <c r="B303" i="1"/>
  <c r="B299" i="1"/>
  <c r="B295" i="1"/>
  <c r="B291" i="1"/>
  <c r="B287" i="1"/>
  <c r="B283" i="1"/>
  <c r="B279" i="1"/>
  <c r="B275" i="1"/>
  <c r="B271" i="1"/>
  <c r="B267" i="1"/>
  <c r="B263" i="1"/>
  <c r="B259" i="1"/>
  <c r="B255" i="1"/>
  <c r="B251" i="1"/>
  <c r="B247" i="1"/>
  <c r="B243" i="1"/>
  <c r="B239" i="1"/>
  <c r="B235" i="1"/>
  <c r="B231" i="1"/>
  <c r="B227" i="1"/>
  <c r="B223" i="1"/>
  <c r="B219" i="1"/>
  <c r="B215" i="1"/>
  <c r="B211" i="1"/>
  <c r="B207" i="1"/>
  <c r="B203" i="1"/>
  <c r="B199" i="1"/>
  <c r="B195" i="1"/>
  <c r="B191" i="1"/>
  <c r="B187" i="1"/>
  <c r="B183" i="1"/>
  <c r="B179" i="1"/>
  <c r="B175" i="1"/>
  <c r="B171" i="1"/>
  <c r="B167" i="1"/>
  <c r="B163" i="1"/>
  <c r="B159" i="1"/>
  <c r="B155" i="1"/>
  <c r="B151" i="1"/>
  <c r="B147" i="1"/>
  <c r="B143" i="1"/>
  <c r="B139" i="1"/>
  <c r="B135" i="1"/>
  <c r="B131" i="1"/>
  <c r="B127" i="1"/>
  <c r="B123" i="1"/>
  <c r="B119" i="1"/>
  <c r="B115" i="1"/>
  <c r="B111" i="1"/>
  <c r="B107" i="1"/>
  <c r="B103" i="1"/>
  <c r="B99" i="1"/>
  <c r="B95" i="1"/>
  <c r="B91" i="1"/>
  <c r="B87" i="1"/>
  <c r="B83" i="1"/>
  <c r="B79" i="1"/>
  <c r="B75" i="1"/>
  <c r="B71" i="1"/>
  <c r="B67" i="1"/>
  <c r="B63" i="1"/>
  <c r="B59" i="1"/>
  <c r="B55" i="1"/>
  <c r="B51" i="1"/>
  <c r="B47" i="1"/>
  <c r="B43" i="1"/>
  <c r="B39" i="1"/>
  <c r="B35" i="1"/>
  <c r="B31" i="1"/>
  <c r="B27" i="1"/>
  <c r="B23" i="1"/>
  <c r="B19" i="1"/>
  <c r="B15" i="1"/>
  <c r="D4" i="8" l="1"/>
  <c r="D4" i="1"/>
  <c r="K17" i="5" l="1"/>
  <c r="L17" i="5" s="1"/>
  <c r="K18" i="5"/>
  <c r="L18" i="5" s="1"/>
  <c r="K19" i="5"/>
  <c r="L19" i="5" s="1"/>
  <c r="K20" i="5"/>
  <c r="L20" i="5" s="1"/>
  <c r="K21" i="5"/>
  <c r="L21" i="5" s="1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0" i="5"/>
  <c r="L30" i="5" s="1"/>
  <c r="K31" i="5"/>
  <c r="L31" i="5" s="1"/>
  <c r="K32" i="5"/>
  <c r="L32" i="5" s="1"/>
  <c r="K33" i="5"/>
  <c r="L33" i="5" s="1"/>
  <c r="K34" i="5"/>
  <c r="L34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8" i="5"/>
  <c r="L48" i="5" s="1"/>
  <c r="K49" i="5"/>
  <c r="L49" i="5" s="1"/>
  <c r="K50" i="5"/>
  <c r="L50" i="5" s="1"/>
  <c r="K51" i="5"/>
  <c r="L51" i="5" s="1"/>
  <c r="K52" i="5"/>
  <c r="L52" i="5" s="1"/>
  <c r="K53" i="5"/>
  <c r="L53" i="5" s="1"/>
  <c r="K54" i="5"/>
  <c r="L54" i="5" s="1"/>
  <c r="K55" i="5"/>
  <c r="L55" i="5" s="1"/>
  <c r="K56" i="5"/>
  <c r="L56" i="5" s="1"/>
  <c r="K57" i="5"/>
  <c r="L57" i="5" s="1"/>
  <c r="K58" i="5"/>
  <c r="L58" i="5" s="1"/>
  <c r="K59" i="5"/>
  <c r="L59" i="5" s="1"/>
  <c r="K60" i="5"/>
  <c r="L60" i="5" s="1"/>
  <c r="K61" i="5"/>
  <c r="L61" i="5" s="1"/>
  <c r="K62" i="5"/>
  <c r="L62" i="5" s="1"/>
  <c r="K63" i="5"/>
  <c r="L63" i="5" s="1"/>
  <c r="K64" i="5"/>
  <c r="L64" i="5" s="1"/>
  <c r="K65" i="5"/>
  <c r="L65" i="5" s="1"/>
  <c r="K66" i="5"/>
  <c r="L66" i="5" s="1"/>
  <c r="K67" i="5"/>
  <c r="L67" i="5" s="1"/>
  <c r="K68" i="5"/>
  <c r="L68" i="5" s="1"/>
  <c r="K69" i="5"/>
  <c r="L69" i="5" s="1"/>
  <c r="K70" i="5"/>
  <c r="L70" i="5" s="1"/>
  <c r="K71" i="5"/>
  <c r="L71" i="5" s="1"/>
  <c r="K72" i="5"/>
  <c r="L72" i="5" s="1"/>
  <c r="K73" i="5"/>
  <c r="L73" i="5" s="1"/>
  <c r="K74" i="5"/>
  <c r="L74" i="5" s="1"/>
  <c r="K75" i="5"/>
  <c r="L75" i="5" s="1"/>
  <c r="K76" i="5"/>
  <c r="L76" i="5" s="1"/>
  <c r="K77" i="5"/>
  <c r="L77" i="5" s="1"/>
  <c r="K78" i="5"/>
  <c r="L78" i="5" s="1"/>
  <c r="K79" i="5"/>
  <c r="L79" i="5" s="1"/>
  <c r="K80" i="5"/>
  <c r="L80" i="5" s="1"/>
  <c r="K81" i="5"/>
  <c r="L81" i="5" s="1"/>
  <c r="K82" i="5"/>
  <c r="L82" i="5" s="1"/>
  <c r="K83" i="5"/>
  <c r="L83" i="5" s="1"/>
  <c r="K84" i="5"/>
  <c r="L84" i="5" s="1"/>
  <c r="K85" i="5"/>
  <c r="L85" i="5" s="1"/>
  <c r="K86" i="5"/>
  <c r="L86" i="5" s="1"/>
  <c r="K87" i="5"/>
  <c r="L87" i="5" s="1"/>
  <c r="K88" i="5"/>
  <c r="L88" i="5" s="1"/>
  <c r="K89" i="5"/>
  <c r="L89" i="5" s="1"/>
  <c r="K90" i="5"/>
  <c r="L90" i="5" s="1"/>
  <c r="K91" i="5"/>
  <c r="L91" i="5" s="1"/>
  <c r="K92" i="5"/>
  <c r="L92" i="5" s="1"/>
  <c r="K93" i="5"/>
  <c r="L93" i="5" s="1"/>
  <c r="K94" i="5"/>
  <c r="L94" i="5" s="1"/>
  <c r="K95" i="5"/>
  <c r="L95" i="5" s="1"/>
  <c r="K96" i="5"/>
  <c r="L96" i="5" s="1"/>
  <c r="K97" i="5"/>
  <c r="L97" i="5" s="1"/>
  <c r="K98" i="5"/>
  <c r="L98" i="5" s="1"/>
  <c r="K99" i="5"/>
  <c r="L99" i="5" s="1"/>
  <c r="K100" i="5"/>
  <c r="L100" i="5" s="1"/>
  <c r="K101" i="5"/>
  <c r="L101" i="5" s="1"/>
  <c r="K102" i="5"/>
  <c r="L102" i="5" s="1"/>
  <c r="K103" i="5"/>
  <c r="L103" i="5" s="1"/>
  <c r="K104" i="5"/>
  <c r="L104" i="5" s="1"/>
  <c r="K105" i="5"/>
  <c r="L105" i="5" s="1"/>
  <c r="K106" i="5"/>
  <c r="L106" i="5" s="1"/>
  <c r="K107" i="5"/>
  <c r="L107" i="5" s="1"/>
  <c r="K108" i="5"/>
  <c r="L108" i="5" s="1"/>
  <c r="K109" i="5"/>
  <c r="L109" i="5" s="1"/>
  <c r="K110" i="5"/>
  <c r="L110" i="5" s="1"/>
  <c r="K111" i="5"/>
  <c r="L111" i="5" s="1"/>
  <c r="K112" i="5"/>
  <c r="L112" i="5" s="1"/>
  <c r="K113" i="5"/>
  <c r="L113" i="5" s="1"/>
  <c r="K114" i="5"/>
  <c r="L114" i="5" s="1"/>
  <c r="K115" i="5"/>
  <c r="L115" i="5" s="1"/>
  <c r="K116" i="5"/>
  <c r="L116" i="5" s="1"/>
  <c r="K117" i="5"/>
  <c r="L117" i="5" s="1"/>
  <c r="K118" i="5"/>
  <c r="L118" i="5" s="1"/>
  <c r="K119" i="5"/>
  <c r="L119" i="5" s="1"/>
  <c r="K120" i="5"/>
  <c r="L120" i="5" s="1"/>
  <c r="K121" i="5"/>
  <c r="L121" i="5" s="1"/>
  <c r="K122" i="5"/>
  <c r="L122" i="5" s="1"/>
  <c r="K123" i="5"/>
  <c r="L123" i="5" s="1"/>
  <c r="K124" i="5"/>
  <c r="L124" i="5" s="1"/>
  <c r="K125" i="5"/>
  <c r="L125" i="5" s="1"/>
  <c r="K126" i="5"/>
  <c r="L126" i="5" s="1"/>
  <c r="K127" i="5"/>
  <c r="L127" i="5" s="1"/>
  <c r="K128" i="5"/>
  <c r="L128" i="5" s="1"/>
  <c r="K129" i="5"/>
  <c r="L129" i="5" s="1"/>
  <c r="K130" i="5"/>
  <c r="L130" i="5" s="1"/>
  <c r="K131" i="5"/>
  <c r="L131" i="5" s="1"/>
  <c r="K132" i="5"/>
  <c r="L132" i="5" s="1"/>
  <c r="K133" i="5"/>
  <c r="L133" i="5" s="1"/>
  <c r="K134" i="5"/>
  <c r="L134" i="5" s="1"/>
  <c r="K135" i="5"/>
  <c r="L135" i="5" s="1"/>
  <c r="K136" i="5"/>
  <c r="L136" i="5" s="1"/>
  <c r="K137" i="5"/>
  <c r="L137" i="5" s="1"/>
  <c r="K138" i="5"/>
  <c r="L138" i="5" s="1"/>
  <c r="K139" i="5"/>
  <c r="L139" i="5" s="1"/>
  <c r="K140" i="5"/>
  <c r="L140" i="5" s="1"/>
  <c r="K141" i="5"/>
  <c r="L141" i="5" s="1"/>
  <c r="K142" i="5"/>
  <c r="L142" i="5" s="1"/>
  <c r="K143" i="5"/>
  <c r="L143" i="5" s="1"/>
  <c r="K144" i="5"/>
  <c r="L144" i="5" s="1"/>
  <c r="K145" i="5"/>
  <c r="L145" i="5" s="1"/>
  <c r="K146" i="5"/>
  <c r="L146" i="5" s="1"/>
  <c r="K147" i="5"/>
  <c r="L147" i="5" s="1"/>
  <c r="K148" i="5"/>
  <c r="L148" i="5" s="1"/>
  <c r="K149" i="5"/>
  <c r="L149" i="5" s="1"/>
  <c r="K150" i="5"/>
  <c r="L150" i="5" s="1"/>
  <c r="K151" i="5"/>
  <c r="L151" i="5" s="1"/>
  <c r="K152" i="5"/>
  <c r="L152" i="5" s="1"/>
  <c r="K153" i="5"/>
  <c r="L153" i="5" s="1"/>
  <c r="K154" i="5"/>
  <c r="L154" i="5" s="1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F39" i="16" l="1"/>
  <c r="F4" i="8" s="1"/>
  <c r="H6" i="1"/>
  <c r="G6" i="1"/>
  <c r="G7" i="1" s="1"/>
  <c r="F6" i="1"/>
  <c r="F7" i="1" s="1"/>
  <c r="E6" i="1"/>
  <c r="H4" i="1"/>
  <c r="G4" i="1"/>
  <c r="F4" i="1"/>
  <c r="E4" i="1"/>
  <c r="F13" i="9"/>
  <c r="F12" i="9"/>
  <c r="F11" i="9"/>
  <c r="F10" i="9"/>
  <c r="F24" i="9"/>
  <c r="F25" i="9"/>
  <c r="F26" i="9"/>
  <c r="F27" i="9"/>
  <c r="F28" i="9"/>
  <c r="F29" i="9"/>
  <c r="F30" i="9"/>
  <c r="F23" i="9"/>
  <c r="F41" i="9"/>
  <c r="F42" i="9"/>
  <c r="F43" i="9"/>
  <c r="F44" i="9"/>
  <c r="F45" i="9"/>
  <c r="F46" i="9"/>
  <c r="F47" i="9"/>
  <c r="F40" i="9"/>
  <c r="H6" i="8"/>
  <c r="H7" i="8" s="1"/>
  <c r="H4" i="8"/>
  <c r="R7" i="8"/>
  <c r="L6" i="8"/>
  <c r="L7" i="8" s="1"/>
  <c r="K6" i="8"/>
  <c r="K7" i="8" s="1"/>
  <c r="AB5" i="8"/>
  <c r="AB6" i="8" s="1"/>
  <c r="AA5" i="8"/>
  <c r="AA6" i="8" s="1"/>
  <c r="Z5" i="8"/>
  <c r="Z6" i="8" s="1"/>
  <c r="Y5" i="8"/>
  <c r="Y4" i="8"/>
  <c r="T5" i="8"/>
  <c r="L4" i="8"/>
  <c r="K4" i="8"/>
  <c r="S6" i="8"/>
  <c r="R6" i="8"/>
  <c r="E7" i="1" l="1"/>
  <c r="Y6" i="8"/>
  <c r="I6" i="1"/>
  <c r="T6" i="8"/>
  <c r="I4" i="1"/>
  <c r="S7" i="8"/>
  <c r="T7" i="8" s="1"/>
  <c r="I7" i="1" l="1"/>
  <c r="W188" i="8"/>
  <c r="T188" i="8"/>
  <c r="U188" i="8"/>
  <c r="V188" i="8"/>
  <c r="S188" i="8"/>
  <c r="X188" i="8"/>
  <c r="W189" i="8"/>
  <c r="U189" i="8"/>
  <c r="S189" i="8"/>
  <c r="V189" i="8"/>
  <c r="T189" i="8"/>
  <c r="X189" i="8"/>
  <c r="X181" i="8"/>
  <c r="V181" i="8"/>
  <c r="U181" i="8"/>
  <c r="W181" i="8"/>
  <c r="T181" i="8"/>
  <c r="S181" i="8"/>
  <c r="W192" i="8"/>
  <c r="S192" i="8"/>
  <c r="X192" i="8"/>
  <c r="V192" i="8"/>
  <c r="T192" i="8"/>
  <c r="U192" i="8"/>
  <c r="V185" i="8"/>
  <c r="T185" i="8"/>
  <c r="S185" i="8"/>
  <c r="U185" i="8"/>
  <c r="X185" i="8"/>
  <c r="W185" i="8"/>
  <c r="X182" i="8"/>
  <c r="W182" i="8"/>
  <c r="S182" i="8"/>
  <c r="T182" i="8"/>
  <c r="U182" i="8"/>
  <c r="V182" i="8"/>
  <c r="U190" i="8"/>
  <c r="T190" i="8"/>
  <c r="X190" i="8"/>
  <c r="W190" i="8"/>
  <c r="V190" i="8"/>
  <c r="S190" i="8"/>
  <c r="V184" i="8"/>
  <c r="U184" i="8"/>
  <c r="S184" i="8"/>
  <c r="T184" i="8"/>
  <c r="X184" i="8"/>
  <c r="W184" i="8"/>
  <c r="X183" i="8"/>
  <c r="U183" i="8"/>
  <c r="S183" i="8"/>
  <c r="V183" i="8"/>
  <c r="T183" i="8"/>
  <c r="W183" i="8"/>
  <c r="T191" i="8"/>
  <c r="W191" i="8"/>
  <c r="V191" i="8"/>
  <c r="U191" i="8"/>
  <c r="S191" i="8"/>
  <c r="X191" i="8"/>
  <c r="U178" i="8"/>
  <c r="X178" i="8"/>
  <c r="W178" i="8"/>
  <c r="T178" i="8"/>
  <c r="S178" i="8"/>
  <c r="U186" i="8"/>
  <c r="V186" i="8"/>
  <c r="T186" i="8"/>
  <c r="W186" i="8"/>
  <c r="X186" i="8"/>
  <c r="S186" i="8"/>
  <c r="X179" i="8"/>
  <c r="S179" i="8"/>
  <c r="T179" i="8"/>
  <c r="U179" i="8"/>
  <c r="V179" i="8"/>
  <c r="W179" i="8"/>
  <c r="T187" i="8"/>
  <c r="S187" i="8"/>
  <c r="X187" i="8"/>
  <c r="V187" i="8"/>
  <c r="U187" i="8"/>
  <c r="W187" i="8"/>
  <c r="V180" i="8"/>
  <c r="S180" i="8"/>
  <c r="T180" i="8"/>
  <c r="U180" i="8"/>
  <c r="X180" i="8"/>
  <c r="W180" i="8"/>
  <c r="V178" i="8"/>
  <c r="D12" i="8"/>
  <c r="T12" i="8" s="1"/>
  <c r="V12" i="8" l="1"/>
  <c r="B12" i="8"/>
  <c r="C12" i="8"/>
  <c r="A12" i="8"/>
  <c r="U12" i="8"/>
  <c r="S12" i="8"/>
  <c r="X12" i="8"/>
  <c r="W12" i="8"/>
  <c r="M6" i="8" l="1"/>
  <c r="M4" i="8"/>
  <c r="N4" i="8" s="1"/>
  <c r="M7" i="8" l="1"/>
  <c r="N6" i="8"/>
  <c r="N7" i="8" s="1"/>
</calcChain>
</file>

<file path=xl/sharedStrings.xml><?xml version="1.0" encoding="utf-8"?>
<sst xmlns="http://schemas.openxmlformats.org/spreadsheetml/2006/main" count="9221" uniqueCount="1505">
  <si>
    <t>Manager</t>
  </si>
  <si>
    <t>Organisme</t>
  </si>
  <si>
    <t>SSO</t>
  </si>
  <si>
    <t>ADV</t>
  </si>
  <si>
    <t>Commercial</t>
  </si>
  <si>
    <t>Plan</t>
  </si>
  <si>
    <t>Oui</t>
  </si>
  <si>
    <t>Divers</t>
  </si>
  <si>
    <t>MAG</t>
  </si>
  <si>
    <t>Sécurité</t>
  </si>
  <si>
    <t>PPI</t>
  </si>
  <si>
    <t>Technique</t>
  </si>
  <si>
    <t>Interne - Groupe</t>
  </si>
  <si>
    <t>Interne</t>
  </si>
  <si>
    <t>Totaux</t>
  </si>
  <si>
    <t>Sous-Totaux</t>
  </si>
  <si>
    <t>Rapports</t>
  </si>
  <si>
    <t>Management</t>
  </si>
  <si>
    <t>Langues</t>
  </si>
  <si>
    <t>Bureautique</t>
  </si>
  <si>
    <t>Sexe</t>
  </si>
  <si>
    <t>CSP</t>
  </si>
  <si>
    <t>Age</t>
  </si>
  <si>
    <t>Ancienneté</t>
  </si>
  <si>
    <t>Taux
horaire
brut</t>
  </si>
  <si>
    <t>Calendrier
de réalisation</t>
  </si>
  <si>
    <t>Coûts
salariaux
chargés</t>
  </si>
  <si>
    <t>Avancement</t>
  </si>
  <si>
    <t>Non</t>
  </si>
  <si>
    <t>En-cours</t>
  </si>
  <si>
    <t>Annulé</t>
  </si>
  <si>
    <t>Reporté</t>
  </si>
  <si>
    <t>DIF</t>
  </si>
  <si>
    <t>PP</t>
  </si>
  <si>
    <t>Cotisations
ADEFIM</t>
  </si>
  <si>
    <t xml:space="preserve">Interne </t>
  </si>
  <si>
    <t>Externe</t>
  </si>
  <si>
    <t>Interne
Groupe</t>
  </si>
  <si>
    <t>Effectif</t>
  </si>
  <si>
    <t xml:space="preserve">Matricule 
</t>
  </si>
  <si>
    <t xml:space="preserve">Nom
</t>
  </si>
  <si>
    <t xml:space="preserve">Prénom
</t>
  </si>
  <si>
    <t>Priorité
mger</t>
  </si>
  <si>
    <r>
      <t xml:space="preserve">Axe
</t>
    </r>
    <r>
      <rPr>
        <sz val="8"/>
        <color theme="0"/>
        <rFont val="Calibri"/>
        <family val="2"/>
        <scheme val="minor"/>
      </rPr>
      <t>(Filières)</t>
    </r>
  </si>
  <si>
    <t>Intitulé</t>
  </si>
  <si>
    <t>Durée
H</t>
  </si>
  <si>
    <t>Coût
péda.</t>
  </si>
  <si>
    <r>
      <t xml:space="preserve">Dispositif
</t>
    </r>
    <r>
      <rPr>
        <sz val="8"/>
        <color theme="0"/>
        <rFont val="Calibri"/>
        <family val="2"/>
        <scheme val="minor"/>
      </rPr>
      <t>(Plan / DIF)</t>
    </r>
  </si>
  <si>
    <r>
      <t xml:space="preserve">Axe
 </t>
    </r>
    <r>
      <rPr>
        <sz val="8"/>
        <color theme="0"/>
        <rFont val="Calibri"/>
        <family val="2"/>
        <scheme val="minor"/>
      </rPr>
      <t xml:space="preserve"> (note cadrage)</t>
    </r>
  </si>
  <si>
    <r>
      <t xml:space="preserve">Validation
</t>
    </r>
    <r>
      <rPr>
        <sz val="8"/>
        <color theme="0"/>
        <rFont val="Calibri"/>
        <family val="2"/>
        <scheme val="minor"/>
      </rPr>
      <t>(Oui/Non)</t>
    </r>
  </si>
  <si>
    <t>SERVICE</t>
  </si>
  <si>
    <t>COLLABORATEUR</t>
  </si>
  <si>
    <t>FORMATION</t>
  </si>
  <si>
    <t>Nb actions</t>
  </si>
  <si>
    <t>Nb H</t>
  </si>
  <si>
    <r>
      <t xml:space="preserve">Dispositif
</t>
    </r>
    <r>
      <rPr>
        <sz val="8"/>
        <color theme="0"/>
        <rFont val="Calibri"/>
        <family val="2"/>
        <scheme val="minor"/>
      </rPr>
      <t>(Plan / DIF /PP)</t>
    </r>
  </si>
  <si>
    <t>TOTAL</t>
  </si>
  <si>
    <t>Nom</t>
  </si>
  <si>
    <r>
      <t xml:space="preserve">Axe
</t>
    </r>
    <r>
      <rPr>
        <b/>
        <sz val="8"/>
        <color theme="0"/>
        <rFont val="Calibri"/>
        <family val="2"/>
        <scheme val="minor"/>
      </rPr>
      <t>(Filières)</t>
    </r>
  </si>
  <si>
    <t>Imputation</t>
  </si>
  <si>
    <t>Matricule</t>
  </si>
  <si>
    <t>Prénom</t>
  </si>
  <si>
    <t>Horaire</t>
  </si>
  <si>
    <t>Taux charges</t>
  </si>
  <si>
    <t>Managers</t>
  </si>
  <si>
    <t>M</t>
  </si>
  <si>
    <t>Cadre</t>
  </si>
  <si>
    <t>F</t>
  </si>
  <si>
    <t>INFORMATIQUE</t>
  </si>
  <si>
    <t>EFFECTIFS AU :</t>
  </si>
  <si>
    <t>CSC</t>
  </si>
  <si>
    <t>ACHATS</t>
  </si>
  <si>
    <t>PAIE</t>
  </si>
  <si>
    <t>ALFARESPONSE</t>
  </si>
  <si>
    <t>DETACHES</t>
  </si>
  <si>
    <t>SANITARY</t>
  </si>
  <si>
    <t>Salaire
mensuel/forfait</t>
  </si>
  <si>
    <t>Prime
ancienneté</t>
  </si>
  <si>
    <t>Taux
horaire brut</t>
  </si>
  <si>
    <t>Taux
horaire chargé</t>
  </si>
  <si>
    <t>Service</t>
  </si>
  <si>
    <t>DGE</t>
  </si>
  <si>
    <t>ECF</t>
  </si>
  <si>
    <t>EFU</t>
  </si>
  <si>
    <t>EMC</t>
  </si>
  <si>
    <t>EOE</t>
  </si>
  <si>
    <t>P&amp;S</t>
  </si>
  <si>
    <t>ERC</t>
  </si>
  <si>
    <t>ESE</t>
  </si>
  <si>
    <t>PEE</t>
  </si>
  <si>
    <t>PTD CS</t>
  </si>
  <si>
    <t>PFT</t>
  </si>
  <si>
    <t>PLS</t>
  </si>
  <si>
    <t>PPS</t>
  </si>
  <si>
    <t>REA</t>
  </si>
  <si>
    <t>SAR</t>
  </si>
  <si>
    <t>SCP</t>
  </si>
  <si>
    <t>COMPTABILITE</t>
  </si>
  <si>
    <t>N/A</t>
  </si>
  <si>
    <t>EIE</t>
  </si>
  <si>
    <t>PHILIPPE</t>
  </si>
  <si>
    <t>DENIS</t>
  </si>
  <si>
    <t>Employé / Technicien</t>
  </si>
  <si>
    <t>CHRISTIAN</t>
  </si>
  <si>
    <t>NICOLAS</t>
  </si>
  <si>
    <t>Hors Bilan Social</t>
  </si>
  <si>
    <t>PIERRE</t>
  </si>
  <si>
    <t>MICHEL</t>
  </si>
  <si>
    <t>VINCENT</t>
  </si>
  <si>
    <t>THOMAS</t>
  </si>
  <si>
    <t>FRANCOIS</t>
  </si>
  <si>
    <t>DIDIER</t>
  </si>
  <si>
    <t>DOMINIQUE</t>
  </si>
  <si>
    <t>LIONEL</t>
  </si>
  <si>
    <t>PATRICK</t>
  </si>
  <si>
    <t>BERNARD</t>
  </si>
  <si>
    <t>FRANCK</t>
  </si>
  <si>
    <t>ALAIN</t>
  </si>
  <si>
    <t>SYLVIE</t>
  </si>
  <si>
    <t>CLAUDE</t>
  </si>
  <si>
    <t>MARC</t>
  </si>
  <si>
    <t>OLIVIER</t>
  </si>
  <si>
    <t>DANIEL</t>
  </si>
  <si>
    <t>XAVIER</t>
  </si>
  <si>
    <t>PATRICE</t>
  </si>
  <si>
    <t>SEBASTIEN</t>
  </si>
  <si>
    <t>LAURENT</t>
  </si>
  <si>
    <t>PATRICIA</t>
  </si>
  <si>
    <t>THIERRY</t>
  </si>
  <si>
    <t>SYLVAIN</t>
  </si>
  <si>
    <t>MICKAEL</t>
  </si>
  <si>
    <t>ETIENNE</t>
  </si>
  <si>
    <t>CLEMENT</t>
  </si>
  <si>
    <t>PASCAL</t>
  </si>
  <si>
    <t>ERIC</t>
  </si>
  <si>
    <t>BEATRICE</t>
  </si>
  <si>
    <t>LEFEBVRE</t>
  </si>
  <si>
    <t>JULIE</t>
  </si>
  <si>
    <t>JUSTINE</t>
  </si>
  <si>
    <t>GILLES</t>
  </si>
  <si>
    <t>Service Center</t>
  </si>
  <si>
    <t>SAV</t>
  </si>
  <si>
    <t>Equipe projets</t>
  </si>
  <si>
    <r>
      <t xml:space="preserve">Axe
 </t>
    </r>
    <r>
      <rPr>
        <b/>
        <sz val="8"/>
        <color theme="0"/>
        <rFont val="Calibri"/>
        <family val="2"/>
        <scheme val="minor"/>
      </rPr>
      <t xml:space="preserve"> (note d'orienttaion formation)</t>
    </r>
  </si>
  <si>
    <t>Type de formation</t>
  </si>
  <si>
    <t>Financement
ADEFIM</t>
  </si>
  <si>
    <t>Total</t>
  </si>
  <si>
    <t>Réalisation</t>
  </si>
  <si>
    <t>Atout Majeur</t>
  </si>
  <si>
    <t>Service
/Division</t>
  </si>
  <si>
    <t>Typologie d'action</t>
  </si>
  <si>
    <t>Adaptation au poste / Maintien dans l’emploi</t>
  </si>
  <si>
    <t>Développement des compétences</t>
  </si>
  <si>
    <t>Étiquettes de lignes</t>
  </si>
  <si>
    <t>(vide)</t>
  </si>
  <si>
    <t>Total général</t>
  </si>
  <si>
    <t>Frais déplac.
/ héberg.</t>
  </si>
  <si>
    <t>FINANCEMENT ADEFIM</t>
  </si>
  <si>
    <t>Montant Total
Financement
ADEFIM</t>
  </si>
  <si>
    <t>Financement au titre du DIF</t>
  </si>
  <si>
    <t>Financement au titre du Plan</t>
  </si>
  <si>
    <t>Financement au titre de la PP</t>
  </si>
  <si>
    <t>Ecart</t>
  </si>
  <si>
    <t>Coûts
pédagogiques</t>
  </si>
  <si>
    <t>Coûts
salariaux chargés</t>
  </si>
  <si>
    <t>Durée
en heures</t>
  </si>
  <si>
    <t>Axe
(Filières)</t>
  </si>
  <si>
    <t>Nombre
d'actions</t>
  </si>
  <si>
    <t>Plan de formation 2011 - site de -----</t>
  </si>
  <si>
    <t>Université du vin</t>
  </si>
  <si>
    <t>IFPNL</t>
  </si>
  <si>
    <t>INSTN</t>
  </si>
  <si>
    <t>ATSI Formation</t>
  </si>
  <si>
    <t>Socotec</t>
  </si>
  <si>
    <t>Interfora</t>
  </si>
  <si>
    <t>Office International de l'eau</t>
  </si>
  <si>
    <t>Berlitz</t>
  </si>
  <si>
    <t>IFPST</t>
  </si>
  <si>
    <t>CCI Lyon</t>
  </si>
  <si>
    <t>Étiquettes de colonnes</t>
  </si>
  <si>
    <t>Nombre de Intitulé</t>
  </si>
  <si>
    <t>Valeurs</t>
  </si>
  <si>
    <t>(Tous)</t>
  </si>
  <si>
    <t>Somme de Durée</t>
  </si>
  <si>
    <t>Somme de Coût</t>
  </si>
  <si>
    <t>Somme de Coûts</t>
  </si>
  <si>
    <t xml:space="preserve"> </t>
  </si>
  <si>
    <t>Coûts totaux</t>
  </si>
  <si>
    <t>CSP / Sexe</t>
  </si>
  <si>
    <t>Coûts
totaux</t>
  </si>
  <si>
    <t>Analyse par filières</t>
  </si>
  <si>
    <t>Statistiques globales</t>
  </si>
  <si>
    <t>Analyse par typologie d'action</t>
  </si>
  <si>
    <t>Coûts
salariaux</t>
  </si>
  <si>
    <t>Nb personnes</t>
  </si>
  <si>
    <t>Nb heures</t>
  </si>
  <si>
    <t>Coûts
pédago.</t>
  </si>
  <si>
    <t>(Plusieurs éléments)</t>
  </si>
  <si>
    <t>Nombre de Matricule</t>
  </si>
  <si>
    <t>Structure des effectifs de l'entité</t>
  </si>
  <si>
    <t>Durée moyenne des formations par personne / CSP</t>
  </si>
  <si>
    <t>Nombre de personne sans formation dans l'année</t>
  </si>
  <si>
    <t>Effectif de plus de 50 ans</t>
  </si>
  <si>
    <t>Nbre de personne ayant suivie une formation par rapport à l'effectif total</t>
  </si>
  <si>
    <t>Taux de formation des + de 50 ans par rapport à l'effectif des + de 50 ans</t>
  </si>
  <si>
    <t>Nombre de Validation
(Oui/Non)</t>
  </si>
  <si>
    <t>Taux de réalisation du plan de formation par trimestre</t>
  </si>
  <si>
    <t>Nb heures par filières</t>
  </si>
  <si>
    <t>Coûts par filières</t>
  </si>
  <si>
    <t>Coûts par CSP</t>
  </si>
  <si>
    <t>Nb heures par CSP</t>
  </si>
  <si>
    <t>Coûts par sexes</t>
  </si>
  <si>
    <t>Nb heures par sexes</t>
  </si>
  <si>
    <t>Réalisation plan</t>
  </si>
  <si>
    <t>Cadres</t>
  </si>
  <si>
    <t>Etam</t>
  </si>
  <si>
    <t>Ouvrier</t>
  </si>
  <si>
    <t>Effectif en formation</t>
  </si>
  <si>
    <t>Taux de formation</t>
  </si>
  <si>
    <t>Effectif entité</t>
  </si>
  <si>
    <t>%</t>
  </si>
  <si>
    <t>Dont taux pour les 50  ans et plus au 01/01/2011</t>
  </si>
  <si>
    <t>Effectif 
+ 50 ans entité</t>
  </si>
  <si>
    <t>Effectif 
+ 50 ans en formation</t>
  </si>
  <si>
    <t>Taux de formation  des + 50 ans</t>
  </si>
  <si>
    <t>(= nb de personnes ayant suivi une formation dans l'année / effectif de l'entité) par CSP</t>
  </si>
  <si>
    <t>1 - Taux de formation de l'entité</t>
  </si>
  <si>
    <t>2 - Les non formations de l'entité</t>
  </si>
  <si>
    <t>(= personnes n'ayant suivi aucune formation dans l'année)</t>
  </si>
  <si>
    <t>Nom - Prénom</t>
  </si>
  <si>
    <t>Emploi/métier</t>
  </si>
  <si>
    <t>Sce/Dpt</t>
  </si>
  <si>
    <t>Total  :</t>
  </si>
  <si>
    <t xml:space="preserve"> n personnes</t>
  </si>
  <si>
    <t xml:space="preserve">3 - Indicateur qualité issu des évaluations des formation </t>
  </si>
  <si>
    <t>(= à définir)</t>
  </si>
  <si>
    <t>Indicateurs complémentaires 
plan de formation 2011 - site de -----</t>
  </si>
  <si>
    <t>Amandine</t>
  </si>
  <si>
    <t>Jean-Pierre</t>
  </si>
  <si>
    <t>PT Marc</t>
  </si>
  <si>
    <t>HL Michelle</t>
  </si>
  <si>
    <t>CT Jean-Pierre</t>
  </si>
  <si>
    <t>MZ Virginie</t>
  </si>
  <si>
    <t>BR Amandine</t>
  </si>
  <si>
    <t>MZ Marie</t>
  </si>
  <si>
    <t>MS Guillaume</t>
  </si>
  <si>
    <t>PE Sylvain</t>
  </si>
  <si>
    <t>DE Pierre</t>
  </si>
  <si>
    <t>FO Michel</t>
  </si>
  <si>
    <t>GN Alain</t>
  </si>
  <si>
    <t>LE Jean-Pierre</t>
  </si>
  <si>
    <t>CR Laurent</t>
  </si>
  <si>
    <t>MR Pierre-Yves</t>
  </si>
  <si>
    <t xml:space="preserve">DE Ghyslain </t>
  </si>
  <si>
    <t xml:space="preserve">MT Patrice </t>
  </si>
  <si>
    <t xml:space="preserve">BT Damien </t>
  </si>
  <si>
    <t xml:space="preserve">TN Xavier </t>
  </si>
  <si>
    <t xml:space="preserve">JT Xavier </t>
  </si>
  <si>
    <t xml:space="preserve">FS Bernard </t>
  </si>
  <si>
    <t xml:space="preserve">DE Olivier </t>
  </si>
  <si>
    <t>RICCARDI</t>
  </si>
  <si>
    <t>2019-Q1</t>
  </si>
  <si>
    <t>2019-Q2</t>
  </si>
  <si>
    <t>2019-Q3</t>
  </si>
  <si>
    <t>2019-Q4</t>
  </si>
  <si>
    <t>Nom de famille</t>
  </si>
  <si>
    <t>Nom du manager</t>
  </si>
  <si>
    <t>Nom de la société</t>
  </si>
  <si>
    <t>Nombre d'années d'ancienneté dans la société</t>
  </si>
  <si>
    <t>Definition du costing : DVC ou non DVC</t>
  </si>
  <si>
    <t>Code du CE (Actuellement vide)</t>
  </si>
  <si>
    <t>Job code</t>
  </si>
  <si>
    <t>Description du job code</t>
  </si>
  <si>
    <t>code function + description</t>
  </si>
  <si>
    <t>Business title</t>
  </si>
  <si>
    <t>Classification de l'employé</t>
  </si>
  <si>
    <t>Date de début de contrat</t>
  </si>
  <si>
    <t>N° de sécurité sociale</t>
  </si>
  <si>
    <t>French category code</t>
  </si>
  <si>
    <t>Description de la categorie</t>
  </si>
  <si>
    <t>grade ou groupe de poste</t>
  </si>
  <si>
    <t>00102933</t>
  </si>
  <si>
    <t>AIT HELLAL</t>
  </si>
  <si>
    <t>YAZID</t>
  </si>
  <si>
    <t>ALIX</t>
  </si>
  <si>
    <t>DVC</t>
  </si>
  <si>
    <t>9F16</t>
  </si>
  <si>
    <t>IAB2</t>
  </si>
  <si>
    <t>Manufacturing M-Skilled Worker</t>
  </si>
  <si>
    <t>B2 - Multi-skilled Operator</t>
  </si>
  <si>
    <t>IQPF</t>
  </si>
  <si>
    <t>Operator</t>
  </si>
  <si>
    <t>171050701904416</t>
  </si>
  <si>
    <t>Niveau III Echelon 1 Coeff 215</t>
  </si>
  <si>
    <t>GDP09</t>
  </si>
  <si>
    <t>00104634</t>
  </si>
  <si>
    <t>ALVES</t>
  </si>
  <si>
    <t>PAOLO</t>
  </si>
  <si>
    <t>XUEREB</t>
  </si>
  <si>
    <t>Gregory</t>
  </si>
  <si>
    <t>9F11</t>
  </si>
  <si>
    <t>IAB3</t>
  </si>
  <si>
    <t>Manufacturing Team LeaderShip</t>
  </si>
  <si>
    <t>B3 - Operations Team-Leader</t>
  </si>
  <si>
    <t>ANIMATEUR</t>
  </si>
  <si>
    <t>177023833701395</t>
  </si>
  <si>
    <t>Niveau III Echelon 3 Coeff 240</t>
  </si>
  <si>
    <t>GDP12</t>
  </si>
  <si>
    <t>00104692</t>
  </si>
  <si>
    <t>ARNAUD JOUFFREY</t>
  </si>
  <si>
    <t>JEAN-MARC</t>
  </si>
  <si>
    <t>OP EQUIP AUTOMATIS</t>
  </si>
  <si>
    <t>161073851715474</t>
  </si>
  <si>
    <t>Niveau II Echelon 3 Coeff 190</t>
  </si>
  <si>
    <t>10521382</t>
  </si>
  <si>
    <t>ALCALA</t>
  </si>
  <si>
    <t>ARNAUD</t>
  </si>
  <si>
    <t>PIFFAUT</t>
  </si>
  <si>
    <t>Robin</t>
  </si>
  <si>
    <t>Non DVC</t>
  </si>
  <si>
    <t>IIT3</t>
  </si>
  <si>
    <t>Maintenance Engineering</t>
  </si>
  <si>
    <t>T3 - Technical Team Leader</t>
  </si>
  <si>
    <t>ALTERNANT MAINTENANCE AUTOMATISME</t>
  </si>
  <si>
    <t>Clerical Worker</t>
  </si>
  <si>
    <t>194093417250956</t>
  </si>
  <si>
    <t>NA</t>
  </si>
  <si>
    <t>00068323</t>
  </si>
  <si>
    <t>POINT</t>
  </si>
  <si>
    <t>Laurence</t>
  </si>
  <si>
    <t>VERNE</t>
  </si>
  <si>
    <t>9F40</t>
  </si>
  <si>
    <t>OPERATEUR POLYVALENT</t>
  </si>
  <si>
    <t>281033805314310</t>
  </si>
  <si>
    <t>GDP08</t>
  </si>
  <si>
    <t>00069157</t>
  </si>
  <si>
    <t>JACKEL</t>
  </si>
  <si>
    <t>Ludovic</t>
  </si>
  <si>
    <t>IIT5</t>
  </si>
  <si>
    <t>Maintenance Supervision</t>
  </si>
  <si>
    <t>T5 - Technical Senior Engineer</t>
  </si>
  <si>
    <t>Responsable Technique (Maint/Meth/Ant Tech)</t>
  </si>
  <si>
    <t>Manager &amp; Engineer</t>
  </si>
  <si>
    <t>182023002802908</t>
  </si>
  <si>
    <t>P2_108</t>
  </si>
  <si>
    <t>Ing Position II - Indice 108</t>
  </si>
  <si>
    <t>00103045</t>
  </si>
  <si>
    <t>CHATAIGNER</t>
  </si>
  <si>
    <t>Stephane</t>
  </si>
  <si>
    <t>IAB5</t>
  </si>
  <si>
    <t>Manufacturing Supervision</t>
  </si>
  <si>
    <t>B5 - Operations Manager</t>
  </si>
  <si>
    <t>REF</t>
  </si>
  <si>
    <t>Supervisor</t>
  </si>
  <si>
    <t>167094313506571</t>
  </si>
  <si>
    <t>Niveau V Echelon 3 Coeff  365</t>
  </si>
  <si>
    <t>GDP17</t>
  </si>
  <si>
    <t>00104640</t>
  </si>
  <si>
    <t>BAJAT</t>
  </si>
  <si>
    <t>FOUASSIER</t>
  </si>
  <si>
    <t>Cecile</t>
  </si>
  <si>
    <t>LWB2</t>
  </si>
  <si>
    <t>Warehouse Multi-skilled Operat</t>
  </si>
  <si>
    <t>MANUTENTIO/CARISTE</t>
  </si>
  <si>
    <t>161063834702252</t>
  </si>
  <si>
    <t>Niveau III Echelon 2 Coeff 225</t>
  </si>
  <si>
    <t>00102936</t>
  </si>
  <si>
    <t>EMMANUEL</t>
  </si>
  <si>
    <t>SAVY</t>
  </si>
  <si>
    <t>JESSICA</t>
  </si>
  <si>
    <t>AGENT LOGISTIQUE MULTIFLUX</t>
  </si>
  <si>
    <t>175040701901923</t>
  </si>
  <si>
    <t>00103038</t>
  </si>
  <si>
    <t>JEAN-LUC</t>
  </si>
  <si>
    <t>IIT2</t>
  </si>
  <si>
    <t>Maintenance Operations</t>
  </si>
  <si>
    <t>T2 - Technical Employee</t>
  </si>
  <si>
    <t>TECHNICIEN MAINTENANCE</t>
  </si>
  <si>
    <t>166060701936751</t>
  </si>
  <si>
    <t>GDP11</t>
  </si>
  <si>
    <t>00103021</t>
  </si>
  <si>
    <t>ARTIGE</t>
  </si>
  <si>
    <t>JEAN-PIERRE</t>
  </si>
  <si>
    <t>HAON</t>
  </si>
  <si>
    <t>TIT4</t>
  </si>
  <si>
    <t>Multi Technologies, Design Engineer</t>
  </si>
  <si>
    <t>T4 - Technical Engineer</t>
  </si>
  <si>
    <t>PILOTE TECHNIQUE</t>
  </si>
  <si>
    <t>Technician</t>
  </si>
  <si>
    <t>162010701904207</t>
  </si>
  <si>
    <t>Niveau V Echelon 1 Coeff 305</t>
  </si>
  <si>
    <t>GDP15</t>
  </si>
  <si>
    <t>00103070</t>
  </si>
  <si>
    <t>AUBERT</t>
  </si>
  <si>
    <t>HERVE</t>
  </si>
  <si>
    <t>MONTEUR</t>
  </si>
  <si>
    <t>163020701909716</t>
  </si>
  <si>
    <t>GDP07</t>
  </si>
  <si>
    <t>00102998</t>
  </si>
  <si>
    <t>AVOUAC</t>
  </si>
  <si>
    <t>Mickael</t>
  </si>
  <si>
    <t>KFF5</t>
  </si>
  <si>
    <t>Upstream Planning Manager</t>
  </si>
  <si>
    <t>F5 - Functional Specialist Manager</t>
  </si>
  <si>
    <t>ROF Amont</t>
  </si>
  <si>
    <t>171030701906461</t>
  </si>
  <si>
    <t>00103009</t>
  </si>
  <si>
    <t>AYGLON</t>
  </si>
  <si>
    <t>167056914923276</t>
  </si>
  <si>
    <t>Niveau II Echelon 1 Coeff 170</t>
  </si>
  <si>
    <t>00104383</t>
  </si>
  <si>
    <t>BARBERA</t>
  </si>
  <si>
    <t>JEREMY</t>
  </si>
  <si>
    <t>SENEPART</t>
  </si>
  <si>
    <t>LAURENCE</t>
  </si>
  <si>
    <t>181055746303101</t>
  </si>
  <si>
    <t>00102944</t>
  </si>
  <si>
    <t>BAZIZ</t>
  </si>
  <si>
    <t>DIDINE</t>
  </si>
  <si>
    <t>LWB1</t>
  </si>
  <si>
    <t>Warehouse Operations</t>
  </si>
  <si>
    <t>B1 - Operator</t>
  </si>
  <si>
    <t>168113856372080</t>
  </si>
  <si>
    <t>00103071</t>
  </si>
  <si>
    <t>BEAUMEL</t>
  </si>
  <si>
    <t>CLAUDINE</t>
  </si>
  <si>
    <t>FUENTES</t>
  </si>
  <si>
    <t>TEOFILO</t>
  </si>
  <si>
    <t>QCS1</t>
  </si>
  <si>
    <t>Quality Control Operator</t>
  </si>
  <si>
    <t>S1 - Support clerk</t>
  </si>
  <si>
    <t>VERIFICATEUR</t>
  </si>
  <si>
    <t>259010701903019</t>
  </si>
  <si>
    <t>00102925</t>
  </si>
  <si>
    <t>BENCHEIKH</t>
  </si>
  <si>
    <t>MOHAMMED</t>
  </si>
  <si>
    <t>CONTROLEUR/CONDUCTEUR</t>
  </si>
  <si>
    <t>165119935085582</t>
  </si>
  <si>
    <t>00102971</t>
  </si>
  <si>
    <t>BLACHON</t>
  </si>
  <si>
    <t>HENRI</t>
  </si>
  <si>
    <t>CONTROLEUR</t>
  </si>
  <si>
    <t>166034209520247</t>
  </si>
  <si>
    <t>00103085</t>
  </si>
  <si>
    <t>BLAYE</t>
  </si>
  <si>
    <t>161080710700191</t>
  </si>
  <si>
    <t>00102961</t>
  </si>
  <si>
    <t>BONJOUR</t>
  </si>
  <si>
    <t>165075123004994</t>
  </si>
  <si>
    <t>Niveau IV Echelon 1 Coeff 255</t>
  </si>
  <si>
    <t>00103028</t>
  </si>
  <si>
    <t>BONNEFOY</t>
  </si>
  <si>
    <t>166070701944091</t>
  </si>
  <si>
    <t>00093558</t>
  </si>
  <si>
    <t>Borisjuks</t>
  </si>
  <si>
    <t>Dmitrijs</t>
  </si>
  <si>
    <t>IMP5</t>
  </si>
  <si>
    <t>Industrial Project Management</t>
  </si>
  <si>
    <t>P5 - Project Manager</t>
  </si>
  <si>
    <t>Material Productivity Leader (MPL)</t>
  </si>
  <si>
    <t>177099910700239</t>
  </si>
  <si>
    <t>P2_120</t>
  </si>
  <si>
    <t>Ing Position II - Indice 120</t>
  </si>
  <si>
    <t>00102987</t>
  </si>
  <si>
    <t>BOUCHIER</t>
  </si>
  <si>
    <t>DIMITRI</t>
  </si>
  <si>
    <t>176090701904231</t>
  </si>
  <si>
    <t>00102920</t>
  </si>
  <si>
    <t>BOUDIER</t>
  </si>
  <si>
    <t>EDDY</t>
  </si>
  <si>
    <t>176112123118074</t>
  </si>
  <si>
    <t>00102921</t>
  </si>
  <si>
    <t>BOULOGNE</t>
  </si>
  <si>
    <t>169086220412035</t>
  </si>
  <si>
    <t>00103039</t>
  </si>
  <si>
    <t>BRANJONNEAU</t>
  </si>
  <si>
    <t>163107817404333</t>
  </si>
  <si>
    <t>00115869</t>
  </si>
  <si>
    <t>BRUNEL</t>
  </si>
  <si>
    <t>179020701905946</t>
  </si>
  <si>
    <t>00102965</t>
  </si>
  <si>
    <t>CEYSSON</t>
  </si>
  <si>
    <t>FREDERIC</t>
  </si>
  <si>
    <t>177080701903372</t>
  </si>
  <si>
    <t>00103027</t>
  </si>
  <si>
    <t>CHABERT</t>
  </si>
  <si>
    <t>STEPHANE</t>
  </si>
  <si>
    <t>168040701927711</t>
  </si>
  <si>
    <t>00115872</t>
  </si>
  <si>
    <t>CHAL</t>
  </si>
  <si>
    <t>LOIC</t>
  </si>
  <si>
    <t>180110710204293</t>
  </si>
  <si>
    <t>00102966</t>
  </si>
  <si>
    <t>CHAMBON</t>
  </si>
  <si>
    <t>165050701936091</t>
  </si>
  <si>
    <t>00103022</t>
  </si>
  <si>
    <t>CHAMBONNET</t>
  </si>
  <si>
    <t>DARDARE</t>
  </si>
  <si>
    <t>UMF4</t>
  </si>
  <si>
    <t>Facility Engineer</t>
  </si>
  <si>
    <t>F4 - Functional Specialist Officer</t>
  </si>
  <si>
    <t>METHODISTE PROJET PRODUIT PROCESS</t>
  </si>
  <si>
    <t>166030701919281</t>
  </si>
  <si>
    <t>Niveau V Echelon 2 Coeff 335</t>
  </si>
  <si>
    <t>00103062</t>
  </si>
  <si>
    <t>CHANIOL</t>
  </si>
  <si>
    <t>SERGE</t>
  </si>
  <si>
    <t>163080701945050</t>
  </si>
  <si>
    <t>00103026</t>
  </si>
  <si>
    <t>CHAREYRE</t>
  </si>
  <si>
    <t>QCS2</t>
  </si>
  <si>
    <t>Quality Control Multi Skilled</t>
  </si>
  <si>
    <t>S2 - Support multi skilled clerk</t>
  </si>
  <si>
    <t>166110733008111</t>
  </si>
  <si>
    <t>00102960</t>
  </si>
  <si>
    <t>CHOMBART</t>
  </si>
  <si>
    <t>166087401009973</t>
  </si>
  <si>
    <t>10625862</t>
  </si>
  <si>
    <t>CORTADA</t>
  </si>
  <si>
    <t>JIMMY</t>
  </si>
  <si>
    <t>FELDER</t>
  </si>
  <si>
    <t>Martin</t>
  </si>
  <si>
    <t/>
  </si>
  <si>
    <t>FKF4</t>
  </si>
  <si>
    <t>FP&amp;A Analyst</t>
  </si>
  <si>
    <t>ALTERNANT CONTROLEUR DE GESTION JUNIOR</t>
  </si>
  <si>
    <t>187097115308011</t>
  </si>
  <si>
    <t>00103064</t>
  </si>
  <si>
    <t>COSTE</t>
  </si>
  <si>
    <t>GISELE</t>
  </si>
  <si>
    <t>261080711004702</t>
  </si>
  <si>
    <t>00102972</t>
  </si>
  <si>
    <t>CRUS</t>
  </si>
  <si>
    <t>JEAN-LOUIS</t>
  </si>
  <si>
    <t>161080701941586</t>
  </si>
  <si>
    <t>00103034</t>
  </si>
  <si>
    <t>DALL ALBA</t>
  </si>
  <si>
    <t>QAT4</t>
  </si>
  <si>
    <t>Manuf/LogisticsQualityAssurEng</t>
  </si>
  <si>
    <t>Assureur Qualite Produit Process</t>
  </si>
  <si>
    <t>165050701940249</t>
  </si>
  <si>
    <t>GDP16</t>
  </si>
  <si>
    <t>00102894</t>
  </si>
  <si>
    <t>DALLANEGRA</t>
  </si>
  <si>
    <t>GERALD</t>
  </si>
  <si>
    <t>171128522201413</t>
  </si>
  <si>
    <t>00103050</t>
  </si>
  <si>
    <t>DAMIAN</t>
  </si>
  <si>
    <t>JEAN-CLAUDE</t>
  </si>
  <si>
    <t>LES4</t>
  </si>
  <si>
    <t>MasterDB Supply Chain Speciali</t>
  </si>
  <si>
    <t>S4 - Support Officer</t>
  </si>
  <si>
    <t>GESTIONNAIRE MODIFICATIONS PRODUITS</t>
  </si>
  <si>
    <t>161097306501556</t>
  </si>
  <si>
    <t>00102968</t>
  </si>
  <si>
    <t>DARCY</t>
  </si>
  <si>
    <t>163086276505950</t>
  </si>
  <si>
    <t>00011655</t>
  </si>
  <si>
    <t>QMG6</t>
  </si>
  <si>
    <t>Quality Manager/Unit</t>
  </si>
  <si>
    <t>G6 - Funct. Generalist Mgr/Unit</t>
  </si>
  <si>
    <t>RESP QUALITE SERE</t>
  </si>
  <si>
    <t>160127505129644</t>
  </si>
  <si>
    <t>3A_135</t>
  </si>
  <si>
    <t>Ing Position IIIA - Indice 135</t>
  </si>
  <si>
    <t>00103012</t>
  </si>
  <si>
    <t>DE BESSE</t>
  </si>
  <si>
    <t>161120701960458</t>
  </si>
  <si>
    <t>00102973</t>
  </si>
  <si>
    <t>DESCHAUX</t>
  </si>
  <si>
    <t>167070701936124</t>
  </si>
  <si>
    <t>00068142</t>
  </si>
  <si>
    <t>DUBREUIL</t>
  </si>
  <si>
    <t>Nicolas</t>
  </si>
  <si>
    <t>ASSURENCE QUALITE FOURNISSEUR</t>
  </si>
  <si>
    <t>185043818518252</t>
  </si>
  <si>
    <t>Niveau IV Echelon 3 Coeff 285</t>
  </si>
  <si>
    <t>GDP14</t>
  </si>
  <si>
    <t>00103003</t>
  </si>
  <si>
    <t>DUCROS</t>
  </si>
  <si>
    <t>REMI</t>
  </si>
  <si>
    <t>163070701938995</t>
  </si>
  <si>
    <t>00103074</t>
  </si>
  <si>
    <t>DUNY</t>
  </si>
  <si>
    <t>ADJOINT DE GESTION</t>
  </si>
  <si>
    <t>162040701921279</t>
  </si>
  <si>
    <t>00102984</t>
  </si>
  <si>
    <t>DUPLAN</t>
  </si>
  <si>
    <t>JEROME</t>
  </si>
  <si>
    <t>176010701906376</t>
  </si>
  <si>
    <t>00102981</t>
  </si>
  <si>
    <t>DURAND</t>
  </si>
  <si>
    <t>GUY</t>
  </si>
  <si>
    <t>167070701937807</t>
  </si>
  <si>
    <t>00102983</t>
  </si>
  <si>
    <t>DURIEU</t>
  </si>
  <si>
    <t>176060701902597</t>
  </si>
  <si>
    <t>00103061</t>
  </si>
  <si>
    <t>ESCLANGON</t>
  </si>
  <si>
    <t>163060734102595</t>
  </si>
  <si>
    <t>Niveau IV Echelon 2 Coeff 270</t>
  </si>
  <si>
    <t>GDP13</t>
  </si>
  <si>
    <t>00102990</t>
  </si>
  <si>
    <t>ESTEBAN</t>
  </si>
  <si>
    <t>MANUEL</t>
  </si>
  <si>
    <t>176020701901741</t>
  </si>
  <si>
    <t>00103056</t>
  </si>
  <si>
    <t>GESTIONNAIRE OUTILLAGE ETALONNAGE</t>
  </si>
  <si>
    <t>165010713200103</t>
  </si>
  <si>
    <t>00102895</t>
  </si>
  <si>
    <t>FAYOLLE</t>
  </si>
  <si>
    <t>RENAUD</t>
  </si>
  <si>
    <t>186090701901256</t>
  </si>
  <si>
    <t>00069432</t>
  </si>
  <si>
    <t>FHF6</t>
  </si>
  <si>
    <t>Finance Business Partner/Plant or Site</t>
  </si>
  <si>
    <t>F6 - Funct. Specialist Senior Mgr</t>
  </si>
  <si>
    <t>Controleur Financier</t>
  </si>
  <si>
    <t>165089910957971</t>
  </si>
  <si>
    <t>00103092</t>
  </si>
  <si>
    <t>FERRERO</t>
  </si>
  <si>
    <t>162070701937066</t>
  </si>
  <si>
    <t>00102896</t>
  </si>
  <si>
    <t>FONTAINE</t>
  </si>
  <si>
    <t>GAEL</t>
  </si>
  <si>
    <t>174083805319543</t>
  </si>
  <si>
    <t>00102897</t>
  </si>
  <si>
    <t>FONTIBUS</t>
  </si>
  <si>
    <t>ROMUALD</t>
  </si>
  <si>
    <t>177097401207301</t>
  </si>
  <si>
    <t>00103083</t>
  </si>
  <si>
    <t>FOUREL</t>
  </si>
  <si>
    <t>CATHERINE</t>
  </si>
  <si>
    <t>261040701918112</t>
  </si>
  <si>
    <t>00103017</t>
  </si>
  <si>
    <t>FOURQUET</t>
  </si>
  <si>
    <t>FABIENNE</t>
  </si>
  <si>
    <t>LWB3</t>
  </si>
  <si>
    <t>Warehouse Team Leadership</t>
  </si>
  <si>
    <t>264072636201840</t>
  </si>
  <si>
    <t>10631106</t>
  </si>
  <si>
    <t>FROLOVA RIVASI</t>
  </si>
  <si>
    <t>Maria</t>
  </si>
  <si>
    <t>HMG6</t>
  </si>
  <si>
    <t>HR Business Partner/Unit</t>
  </si>
  <si>
    <t>HRBP SEA</t>
  </si>
  <si>
    <t>285029912321256</t>
  </si>
  <si>
    <t>00103019</t>
  </si>
  <si>
    <t>QET5</t>
  </si>
  <si>
    <t>Supply Quality Senior Engineer</t>
  </si>
  <si>
    <t>Responsable IQR / AQF</t>
  </si>
  <si>
    <t>165070701948003</t>
  </si>
  <si>
    <t>00103057</t>
  </si>
  <si>
    <t>GAILLARD</t>
  </si>
  <si>
    <t>KIB4</t>
  </si>
  <si>
    <t>Inventory and Planning specialist</t>
  </si>
  <si>
    <t>B4 - Operations Assistant Manager</t>
  </si>
  <si>
    <t>GESTIONNAIRE DE FLUX</t>
  </si>
  <si>
    <t>162040734101327</t>
  </si>
  <si>
    <t>00102898</t>
  </si>
  <si>
    <t>GARCIA</t>
  </si>
  <si>
    <t>172110701901691</t>
  </si>
  <si>
    <t>00103081</t>
  </si>
  <si>
    <t>GAUTHIER</t>
  </si>
  <si>
    <t>162050734607921</t>
  </si>
  <si>
    <t>00103004</t>
  </si>
  <si>
    <t>GHERSA</t>
  </si>
  <si>
    <t>OUALI</t>
  </si>
  <si>
    <t>167120701972333</t>
  </si>
  <si>
    <t>00103046</t>
  </si>
  <si>
    <t>GINESTE</t>
  </si>
  <si>
    <t>169020711000492</t>
  </si>
  <si>
    <t>00102928</t>
  </si>
  <si>
    <t>GONZALEZ</t>
  </si>
  <si>
    <t>185050701903815</t>
  </si>
  <si>
    <t>00103093</t>
  </si>
  <si>
    <t>GRABARZ</t>
  </si>
  <si>
    <t>AGENT LOGISTIQUE MUTLIFLUX</t>
  </si>
  <si>
    <t>162019935367265</t>
  </si>
  <si>
    <t>00103063</t>
  </si>
  <si>
    <t>GRASSET</t>
  </si>
  <si>
    <t>163030734101161</t>
  </si>
  <si>
    <t>00102985</t>
  </si>
  <si>
    <t>GROUPIERRE</t>
  </si>
  <si>
    <t>167040733001909</t>
  </si>
  <si>
    <t>00103035</t>
  </si>
  <si>
    <t>GUILHON</t>
  </si>
  <si>
    <t>164030734903440</t>
  </si>
  <si>
    <t>00103114</t>
  </si>
  <si>
    <t>RESPONSABLE MAINTENANCE ET ANTENNE TECHNIQUE</t>
  </si>
  <si>
    <t>161030701913889</t>
  </si>
  <si>
    <t>00102926</t>
  </si>
  <si>
    <t>HERITIER</t>
  </si>
  <si>
    <t>MARJORIE</t>
  </si>
  <si>
    <t>272070701902070</t>
  </si>
  <si>
    <t>00103099</t>
  </si>
  <si>
    <t>HILAIRE</t>
  </si>
  <si>
    <t>CLAUDIE</t>
  </si>
  <si>
    <t>IAB1</t>
  </si>
  <si>
    <t>Manufacturing Worker</t>
  </si>
  <si>
    <t>262090734614170</t>
  </si>
  <si>
    <t>00191248</t>
  </si>
  <si>
    <t>JACQUEMOUD-COLLET</t>
  </si>
  <si>
    <t>Johann</t>
  </si>
  <si>
    <t>IST5</t>
  </si>
  <si>
    <t>Indus &amp; Manufact Senior Engine</t>
  </si>
  <si>
    <t>Responsable performance, projets &amp; SPS</t>
  </si>
  <si>
    <t>184026444520580</t>
  </si>
  <si>
    <t>00103006</t>
  </si>
  <si>
    <t>JARDET</t>
  </si>
  <si>
    <t>SOPHIE</t>
  </si>
  <si>
    <t>268040701925382</t>
  </si>
  <si>
    <t>00102910</t>
  </si>
  <si>
    <t>JOANNY</t>
  </si>
  <si>
    <t>IST4</t>
  </si>
  <si>
    <t>Indus &amp; Manufact Engineering</t>
  </si>
  <si>
    <t>Methodiste des moyens</t>
  </si>
  <si>
    <t>181060701901754</t>
  </si>
  <si>
    <t>00103029</t>
  </si>
  <si>
    <t>KRASOUSKY</t>
  </si>
  <si>
    <t>167090701954170</t>
  </si>
  <si>
    <t>00102899</t>
  </si>
  <si>
    <t>LACLAVERE</t>
  </si>
  <si>
    <t>AURELIE</t>
  </si>
  <si>
    <t>283041302701556</t>
  </si>
  <si>
    <t>00103001</t>
  </si>
  <si>
    <t>LACOMBE</t>
  </si>
  <si>
    <t>168044932805019</t>
  </si>
  <si>
    <t>00102992</t>
  </si>
  <si>
    <t>RAPHAEL</t>
  </si>
  <si>
    <t>LWS4</t>
  </si>
  <si>
    <t>Warehouse Process Specialist</t>
  </si>
  <si>
    <t>METHODES MAINTENANCE</t>
  </si>
  <si>
    <t>170120701906856</t>
  </si>
  <si>
    <t>00103101</t>
  </si>
  <si>
    <t>161100701953694</t>
  </si>
  <si>
    <t>00102996</t>
  </si>
  <si>
    <t>LADET</t>
  </si>
  <si>
    <t>BRUNO</t>
  </si>
  <si>
    <t>172128400719354</t>
  </si>
  <si>
    <t>00103025</t>
  </si>
  <si>
    <t>LANDRAUD</t>
  </si>
  <si>
    <t>EHG5</t>
  </si>
  <si>
    <t>Environment / H&amp;S Senior Specialist</t>
  </si>
  <si>
    <t>G5 - Functional Generalist Manager</t>
  </si>
  <si>
    <t>Responasable Environnement, Energie et SMQ</t>
  </si>
  <si>
    <t>263120701967929</t>
  </si>
  <si>
    <t>00102986</t>
  </si>
  <si>
    <t>LARCHEVEQUE</t>
  </si>
  <si>
    <t>166051803303934</t>
  </si>
  <si>
    <t>00103054</t>
  </si>
  <si>
    <t>LAVASTRE</t>
  </si>
  <si>
    <t>ROLAND</t>
  </si>
  <si>
    <t>METHODISTE DES MOYENS</t>
  </si>
  <si>
    <t>161044313503920</t>
  </si>
  <si>
    <t>00103094</t>
  </si>
  <si>
    <t>LEBRE</t>
  </si>
  <si>
    <t>262030718606795</t>
  </si>
  <si>
    <t>00103013</t>
  </si>
  <si>
    <t>BASTIEN</t>
  </si>
  <si>
    <t>171078072102426</t>
  </si>
  <si>
    <t>00102963</t>
  </si>
  <si>
    <t>LEFRONT</t>
  </si>
  <si>
    <t>HAROLD</t>
  </si>
  <si>
    <t>170052705101945</t>
  </si>
  <si>
    <t>00102978</t>
  </si>
  <si>
    <t>LHORENS</t>
  </si>
  <si>
    <t>JEAN-YVES</t>
  </si>
  <si>
    <t>TECHNICIEN MAINTENANCE TPJ</t>
  </si>
  <si>
    <t>172090701902055</t>
  </si>
  <si>
    <t>00102997</t>
  </si>
  <si>
    <t>LOYRION</t>
  </si>
  <si>
    <t>170122636220082</t>
  </si>
  <si>
    <t>00103090</t>
  </si>
  <si>
    <t>LURIE</t>
  </si>
  <si>
    <t>162048408703913</t>
  </si>
  <si>
    <t>00115873</t>
  </si>
  <si>
    <t>MACQUET</t>
  </si>
  <si>
    <t>165037645104405</t>
  </si>
  <si>
    <t>00102902</t>
  </si>
  <si>
    <t>MARTIN</t>
  </si>
  <si>
    <t>159026938203430</t>
  </si>
  <si>
    <t>00103023</t>
  </si>
  <si>
    <t>KFB5</t>
  </si>
  <si>
    <t>Downstream Planning Manager</t>
  </si>
  <si>
    <t>ROF AVAL</t>
  </si>
  <si>
    <t>168040701922959</t>
  </si>
  <si>
    <t>00102903</t>
  </si>
  <si>
    <t>MASMEJEAN</t>
  </si>
  <si>
    <t>JACKY</t>
  </si>
  <si>
    <t>159090701945761</t>
  </si>
  <si>
    <t>00102993</t>
  </si>
  <si>
    <t>MAZE</t>
  </si>
  <si>
    <t>CHRISTOPHE</t>
  </si>
  <si>
    <t>171070701901379</t>
  </si>
  <si>
    <t>00103014</t>
  </si>
  <si>
    <t>MEJEAN</t>
  </si>
  <si>
    <t>169050701932428</t>
  </si>
  <si>
    <t>00103033</t>
  </si>
  <si>
    <t>MONNIER-GUINOISEAU</t>
  </si>
  <si>
    <t>CHANTAL</t>
  </si>
  <si>
    <t>COMPTABLE ANALYTIQUE</t>
  </si>
  <si>
    <t>259026938608305</t>
  </si>
  <si>
    <t>00103043</t>
  </si>
  <si>
    <t>MOULIN</t>
  </si>
  <si>
    <t>166030701919776</t>
  </si>
  <si>
    <t>00102976</t>
  </si>
  <si>
    <t>MURA</t>
  </si>
  <si>
    <t>180120701902792</t>
  </si>
  <si>
    <t>00103059</t>
  </si>
  <si>
    <t>MURILLON</t>
  </si>
  <si>
    <t>LUC</t>
  </si>
  <si>
    <t>164050701929313</t>
  </si>
  <si>
    <t>10630739</t>
  </si>
  <si>
    <t>NEGRE</t>
  </si>
  <si>
    <t>Ingenieur Informatique Industrielle</t>
  </si>
  <si>
    <t>182060701903188</t>
  </si>
  <si>
    <t>P2_114</t>
  </si>
  <si>
    <t>Ing Position II - Indice 114</t>
  </si>
  <si>
    <t>00102943</t>
  </si>
  <si>
    <t>NINAT</t>
  </si>
  <si>
    <t>167097814601906</t>
  </si>
  <si>
    <t>00103047</t>
  </si>
  <si>
    <t>NOBLESSE</t>
  </si>
  <si>
    <t>166111300118116</t>
  </si>
  <si>
    <t>00102932</t>
  </si>
  <si>
    <t>NOUIS</t>
  </si>
  <si>
    <t>RICHARD</t>
  </si>
  <si>
    <t>182041827905484</t>
  </si>
  <si>
    <t>00102991</t>
  </si>
  <si>
    <t>PENTLAS</t>
  </si>
  <si>
    <t>173098941803566</t>
  </si>
  <si>
    <t>00102905</t>
  </si>
  <si>
    <t>PEREIRA</t>
  </si>
  <si>
    <t>ELISEU</t>
  </si>
  <si>
    <t>167039963902567</t>
  </si>
  <si>
    <t>00103111</t>
  </si>
  <si>
    <t>PEYTIER</t>
  </si>
  <si>
    <t>161030701913988</t>
  </si>
  <si>
    <t>00103076</t>
  </si>
  <si>
    <t>PICOLLET</t>
  </si>
  <si>
    <t>EHG4</t>
  </si>
  <si>
    <t>Environment / H&amp;S Specialist</t>
  </si>
  <si>
    <t>G4 - Functional Generalist Officer</t>
  </si>
  <si>
    <t>CHARGE DE SECURITE ET AMELIORATION PERMANENTE</t>
  </si>
  <si>
    <t>162021308107307</t>
  </si>
  <si>
    <t>00240053</t>
  </si>
  <si>
    <t>IST6</t>
  </si>
  <si>
    <t>Indus &amp; Man Eng Mgr / Unit</t>
  </si>
  <si>
    <t>T6 - Technical Manager/Site</t>
  </si>
  <si>
    <t>RESPONSABLE METHODES/MAINTENANCE</t>
  </si>
  <si>
    <t>190026920202342</t>
  </si>
  <si>
    <t>00103030</t>
  </si>
  <si>
    <t>PIQ</t>
  </si>
  <si>
    <t>169040701926076</t>
  </si>
  <si>
    <t>00102906</t>
  </si>
  <si>
    <t>PIZOT</t>
  </si>
  <si>
    <t>SOLANGE</t>
  </si>
  <si>
    <t>263040719500152</t>
  </si>
  <si>
    <t>00103116</t>
  </si>
  <si>
    <t>PONTAL</t>
  </si>
  <si>
    <t>160090701945118</t>
  </si>
  <si>
    <t>00102930</t>
  </si>
  <si>
    <t>POUGET</t>
  </si>
  <si>
    <t>165060701943532</t>
  </si>
  <si>
    <t>00103007</t>
  </si>
  <si>
    <t>PRONIER</t>
  </si>
  <si>
    <t>166056938419596</t>
  </si>
  <si>
    <t>00103024</t>
  </si>
  <si>
    <t>RAOUX</t>
  </si>
  <si>
    <t>264113509321175</t>
  </si>
  <si>
    <t>00103044</t>
  </si>
  <si>
    <t>RAVINET</t>
  </si>
  <si>
    <t>JEAN-MARIE</t>
  </si>
  <si>
    <t>162058403135634</t>
  </si>
  <si>
    <t>00099084</t>
  </si>
  <si>
    <t>KMG6</t>
  </si>
  <si>
    <t>Supply Chain Planning Management / Plant</t>
  </si>
  <si>
    <t>RESPONSABLE SUPPLY CHAIN</t>
  </si>
  <si>
    <t>173083851622048</t>
  </si>
  <si>
    <t>00102907</t>
  </si>
  <si>
    <t>ROMAN</t>
  </si>
  <si>
    <t>186090701905612</t>
  </si>
  <si>
    <t>00103018</t>
  </si>
  <si>
    <t>ROUBY</t>
  </si>
  <si>
    <t>MURIELLE</t>
  </si>
  <si>
    <t>264090734910812</t>
  </si>
  <si>
    <t>00102982</t>
  </si>
  <si>
    <t>ROUME</t>
  </si>
  <si>
    <t>171040734101371</t>
  </si>
  <si>
    <t>00103036</t>
  </si>
  <si>
    <t>SANIAL</t>
  </si>
  <si>
    <t>264100706600585</t>
  </si>
  <si>
    <t>00102935</t>
  </si>
  <si>
    <t>LWB5</t>
  </si>
  <si>
    <t>Warehouse Supervision</t>
  </si>
  <si>
    <t>REL</t>
  </si>
  <si>
    <t>284106938203249</t>
  </si>
  <si>
    <t>00102909</t>
  </si>
  <si>
    <t>SCHILLINGER</t>
  </si>
  <si>
    <t>QBT5</t>
  </si>
  <si>
    <t>Claim Management Engineer</t>
  </si>
  <si>
    <t>Pilote Satisfaction Clien</t>
  </si>
  <si>
    <t>170025775106266</t>
  </si>
  <si>
    <t>00102954</t>
  </si>
  <si>
    <t>Responsable Equipe Fabrication</t>
  </si>
  <si>
    <t>266113851602007</t>
  </si>
  <si>
    <t>00102911</t>
  </si>
  <si>
    <t>SERRE</t>
  </si>
  <si>
    <t>163090701951994</t>
  </si>
  <si>
    <t>00103008</t>
  </si>
  <si>
    <t>SINACORI</t>
  </si>
  <si>
    <t>METHODISTE PROJET PRODUIT PROCESS,</t>
  </si>
  <si>
    <t>169063818501070</t>
  </si>
  <si>
    <t>00103000</t>
  </si>
  <si>
    <t>SOUCHE</t>
  </si>
  <si>
    <t>172070701903409</t>
  </si>
  <si>
    <t>00103075</t>
  </si>
  <si>
    <t>TESTUD</t>
  </si>
  <si>
    <t>160050701924563</t>
  </si>
  <si>
    <t>00104628</t>
  </si>
  <si>
    <t>BARAZZUTTI</t>
  </si>
  <si>
    <t>173033851703229</t>
  </si>
  <si>
    <t>00103005</t>
  </si>
  <si>
    <t>JEAN-JACQUES</t>
  </si>
  <si>
    <t>156030701910279</t>
  </si>
  <si>
    <t>10559280</t>
  </si>
  <si>
    <t>BENASSI</t>
  </si>
  <si>
    <t>Christian</t>
  </si>
  <si>
    <t>MOULEUR REFERENT H/F</t>
  </si>
  <si>
    <t>170096938414910</t>
  </si>
  <si>
    <t>10559278</t>
  </si>
  <si>
    <t>BOISSON MENUEL</t>
  </si>
  <si>
    <t>Bertrand</t>
  </si>
  <si>
    <t>MOULEUR REFERENT</t>
  </si>
  <si>
    <t>183083833703173</t>
  </si>
  <si>
    <t>00104646</t>
  </si>
  <si>
    <t>BOUQUET</t>
  </si>
  <si>
    <t>DAVID</t>
  </si>
  <si>
    <t>171073856303569</t>
  </si>
  <si>
    <t>histoire covoiturage</t>
  </si>
  <si>
    <t>10559261</t>
  </si>
  <si>
    <t>BRISARD</t>
  </si>
  <si>
    <t>SIMON</t>
  </si>
  <si>
    <t>Mouleur Referent</t>
  </si>
  <si>
    <t>185083818502975</t>
  </si>
  <si>
    <t>00104658</t>
  </si>
  <si>
    <t>BRUN</t>
  </si>
  <si>
    <t>166033851711102</t>
  </si>
  <si>
    <t>00104645</t>
  </si>
  <si>
    <t>Technicien Maintenance</t>
  </si>
  <si>
    <t>161083851616413</t>
  </si>
  <si>
    <t>00104784</t>
  </si>
  <si>
    <t>BUISSON</t>
  </si>
  <si>
    <t>Florian</t>
  </si>
  <si>
    <t>RESPONSABLE MAINTENANCE</t>
  </si>
  <si>
    <t>185033851608302</t>
  </si>
  <si>
    <t>00135347</t>
  </si>
  <si>
    <t>BUNEL</t>
  </si>
  <si>
    <t>Operateur Mouleur</t>
  </si>
  <si>
    <t>165123324310421</t>
  </si>
  <si>
    <t>00190922</t>
  </si>
  <si>
    <t>IAB6</t>
  </si>
  <si>
    <t>Manufacturing Operations Mgt</t>
  </si>
  <si>
    <t>B6 - Operations Manager/Unit</t>
  </si>
  <si>
    <t>PLANT MANAGER SEA</t>
  </si>
  <si>
    <t>170037221600174</t>
  </si>
  <si>
    <t>00104625</t>
  </si>
  <si>
    <t>CHENAVAS</t>
  </si>
  <si>
    <t>171013851704087</t>
  </si>
  <si>
    <t>00104649</t>
  </si>
  <si>
    <t>CHENAVIER</t>
  </si>
  <si>
    <t>AG.MAINT.MULTIPLES</t>
  </si>
  <si>
    <t>168013805311712</t>
  </si>
  <si>
    <t>00104664</t>
  </si>
  <si>
    <t>COMBE</t>
  </si>
  <si>
    <t>168033851710012</t>
  </si>
  <si>
    <t>GDP10</t>
  </si>
  <si>
    <t>00332168</t>
  </si>
  <si>
    <t>COPPOLA</t>
  </si>
  <si>
    <t>183053851612194</t>
  </si>
  <si>
    <t>00104710</t>
  </si>
  <si>
    <t>COUTO</t>
  </si>
  <si>
    <t>ADRIANO</t>
  </si>
  <si>
    <t>162029903915527</t>
  </si>
  <si>
    <t>10554392</t>
  </si>
  <si>
    <t>DA SILVA</t>
  </si>
  <si>
    <t>Sylvie</t>
  </si>
  <si>
    <t>280027306510240</t>
  </si>
  <si>
    <t>00332340</t>
  </si>
  <si>
    <t>STEVE</t>
  </si>
  <si>
    <t>192043833702658</t>
  </si>
  <si>
    <t>00104650</t>
  </si>
  <si>
    <t>DESORMEAU BEDOT</t>
  </si>
  <si>
    <t>165073856345837</t>
  </si>
  <si>
    <t>10555317</t>
  </si>
  <si>
    <t>DJELLOULI</t>
  </si>
  <si>
    <t>BRAHIM</t>
  </si>
  <si>
    <t>168012115402852</t>
  </si>
  <si>
    <t>00288443</t>
  </si>
  <si>
    <t>David</t>
  </si>
  <si>
    <t>189093856302010</t>
  </si>
  <si>
    <t>00012837</t>
  </si>
  <si>
    <t>RESPONSABLE DE SITE</t>
  </si>
  <si>
    <t>275010103403311</t>
  </si>
  <si>
    <t>00104638</t>
  </si>
  <si>
    <t>GAYAT</t>
  </si>
  <si>
    <t>177033856303995</t>
  </si>
  <si>
    <t>00076818</t>
  </si>
  <si>
    <t>GENNARO</t>
  </si>
  <si>
    <t>Serge</t>
  </si>
  <si>
    <t>ITT2</t>
  </si>
  <si>
    <t>Tooling Operations</t>
  </si>
  <si>
    <t>TECHNICIEN MOULES</t>
  </si>
  <si>
    <t>160123851725208</t>
  </si>
  <si>
    <t>00104656</t>
  </si>
  <si>
    <t>GOURBAT</t>
  </si>
  <si>
    <t>164098708520502</t>
  </si>
  <si>
    <t>00103065</t>
  </si>
  <si>
    <t>CORRESPONDANT CLIENT</t>
  </si>
  <si>
    <t>264110701968555</t>
  </si>
  <si>
    <t>00103082</t>
  </si>
  <si>
    <t>THEROND</t>
  </si>
  <si>
    <t>NADIA</t>
  </si>
  <si>
    <t>ASSISTANTE ADMINISTRATIVE / ACCUEIL</t>
  </si>
  <si>
    <t>259084808010232</t>
  </si>
  <si>
    <t>10513086</t>
  </si>
  <si>
    <t>TOULOUZE</t>
  </si>
  <si>
    <t>HUGUES</t>
  </si>
  <si>
    <t>HMG4</t>
  </si>
  <si>
    <t>HR Generalist</t>
  </si>
  <si>
    <t>ALTERNANT HRBP JUNIOR</t>
  </si>
  <si>
    <t>295060701907833</t>
  </si>
  <si>
    <t>00104655</t>
  </si>
  <si>
    <t>GRANGIER</t>
  </si>
  <si>
    <t>164062634711539</t>
  </si>
  <si>
    <t>10555049</t>
  </si>
  <si>
    <t>GREPPAT</t>
  </si>
  <si>
    <t>Christophe</t>
  </si>
  <si>
    <t>174113833701494</t>
  </si>
  <si>
    <t>00136713</t>
  </si>
  <si>
    <t>RESPONSABLE SITE LATTES</t>
  </si>
  <si>
    <t>163067306509326</t>
  </si>
  <si>
    <t>00104685</t>
  </si>
  <si>
    <t>GUILLAUD</t>
  </si>
  <si>
    <t>160073819649503</t>
  </si>
  <si>
    <t>00190953</t>
  </si>
  <si>
    <t>GASCARD</t>
  </si>
  <si>
    <t>Olivier</t>
  </si>
  <si>
    <t>METHODISTE/ANT TECHNIQUE</t>
  </si>
  <si>
    <t>172049137701171</t>
  </si>
  <si>
    <t>00190978</t>
  </si>
  <si>
    <t>WAGON</t>
  </si>
  <si>
    <t>Jean-Paul</t>
  </si>
  <si>
    <t>Agent logistique</t>
  </si>
  <si>
    <t>165096235105474</t>
  </si>
  <si>
    <t>00191040</t>
  </si>
  <si>
    <t>RGOUAI</t>
  </si>
  <si>
    <t>Mohamed</t>
  </si>
  <si>
    <t>Pilote traitement surface</t>
  </si>
  <si>
    <t>172099935072432</t>
  </si>
  <si>
    <t>00191166</t>
  </si>
  <si>
    <t>BONAFOUS</t>
  </si>
  <si>
    <t>Animateur QEHS Usine</t>
  </si>
  <si>
    <t>283118313720625</t>
  </si>
  <si>
    <t>00191202</t>
  </si>
  <si>
    <t>RUGGIERO</t>
  </si>
  <si>
    <t>163061315519904</t>
  </si>
  <si>
    <t>00191229</t>
  </si>
  <si>
    <t>HIPPOLITE</t>
  </si>
  <si>
    <t>170126216003104</t>
  </si>
  <si>
    <t>00102889</t>
  </si>
  <si>
    <t>TOURMEAU</t>
  </si>
  <si>
    <t>LYDIA</t>
  </si>
  <si>
    <t>263097318135565</t>
  </si>
  <si>
    <t>00191283</t>
  </si>
  <si>
    <t>AUJOUR</t>
  </si>
  <si>
    <t>165128106505441</t>
  </si>
  <si>
    <t>00191295</t>
  </si>
  <si>
    <t>ROUCHE</t>
  </si>
  <si>
    <t>Alain</t>
  </si>
  <si>
    <t>164123417218357</t>
  </si>
  <si>
    <t>00191320</t>
  </si>
  <si>
    <t>167114809528278</t>
  </si>
  <si>
    <t>00191504</t>
  </si>
  <si>
    <t>162069741001519</t>
  </si>
  <si>
    <t>00191507</t>
  </si>
  <si>
    <t>BIGOTIERE</t>
  </si>
  <si>
    <t>Jean-Charles</t>
  </si>
  <si>
    <t>IST3</t>
  </si>
  <si>
    <t>Indus/Manufact. Engineer Spec</t>
  </si>
  <si>
    <t>Technicien Methodes</t>
  </si>
  <si>
    <t>169103430102050</t>
  </si>
  <si>
    <t>00191510</t>
  </si>
  <si>
    <t>KHALIFI</t>
  </si>
  <si>
    <t>162019938073565</t>
  </si>
  <si>
    <t>00191520</t>
  </si>
  <si>
    <t>HAUTOT</t>
  </si>
  <si>
    <t>Pascal</t>
  </si>
  <si>
    <t>161027621201017</t>
  </si>
  <si>
    <t>00191532</t>
  </si>
  <si>
    <t>VERANT</t>
  </si>
  <si>
    <t>163061300405819</t>
  </si>
  <si>
    <t>00191549</t>
  </si>
  <si>
    <t>PRIEUR</t>
  </si>
  <si>
    <t>Jean-Marc</t>
  </si>
  <si>
    <t>162083417203743</t>
  </si>
  <si>
    <t>00191664</t>
  </si>
  <si>
    <t>REVERTE</t>
  </si>
  <si>
    <t>Laurent</t>
  </si>
  <si>
    <t>171013417237327</t>
  </si>
  <si>
    <t>00191667</t>
  </si>
  <si>
    <t>ENNAOUI</t>
  </si>
  <si>
    <t>168066613621546</t>
  </si>
  <si>
    <t>00191707</t>
  </si>
  <si>
    <t>PILOTE TRAITEMENT SURFACE</t>
  </si>
  <si>
    <t>171051315503848</t>
  </si>
  <si>
    <t>00191708</t>
  </si>
  <si>
    <t>PLACET</t>
  </si>
  <si>
    <t>165124900724727</t>
  </si>
  <si>
    <t>00191710</t>
  </si>
  <si>
    <t>RIO</t>
  </si>
  <si>
    <t>174083417225711</t>
  </si>
  <si>
    <t>00191711</t>
  </si>
  <si>
    <t>RISUENO</t>
  </si>
  <si>
    <t>Michel</t>
  </si>
  <si>
    <t>162023417205130</t>
  </si>
  <si>
    <t>00191712</t>
  </si>
  <si>
    <t>SALA</t>
  </si>
  <si>
    <t>Albert</t>
  </si>
  <si>
    <t>168113403207084</t>
  </si>
  <si>
    <t>00191714</t>
  </si>
  <si>
    <t>MANGEOLLE</t>
  </si>
  <si>
    <t>Francis</t>
  </si>
  <si>
    <t>162032503116837</t>
  </si>
  <si>
    <t>00191733</t>
  </si>
  <si>
    <t>LEGAGNEUX</t>
  </si>
  <si>
    <t>Roxane</t>
  </si>
  <si>
    <t>259064523403290</t>
  </si>
  <si>
    <t>00191738</t>
  </si>
  <si>
    <t>SFARA</t>
  </si>
  <si>
    <t>LAETITIA</t>
  </si>
  <si>
    <t>Gestionnaire de Flux</t>
  </si>
  <si>
    <t>275087855103886</t>
  </si>
  <si>
    <t>00191742</t>
  </si>
  <si>
    <t>BEN AMAR</t>
  </si>
  <si>
    <t>181089935050090</t>
  </si>
  <si>
    <t>00191743</t>
  </si>
  <si>
    <t>CLAVEL</t>
  </si>
  <si>
    <t>173073417240095</t>
  </si>
  <si>
    <t>00191775</t>
  </si>
  <si>
    <t>CABANE</t>
  </si>
  <si>
    <t>265063417203114</t>
  </si>
  <si>
    <t>00192015</t>
  </si>
  <si>
    <t>MERCIER</t>
  </si>
  <si>
    <t>Jean-Jacques</t>
  </si>
  <si>
    <t>158069932442996</t>
  </si>
  <si>
    <t>00192049</t>
  </si>
  <si>
    <t>PALMER</t>
  </si>
  <si>
    <t>Martine</t>
  </si>
  <si>
    <t>262026938305078</t>
  </si>
  <si>
    <t>00192053</t>
  </si>
  <si>
    <t>BONNEL</t>
  </si>
  <si>
    <t>Anne</t>
  </si>
  <si>
    <t>259073417214021</t>
  </si>
  <si>
    <t>00192154</t>
  </si>
  <si>
    <t>PONCET</t>
  </si>
  <si>
    <t>Daniel</t>
  </si>
  <si>
    <t>160088408700515</t>
  </si>
  <si>
    <t>00104647</t>
  </si>
  <si>
    <t>HERNANDEZ</t>
  </si>
  <si>
    <t>168063834431093</t>
  </si>
  <si>
    <t>Niveau II Echelon 2 Coeff 180</t>
  </si>
  <si>
    <t>00104545</t>
  </si>
  <si>
    <t>VANBALEGHEM</t>
  </si>
  <si>
    <t>168066204107540</t>
  </si>
  <si>
    <t>00240339</t>
  </si>
  <si>
    <t>BASSOU</t>
  </si>
  <si>
    <t>ANOUAR</t>
  </si>
  <si>
    <t>165049935114964</t>
  </si>
  <si>
    <t>10507194</t>
  </si>
  <si>
    <t>HIERAMENTE</t>
  </si>
  <si>
    <t>JULIEN</t>
  </si>
  <si>
    <t>185120608825006</t>
  </si>
  <si>
    <t>00104417</t>
  </si>
  <si>
    <t>LATOURRE</t>
  </si>
  <si>
    <t>AQPP</t>
  </si>
  <si>
    <t>184040701901571</t>
  </si>
  <si>
    <t>00032976</t>
  </si>
  <si>
    <t>LAUWERS</t>
  </si>
  <si>
    <t>Didier</t>
  </si>
  <si>
    <t>Automaticien</t>
  </si>
  <si>
    <t>177019913150645</t>
  </si>
  <si>
    <t>00332591</t>
  </si>
  <si>
    <t>LAVALLEE</t>
  </si>
  <si>
    <t>MOULEUR/SABLEUR/METALISEUR</t>
  </si>
  <si>
    <t>291103818516713</t>
  </si>
  <si>
    <t>10555045</t>
  </si>
  <si>
    <t>LEBLANC</t>
  </si>
  <si>
    <t>MOULEUR</t>
  </si>
  <si>
    <t>176122633304438</t>
  </si>
  <si>
    <t>00104669</t>
  </si>
  <si>
    <t>LOUIS-GAVET</t>
  </si>
  <si>
    <t>159073813004854</t>
  </si>
  <si>
    <t>10550783</t>
  </si>
  <si>
    <t>MENANTEAU</t>
  </si>
  <si>
    <t>ROMAIN</t>
  </si>
  <si>
    <t>INGENIEUR METHODES</t>
  </si>
  <si>
    <t>190063815115315</t>
  </si>
  <si>
    <t>P2_100</t>
  </si>
  <si>
    <t>Ing Position II - Indice 100</t>
  </si>
  <si>
    <t>10515630</t>
  </si>
  <si>
    <t>ALTERNANT INGENIEUR</t>
  </si>
  <si>
    <t>195106908109885</t>
  </si>
  <si>
    <t>00330997</t>
  </si>
  <si>
    <t>MOLLIER</t>
  </si>
  <si>
    <t>Jonathan</t>
  </si>
  <si>
    <t>Coordinateur Technique</t>
  </si>
  <si>
    <t>192023833723115</t>
  </si>
  <si>
    <t>00228757</t>
  </si>
  <si>
    <t>NAVIZET</t>
  </si>
  <si>
    <t>JOHNATAN</t>
  </si>
  <si>
    <t>186093833702842</t>
  </si>
  <si>
    <t>00331029</t>
  </si>
  <si>
    <t>GREGORY</t>
  </si>
  <si>
    <t>Monteur/Sableur/Metaliseur</t>
  </si>
  <si>
    <t>184013815112464</t>
  </si>
  <si>
    <t>00104709</t>
  </si>
  <si>
    <t>NURY</t>
  </si>
  <si>
    <t>GHISLAINE</t>
  </si>
  <si>
    <t>261046311309138</t>
  </si>
  <si>
    <t>00102964</t>
  </si>
  <si>
    <t>VANIER</t>
  </si>
  <si>
    <t>172053000708553</t>
  </si>
  <si>
    <t>10555327</t>
  </si>
  <si>
    <t>ORTUNO</t>
  </si>
  <si>
    <t>MOULEUR H/F</t>
  </si>
  <si>
    <t>196113856308225</t>
  </si>
  <si>
    <t>00102890</t>
  </si>
  <si>
    <t>LOGISTICIEN</t>
  </si>
  <si>
    <t>170072619801464</t>
  </si>
  <si>
    <t>00288949</t>
  </si>
  <si>
    <t>PATRAS</t>
  </si>
  <si>
    <t>OPERATEUR MOULEUR</t>
  </si>
  <si>
    <t>178053851701131</t>
  </si>
  <si>
    <t>10624701</t>
  </si>
  <si>
    <t>PONSON</t>
  </si>
  <si>
    <t>Guillaume</t>
  </si>
  <si>
    <t>METHODISTE</t>
  </si>
  <si>
    <t>190056925902032</t>
  </si>
  <si>
    <t>00104668</t>
  </si>
  <si>
    <t>PRALONG</t>
  </si>
  <si>
    <t>168083018909565</t>
  </si>
  <si>
    <t>00109499</t>
  </si>
  <si>
    <t>SAVARRE</t>
  </si>
  <si>
    <t>Jean-Christophe</t>
  </si>
  <si>
    <t>TECHNICIEN METHODES</t>
  </si>
  <si>
    <t>171071411838243</t>
  </si>
  <si>
    <t>00244824</t>
  </si>
  <si>
    <t>SCOLASTICA</t>
  </si>
  <si>
    <t>Technicien de Maintenance</t>
  </si>
  <si>
    <t>193057306512758</t>
  </si>
  <si>
    <t>00109706</t>
  </si>
  <si>
    <t>SIMIAN-MERMIER</t>
  </si>
  <si>
    <t>Steeve</t>
  </si>
  <si>
    <t>180123833703190</t>
  </si>
  <si>
    <t>10631655</t>
  </si>
  <si>
    <t>TAMAS</t>
  </si>
  <si>
    <t>RADU</t>
  </si>
  <si>
    <t>ALTERNANT CHARGE DE PROJET MANAGEMENT DE PRODUCTION ET SUPPLY CHAIN</t>
  </si>
  <si>
    <t>193079911406220</t>
  </si>
  <si>
    <t>10524265</t>
  </si>
  <si>
    <t>TAYAC</t>
  </si>
  <si>
    <t>PILOTE QEHS SITE</t>
  </si>
  <si>
    <t>192058106510015</t>
  </si>
  <si>
    <t>P1_084</t>
  </si>
  <si>
    <t>Ing Position I - Indice 084</t>
  </si>
  <si>
    <t>10559265</t>
  </si>
  <si>
    <t>TESSONNIER</t>
  </si>
  <si>
    <t>192058313716168</t>
  </si>
  <si>
    <t>00136680</t>
  </si>
  <si>
    <t>VACCHIANI</t>
  </si>
  <si>
    <t>ANIMATEUR LOGISTIQUE</t>
  </si>
  <si>
    <t>169057306518611</t>
  </si>
  <si>
    <t>10555320</t>
  </si>
  <si>
    <t>VANONI</t>
  </si>
  <si>
    <t>MICHAEL</t>
  </si>
  <si>
    <t>180082611301703</t>
  </si>
  <si>
    <t>00330483</t>
  </si>
  <si>
    <t>VILLEGAS</t>
  </si>
  <si>
    <t>Mouleur/Sableur/Metaliseur</t>
  </si>
  <si>
    <t>186113833702181</t>
  </si>
  <si>
    <t>10586221</t>
  </si>
  <si>
    <t>BERTIN CASTELLAN</t>
  </si>
  <si>
    <t>DORYAN</t>
  </si>
  <si>
    <t>ALTERNANT TECHNICIEN METHODES</t>
  </si>
  <si>
    <t>196096116925558</t>
  </si>
  <si>
    <t>00244104</t>
  </si>
  <si>
    <t>179086504701412</t>
  </si>
  <si>
    <t>00103031</t>
  </si>
  <si>
    <t>167110701965981</t>
  </si>
  <si>
    <t>10628039</t>
  </si>
  <si>
    <t>CATALA</t>
  </si>
  <si>
    <t>CLAIRE</t>
  </si>
  <si>
    <t>ALTERNANT QHS</t>
  </si>
  <si>
    <t>295109406725313</t>
  </si>
  <si>
    <t>00102994</t>
  </si>
  <si>
    <t>ZAGAR</t>
  </si>
  <si>
    <t>SABINE</t>
  </si>
  <si>
    <t>IMS3</t>
  </si>
  <si>
    <t>Indus/Manuf Mgr Assistant</t>
  </si>
  <si>
    <t>S3 - Support Team Leader</t>
  </si>
  <si>
    <t>RESP GESTION DE SITE</t>
  </si>
  <si>
    <t>271030701906312</t>
  </si>
  <si>
    <t>00102946</t>
  </si>
  <si>
    <t>ZAMORA</t>
  </si>
  <si>
    <t>157119935043620</t>
  </si>
  <si>
    <t>00288570</t>
  </si>
  <si>
    <t>ZAYOUT</t>
  </si>
  <si>
    <t>LARBI</t>
  </si>
  <si>
    <t>174113856304474</t>
  </si>
  <si>
    <t>Aub.</t>
  </si>
  <si>
    <t>Lattes</t>
  </si>
  <si>
    <t>STG</t>
  </si>
  <si>
    <t>DVC/NDVC</t>
  </si>
  <si>
    <t>PLAN DE FORMATION 2019</t>
  </si>
  <si>
    <t>Site</t>
  </si>
  <si>
    <t>Plan de formation 2019 - SEA  -</t>
  </si>
  <si>
    <t>Gestes et postures</t>
  </si>
  <si>
    <t>APAVE</t>
  </si>
  <si>
    <t>CAIANI</t>
  </si>
  <si>
    <t>Incendie</t>
  </si>
  <si>
    <t>TEYSSIERJJ</t>
  </si>
  <si>
    <t>TEYSSIERS</t>
  </si>
  <si>
    <t>ARNAUDE</t>
  </si>
  <si>
    <t>ARNAUDJL</t>
  </si>
  <si>
    <t>VERNETLOG</t>
  </si>
  <si>
    <t>VERNETGIL</t>
  </si>
  <si>
    <t>Risques chimiques</t>
  </si>
  <si>
    <t>LACOURR</t>
  </si>
  <si>
    <t>LACOURB</t>
  </si>
  <si>
    <t>Recyclage CACES2</t>
  </si>
  <si>
    <t>Recyclage CACES3</t>
  </si>
  <si>
    <t>Recyclage CACES3 5</t>
  </si>
  <si>
    <t>Recyclage pont rou</t>
  </si>
  <si>
    <t>Recyclage SST</t>
  </si>
  <si>
    <t>CFSP</t>
  </si>
  <si>
    <t>SEEDH</t>
  </si>
  <si>
    <t>SEBTR</t>
  </si>
  <si>
    <t>SEEF</t>
  </si>
  <si>
    <t>SENER</t>
  </si>
  <si>
    <t>HAB ELEC</t>
  </si>
  <si>
    <t>Alexandre</t>
  </si>
  <si>
    <t>Indus/Manufact Senior Engine</t>
  </si>
  <si>
    <t>RESPONSABLE METHODES</t>
  </si>
  <si>
    <t>Yazid</t>
  </si>
  <si>
    <t>Arnaud</t>
  </si>
  <si>
    <t>Claude</t>
  </si>
  <si>
    <t>Paolo</t>
  </si>
  <si>
    <t>Emmanuel</t>
  </si>
  <si>
    <t>Jean-Luc</t>
  </si>
  <si>
    <t>Herve</t>
  </si>
  <si>
    <t>Dominique</t>
  </si>
  <si>
    <t>Denis</t>
  </si>
  <si>
    <t>Lionel</t>
  </si>
  <si>
    <t>Jeremy</t>
  </si>
  <si>
    <t>Anouar</t>
  </si>
  <si>
    <t>Didine</t>
  </si>
  <si>
    <t>Claudine</t>
  </si>
  <si>
    <t>Mohammed</t>
  </si>
  <si>
    <t>Doryan</t>
  </si>
  <si>
    <t>Henri</t>
  </si>
  <si>
    <t>Dimitri</t>
  </si>
  <si>
    <t>Eddy</t>
  </si>
  <si>
    <t>Simon</t>
  </si>
  <si>
    <t>Xavier</t>
  </si>
  <si>
    <t>Claire</t>
  </si>
  <si>
    <t>Frederic</t>
  </si>
  <si>
    <t>Loic</t>
  </si>
  <si>
    <t>Patrick</t>
  </si>
  <si>
    <t>Patrice</t>
  </si>
  <si>
    <t>Franck</t>
  </si>
  <si>
    <t>Francois</t>
  </si>
  <si>
    <t>Jerome</t>
  </si>
  <si>
    <t>Sebastien</t>
  </si>
  <si>
    <t>Jimmy</t>
  </si>
  <si>
    <t>Gisele</t>
  </si>
  <si>
    <t>Adriano</t>
  </si>
  <si>
    <t>Jean-Louis</t>
  </si>
  <si>
    <t>Gerald</t>
  </si>
  <si>
    <t>Jean-Claude</t>
  </si>
  <si>
    <t>Steve</t>
  </si>
  <si>
    <t>Thierry</t>
  </si>
  <si>
    <t>Brahim</t>
  </si>
  <si>
    <t>Remi</t>
  </si>
  <si>
    <t>Gilles</t>
  </si>
  <si>
    <t>Guy</t>
  </si>
  <si>
    <t>Manuel</t>
  </si>
  <si>
    <t>Renaud</t>
  </si>
  <si>
    <t>Gael</t>
  </si>
  <si>
    <t>Romuald</t>
  </si>
  <si>
    <t>Catherine</t>
  </si>
  <si>
    <t>Fabienne</t>
  </si>
  <si>
    <t>Teofilo</t>
  </si>
  <si>
    <t>Ouali</t>
  </si>
  <si>
    <t>Pierre</t>
  </si>
  <si>
    <t>Eric</t>
  </si>
  <si>
    <t>Bernard</t>
  </si>
  <si>
    <t>Marjorie</t>
  </si>
  <si>
    <t>Julien</t>
  </si>
  <si>
    <t>Claudie</t>
  </si>
  <si>
    <t>Sophie</t>
  </si>
  <si>
    <t>Aurelie</t>
  </si>
  <si>
    <t>Raphael</t>
  </si>
  <si>
    <t>Bruno</t>
  </si>
  <si>
    <t xml:space="preserve">Julie </t>
  </si>
  <si>
    <t>Roland</t>
  </si>
  <si>
    <t>Patricia</t>
  </si>
  <si>
    <t>Bastien</t>
  </si>
  <si>
    <t>Harold</t>
  </si>
  <si>
    <t>Jean-Yves</t>
  </si>
  <si>
    <t>Philippe</t>
  </si>
  <si>
    <t>Marc</t>
  </si>
  <si>
    <t>Jacky</t>
  </si>
  <si>
    <t>Romain</t>
  </si>
  <si>
    <t>Clement</t>
  </si>
  <si>
    <t>Chantal</t>
  </si>
  <si>
    <t>Luc</t>
  </si>
  <si>
    <t>Johnattan</t>
  </si>
  <si>
    <t>Richard</t>
  </si>
  <si>
    <t>Ghislaine</t>
  </si>
  <si>
    <t>Thomas</t>
  </si>
  <si>
    <t>Eliseu</t>
  </si>
  <si>
    <t>Solange</t>
  </si>
  <si>
    <t>Beatrice</t>
  </si>
  <si>
    <t>Jean-Marie</t>
  </si>
  <si>
    <t>Murielle</t>
  </si>
  <si>
    <t>Jessica</t>
  </si>
  <si>
    <t>Sylvain</t>
  </si>
  <si>
    <t>Laetitia</t>
  </si>
  <si>
    <t>Radu</t>
  </si>
  <si>
    <t>Vincent</t>
  </si>
  <si>
    <t>Nadia</t>
  </si>
  <si>
    <t>Justine</t>
  </si>
  <si>
    <t>Lydia</t>
  </si>
  <si>
    <t>Michael</t>
  </si>
  <si>
    <t>Sabine</t>
  </si>
  <si>
    <t>Larbi</t>
  </si>
  <si>
    <t xml:space="preserve">Plan de formation 2019 - Service </t>
  </si>
  <si>
    <t>Formation obligatoire</t>
  </si>
  <si>
    <t>Maintien de l'emploi</t>
  </si>
  <si>
    <t>Adaptation au poste</t>
  </si>
  <si>
    <t>NOM</t>
  </si>
  <si>
    <t>PRENOM</t>
  </si>
  <si>
    <t>Resp hiérarchique</t>
  </si>
  <si>
    <t>St Geoirs</t>
  </si>
  <si>
    <t>A FORMER</t>
  </si>
  <si>
    <t>SIMIAN MERMIER</t>
  </si>
  <si>
    <t>Frédéric</t>
  </si>
  <si>
    <t>Aubenas</t>
  </si>
  <si>
    <t>François</t>
  </si>
  <si>
    <t>Rémi</t>
  </si>
  <si>
    <t>LACOUR</t>
  </si>
  <si>
    <t>Intitulé formation</t>
  </si>
  <si>
    <t>Date à prévoir</t>
  </si>
  <si>
    <t>Calendrier de réalisation</t>
  </si>
  <si>
    <t>RIFFAUT</t>
  </si>
  <si>
    <t>Pont roulant</t>
  </si>
  <si>
    <t xml:space="preserve">COUTO </t>
  </si>
  <si>
    <t>BEN-MALEK</t>
  </si>
  <si>
    <t>Khaled</t>
  </si>
  <si>
    <t>BEYLE</t>
  </si>
  <si>
    <t>Mathias</t>
  </si>
  <si>
    <t>BOISSON</t>
  </si>
  <si>
    <t>Stéphane</t>
  </si>
  <si>
    <t>Sébastien</t>
  </si>
  <si>
    <t xml:space="preserve">DJELLOULI </t>
  </si>
  <si>
    <t>Cécile</t>
  </si>
  <si>
    <t>Julie</t>
  </si>
  <si>
    <t>Clément</t>
  </si>
  <si>
    <t>Grégory</t>
  </si>
  <si>
    <t>Jean Christophe</t>
  </si>
  <si>
    <t>Jonhatan</t>
  </si>
  <si>
    <t>Larby</t>
  </si>
  <si>
    <t>Jérémy</t>
  </si>
  <si>
    <t>Gisèle</t>
  </si>
  <si>
    <t>Gérald</t>
  </si>
  <si>
    <t>Jérôme</t>
  </si>
  <si>
    <t>FROLOVA-RIVASI</t>
  </si>
  <si>
    <t>Théophile</t>
  </si>
  <si>
    <t>Mickaël</t>
  </si>
  <si>
    <t>Aurélie</t>
  </si>
  <si>
    <t>Raphaël</t>
  </si>
  <si>
    <t>Stéphanie</t>
  </si>
  <si>
    <t>TEYSSIER</t>
  </si>
  <si>
    <t>VERNET</t>
  </si>
  <si>
    <t>CHATAIGNIER</t>
  </si>
  <si>
    <t>A prévoir</t>
  </si>
  <si>
    <t>GREPPAT Christophe</t>
  </si>
  <si>
    <t>Thiomas</t>
  </si>
  <si>
    <t>Hervé</t>
  </si>
  <si>
    <t xml:space="preserve">POINT </t>
  </si>
  <si>
    <t xml:space="preserve">SALA </t>
  </si>
  <si>
    <t xml:space="preserve">WAGON </t>
  </si>
  <si>
    <t>Gaël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</si>
</sst>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[$€-40C]_-;\-* #,##0\ [$€-40C]_-;_-* &quot;-&quot;??\ [$€-40C]_-;_-@_-"/>
    <numFmt numFmtId="165" formatCode="_-* #,##0\ &quot;€&quot;_-;\-* #,##0\ &quot;€&quot;_-;_-* &quot;-&quot;??\ &quot;€&quot;_-;_-@_-"/>
    <numFmt numFmtId="166" formatCode="#,##0.00\ &quot;€&quot;"/>
    <numFmt numFmtId="167" formatCode="#,##0\ &quot;€&quot;"/>
    <numFmt numFmtId="168" formatCode="_-* #,##0.00\ [$€]_-;\-* #,##0.00\ [$€]_-;_-* &quot;-&quot;??\ [$€]_-;_-@_-"/>
    <numFmt numFmtId="169" formatCode="_-* #,##0\ _€_-;\-* #,##0\ _€_-;_-* &quot;-&quot;??\ _€_-;_-@_-"/>
    <numFmt numFmtId="170" formatCode="0.0000000000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16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sz val="11"/>
      <color rgb="FF0033CC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sz val="11"/>
      <color rgb="FF0033CC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omic Sans MS"/>
      <family val="2"/>
    </font>
    <font>
      <sz val="10"/>
      <color theme="1"/>
      <name val="Arial"/>
      <family val="2"/>
    </font>
    <font>
      <sz val="8"/>
      <color rgb="FF0033CC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1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theme="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double">
        <color theme="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medium">
        <color theme="4"/>
      </left>
      <right style="medium">
        <color theme="4"/>
      </right>
      <top style="double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/>
      <bottom style="thick">
        <color theme="0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/>
      <right/>
      <top style="double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medium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medium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/>
      <bottom/>
      <diagonal/>
    </border>
    <border>
      <left/>
      <right/>
      <top style="medium">
        <color theme="4"/>
      </top>
      <bottom/>
      <diagonal/>
    </border>
    <border>
      <left/>
      <right style="thin">
        <color theme="4"/>
      </right>
      <top style="medium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medium">
        <color theme="4"/>
      </top>
      <bottom style="medium">
        <color theme="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medium">
        <color theme="4" tint="-0.249977111117893"/>
      </top>
      <bottom/>
      <diagonal/>
    </border>
    <border>
      <left style="medium">
        <color theme="4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 style="medium">
        <color theme="4"/>
      </left>
      <right/>
      <top style="medium">
        <color theme="4"/>
      </top>
      <bottom style="thick">
        <color theme="4" tint="0.499984740745262"/>
      </bottom>
      <diagonal/>
    </border>
    <border>
      <left/>
      <right/>
      <top style="medium">
        <color theme="4"/>
      </top>
      <bottom style="thick">
        <color theme="4" tint="0.499984740745262"/>
      </bottom>
      <diagonal/>
    </border>
    <border>
      <left/>
      <right style="medium">
        <color theme="4"/>
      </right>
      <top style="medium">
        <color theme="4"/>
      </top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theme="4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/>
      <diagonal/>
    </border>
    <border>
      <left/>
      <right style="double">
        <color theme="4"/>
      </right>
      <top style="medium">
        <color theme="4" tint="-0.249977111117893"/>
      </top>
      <bottom/>
      <diagonal/>
    </border>
    <border>
      <left/>
      <right style="double">
        <color theme="4"/>
      </right>
      <top/>
      <bottom/>
      <diagonal/>
    </border>
    <border>
      <left style="double">
        <color theme="4"/>
      </left>
      <right style="double">
        <color theme="4"/>
      </right>
      <top style="thin">
        <color theme="4"/>
      </top>
      <bottom style="double">
        <color theme="4"/>
      </bottom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/>
      <right/>
      <top style="thick">
        <color theme="4"/>
      </top>
      <bottom/>
      <diagonal/>
    </border>
    <border>
      <left style="double">
        <color theme="4"/>
      </left>
      <right style="medium">
        <color theme="4"/>
      </right>
      <top style="double">
        <color theme="4"/>
      </top>
      <bottom style="dotted">
        <color theme="4"/>
      </bottom>
      <diagonal/>
    </border>
    <border>
      <left style="medium">
        <color theme="4"/>
      </left>
      <right style="thin">
        <color theme="4"/>
      </right>
      <top style="double">
        <color theme="4"/>
      </top>
      <bottom style="dotted">
        <color theme="4"/>
      </bottom>
      <diagonal/>
    </border>
    <border>
      <left style="thin">
        <color theme="4"/>
      </left>
      <right style="thin">
        <color theme="4"/>
      </right>
      <top style="double">
        <color theme="4"/>
      </top>
      <bottom style="dotted">
        <color theme="4"/>
      </bottom>
      <diagonal/>
    </border>
    <border>
      <left style="thin">
        <color theme="4"/>
      </left>
      <right style="medium">
        <color theme="4"/>
      </right>
      <top style="double">
        <color theme="4"/>
      </top>
      <bottom style="dotted">
        <color theme="4"/>
      </bottom>
      <diagonal/>
    </border>
    <border>
      <left style="medium">
        <color theme="4"/>
      </left>
      <right style="double">
        <color theme="4"/>
      </right>
      <top style="double">
        <color theme="4"/>
      </top>
      <bottom style="dotted">
        <color theme="4"/>
      </bottom>
      <diagonal/>
    </border>
    <border>
      <left style="double">
        <color theme="4"/>
      </left>
      <right style="medium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thin">
        <color theme="4"/>
      </right>
      <top style="dotted">
        <color theme="4"/>
      </top>
      <bottom style="dotted">
        <color theme="4"/>
      </bottom>
      <diagonal/>
    </border>
    <border>
      <left style="thin">
        <color theme="4"/>
      </left>
      <right style="thin">
        <color theme="4"/>
      </right>
      <top style="dotted">
        <color theme="4"/>
      </top>
      <bottom style="dotted">
        <color theme="4"/>
      </bottom>
      <diagonal/>
    </border>
    <border>
      <left style="thin">
        <color theme="4"/>
      </left>
      <right style="medium">
        <color theme="4"/>
      </right>
      <top style="dotted">
        <color theme="4"/>
      </top>
      <bottom style="dotted">
        <color theme="4"/>
      </bottom>
      <diagonal/>
    </border>
    <border>
      <left style="medium">
        <color theme="4"/>
      </left>
      <right style="double">
        <color theme="4"/>
      </right>
      <top style="dotted">
        <color theme="4"/>
      </top>
      <bottom style="dotted">
        <color theme="4"/>
      </bottom>
      <diagonal/>
    </border>
    <border>
      <left style="double">
        <color theme="4"/>
      </left>
      <right style="medium">
        <color theme="4"/>
      </right>
      <top style="dotted">
        <color theme="4"/>
      </top>
      <bottom style="double">
        <color theme="4"/>
      </bottom>
      <diagonal/>
    </border>
    <border>
      <left style="medium">
        <color theme="4"/>
      </left>
      <right style="thin">
        <color theme="4"/>
      </right>
      <top style="dotted">
        <color theme="4"/>
      </top>
      <bottom style="double">
        <color theme="4"/>
      </bottom>
      <diagonal/>
    </border>
    <border>
      <left/>
      <right style="thin">
        <color theme="4"/>
      </right>
      <top style="dotted">
        <color theme="4"/>
      </top>
      <bottom style="double">
        <color theme="4"/>
      </bottom>
      <diagonal/>
    </border>
    <border>
      <left style="thin">
        <color theme="4"/>
      </left>
      <right style="medium">
        <color theme="4"/>
      </right>
      <top style="dotted">
        <color theme="4"/>
      </top>
      <bottom style="double">
        <color theme="4"/>
      </bottom>
      <diagonal/>
    </border>
    <border>
      <left style="medium">
        <color theme="4"/>
      </left>
      <right style="double">
        <color theme="4"/>
      </right>
      <top style="dotted">
        <color theme="4"/>
      </top>
      <bottom style="double">
        <color theme="4"/>
      </bottom>
      <diagonal/>
    </border>
    <border>
      <left style="thick">
        <color theme="3" tint="0.39997558519241921"/>
      </left>
      <right/>
      <top style="medium">
        <color indexed="64"/>
      </top>
      <bottom style="thick">
        <color theme="3" tint="0.39997558519241921"/>
      </bottom>
      <diagonal/>
    </border>
    <border>
      <left/>
      <right/>
      <top style="medium">
        <color indexed="64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medium">
        <color indexed="64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/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/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/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 style="thick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8" fontId="19" fillId="0" borderId="0" applyFont="0" applyFill="0" applyBorder="0" applyAlignment="0" applyProtection="0"/>
    <xf numFmtId="0" fontId="19" fillId="0" borderId="0"/>
    <xf numFmtId="0" fontId="8" fillId="0" borderId="0"/>
    <xf numFmtId="9" fontId="19" fillId="0" borderId="0" applyFont="0" applyFill="0" applyBorder="0" applyAlignment="0" applyProtection="0"/>
    <xf numFmtId="0" fontId="1" fillId="0" borderId="42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0"/>
  </cellStyleXfs>
  <cellXfs count="328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2" borderId="0" xfId="4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8" xfId="2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9" fontId="2" fillId="0" borderId="7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9" fontId="2" fillId="0" borderId="9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10" xfId="2" applyBorder="1" applyAlignment="1">
      <alignment horizontal="center" vertical="center"/>
    </xf>
    <xf numFmtId="0" fontId="4" fillId="0" borderId="0" xfId="2" applyBorder="1" applyAlignment="1">
      <alignment horizontal="center" vertical="center"/>
    </xf>
    <xf numFmtId="0" fontId="4" fillId="0" borderId="10" xfId="2" applyBorder="1" applyAlignment="1">
      <alignment horizontal="center" vertical="center" wrapText="1"/>
    </xf>
    <xf numFmtId="0" fontId="4" fillId="0" borderId="11" xfId="2" applyBorder="1" applyAlignment="1">
      <alignment vertical="center"/>
    </xf>
    <xf numFmtId="0" fontId="0" fillId="0" borderId="12" xfId="0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9" fillId="2" borderId="14" xfId="4" applyFont="1" applyFill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/>
    </xf>
    <xf numFmtId="0" fontId="11" fillId="0" borderId="0" xfId="0" applyFont="1" applyAlignment="1" applyProtection="1">
      <alignment horizontal="center"/>
    </xf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0" fontId="0" fillId="0" borderId="0" xfId="0" applyProtection="1"/>
    <xf numFmtId="0" fontId="11" fillId="0" borderId="0" xfId="0" applyFont="1" applyAlignment="1">
      <alignment horizontal="center"/>
    </xf>
    <xf numFmtId="0" fontId="0" fillId="0" borderId="0" xfId="0" applyAlignment="1" applyProtection="1">
      <alignment horizontal="center"/>
    </xf>
    <xf numFmtId="0" fontId="13" fillId="0" borderId="0" xfId="0" applyFont="1" applyProtection="1"/>
    <xf numFmtId="0" fontId="14" fillId="0" borderId="0" xfId="0" applyFont="1" applyProtection="1"/>
    <xf numFmtId="14" fontId="15" fillId="0" borderId="0" xfId="0" applyNumberFormat="1" applyFont="1"/>
    <xf numFmtId="0" fontId="0" fillId="5" borderId="17" xfId="0" applyFont="1" applyFill="1" applyBorder="1"/>
    <xf numFmtId="0" fontId="0" fillId="6" borderId="17" xfId="0" applyFont="1" applyFill="1" applyBorder="1"/>
    <xf numFmtId="0" fontId="0" fillId="5" borderId="16" xfId="0" applyFont="1" applyFill="1" applyBorder="1"/>
    <xf numFmtId="0" fontId="0" fillId="5" borderId="18" xfId="0" applyFont="1" applyFill="1" applyBorder="1"/>
    <xf numFmtId="0" fontId="0" fillId="6" borderId="18" xfId="0" applyFont="1" applyFill="1" applyBorder="1"/>
    <xf numFmtId="0" fontId="0" fillId="5" borderId="18" xfId="0" applyFont="1" applyFill="1" applyBorder="1" applyAlignment="1">
      <alignment horizontal="center"/>
    </xf>
    <xf numFmtId="0" fontId="0" fillId="6" borderId="18" xfId="0" applyFont="1" applyFill="1" applyBorder="1" applyAlignment="1">
      <alignment horizontal="center"/>
    </xf>
    <xf numFmtId="0" fontId="9" fillId="4" borderId="19" xfId="0" applyFont="1" applyFill="1" applyBorder="1" applyAlignment="1">
      <alignment horizontal="center" vertical="center" wrapText="1"/>
    </xf>
    <xf numFmtId="0" fontId="0" fillId="5" borderId="20" xfId="0" applyFont="1" applyFill="1" applyBorder="1" applyAlignment="1">
      <alignment horizontal="center"/>
    </xf>
    <xf numFmtId="0" fontId="0" fillId="6" borderId="20" xfId="0" applyFont="1" applyFill="1" applyBorder="1" applyAlignment="1">
      <alignment horizontal="center"/>
    </xf>
    <xf numFmtId="0" fontId="0" fillId="5" borderId="21" xfId="0" applyFont="1" applyFill="1" applyBorder="1" applyAlignment="1">
      <alignment horizontal="center"/>
    </xf>
    <xf numFmtId="9" fontId="0" fillId="5" borderId="17" xfId="6" applyFont="1" applyFill="1" applyBorder="1"/>
    <xf numFmtId="0" fontId="0" fillId="5" borderId="17" xfId="0" applyFont="1" applyFill="1" applyBorder="1" applyAlignment="1">
      <alignment horizontal="center"/>
    </xf>
    <xf numFmtId="0" fontId="0" fillId="6" borderId="17" xfId="0" applyFont="1" applyFill="1" applyBorder="1" applyAlignment="1">
      <alignment horizontal="center"/>
    </xf>
    <xf numFmtId="0" fontId="0" fillId="5" borderId="17" xfId="0" applyFont="1" applyFill="1" applyBorder="1" applyAlignment="1">
      <alignment horizontal="left"/>
    </xf>
    <xf numFmtId="0" fontId="0" fillId="6" borderId="17" xfId="0" applyFill="1" applyBorder="1" applyAlignment="1">
      <alignment horizontal="left"/>
    </xf>
    <xf numFmtId="0" fontId="0" fillId="5" borderId="17" xfId="0" applyFill="1" applyBorder="1" applyAlignment="1">
      <alignment horizontal="left"/>
    </xf>
    <xf numFmtId="0" fontId="16" fillId="0" borderId="0" xfId="0" applyFont="1"/>
    <xf numFmtId="0" fontId="0" fillId="0" borderId="16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11" fillId="0" borderId="0" xfId="0" applyFont="1" applyAlignment="1">
      <alignment horizontal="right"/>
    </xf>
    <xf numFmtId="0" fontId="9" fillId="2" borderId="14" xfId="4" applyFont="1" applyFill="1" applyBorder="1" applyAlignment="1">
      <alignment horizontal="right" vertical="center" wrapText="1"/>
    </xf>
    <xf numFmtId="0" fontId="0" fillId="0" borderId="0" xfId="0" applyNumberFormat="1" applyAlignment="1">
      <alignment vertical="center"/>
    </xf>
    <xf numFmtId="0" fontId="9" fillId="4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9" fillId="2" borderId="19" xfId="4" applyFont="1" applyFill="1" applyBorder="1" applyAlignment="1">
      <alignment horizontal="center" vertical="center" wrapText="1"/>
    </xf>
    <xf numFmtId="0" fontId="0" fillId="0" borderId="0" xfId="0" applyNumberFormat="1"/>
    <xf numFmtId="0" fontId="0" fillId="0" borderId="23" xfId="0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4" fontId="16" fillId="0" borderId="0" xfId="0" applyNumberFormat="1" applyFont="1" applyAlignment="1">
      <alignment vertical="center"/>
    </xf>
    <xf numFmtId="0" fontId="0" fillId="0" borderId="0" xfId="0" applyNumberFormat="1" applyAlignment="1">
      <alignment horizontal="center" vertical="center"/>
    </xf>
    <xf numFmtId="0" fontId="4" fillId="0" borderId="24" xfId="2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21" xfId="0" applyFont="1" applyFill="1" applyBorder="1" applyAlignment="1">
      <alignment horizontal="center"/>
    </xf>
    <xf numFmtId="0" fontId="0" fillId="5" borderId="20" xfId="0" applyFill="1" applyBorder="1" applyAlignment="1">
      <alignment horizontal="left"/>
    </xf>
    <xf numFmtId="0" fontId="0" fillId="6" borderId="20" xfId="0" applyFill="1" applyBorder="1" applyAlignment="1">
      <alignment horizontal="left"/>
    </xf>
    <xf numFmtId="0" fontId="0" fillId="0" borderId="0" xfId="0" pivotButton="1"/>
    <xf numFmtId="0" fontId="0" fillId="0" borderId="0" xfId="0" applyAlignment="1">
      <alignment vertical="center" wrapText="1"/>
    </xf>
    <xf numFmtId="165" fontId="17" fillId="0" borderId="0" xfId="8" applyNumberFormat="1" applyFont="1" applyBorder="1" applyAlignment="1">
      <alignment vertical="center"/>
    </xf>
    <xf numFmtId="165" fontId="0" fillId="0" borderId="27" xfId="8" applyNumberFormat="1" applyFont="1" applyBorder="1" applyAlignment="1">
      <alignment vertical="center"/>
    </xf>
    <xf numFmtId="165" fontId="0" fillId="0" borderId="28" xfId="8" applyNumberFormat="1" applyFont="1" applyBorder="1" applyAlignment="1">
      <alignment vertical="center"/>
    </xf>
    <xf numFmtId="164" fontId="0" fillId="0" borderId="29" xfId="0" applyNumberFormat="1" applyBorder="1" applyAlignment="1">
      <alignment vertical="center"/>
    </xf>
    <xf numFmtId="0" fontId="5" fillId="0" borderId="0" xfId="3" applyBorder="1" applyAlignment="1">
      <alignment vertical="center"/>
    </xf>
    <xf numFmtId="165" fontId="17" fillId="0" borderId="32" xfId="8" applyNumberFormat="1" applyFont="1" applyBorder="1" applyAlignment="1">
      <alignment vertical="center"/>
    </xf>
    <xf numFmtId="0" fontId="5" fillId="0" borderId="7" xfId="3" applyBorder="1" applyAlignment="1">
      <alignment horizontal="center" vertical="center" wrapText="1"/>
    </xf>
    <xf numFmtId="164" fontId="0" fillId="0" borderId="33" xfId="0" applyNumberFormat="1" applyBorder="1" applyAlignment="1">
      <alignment vertical="center"/>
    </xf>
    <xf numFmtId="165" fontId="0" fillId="0" borderId="34" xfId="8" applyNumberFormat="1" applyFont="1" applyBorder="1" applyAlignment="1">
      <alignment vertical="center"/>
    </xf>
    <xf numFmtId="164" fontId="0" fillId="0" borderId="35" xfId="0" applyNumberFormat="1" applyBorder="1" applyAlignment="1">
      <alignment vertical="center"/>
    </xf>
    <xf numFmtId="0" fontId="5" fillId="0" borderId="7" xfId="3" applyBorder="1" applyAlignment="1">
      <alignment horizontal="center" vertical="center"/>
    </xf>
    <xf numFmtId="164" fontId="0" fillId="0" borderId="30" xfId="0" applyNumberFormat="1" applyBorder="1" applyAlignment="1">
      <alignment vertical="center"/>
    </xf>
    <xf numFmtId="0" fontId="3" fillId="0" borderId="1" xfId="1" applyAlignment="1">
      <alignment vertical="center"/>
    </xf>
    <xf numFmtId="0" fontId="5" fillId="0" borderId="3" xfId="3"/>
    <xf numFmtId="166" fontId="0" fillId="0" borderId="0" xfId="0" applyNumberFormat="1" applyBorder="1" applyAlignment="1">
      <alignment vertical="center"/>
    </xf>
    <xf numFmtId="165" fontId="16" fillId="0" borderId="25" xfId="8" applyNumberFormat="1" applyFont="1" applyBorder="1" applyAlignment="1">
      <alignment vertical="center"/>
    </xf>
    <xf numFmtId="165" fontId="16" fillId="0" borderId="26" xfId="8" applyNumberFormat="1" applyFont="1" applyBorder="1" applyAlignment="1">
      <alignment vertical="center"/>
    </xf>
    <xf numFmtId="166" fontId="0" fillId="0" borderId="24" xfId="0" applyNumberFormat="1" applyBorder="1" applyAlignment="1">
      <alignment horizontal="center" vertical="center"/>
    </xf>
    <xf numFmtId="167" fontId="1" fillId="0" borderId="7" xfId="8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right" vertical="center"/>
    </xf>
    <xf numFmtId="166" fontId="1" fillId="0" borderId="0" xfId="0" applyNumberFormat="1" applyFont="1" applyAlignment="1">
      <alignment vertical="center"/>
    </xf>
    <xf numFmtId="166" fontId="6" fillId="2" borderId="0" xfId="4" applyNumberFormat="1" applyAlignment="1">
      <alignment horizontal="center" vertical="center" wrapText="1"/>
    </xf>
    <xf numFmtId="166" fontId="16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164" fontId="18" fillId="0" borderId="0" xfId="0" applyNumberFormat="1" applyFont="1" applyAlignment="1">
      <alignment vertical="center"/>
    </xf>
    <xf numFmtId="166" fontId="18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/>
    </xf>
    <xf numFmtId="0" fontId="20" fillId="0" borderId="0" xfId="0" applyFont="1" applyAlignment="1">
      <alignment horizontal="center" vertical="center"/>
    </xf>
    <xf numFmtId="169" fontId="20" fillId="0" borderId="0" xfId="0" applyNumberFormat="1" applyFont="1" applyAlignment="1">
      <alignment horizontal="center" vertical="center"/>
    </xf>
    <xf numFmtId="169" fontId="0" fillId="0" borderId="0" xfId="0" applyNumberFormat="1"/>
    <xf numFmtId="169" fontId="0" fillId="0" borderId="0" xfId="0" applyNumberFormat="1" applyAlignment="1">
      <alignment horizontal="left"/>
    </xf>
    <xf numFmtId="0" fontId="9" fillId="4" borderId="0" xfId="0" applyFont="1" applyFill="1"/>
    <xf numFmtId="169" fontId="1" fillId="6" borderId="0" xfId="0" applyNumberFormat="1" applyFont="1" applyFill="1"/>
    <xf numFmtId="0" fontId="9" fillId="4" borderId="37" xfId="0" applyFont="1" applyFill="1" applyBorder="1"/>
    <xf numFmtId="169" fontId="1" fillId="0" borderId="0" xfId="0" applyNumberFormat="1" applyFont="1" applyFill="1" applyBorder="1"/>
    <xf numFmtId="0" fontId="5" fillId="0" borderId="3" xfId="3" applyFill="1"/>
    <xf numFmtId="0" fontId="5" fillId="0" borderId="0" xfId="3" applyFill="1" applyBorder="1"/>
    <xf numFmtId="0" fontId="5" fillId="0" borderId="0" xfId="3" applyBorder="1"/>
    <xf numFmtId="166" fontId="4" fillId="0" borderId="10" xfId="2" applyNumberFormat="1" applyBorder="1" applyAlignment="1">
      <alignment horizontal="center" vertical="center" wrapText="1"/>
    </xf>
    <xf numFmtId="167" fontId="1" fillId="0" borderId="13" xfId="7" applyNumberFormat="1" applyFont="1" applyBorder="1" applyAlignment="1">
      <alignment horizontal="center" vertical="center"/>
    </xf>
    <xf numFmtId="167" fontId="1" fillId="0" borderId="38" xfId="7" applyNumberFormat="1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0" fontId="0" fillId="0" borderId="0" xfId="0" applyNumberFormat="1"/>
    <xf numFmtId="0" fontId="9" fillId="0" borderId="0" xfId="4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36" xfId="4" applyFont="1" applyFill="1" applyBorder="1" applyAlignment="1">
      <alignment vertical="center" wrapText="1"/>
    </xf>
    <xf numFmtId="169" fontId="1" fillId="0" borderId="0" xfId="7" applyNumberFormat="1" applyFont="1" applyBorder="1"/>
    <xf numFmtId="0" fontId="0" fillId="0" borderId="13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169" fontId="0" fillId="6" borderId="0" xfId="0" applyNumberFormat="1" applyFill="1"/>
    <xf numFmtId="169" fontId="0" fillId="6" borderId="0" xfId="0" applyNumberFormat="1" applyFill="1" applyAlignment="1">
      <alignment horizontal="left"/>
    </xf>
    <xf numFmtId="0" fontId="1" fillId="0" borderId="0" xfId="0" applyFont="1" applyFill="1" applyBorder="1"/>
    <xf numFmtId="0" fontId="1" fillId="0" borderId="0" xfId="0" applyNumberFormat="1" applyFont="1" applyFill="1" applyBorder="1"/>
    <xf numFmtId="9" fontId="3" fillId="0" borderId="1" xfId="1" applyNumberFormat="1"/>
    <xf numFmtId="0" fontId="0" fillId="0" borderId="0" xfId="0" applyAlignment="1">
      <alignment wrapText="1"/>
    </xf>
    <xf numFmtId="0" fontId="4" fillId="0" borderId="2" xfId="2"/>
    <xf numFmtId="0" fontId="9" fillId="2" borderId="36" xfId="4" applyFont="1" applyFill="1" applyBorder="1" applyAlignment="1">
      <alignment horizontal="center" vertical="center" wrapText="1"/>
    </xf>
    <xf numFmtId="0" fontId="1" fillId="0" borderId="43" xfId="13" applyBorder="1" applyAlignment="1">
      <alignment horizontal="center" vertical="center"/>
    </xf>
    <xf numFmtId="169" fontId="1" fillId="0" borderId="43" xfId="13" applyNumberFormat="1" applyBorder="1" applyAlignment="1">
      <alignment horizontal="center" vertical="center"/>
    </xf>
    <xf numFmtId="0" fontId="9" fillId="2" borderId="44" xfId="4" applyFont="1" applyFill="1" applyBorder="1" applyAlignment="1">
      <alignment horizontal="center" vertical="center" wrapText="1"/>
    </xf>
    <xf numFmtId="0" fontId="9" fillId="2" borderId="45" xfId="4" applyFont="1" applyFill="1" applyBorder="1" applyAlignment="1">
      <alignment horizontal="center" vertical="center" wrapText="1"/>
    </xf>
    <xf numFmtId="0" fontId="9" fillId="2" borderId="46" xfId="4" applyFont="1" applyFill="1" applyBorder="1" applyAlignment="1">
      <alignment horizontal="center" vertical="center" wrapText="1"/>
    </xf>
    <xf numFmtId="0" fontId="0" fillId="0" borderId="47" xfId="0" applyBorder="1"/>
    <xf numFmtId="0" fontId="0" fillId="0" borderId="0" xfId="0" pivotButton="1" applyBorder="1"/>
    <xf numFmtId="0" fontId="0" fillId="0" borderId="0" xfId="0" applyBorder="1"/>
    <xf numFmtId="0" fontId="9" fillId="4" borderId="48" xfId="0" applyFont="1" applyFill="1" applyBorder="1"/>
    <xf numFmtId="0" fontId="0" fillId="0" borderId="47" xfId="0" pivotButton="1" applyBorder="1"/>
    <xf numFmtId="0" fontId="9" fillId="4" borderId="49" xfId="0" applyFont="1" applyFill="1" applyBorder="1"/>
    <xf numFmtId="169" fontId="1" fillId="6" borderId="47" xfId="0" applyNumberFormat="1" applyFont="1" applyFill="1" applyBorder="1" applyAlignment="1"/>
    <xf numFmtId="169" fontId="0" fillId="6" borderId="0" xfId="0" applyNumberFormat="1" applyFont="1" applyFill="1" applyBorder="1" applyAlignment="1"/>
    <xf numFmtId="169" fontId="0" fillId="6" borderId="49" xfId="0" applyNumberFormat="1" applyFont="1" applyFill="1" applyBorder="1"/>
    <xf numFmtId="169" fontId="0" fillId="0" borderId="47" xfId="0" applyNumberFormat="1" applyBorder="1" applyAlignment="1">
      <alignment horizontal="left"/>
    </xf>
    <xf numFmtId="169" fontId="0" fillId="0" borderId="0" xfId="0" applyNumberFormat="1" applyBorder="1"/>
    <xf numFmtId="169" fontId="1" fillId="6" borderId="49" xfId="0" applyNumberFormat="1" applyFont="1" applyFill="1" applyBorder="1"/>
    <xf numFmtId="169" fontId="0" fillId="0" borderId="47" xfId="0" applyNumberFormat="1" applyBorder="1" applyAlignment="1">
      <alignment horizontal="left" indent="1"/>
    </xf>
    <xf numFmtId="169" fontId="0" fillId="0" borderId="49" xfId="0" applyNumberFormat="1" applyFont="1" applyBorder="1"/>
    <xf numFmtId="0" fontId="0" fillId="0" borderId="47" xfId="0" applyBorder="1" applyAlignment="1">
      <alignment horizontal="left" indent="1"/>
    </xf>
    <xf numFmtId="0" fontId="1" fillId="0" borderId="50" xfId="0" applyFont="1" applyBorder="1" applyAlignment="1">
      <alignment horizontal="center" vertical="center"/>
    </xf>
    <xf numFmtId="169" fontId="1" fillId="0" borderId="50" xfId="0" applyNumberFormat="1" applyFont="1" applyBorder="1" applyAlignment="1">
      <alignment horizontal="center" vertical="center"/>
    </xf>
    <xf numFmtId="0" fontId="0" fillId="0" borderId="51" xfId="0" pivotButton="1" applyBorder="1"/>
    <xf numFmtId="0" fontId="0" fillId="0" borderId="52" xfId="0" applyBorder="1"/>
    <xf numFmtId="169" fontId="0" fillId="6" borderId="47" xfId="0" applyNumberFormat="1" applyFont="1" applyFill="1" applyBorder="1" applyAlignment="1"/>
    <xf numFmtId="169" fontId="0" fillId="6" borderId="49" xfId="0" applyNumberFormat="1" applyFont="1" applyFill="1" applyBorder="1" applyAlignment="1"/>
    <xf numFmtId="0" fontId="0" fillId="0" borderId="53" xfId="0" applyBorder="1" applyAlignment="1">
      <alignment vertical="center"/>
    </xf>
    <xf numFmtId="9" fontId="9" fillId="2" borderId="12" xfId="4" applyNumberFormat="1" applyFont="1" applyBorder="1" applyAlignment="1">
      <alignment horizontal="center" vertical="center"/>
    </xf>
    <xf numFmtId="0" fontId="4" fillId="0" borderId="2" xfId="2" applyBorder="1" applyAlignment="1">
      <alignment vertical="center"/>
    </xf>
    <xf numFmtId="0" fontId="4" fillId="0" borderId="54" xfId="2" applyBorder="1" applyAlignment="1">
      <alignment horizontal="center" vertical="center" wrapText="1"/>
    </xf>
    <xf numFmtId="0" fontId="0" fillId="0" borderId="55" xfId="0" applyBorder="1" applyAlignment="1">
      <alignment vertical="center"/>
    </xf>
    <xf numFmtId="0" fontId="0" fillId="0" borderId="56" xfId="0" applyBorder="1" applyAlignment="1">
      <alignment vertical="center"/>
    </xf>
    <xf numFmtId="0" fontId="0" fillId="0" borderId="57" xfId="0" applyBorder="1" applyAlignment="1">
      <alignment vertical="center"/>
    </xf>
    <xf numFmtId="0" fontId="1" fillId="0" borderId="58" xfId="0" applyFont="1" applyBorder="1" applyAlignment="1">
      <alignment vertical="center"/>
    </xf>
    <xf numFmtId="0" fontId="4" fillId="0" borderId="59" xfId="2" applyBorder="1" applyAlignment="1">
      <alignment vertical="center" wrapText="1"/>
    </xf>
    <xf numFmtId="0" fontId="0" fillId="0" borderId="60" xfId="0" applyBorder="1" applyAlignment="1">
      <alignment vertical="center"/>
    </xf>
    <xf numFmtId="0" fontId="0" fillId="0" borderId="61" xfId="0" applyBorder="1" applyAlignment="1">
      <alignment vertical="center"/>
    </xf>
    <xf numFmtId="0" fontId="0" fillId="0" borderId="62" xfId="0" applyBorder="1" applyAlignment="1">
      <alignment vertical="center"/>
    </xf>
    <xf numFmtId="0" fontId="1" fillId="0" borderId="63" xfId="0" applyFont="1" applyBorder="1" applyAlignment="1">
      <alignment vertical="center"/>
    </xf>
    <xf numFmtId="0" fontId="4" fillId="0" borderId="64" xfId="2" applyBorder="1" applyAlignment="1">
      <alignment vertical="center" wrapText="1"/>
    </xf>
    <xf numFmtId="0" fontId="0" fillId="0" borderId="65" xfId="0" applyBorder="1" applyAlignment="1">
      <alignment vertical="center"/>
    </xf>
    <xf numFmtId="0" fontId="0" fillId="0" borderId="66" xfId="0" applyBorder="1" applyAlignment="1">
      <alignment vertical="center"/>
    </xf>
    <xf numFmtId="0" fontId="0" fillId="0" borderId="67" xfId="0" applyBorder="1" applyAlignment="1">
      <alignment vertical="center" wrapText="1"/>
    </xf>
    <xf numFmtId="0" fontId="1" fillId="0" borderId="68" xfId="0" applyFont="1" applyBorder="1" applyAlignment="1">
      <alignment vertical="center"/>
    </xf>
    <xf numFmtId="0" fontId="1" fillId="0" borderId="42" xfId="13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42" xfId="13" applyAlignment="1">
      <alignment horizontal="center"/>
    </xf>
    <xf numFmtId="0" fontId="21" fillId="0" borderId="0" xfId="3" applyFont="1" applyFill="1" applyBorder="1"/>
    <xf numFmtId="0" fontId="21" fillId="0" borderId="0" xfId="0" applyFont="1"/>
    <xf numFmtId="0" fontId="4" fillId="0" borderId="0" xfId="2" applyBorder="1"/>
    <xf numFmtId="0" fontId="26" fillId="0" borderId="0" xfId="18" applyFont="1"/>
    <xf numFmtId="0" fontId="25" fillId="0" borderId="0" xfId="18" applyNumberFormat="1"/>
    <xf numFmtId="0" fontId="25" fillId="0" borderId="0" xfId="18"/>
    <xf numFmtId="14" fontId="25" fillId="0" borderId="0" xfId="18" applyNumberFormat="1"/>
    <xf numFmtId="0" fontId="25" fillId="7" borderId="0" xfId="18" applyFill="1"/>
    <xf numFmtId="0" fontId="26" fillId="0" borderId="0" xfId="18" applyNumberFormat="1" applyFont="1"/>
    <xf numFmtId="14" fontId="26" fillId="0" borderId="0" xfId="18" applyNumberFormat="1" applyFont="1"/>
    <xf numFmtId="0" fontId="27" fillId="0" borderId="0" xfId="0" applyFont="1"/>
    <xf numFmtId="0" fontId="9" fillId="8" borderId="15" xfId="0" applyFont="1" applyFill="1" applyBorder="1" applyAlignment="1">
      <alignment horizontal="center" vertical="center" wrapText="1"/>
    </xf>
    <xf numFmtId="0" fontId="24" fillId="0" borderId="0" xfId="0" applyFont="1"/>
    <xf numFmtId="0" fontId="6" fillId="9" borderId="0" xfId="4" applyFill="1" applyAlignment="1">
      <alignment horizontal="center" vertical="center"/>
    </xf>
    <xf numFmtId="0" fontId="6" fillId="9" borderId="0" xfId="4" applyFill="1" applyAlignment="1">
      <alignment horizontal="center" vertical="center" wrapText="1"/>
    </xf>
    <xf numFmtId="0" fontId="6" fillId="10" borderId="0" xfId="4" applyFill="1" applyAlignment="1">
      <alignment horizontal="center" vertical="center" wrapText="1"/>
    </xf>
    <xf numFmtId="0" fontId="6" fillId="11" borderId="0" xfId="4" applyFill="1" applyAlignment="1">
      <alignment horizontal="center" vertical="center" wrapText="1"/>
    </xf>
    <xf numFmtId="0" fontId="0" fillId="10" borderId="0" xfId="0" applyFont="1" applyFill="1" applyAlignment="1">
      <alignment vertical="center"/>
    </xf>
    <xf numFmtId="0" fontId="0" fillId="11" borderId="0" xfId="0" applyFont="1" applyFill="1" applyAlignment="1">
      <alignment vertical="center"/>
    </xf>
    <xf numFmtId="0" fontId="0" fillId="11" borderId="0" xfId="0" applyFont="1" applyFill="1" applyAlignment="1">
      <alignment horizontal="center" vertical="center"/>
    </xf>
    <xf numFmtId="166" fontId="0" fillId="11" borderId="0" xfId="0" applyNumberFormat="1" applyFont="1" applyFill="1" applyAlignment="1">
      <alignment vertical="center"/>
    </xf>
    <xf numFmtId="0" fontId="0" fillId="9" borderId="0" xfId="0" applyNumberFormat="1" applyFont="1" applyFill="1" applyBorder="1" applyAlignment="1">
      <alignment horizontal="center" vertical="center"/>
    </xf>
    <xf numFmtId="0" fontId="0" fillId="10" borderId="0" xfId="0" applyFont="1" applyFill="1" applyBorder="1" applyAlignment="1">
      <alignment vertical="center"/>
    </xf>
    <xf numFmtId="0" fontId="0" fillId="11" borderId="0" xfId="0" applyFont="1" applyFill="1" applyBorder="1" applyAlignment="1">
      <alignment horizontal="center" vertical="center"/>
    </xf>
    <xf numFmtId="0" fontId="6" fillId="12" borderId="0" xfId="4" applyFill="1" applyAlignment="1">
      <alignment horizontal="center" vertical="center" wrapText="1"/>
    </xf>
    <xf numFmtId="0" fontId="0" fillId="12" borderId="0" xfId="0" applyFont="1" applyFill="1" applyAlignment="1">
      <alignment horizontal="center" vertical="center"/>
    </xf>
    <xf numFmtId="0" fontId="0" fillId="12" borderId="0" xfId="0" applyFont="1" applyFill="1" applyAlignment="1">
      <alignment vertical="center"/>
    </xf>
    <xf numFmtId="0" fontId="0" fillId="12" borderId="0" xfId="0" applyFont="1" applyFill="1" applyBorder="1" applyAlignment="1">
      <alignment horizontal="center" vertical="center"/>
    </xf>
    <xf numFmtId="0" fontId="0" fillId="12" borderId="0" xfId="0" applyFont="1" applyFill="1" applyBorder="1" applyAlignment="1">
      <alignment vertical="center"/>
    </xf>
    <xf numFmtId="0" fontId="16" fillId="0" borderId="0" xfId="0" applyNumberFormat="1" applyFont="1" applyAlignment="1">
      <alignment horizontal="center" vertical="center"/>
    </xf>
    <xf numFmtId="0" fontId="28" fillId="9" borderId="0" xfId="0" applyNumberFormat="1" applyFont="1" applyFill="1" applyBorder="1" applyAlignment="1">
      <alignment horizontal="center" vertical="center"/>
    </xf>
    <xf numFmtId="0" fontId="28" fillId="9" borderId="0" xfId="0" applyNumberFormat="1" applyFont="1" applyFill="1" applyAlignment="1">
      <alignment horizontal="center" vertical="center"/>
    </xf>
    <xf numFmtId="0" fontId="28" fillId="10" borderId="0" xfId="0" applyNumberFormat="1" applyFont="1" applyFill="1" applyAlignment="1">
      <alignment horizontal="center" vertical="center"/>
    </xf>
    <xf numFmtId="0" fontId="28" fillId="10" borderId="0" xfId="0" applyFont="1" applyFill="1" applyBorder="1" applyAlignment="1">
      <alignment vertical="center"/>
    </xf>
    <xf numFmtId="0" fontId="28" fillId="11" borderId="0" xfId="0" applyFont="1" applyFill="1" applyBorder="1" applyAlignment="1">
      <alignment horizontal="center" vertical="center"/>
    </xf>
    <xf numFmtId="0" fontId="28" fillId="12" borderId="0" xfId="0" applyFont="1" applyFill="1" applyBorder="1" applyAlignment="1">
      <alignment horizontal="center" vertical="center"/>
    </xf>
    <xf numFmtId="0" fontId="28" fillId="12" borderId="0" xfId="0" applyFont="1" applyFill="1" applyBorder="1" applyAlignment="1">
      <alignment vertical="center"/>
    </xf>
    <xf numFmtId="0" fontId="29" fillId="0" borderId="0" xfId="18" applyFont="1"/>
    <xf numFmtId="0" fontId="29" fillId="0" borderId="0" xfId="0" applyNumberFormat="1" applyFont="1" applyBorder="1"/>
    <xf numFmtId="0" fontId="29" fillId="0" borderId="0" xfId="18" applyFont="1" applyBorder="1"/>
    <xf numFmtId="0" fontId="29" fillId="0" borderId="0" xfId="0" applyFont="1" applyBorder="1"/>
    <xf numFmtId="14" fontId="29" fillId="0" borderId="0" xfId="0" applyNumberFormat="1" applyFont="1" applyBorder="1"/>
    <xf numFmtId="0" fontId="29" fillId="0" borderId="0" xfId="18" applyNumberFormat="1" applyFont="1" applyBorder="1" applyAlignment="1">
      <alignment horizontal="right"/>
    </xf>
    <xf numFmtId="0" fontId="29" fillId="0" borderId="0" xfId="0" applyFont="1" applyBorder="1" applyAlignment="1">
      <alignment horizontal="right"/>
    </xf>
    <xf numFmtId="0" fontId="0" fillId="13" borderId="0" xfId="0" applyFill="1" applyAlignment="1">
      <alignment horizontal="center" vertical="center" wrapText="1"/>
    </xf>
    <xf numFmtId="0" fontId="6" fillId="10" borderId="0" xfId="4" applyFont="1" applyFill="1" applyAlignment="1">
      <alignment horizontal="center" vertical="center" wrapText="1"/>
    </xf>
    <xf numFmtId="0" fontId="4" fillId="0" borderId="73" xfId="2" applyBorder="1" applyAlignment="1">
      <alignment vertical="center"/>
    </xf>
    <xf numFmtId="0" fontId="0" fillId="0" borderId="72" xfId="0" applyBorder="1" applyAlignment="1">
      <alignment vertical="center"/>
    </xf>
    <xf numFmtId="0" fontId="0" fillId="0" borderId="75" xfId="0" applyBorder="1" applyAlignment="1">
      <alignment horizontal="center" vertical="center"/>
    </xf>
    <xf numFmtId="0" fontId="4" fillId="0" borderId="74" xfId="2" applyBorder="1" applyAlignment="1">
      <alignment horizontal="center" vertical="center" wrapText="1"/>
    </xf>
    <xf numFmtId="166" fontId="4" fillId="0" borderId="73" xfId="2" applyNumberFormat="1" applyBorder="1" applyAlignment="1">
      <alignment horizontal="center" vertical="center" wrapText="1"/>
    </xf>
    <xf numFmtId="166" fontId="4" fillId="0" borderId="76" xfId="2" applyNumberFormat="1" applyBorder="1" applyAlignment="1">
      <alignment horizontal="center" vertical="center" wrapText="1"/>
    </xf>
    <xf numFmtId="166" fontId="4" fillId="0" borderId="74" xfId="2" applyNumberFormat="1" applyBorder="1" applyAlignment="1">
      <alignment horizontal="center" vertical="center" wrapText="1"/>
    </xf>
    <xf numFmtId="0" fontId="1" fillId="0" borderId="73" xfId="0" applyFont="1" applyBorder="1" applyAlignment="1">
      <alignment horizontal="center" vertical="center"/>
    </xf>
    <xf numFmtId="0" fontId="1" fillId="0" borderId="74" xfId="0" applyFont="1" applyBorder="1" applyAlignment="1">
      <alignment horizontal="center" vertical="center"/>
    </xf>
    <xf numFmtId="167" fontId="1" fillId="0" borderId="73" xfId="7" applyNumberFormat="1" applyFont="1" applyBorder="1" applyAlignment="1">
      <alignment horizontal="center" vertical="center"/>
    </xf>
    <xf numFmtId="0" fontId="0" fillId="0" borderId="77" xfId="0" applyBorder="1" applyAlignment="1">
      <alignment vertical="center"/>
    </xf>
    <xf numFmtId="0" fontId="4" fillId="0" borderId="0" xfId="2" applyBorder="1" applyAlignment="1">
      <alignment vertical="center"/>
    </xf>
    <xf numFmtId="0" fontId="0" fillId="0" borderId="0" xfId="0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0" fontId="4" fillId="0" borderId="78" xfId="2" applyBorder="1" applyAlignment="1">
      <alignment vertical="center"/>
    </xf>
    <xf numFmtId="0" fontId="4" fillId="0" borderId="79" xfId="2" applyBorder="1" applyAlignment="1">
      <alignment vertical="center"/>
    </xf>
    <xf numFmtId="0" fontId="0" fillId="0" borderId="74" xfId="0" applyBorder="1" applyAlignment="1">
      <alignment vertical="center"/>
    </xf>
    <xf numFmtId="0" fontId="1" fillId="0" borderId="80" xfId="0" applyFont="1" applyBorder="1" applyAlignment="1">
      <alignment horizontal="center" vertical="center"/>
    </xf>
    <xf numFmtId="167" fontId="1" fillId="0" borderId="74" xfId="8" applyNumberFormat="1" applyFont="1" applyBorder="1" applyAlignment="1">
      <alignment horizontal="center" vertical="center"/>
    </xf>
    <xf numFmtId="167" fontId="1" fillId="0" borderId="81" xfId="8" applyNumberFormat="1" applyFont="1" applyBorder="1" applyAlignment="1">
      <alignment horizontal="center" vertical="center"/>
    </xf>
    <xf numFmtId="9" fontId="2" fillId="0" borderId="73" xfId="0" applyNumberFormat="1" applyFont="1" applyBorder="1" applyAlignment="1">
      <alignment horizontal="center" vertical="center"/>
    </xf>
    <xf numFmtId="9" fontId="2" fillId="0" borderId="74" xfId="0" applyNumberFormat="1" applyFont="1" applyBorder="1" applyAlignment="1">
      <alignment horizontal="center" vertical="center"/>
    </xf>
    <xf numFmtId="9" fontId="2" fillId="0" borderId="76" xfId="0" applyNumberFormat="1" applyFont="1" applyBorder="1" applyAlignment="1">
      <alignment horizontal="center" vertical="center"/>
    </xf>
    <xf numFmtId="0" fontId="0" fillId="0" borderId="80" xfId="0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4" fillId="0" borderId="79" xfId="2" applyBorder="1" applyAlignment="1">
      <alignment horizontal="center" vertical="center"/>
    </xf>
    <xf numFmtId="0" fontId="4" fillId="0" borderId="74" xfId="2" applyBorder="1" applyAlignment="1">
      <alignment horizontal="center" vertical="center"/>
    </xf>
    <xf numFmtId="14" fontId="19" fillId="0" borderId="84" xfId="0" applyNumberFormat="1" applyFont="1" applyBorder="1" applyAlignment="1" applyProtection="1">
      <alignment horizontal="center" vertical="center"/>
      <protection locked="0"/>
    </xf>
    <xf numFmtId="14" fontId="0" fillId="0" borderId="84" xfId="0" applyNumberFormat="1" applyBorder="1" applyAlignment="1" applyProtection="1">
      <protection locked="0"/>
    </xf>
    <xf numFmtId="14" fontId="0" fillId="0" borderId="84" xfId="0" applyNumberFormat="1" applyFill="1" applyBorder="1" applyAlignment="1" applyProtection="1">
      <alignment horizontal="center"/>
      <protection locked="0"/>
    </xf>
    <xf numFmtId="14" fontId="19" fillId="0" borderId="84" xfId="0" applyNumberFormat="1" applyFont="1" applyFill="1" applyBorder="1" applyAlignment="1" applyProtection="1">
      <alignment horizontal="left"/>
      <protection locked="0"/>
    </xf>
    <xf numFmtId="0" fontId="0" fillId="0" borderId="84" xfId="0" applyBorder="1"/>
    <xf numFmtId="14" fontId="0" fillId="0" borderId="84" xfId="0" applyNumberFormat="1" applyFill="1" applyBorder="1" applyAlignment="1" applyProtection="1">
      <protection locked="0"/>
    </xf>
    <xf numFmtId="14" fontId="19" fillId="0" borderId="84" xfId="0" applyNumberFormat="1" applyFont="1" applyBorder="1" applyAlignment="1">
      <alignment horizontal="center" vertical="center"/>
    </xf>
    <xf numFmtId="14" fontId="0" fillId="0" borderId="84" xfId="0" applyNumberFormat="1" applyFill="1" applyBorder="1" applyAlignment="1" applyProtection="1">
      <alignment horizontal="left"/>
      <protection locked="0"/>
    </xf>
    <xf numFmtId="14" fontId="0" fillId="0" borderId="84" xfId="0" applyNumberFormat="1" applyBorder="1" applyAlignment="1" applyProtection="1">
      <alignment horizontal="left"/>
      <protection locked="0"/>
    </xf>
    <xf numFmtId="14" fontId="19" fillId="0" borderId="84" xfId="0" applyNumberFormat="1" applyFont="1" applyBorder="1" applyAlignment="1" applyProtection="1">
      <alignment horizontal="left"/>
      <protection locked="0"/>
    </xf>
    <xf numFmtId="14" fontId="19" fillId="0" borderId="84" xfId="0" applyNumberFormat="1" applyFont="1" applyFill="1" applyBorder="1" applyAlignment="1" applyProtection="1">
      <protection locked="0"/>
    </xf>
    <xf numFmtId="14" fontId="0" fillId="0" borderId="88" xfId="0" applyNumberFormat="1" applyBorder="1" applyAlignment="1" applyProtection="1">
      <protection locked="0"/>
    </xf>
    <xf numFmtId="14" fontId="0" fillId="0" borderId="89" xfId="0" applyNumberFormat="1" applyFill="1" applyBorder="1" applyAlignment="1" applyProtection="1">
      <alignment horizontal="center"/>
      <protection locked="0"/>
    </xf>
    <xf numFmtId="14" fontId="19" fillId="0" borderId="89" xfId="0" applyNumberFormat="1" applyFont="1" applyBorder="1" applyAlignment="1" applyProtection="1">
      <alignment horizontal="center" vertical="center"/>
      <protection locked="0"/>
    </xf>
    <xf numFmtId="0" fontId="19" fillId="14" borderId="90" xfId="0" applyFont="1" applyFill="1" applyBorder="1" applyAlignment="1">
      <alignment horizontal="center" vertical="center"/>
    </xf>
    <xf numFmtId="14" fontId="0" fillId="0" borderId="85" xfId="0" applyNumberFormat="1" applyBorder="1" applyAlignment="1" applyProtection="1">
      <protection locked="0"/>
    </xf>
    <xf numFmtId="0" fontId="19" fillId="14" borderId="83" xfId="0" applyFont="1" applyFill="1" applyBorder="1" applyAlignment="1">
      <alignment horizontal="center" vertical="center"/>
    </xf>
    <xf numFmtId="14" fontId="0" fillId="15" borderId="85" xfId="0" applyNumberFormat="1" applyFill="1" applyBorder="1" applyAlignment="1" applyProtection="1">
      <protection locked="0"/>
    </xf>
    <xf numFmtId="0" fontId="30" fillId="16" borderId="86" xfId="0" applyFont="1" applyFill="1" applyBorder="1" applyAlignment="1">
      <alignment horizontal="center" vertical="center" wrapText="1"/>
    </xf>
    <xf numFmtId="0" fontId="30" fillId="16" borderId="87" xfId="0" applyFont="1" applyFill="1" applyBorder="1" applyAlignment="1">
      <alignment horizontal="center" vertical="center" wrapText="1"/>
    </xf>
    <xf numFmtId="0" fontId="30" fillId="16" borderId="87" xfId="0" applyFont="1" applyFill="1" applyBorder="1" applyAlignment="1">
      <alignment vertical="center" wrapText="1"/>
    </xf>
    <xf numFmtId="14" fontId="0" fillId="0" borderId="89" xfId="0" applyNumberFormat="1" applyBorder="1" applyAlignment="1" applyProtection="1">
      <alignment horizontal="left"/>
      <protection locked="0"/>
    </xf>
    <xf numFmtId="14" fontId="0" fillId="0" borderId="89" xfId="0" applyNumberFormat="1" applyFill="1" applyBorder="1" applyAlignment="1" applyProtection="1">
      <protection locked="0"/>
    </xf>
    <xf numFmtId="14" fontId="19" fillId="0" borderId="89" xfId="0" applyNumberFormat="1" applyFont="1" applyBorder="1" applyAlignment="1">
      <alignment horizontal="center" vertical="center"/>
    </xf>
    <xf numFmtId="14" fontId="19" fillId="0" borderId="84" xfId="0" applyNumberFormat="1" applyFont="1" applyBorder="1" applyAlignment="1" applyProtection="1">
      <protection locked="0"/>
    </xf>
    <xf numFmtId="14" fontId="19" fillId="0" borderId="84" xfId="0" applyNumberFormat="1" applyFont="1" applyFill="1" applyBorder="1" applyAlignment="1">
      <alignment horizontal="center" vertical="center"/>
    </xf>
    <xf numFmtId="14" fontId="19" fillId="0" borderId="84" xfId="0" applyNumberFormat="1" applyFont="1" applyFill="1" applyBorder="1" applyAlignment="1" applyProtection="1">
      <alignment horizontal="center"/>
      <protection locked="0"/>
    </xf>
    <xf numFmtId="14" fontId="19" fillId="0" borderId="85" xfId="0" applyNumberFormat="1" applyFont="1" applyBorder="1" applyAlignment="1" applyProtection="1">
      <protection locked="0"/>
    </xf>
    <xf numFmtId="14" fontId="0" fillId="0" borderId="85" xfId="0" applyNumberFormat="1" applyFill="1" applyBorder="1" applyAlignment="1" applyProtection="1">
      <protection locked="0"/>
    </xf>
    <xf numFmtId="0" fontId="9" fillId="3" borderId="4" xfId="5" applyFont="1" applyBorder="1" applyAlignment="1">
      <alignment horizontal="center" vertical="center"/>
    </xf>
    <xf numFmtId="0" fontId="9" fillId="3" borderId="5" xfId="5" applyFont="1" applyBorder="1" applyAlignment="1">
      <alignment horizontal="center" vertical="center"/>
    </xf>
    <xf numFmtId="0" fontId="9" fillId="3" borderId="6" xfId="5" applyFont="1" applyBorder="1" applyAlignment="1">
      <alignment horizontal="center" vertical="center"/>
    </xf>
    <xf numFmtId="0" fontId="3" fillId="0" borderId="82" xfId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3" fillId="0" borderId="0" xfId="1" applyBorder="1" applyAlignment="1">
      <alignment horizontal="center" vertical="center"/>
    </xf>
    <xf numFmtId="0" fontId="4" fillId="0" borderId="39" xfId="2" applyBorder="1" applyAlignment="1">
      <alignment horizontal="center" vertical="center"/>
    </xf>
    <xf numFmtId="0" fontId="4" fillId="0" borderId="40" xfId="2" applyBorder="1" applyAlignment="1">
      <alignment horizontal="center" vertical="center"/>
    </xf>
    <xf numFmtId="0" fontId="4" fillId="0" borderId="41" xfId="2" applyBorder="1" applyAlignment="1">
      <alignment horizontal="center" vertical="center"/>
    </xf>
    <xf numFmtId="0" fontId="9" fillId="12" borderId="4" xfId="5" applyFont="1" applyFill="1" applyBorder="1" applyAlignment="1">
      <alignment horizontal="center" vertical="center"/>
    </xf>
    <xf numFmtId="0" fontId="9" fillId="12" borderId="5" xfId="5" applyFont="1" applyFill="1" applyBorder="1" applyAlignment="1">
      <alignment horizontal="center" vertical="center"/>
    </xf>
    <xf numFmtId="0" fontId="9" fillId="9" borderId="4" xfId="5" applyFont="1" applyFill="1" applyBorder="1" applyAlignment="1">
      <alignment horizontal="center" vertical="center"/>
    </xf>
    <xf numFmtId="0" fontId="9" fillId="9" borderId="5" xfId="5" applyFont="1" applyFill="1" applyBorder="1" applyAlignment="1">
      <alignment horizontal="center" vertical="center"/>
    </xf>
    <xf numFmtId="0" fontId="9" fillId="9" borderId="6" xfId="5" applyFont="1" applyFill="1" applyBorder="1" applyAlignment="1">
      <alignment horizontal="center" vertical="center"/>
    </xf>
    <xf numFmtId="0" fontId="9" fillId="10" borderId="4" xfId="5" applyFont="1" applyFill="1" applyBorder="1" applyAlignment="1">
      <alignment horizontal="center" vertical="center"/>
    </xf>
    <xf numFmtId="0" fontId="9" fillId="10" borderId="5" xfId="5" applyFont="1" applyFill="1" applyBorder="1" applyAlignment="1">
      <alignment horizontal="center" vertical="center"/>
    </xf>
    <xf numFmtId="0" fontId="9" fillId="10" borderId="6" xfId="5" applyFont="1" applyFill="1" applyBorder="1" applyAlignment="1">
      <alignment horizontal="center" vertical="center"/>
    </xf>
    <xf numFmtId="0" fontId="9" fillId="11" borderId="4" xfId="5" applyFont="1" applyFill="1" applyBorder="1" applyAlignment="1">
      <alignment horizontal="center" vertical="center"/>
    </xf>
    <xf numFmtId="0" fontId="9" fillId="11" borderId="5" xfId="5" applyFont="1" applyFill="1" applyBorder="1" applyAlignment="1">
      <alignment horizontal="center" vertical="center"/>
    </xf>
    <xf numFmtId="0" fontId="9" fillId="11" borderId="6" xfId="5" applyFont="1" applyFill="1" applyBorder="1" applyAlignment="1">
      <alignment horizontal="center" vertical="center"/>
    </xf>
    <xf numFmtId="0" fontId="3" fillId="0" borderId="69" xfId="1" applyBorder="1" applyAlignment="1">
      <alignment horizontal="center" vertical="center"/>
    </xf>
    <xf numFmtId="0" fontId="3" fillId="0" borderId="70" xfId="1" applyBorder="1" applyAlignment="1">
      <alignment horizontal="center" vertical="center"/>
    </xf>
    <xf numFmtId="0" fontId="3" fillId="0" borderId="71" xfId="1" applyBorder="1" applyAlignment="1">
      <alignment horizontal="center" vertical="center"/>
    </xf>
    <xf numFmtId="0" fontId="3" fillId="0" borderId="1" xfId="1" applyAlignment="1">
      <alignment horizontal="center" vertical="center" wrapText="1"/>
    </xf>
    <xf numFmtId="0" fontId="9" fillId="2" borderId="22" xfId="4" applyFont="1" applyFill="1" applyBorder="1" applyAlignment="1">
      <alignment horizontal="center" vertical="center" wrapText="1"/>
    </xf>
    <xf numFmtId="0" fontId="9" fillId="2" borderId="15" xfId="4" applyFont="1" applyFill="1" applyBorder="1" applyAlignment="1">
      <alignment horizontal="center" vertical="center" wrapText="1"/>
    </xf>
    <xf numFmtId="0" fontId="9" fillId="2" borderId="19" xfId="4" applyFont="1" applyFill="1" applyBorder="1" applyAlignment="1">
      <alignment horizontal="center" vertical="center" wrapText="1"/>
    </xf>
    <xf numFmtId="14" fontId="0" fillId="0" borderId="84" xfId="0" applyNumberFormat="1" applyBorder="1" applyAlignment="1" applyProtection="1">
      <alignment horizontal="center"/>
      <protection locked="0"/>
    </xf>
    <xf numFmtId="14" fontId="0" fillId="0" borderId="84" xfId="0" applyNumberFormat="1" applyBorder="1" applyAlignment="1">
      <alignment horizontal="center"/>
    </xf>
    <xf numFmtId="14" fontId="0" fillId="15" borderId="84" xfId="0" applyNumberFormat="1" applyFill="1" applyBorder="1" applyAlignment="1" applyProtection="1">
      <protection locked="0"/>
    </xf>
    <xf numFmtId="14" fontId="0" fillId="15" borderId="84" xfId="0" applyNumberFormat="1" applyFill="1" applyBorder="1" applyAlignment="1" applyProtection="1">
      <alignment horizontal="left"/>
      <protection locked="0"/>
    </xf>
    <xf numFmtId="14" fontId="0" fillId="15" borderId="84" xfId="0" applyNumberFormat="1" applyFill="1" applyBorder="1" applyAlignment="1" applyProtection="1">
      <alignment horizontal="center"/>
      <protection locked="0"/>
    </xf>
    <xf numFmtId="14" fontId="0" fillId="15" borderId="84" xfId="0" applyNumberFormat="1" applyFill="1" applyBorder="1" applyAlignment="1">
      <alignment horizontal="center"/>
    </xf>
    <xf numFmtId="0" fontId="0" fillId="15" borderId="84" xfId="0" applyFill="1" applyBorder="1"/>
    <xf numFmtId="0" fontId="0" fillId="15" borderId="84" xfId="0" applyFill="1" applyBorder="1" applyAlignment="1">
      <alignment horizontal="center"/>
    </xf>
  </cellXfs>
  <cellStyles count="19">
    <cellStyle name="60 % - Accent1" xfId="5" builtinId="32"/>
    <cellStyle name="Accent1" xfId="4" builtinId="29"/>
    <cellStyle name="Euro" xfId="9" xr:uid="{00000000-0005-0000-0000-000002000000}"/>
    <cellStyle name="Lien hypertexte" xfId="14" builtinId="8" hidden="1"/>
    <cellStyle name="Lien hypertexte" xfId="16" builtinId="8" hidden="1"/>
    <cellStyle name="Lien hypertexte visité" xfId="15" builtinId="9" hidden="1"/>
    <cellStyle name="Lien hypertexte visité" xfId="17" builtinId="9" hidden="1"/>
    <cellStyle name="Milliers" xfId="7" builtinId="3"/>
    <cellStyle name="Monétaire" xfId="8" builtinId="4"/>
    <cellStyle name="Normal" xfId="0" builtinId="0"/>
    <cellStyle name="Normal 2" xfId="10" xr:uid="{00000000-0005-0000-0000-00000A000000}"/>
    <cellStyle name="Normal 3" xfId="18" xr:uid="{00000000-0005-0000-0000-00000B000000}"/>
    <cellStyle name="Normal 6" xfId="11" xr:uid="{00000000-0005-0000-0000-00000C000000}"/>
    <cellStyle name="Pourcentage" xfId="6" builtinId="5"/>
    <cellStyle name="Pourcentage 2" xfId="12" xr:uid="{00000000-0005-0000-0000-00000E000000}"/>
    <cellStyle name="Titre 1" xfId="1" builtinId="16"/>
    <cellStyle name="Titre 2" xfId="2" builtinId="17"/>
    <cellStyle name="Titre 3" xfId="3" builtinId="18"/>
    <cellStyle name="Total" xfId="13" builtinId="25"/>
  </cellStyles>
  <dxfs count="190"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7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5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alignment wrapText="1" readingOrder="0"/>
    </dxf>
    <dxf>
      <alignment horizontal="center" vertical="bottom" textRotation="0" wrapText="0" relativeIndent="0" justifyLastLine="0" shrinkToFit="0" readingOrder="0"/>
    </dxf>
    <dxf>
      <numFmt numFmtId="0" formatCode="General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numFmt numFmtId="169" formatCode="_-* #,##0\ _€_-;\-* #,##0\ _€_-;_-* &quot;-&quot;??\ _€_-;_-@_-"/>
    </dxf>
    <dxf>
      <alignment horizontal="center" readingOrder="0"/>
    </dxf>
    <dxf>
      <alignment vertical="center" readingOrder="0"/>
    </dxf>
    <dxf>
      <alignment vertic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font>
        <color auto="1"/>
      </font>
    </dxf>
    <dxf>
      <font>
        <b/>
      </font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9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numFmt numFmtId="0" formatCode="General"/>
      <alignment horizontal="center" vertical="center" readingOrder="0"/>
    </dxf>
    <dxf>
      <numFmt numFmtId="0" formatCode="General"/>
      <alignment horizontal="center" vertical="center" readingOrder="0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numFmt numFmtId="169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 val="0"/>
      </font>
    </dxf>
    <dxf>
      <font>
        <b/>
      </font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numFmt numFmtId="169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9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5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5" tint="0.3999755851924192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5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5" tint="0.3999755851924192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[$€-40C]_-;\-* #,##0\ [$€-40C]_-;_-* &quot;-&quot;??\ [$€-40C]_-;_-@_-"/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0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3" tint="0.5999938962981048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3" tint="0.59999389629810485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3" tint="0.59999389629810485"/>
        </patternFill>
      </fill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33CC"/>
        <name val="Calibri"/>
        <scheme val="minor"/>
      </font>
      <numFmt numFmtId="164" formatCode="_-* #,##0\ [$€-40C]_-;\-* #,##0\ [$€-40C]_-;_-* &quot;-&quot;??\ [$€-40C]_-;_-@_-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33CC"/>
        <name val="Calibri"/>
        <scheme val="minor"/>
      </font>
      <numFmt numFmtId="164" formatCode="_-* #,##0\ [$€-40C]_-;\-* #,##0\ [$€-40C]_-;_-* &quot;-&quot;??\ [$€-40C]_-;_-@_-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33CC"/>
        <name val="Calibri"/>
        <scheme val="minor"/>
      </font>
      <numFmt numFmtId="164" formatCode="_-* #,##0\ [$€-40C]_-;\-* #,##0\ [$€-40C]_-;_-* &quot;-&quot;??\ [$€-40C]_-;_-@_-"/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33CC"/>
        <name val="Calibri"/>
        <scheme val="minor"/>
      </font>
      <alignment horizontal="general" vertical="center" textRotation="0" wrapText="0" relativeIndent="0" justifyLastLine="0" shrinkToFit="0" readingOrder="0"/>
    </dxf>
    <dxf>
      <numFmt numFmtId="0" formatCode="General"/>
      <alignment horizontal="general" vertical="center" textRotation="0" wrapText="0" relativeIndent="0" justifyLastLine="0" shrinkToFit="0" readingOrder="0"/>
    </dxf>
    <dxf>
      <numFmt numFmtId="0" formatCode="General"/>
      <alignment horizontal="general" vertical="center" textRotation="0" wrapText="0" relativeIndent="0" justifyLastLine="0" shrinkToFit="0" readingOrder="0"/>
    </dxf>
    <dxf>
      <numFmt numFmtId="0" formatCode="General"/>
      <alignment horizontal="general" vertical="center" textRotation="0" wrapText="0" relativeIndent="0" justifyLastLine="0" shrinkToFit="0" readingOrder="0"/>
    </dxf>
    <dxf>
      <numFmt numFmtId="0" formatCode="General"/>
      <alignment horizontal="general" vertical="center" textRotation="0" wrapText="0" relativeIndent="0" justifyLastLine="0" shrinkToFit="0" readingOrder="0"/>
    </dxf>
    <dxf>
      <numFmt numFmtId="0" formatCode="General"/>
      <alignment horizontal="general" vertical="center" textRotation="0" wrapText="0" relativeIndent="0" justifyLastLine="0" shrinkToFit="0" readingOrder="0"/>
    </dxf>
    <dxf>
      <numFmt numFmtId="0" formatCode="General"/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33CC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33CC"/>
        <name val="Calibri"/>
        <scheme val="minor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33CC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33CC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33CC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33CC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33CC"/>
        <name val="Calibri"/>
        <scheme val="minor"/>
      </font>
      <numFmt numFmtId="166" formatCode="#,##0.00\ &quot;€&quot;"/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33CC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33CC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33CC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33CC"/>
        <name val="Calibri"/>
        <scheme val="minor"/>
      </font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33CC"/>
        <name val="Calibri"/>
        <scheme val="minor"/>
      </font>
      <numFmt numFmtId="0" formatCode="General"/>
      <alignment horizontal="general" vertical="center" textRotation="0" wrapText="0" relativeIndent="0" justifyLastLine="0" shrinkToFit="0" readingOrder="0"/>
    </dxf>
    <dxf>
      <numFmt numFmtId="0" formatCode="General"/>
      <alignment horizontal="general" vertical="center" textRotation="0" wrapText="0" relativeIndent="0" justifyLastLine="0" shrinkToFit="0" readingOrder="0"/>
    </dxf>
    <dxf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33CC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relative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relativeIndent="0" justifyLastLine="0" shrinkToFit="0" readingOrder="0"/>
    </dxf>
    <dxf>
      <alignment horizontal="general" vertical="center" textRotation="0" wrapText="1" relativeIndent="0" justifyLastLine="0" shrinkToFit="0" readingOrder="0"/>
    </dxf>
  </dxfs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BROUILLON.xlsx]Graphiques!Tableau croisé dynamique7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du</a:t>
            </a:r>
            <a:r>
              <a:rPr lang="en-US" baseline="0"/>
              <a:t> nbre d'heures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Graphiques!$A$10:$A$16</c:f>
              <c:strCache>
                <c:ptCount val="6"/>
                <c:pt idx="0">
                  <c:v>Commercial</c:v>
                </c:pt>
                <c:pt idx="1">
                  <c:v>Divers</c:v>
                </c:pt>
                <c:pt idx="2">
                  <c:v>Langues</c:v>
                </c:pt>
                <c:pt idx="3">
                  <c:v>Management</c:v>
                </c:pt>
                <c:pt idx="4">
                  <c:v>Sécurité</c:v>
                </c:pt>
                <c:pt idx="5">
                  <c:v>Technique</c:v>
                </c:pt>
              </c:strCache>
            </c:strRef>
          </c:cat>
          <c:val>
            <c:numRef>
              <c:f>Graphiques!$B$10:$B$16</c:f>
              <c:numCache>
                <c:formatCode>_-* #\ ##0\ _€_-;\-* #\ ##0\ _€_-;_-* "-"??\ _€_-;_-@_-</c:formatCode>
                <c:ptCount val="6"/>
                <c:pt idx="0">
                  <c:v>560</c:v>
                </c:pt>
                <c:pt idx="1">
                  <c:v>42</c:v>
                </c:pt>
                <c:pt idx="2">
                  <c:v>18</c:v>
                </c:pt>
                <c:pt idx="3">
                  <c:v>372</c:v>
                </c:pt>
                <c:pt idx="4">
                  <c:v>154</c:v>
                </c:pt>
                <c:pt idx="5">
                  <c:v>469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68-40AE-9DA6-34A48F63B35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BROUILLON.xlsx]Graphiques!Tableau croisé dynamique8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Graphiques!$B$27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Graphiques!$A$28:$A$34</c:f>
              <c:strCache>
                <c:ptCount val="6"/>
                <c:pt idx="0">
                  <c:v>Commercial</c:v>
                </c:pt>
                <c:pt idx="1">
                  <c:v>Divers</c:v>
                </c:pt>
                <c:pt idx="2">
                  <c:v>Langues</c:v>
                </c:pt>
                <c:pt idx="3">
                  <c:v>Management</c:v>
                </c:pt>
                <c:pt idx="4">
                  <c:v>Sécurité</c:v>
                </c:pt>
                <c:pt idx="5">
                  <c:v>Technique</c:v>
                </c:pt>
              </c:strCache>
            </c:strRef>
          </c:cat>
          <c:val>
            <c:numRef>
              <c:f>Graphiques!$B$28:$B$34</c:f>
              <c:numCache>
                <c:formatCode>_-* #\ ##0\ _€_-;\-* #\ ##0\ _€_-;_-* "-"??\ _€_-;_-@_-</c:formatCode>
                <c:ptCount val="6"/>
                <c:pt idx="1">
                  <c:v>1140</c:v>
                </c:pt>
                <c:pt idx="2">
                  <c:v>75.25</c:v>
                </c:pt>
                <c:pt idx="3">
                  <c:v>12345.000000000004</c:v>
                </c:pt>
                <c:pt idx="4">
                  <c:v>3509</c:v>
                </c:pt>
                <c:pt idx="5">
                  <c:v>11560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02-430C-894A-55D1C5441326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BROUILLON.xlsx]Graphiques!Tableau croisé dynamique9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des coûts pédagogiques </a:t>
            </a:r>
            <a:r>
              <a:rPr lang="en-US" baseline="0"/>
              <a:t>par CSP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Graphiques!$B$46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Graphiques!$A$47:$A$49</c:f>
              <c:strCache>
                <c:ptCount val="2"/>
                <c:pt idx="0">
                  <c:v>Cadre</c:v>
                </c:pt>
                <c:pt idx="1">
                  <c:v>Employé / Technicien</c:v>
                </c:pt>
              </c:strCache>
            </c:strRef>
          </c:cat>
          <c:val>
            <c:numRef>
              <c:f>Graphiques!$B$47:$B$49</c:f>
              <c:numCache>
                <c:formatCode>_-* #\ ##0\ _€_-;\-* #\ ##0\ _€_-;_-* "-"??\ _€_-;_-@_-</c:formatCode>
                <c:ptCount val="2"/>
                <c:pt idx="0">
                  <c:v>17572.140000000003</c:v>
                </c:pt>
                <c:pt idx="1">
                  <c:v>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56-4836-B294-4346423F668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BROUILLON.xlsx]Graphiques!Tableau croisé dynamique10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du nbre d'heures</a:t>
            </a:r>
          </a:p>
          <a:p>
            <a:pPr>
              <a:defRPr/>
            </a:pPr>
            <a:r>
              <a:rPr lang="fr-FR" baseline="0"/>
              <a:t>par CSP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Graphiques!$B$60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Graphiques!$A$61:$A$63</c:f>
              <c:strCache>
                <c:ptCount val="2"/>
                <c:pt idx="0">
                  <c:v>Cadre</c:v>
                </c:pt>
                <c:pt idx="1">
                  <c:v>Employé / Technicien</c:v>
                </c:pt>
              </c:strCache>
            </c:strRef>
          </c:cat>
          <c:val>
            <c:numRef>
              <c:f>Graphiques!$B$61:$B$63</c:f>
              <c:numCache>
                <c:formatCode>_-* #\ ##0\ _€_-;\-* #\ ##0\ _€_-;_-* "-"??\ _€_-;_-@_-</c:formatCode>
                <c:ptCount val="2"/>
                <c:pt idx="0">
                  <c:v>1216</c:v>
                </c:pt>
                <c:pt idx="1">
                  <c:v>341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AB-4ADD-8E45-443DEAC9909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BROUILLON.xlsx]Graphiques!Tableau croisé dynamique11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sexe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Graphiques!$B$75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Graphiques!$A$76:$A$78</c:f>
              <c:strCache>
                <c:ptCount val="2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Graphiques!$B$76:$B$78</c:f>
              <c:numCache>
                <c:formatCode>_-* #\ ##0\ _€_-;\-* #\ ##0\ _€_-;_-* "-"??\ _€_-;_-@_-</c:formatCode>
                <c:ptCount val="2"/>
                <c:pt idx="0">
                  <c:v>3892.86</c:v>
                </c:pt>
                <c:pt idx="1">
                  <c:v>23678.280000000002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7C-4D19-8D5C-3374F6363C7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BROUILLON.xlsx]Graphiques!Tableau croisé dynamique12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 du nbre d'heures</a:t>
            </a:r>
          </a:p>
          <a:p>
            <a:pPr>
              <a:defRPr/>
            </a:pPr>
            <a:r>
              <a:rPr lang="fr-FR"/>
              <a:t>par</a:t>
            </a:r>
            <a:r>
              <a:rPr lang="fr-FR" baseline="0"/>
              <a:t> sexe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Graphiques!$A$91:$A$93</c:f>
              <c:strCache>
                <c:ptCount val="2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Graphiques!$B$91:$B$93</c:f>
              <c:numCache>
                <c:formatCode>_-* #\ ##0\ _€_-;\-* #\ ##0\ _€_-;_-* "-"??\ _€_-;_-@_-</c:formatCode>
                <c:ptCount val="2"/>
                <c:pt idx="0">
                  <c:v>255</c:v>
                </c:pt>
                <c:pt idx="1">
                  <c:v>1302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E3-4D32-8B1F-96D7E73A13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3</xdr:row>
      <xdr:rowOff>0</xdr:rowOff>
    </xdr:from>
    <xdr:to>
      <xdr:col>8</xdr:col>
      <xdr:colOff>142875</xdr:colOff>
      <xdr:row>18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352424</xdr:colOff>
      <xdr:row>20</xdr:row>
      <xdr:rowOff>95250</xdr:rowOff>
    </xdr:from>
    <xdr:to>
      <xdr:col>7</xdr:col>
      <xdr:colOff>723900</xdr:colOff>
      <xdr:row>36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409575</xdr:colOff>
      <xdr:row>37</xdr:row>
      <xdr:rowOff>28575</xdr:rowOff>
    </xdr:from>
    <xdr:to>
      <xdr:col>7</xdr:col>
      <xdr:colOff>352425</xdr:colOff>
      <xdr:row>52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54</xdr:row>
      <xdr:rowOff>76200</xdr:rowOff>
    </xdr:from>
    <xdr:to>
      <xdr:col>7</xdr:col>
      <xdr:colOff>304800</xdr:colOff>
      <xdr:row>67</xdr:row>
      <xdr:rowOff>180975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457200</xdr:colOff>
      <xdr:row>70</xdr:row>
      <xdr:rowOff>152400</xdr:rowOff>
    </xdr:from>
    <xdr:to>
      <xdr:col>7</xdr:col>
      <xdr:colOff>333375</xdr:colOff>
      <xdr:row>84</xdr:row>
      <xdr:rowOff>161925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466725</xdr:colOff>
      <xdr:row>86</xdr:row>
      <xdr:rowOff>76200</xdr:rowOff>
    </xdr:from>
    <xdr:to>
      <xdr:col>7</xdr:col>
      <xdr:colOff>361950</xdr:colOff>
      <xdr:row>99</xdr:row>
      <xdr:rowOff>171450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SPMDE" refreshedDate="40598.668087615741" createdVersion="3" refreshedVersion="3" minRefreshableVersion="3" recordCount="140" xr:uid="{00000000-000A-0000-FFFF-FFFF00000000}">
  <cacheSource type="worksheet">
    <worksheetSource ref="A16:N155" sheet="Tables"/>
  </cacheSource>
  <cacheFields count="14">
    <cacheField name="Matricule" numFmtId="0">
      <sharedItems containsSemiMixedTypes="0" containsString="0" containsNumber="1" containsInteger="1" minValue="32" maxValue="90036"/>
    </cacheField>
    <cacheField name="Imputation" numFmtId="0">
      <sharedItems containsMixedTypes="1" containsNumber="1" containsInteger="1" minValue="12" maxValue="104"/>
    </cacheField>
    <cacheField name="Nom" numFmtId="0">
      <sharedItems/>
    </cacheField>
    <cacheField name="Prénom" numFmtId="0">
      <sharedItems/>
    </cacheField>
    <cacheField name="Sexe" numFmtId="0">
      <sharedItems count="2">
        <s v="M"/>
        <s v="F"/>
      </sharedItems>
    </cacheField>
    <cacheField name="CSP" numFmtId="0">
      <sharedItems count="3">
        <s v="Employé / Technicien"/>
        <s v="Cadre"/>
        <s v="Hors Bilan Social"/>
      </sharedItems>
    </cacheField>
    <cacheField name="Age" numFmtId="0">
      <sharedItems containsSemiMixedTypes="0" containsString="0" containsNumber="1" containsInteger="1" minValue="21" maxValue="63" count="37">
        <n v="58"/>
        <n v="54"/>
        <n v="22"/>
        <n v="31"/>
        <n v="38"/>
        <n v="59"/>
        <n v="36"/>
        <n v="45"/>
        <n v="44"/>
        <n v="33"/>
        <n v="61"/>
        <n v="46"/>
        <n v="55"/>
        <n v="50"/>
        <n v="63"/>
        <n v="29"/>
        <n v="41"/>
        <n v="40"/>
        <n v="30"/>
        <n v="37"/>
        <n v="49"/>
        <n v="43"/>
        <n v="42"/>
        <n v="57"/>
        <n v="35"/>
        <n v="26"/>
        <n v="32"/>
        <n v="27"/>
        <n v="39"/>
        <n v="21"/>
        <n v="51"/>
        <n v="34"/>
        <n v="53"/>
        <n v="23"/>
        <n v="56"/>
        <n v="28"/>
        <n v="48"/>
      </sharedItems>
    </cacheField>
    <cacheField name="Ancienneté" numFmtId="0">
      <sharedItems containsSemiMixedTypes="0" containsString="0" containsNumber="1" containsInteger="1" minValue="0" maxValue="39"/>
    </cacheField>
    <cacheField name="Salaire_x000a_mensuel/forfait" numFmtId="0">
      <sharedItems containsSemiMixedTypes="0" containsString="0" containsNumber="1" containsInteger="1" minValue="1000" maxValue="1000"/>
    </cacheField>
    <cacheField name="Prime_x000a_ancienneté" numFmtId="0">
      <sharedItems containsSemiMixedTypes="0" containsString="0" containsNumber="1" containsInteger="1" minValue="100" maxValue="100"/>
    </cacheField>
    <cacheField name="Taux_x000a_horaire brut" numFmtId="0">
      <sharedItems containsSemiMixedTypes="0" containsString="0" containsNumber="1" minValue="7.25" maxValue="7.25"/>
    </cacheField>
    <cacheField name="Taux_x000a_horaire chargé" numFmtId="0">
      <sharedItems containsSemiMixedTypes="0" containsString="0" containsNumber="1" minValue="10.88" maxValue="10.88"/>
    </cacheField>
    <cacheField name="Division" numFmtId="0">
      <sharedItems/>
    </cacheField>
    <cacheField name="Manage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SPMDE" refreshedDate="40598.668089004626" createdVersion="3" refreshedVersion="3" minRefreshableVersion="3" recordCount="181" xr:uid="{00000000-000A-0000-FFFF-FFFF01000000}">
  <cacheSource type="worksheet">
    <worksheetSource name="Tableau43"/>
  </cacheSource>
  <cacheFields count="29">
    <cacheField name="Service_x000a_/Division" numFmtId="0">
      <sharedItems/>
    </cacheField>
    <cacheField name="Code_x000a_(Imputation)" numFmtId="0">
      <sharedItems containsMixedTypes="1" containsNumber="1" containsInteger="1" minValue="22" maxValue="22"/>
    </cacheField>
    <cacheField name="Manager" numFmtId="0">
      <sharedItems/>
    </cacheField>
    <cacheField name="Matricule _x000a_" numFmtId="0">
      <sharedItems containsString="0" containsBlank="1" containsNumber="1" containsInteger="1" minValue="3672" maxValue="90036"/>
    </cacheField>
    <cacheField name="Nom_x000a_" numFmtId="0">
      <sharedItems count="83">
        <s v="CLEMENT"/>
        <s v="BARDOUX"/>
        <s v="GOURDEAU"/>
        <s v="KALOUSTIAN"/>
        <s v="LACROIX"/>
        <s v="GESREL"/>
        <s v="D ANGLEVILLE"/>
        <s v="RAPILLY"/>
        <s v="RUEF"/>
        <s v="MENEAU"/>
        <s v="KACZMAREK"/>
        <s v="FOURNIER"/>
        <s v="LEBOURDAIS"/>
        <s v="LETOURNEUR"/>
        <s v="BARDINI"/>
        <s v="DUTERTE"/>
        <s v=" "/>
        <s v="COURT"/>
        <s v="SERRANO"/>
        <s v="FODIL"/>
        <s v="FOUCRAS"/>
        <s v="PASTRE"/>
        <s v="HUON"/>
        <s v="DE LA CHAPELLE"/>
        <s v="AUBOIROUX"/>
        <s v="ABGRALL"/>
        <s v="EBER"/>
        <s v="VAN CASSEL"/>
        <s v="DANE"/>
        <s v="BULUT"/>
        <s v="MELCHIOR"/>
        <s v="BALDUREAUX"/>
        <s v="CARTIER"/>
        <s v="DELORME"/>
        <s v="DOUCET"/>
        <s v="FRANCO"/>
        <s v="FUSILLIER"/>
        <s v="GROSSMANN"/>
        <s v="LAVENANT"/>
        <s v="LEFEBVRE"/>
        <s v="LEMVIK"/>
        <s v="LISSANDRE"/>
        <s v="MAILLET"/>
        <s v="MARCELLINI"/>
        <s v="PELLETIER"/>
        <s v="TRIPON"/>
        <s v="BIDAUD"/>
        <s v="BOUTHIER"/>
        <s v="CHENU"/>
        <s v="GUEPRATTE"/>
        <s v="HAYS"/>
        <s v="LESOUEF"/>
        <s v="MEZLOY"/>
        <s v="MOREAU"/>
        <s v="NGUELET"/>
        <s v="PHILIPPE"/>
        <s v="ROBIN"/>
        <s v="SANCHEZ"/>
        <s v="TESSIER"/>
        <s v="TONIELLO"/>
        <s v="BLANCHE"/>
        <s v="ORIEZ"/>
        <s v="LIGIARDI"/>
        <s v="JAMAULT"/>
        <s v="DUGOUJON"/>
        <s v="HAUTIER"/>
        <s v="ROY"/>
        <s v="ROLLAND"/>
        <s v="FLEURY"/>
        <s v="DIHARSE"/>
        <s v="EKOULE"/>
        <s v="DARCEL"/>
        <s v="MUNOZ"/>
        <s v="VOUILLON"/>
        <s v="JAILLET"/>
        <s v="PILAT"/>
        <s v="SEGALAT"/>
        <s v="BERRA"/>
        <s v="BOUDAUX"/>
        <s v="PAQUET"/>
        <s v="ROULLET"/>
        <s v="BARATIER"/>
        <s v="LE GUIADER"/>
      </sharedItems>
    </cacheField>
    <cacheField name="Prénom_x000a_" numFmtId="0">
      <sharedItems/>
    </cacheField>
    <cacheField name="Axe_x000a_(Filières)" numFmtId="0">
      <sharedItems containsBlank="1" count="7">
        <s v="Sécurité"/>
        <s v="Langues"/>
        <s v="Technique"/>
        <s v="Divers"/>
        <s v="Management"/>
        <s v="Commercial"/>
        <m/>
      </sharedItems>
    </cacheField>
    <cacheField name="Intitulé" numFmtId="0">
      <sharedItems containsBlank="1"/>
    </cacheField>
    <cacheField name="Priorité_x000a_mger" numFmtId="0">
      <sharedItems containsString="0" containsBlank="1" containsNumber="1" containsInteger="1" minValue="1" maxValue="1"/>
    </cacheField>
    <cacheField name="Organisme" numFmtId="0">
      <sharedItems containsBlank="1" count="21">
        <s v="Dekra"/>
        <s v="Telelangues"/>
        <s v="AFPI Pays de la Loire"/>
        <s v="Apave"/>
        <s v="Université du vin"/>
        <s v="IFPNL"/>
        <s v="INSTN"/>
        <s v="ATSI Formation"/>
        <s v="Socotec"/>
        <s v="Interfora"/>
        <s v="Interne"/>
        <s v="Office International de l'eau"/>
        <s v="Interne - Groupe"/>
        <s v="Berlitz"/>
        <s v="Atout Majeur"/>
        <s v="IFPST"/>
        <s v="CCI Lyon"/>
        <s v="CASC du Rhône"/>
        <s v="Croix Blanche"/>
        <m/>
        <s v="CAP Formation"/>
      </sharedItems>
    </cacheField>
    <cacheField name="Durée_x000a_H" numFmtId="0">
      <sharedItems containsString="0" containsBlank="1" containsNumber="1" containsInteger="1" minValue="5" maxValue="105"/>
    </cacheField>
    <cacheField name="Coût_x000a_péda." numFmtId="166">
      <sharedItems containsString="0" containsBlank="1" containsNumber="1" minValue="75.25" maxValue="2250"/>
    </cacheField>
    <cacheField name="Dispositif_x000a_(Plan / DIF /PP)" numFmtId="0">
      <sharedItems containsBlank="1"/>
    </cacheField>
    <cacheField name="Axe_x000a_  (note cadrage)" numFmtId="0">
      <sharedItems containsBlank="1"/>
    </cacheField>
    <cacheField name="Validation_x000a_(Oui/Non)" numFmtId="0">
      <sharedItems containsBlank="1" count="3">
        <s v="Non"/>
        <s v="Oui"/>
        <m/>
      </sharedItems>
    </cacheField>
    <cacheField name="Calendrier_x000a_de réalisation" numFmtId="0">
      <sharedItems containsBlank="1" count="5">
        <s v="2011-Q1"/>
        <s v="2011-Q2"/>
        <s v="2011-Q4"/>
        <s v="2011-Q3"/>
        <m/>
      </sharedItems>
    </cacheField>
    <cacheField name="Réalisation" numFmtId="0">
      <sharedItems containsBlank="1" count="4">
        <s v="Non"/>
        <s v="Oui"/>
        <s v="En-cours"/>
        <m/>
      </sharedItems>
    </cacheField>
    <cacheField name="Typologie d'action" numFmtId="0">
      <sharedItems containsBlank="1" count="3">
        <s v="Adaptation au poste / Maintien dans l’emploi"/>
        <s v="Développement des compétences"/>
        <m/>
      </sharedItems>
    </cacheField>
    <cacheField name="Sexe" numFmtId="0">
      <sharedItems count="3">
        <s v="M"/>
        <s v="F"/>
        <s v=" "/>
      </sharedItems>
    </cacheField>
    <cacheField name="CSP" numFmtId="0">
      <sharedItems count="3">
        <s v="Employé / Technicien"/>
        <s v="Cadre"/>
        <s v=" "/>
      </sharedItems>
    </cacheField>
    <cacheField name="Taux_x000a_horaire_x000a_brut" numFmtId="0">
      <sharedItems containsMixedTypes="1" containsNumber="1" minValue="7.25" maxValue="7.25"/>
    </cacheField>
    <cacheField name="Coûts_x000a_salariaux_x000a_chargés" numFmtId="0">
      <sharedItems containsMixedTypes="1" containsNumber="1" minValue="10.88" maxValue="10.88"/>
    </cacheField>
    <cacheField name="Age" numFmtId="0">
      <sharedItems containsMixedTypes="1" containsNumber="1" containsInteger="1" minValue="22" maxValue="63"/>
    </cacheField>
    <cacheField name="Ancienneté" numFmtId="0">
      <sharedItems containsMixedTypes="1" containsNumber="1" containsInteger="1" minValue="0" maxValue="38"/>
    </cacheField>
    <cacheField name="Montant Total_x000a_Financement_x000a_ADEFIM" numFmtId="164">
      <sharedItems containsNonDate="0" containsString="0" containsBlank="1"/>
    </cacheField>
    <cacheField name="Financement au titre du Plan" numFmtId="164">
      <sharedItems containsNonDate="0" containsString="0" containsBlank="1"/>
    </cacheField>
    <cacheField name="Financement au titre de la PP" numFmtId="164">
      <sharedItems containsNonDate="0" containsString="0" containsBlank="1"/>
    </cacheField>
    <cacheField name="Financement au titre du DIF" numFmtId="164">
      <sharedItems containsNonDate="0" containsString="0" containsBlank="1"/>
    </cacheField>
    <cacheField name="Frais déplac._x000a_/ héberg.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0">
  <r>
    <n v="26220"/>
    <s v="SAR"/>
    <s v="ABGRALL"/>
    <s v="JOEL"/>
    <x v="0"/>
    <x v="0"/>
    <x v="0"/>
    <n v="21"/>
    <n v="1000"/>
    <n v="100"/>
    <n v="7.25"/>
    <n v="10.88"/>
    <s v="SAV"/>
    <s v="FOUCRAS Bernard "/>
  </r>
  <r>
    <n v="26394"/>
    <s v="DGE"/>
    <s v="ALLARD"/>
    <s v="SYLVIANE"/>
    <x v="1"/>
    <x v="1"/>
    <x v="1"/>
    <n v="34"/>
    <n v="1000"/>
    <n v="100"/>
    <n v="7.25"/>
    <n v="10.88"/>
    <s v="DGE"/>
    <s v="MALPHETTES Guillaume"/>
  </r>
  <r>
    <n v="26750"/>
    <s v="DGE"/>
    <s v="ALLEMAND"/>
    <s v="JULIE"/>
    <x v="1"/>
    <x v="2"/>
    <x v="2"/>
    <n v="0"/>
    <n v="1000"/>
    <n v="100"/>
    <n v="7.25"/>
    <n v="10.88"/>
    <s v="DGE"/>
    <s v="MALPHETTES Guillaume"/>
  </r>
  <r>
    <n v="26631"/>
    <s v="EPS"/>
    <s v="AUBOIROUX"/>
    <s v="MICKAEL"/>
    <x v="0"/>
    <x v="0"/>
    <x v="3"/>
    <n v="8"/>
    <n v="1000"/>
    <n v="100"/>
    <n v="7.25"/>
    <n v="10.88"/>
    <s v="P&amp;S"/>
    <s v="SERRANO Olivier"/>
  </r>
  <r>
    <n v="26660"/>
    <s v="PPI"/>
    <s v="AUMONT"/>
    <s v="CHRISTELLE"/>
    <x v="1"/>
    <x v="1"/>
    <x v="4"/>
    <n v="4"/>
    <n v="1000"/>
    <n v="100"/>
    <n v="7.25"/>
    <n v="10.88"/>
    <s v="PTD CS"/>
    <s v="BRICHANT Damien "/>
  </r>
  <r>
    <n v="26434"/>
    <s v="PPI"/>
    <s v="BALDUREAUX"/>
    <s v="DANIEL"/>
    <x v="0"/>
    <x v="1"/>
    <x v="5"/>
    <n v="15"/>
    <n v="1000"/>
    <n v="100"/>
    <n v="7.25"/>
    <n v="10.88"/>
    <s v="PTD CS"/>
    <s v="BRICHANT Damien "/>
  </r>
  <r>
    <n v="26737"/>
    <s v="ADV"/>
    <s v="BARATIER"/>
    <s v="AMANDINE"/>
    <x v="1"/>
    <x v="1"/>
    <x v="6"/>
    <n v="0"/>
    <n v="1000"/>
    <n v="100"/>
    <n v="7.25"/>
    <n v="10.88"/>
    <s v="ADV"/>
    <s v="BARATIER Amandine"/>
  </r>
  <r>
    <n v="26158"/>
    <s v="PEE"/>
    <s v="BARDINI"/>
    <s v="FRANCK"/>
    <x v="0"/>
    <x v="1"/>
    <x v="7"/>
    <n v="20"/>
    <n v="1000"/>
    <n v="100"/>
    <n v="7.25"/>
    <n v="10.88"/>
    <s v="PTD CS"/>
    <s v="MELCHIOR Pierre-Yves"/>
  </r>
  <r>
    <n v="26727"/>
    <s v="SAR"/>
    <s v="BARDOUX"/>
    <s v="DANIEL"/>
    <x v="0"/>
    <x v="0"/>
    <x v="1"/>
    <n v="2"/>
    <n v="1000"/>
    <n v="100"/>
    <n v="7.25"/>
    <n v="10.88"/>
    <s v="SAV"/>
    <s v="FOUCRAS Bernard "/>
  </r>
  <r>
    <n v="26541"/>
    <s v="CSC"/>
    <s v="BATTAGLIA"/>
    <s v="MIREILLE"/>
    <x v="1"/>
    <x v="0"/>
    <x v="8"/>
    <n v="10"/>
    <n v="1000"/>
    <n v="100"/>
    <n v="7.25"/>
    <n v="10.88"/>
    <s v="ALFARESPONSE"/>
    <s v="MARTINEZ Marie"/>
  </r>
  <r>
    <n v="26582"/>
    <s v="PPI"/>
    <s v="BAUD"/>
    <s v="SEBASTIEN"/>
    <x v="0"/>
    <x v="1"/>
    <x v="9"/>
    <n v="7"/>
    <n v="1000"/>
    <n v="100"/>
    <n v="7.25"/>
    <n v="10.88"/>
    <s v="PTD CS"/>
    <s v="BRICHANT Damien "/>
  </r>
  <r>
    <n v="26501"/>
    <s v="ESE"/>
    <s v="BAYLE"/>
    <s v="JEAN PIERRE"/>
    <x v="0"/>
    <x v="1"/>
    <x v="10"/>
    <n v="39"/>
    <n v="1000"/>
    <n v="100"/>
    <n v="7.25"/>
    <n v="10.88"/>
    <s v="SANITARY"/>
    <s v="CARTIER Laurent"/>
  </r>
  <r>
    <n v="26717"/>
    <s v="ADV"/>
    <s v="BERRA"/>
    <s v="WIEM"/>
    <x v="1"/>
    <x v="0"/>
    <x v="3"/>
    <n v="2"/>
    <n v="1000"/>
    <n v="100"/>
    <n v="7.25"/>
    <n v="10.88"/>
    <s v="ADV"/>
    <s v="BARATIER Amandine"/>
  </r>
  <r>
    <n v="26633"/>
    <s v="ECF"/>
    <s v="BIDAUD"/>
    <s v="LAURENT"/>
    <x v="0"/>
    <x v="1"/>
    <x v="11"/>
    <n v="21"/>
    <n v="1000"/>
    <n v="100"/>
    <n v="7.25"/>
    <n v="10.88"/>
    <s v="EIE"/>
    <s v="PASTRE Sylvain"/>
  </r>
  <r>
    <n v="26536"/>
    <s v="PEE"/>
    <s v="BLANCHE"/>
    <s v="DANIEL"/>
    <x v="0"/>
    <x v="1"/>
    <x v="12"/>
    <n v="10"/>
    <n v="1000"/>
    <n v="100"/>
    <n v="7.25"/>
    <n v="10.88"/>
    <s v="PTD CS"/>
    <s v="MELCHIOR Pierre-Yves"/>
  </r>
  <r>
    <n v="26617"/>
    <s v="ADV"/>
    <s v="BOUDAUX"/>
    <s v="FRANCOISE"/>
    <x v="1"/>
    <x v="0"/>
    <x v="8"/>
    <n v="20"/>
    <n v="1000"/>
    <n v="100"/>
    <n v="7.25"/>
    <n v="10.88"/>
    <s v="ADV"/>
    <s v="BARATIER Amandine"/>
  </r>
  <r>
    <n v="26418"/>
    <n v="22"/>
    <s v="BOURDUT"/>
    <s v="JEAN PIERRE"/>
    <x v="0"/>
    <x v="1"/>
    <x v="13"/>
    <n v="16"/>
    <n v="1000"/>
    <n v="100"/>
    <n v="7.25"/>
    <n v="10.88"/>
    <s v="INFORMATIQUE"/>
    <s v="COURT Jean-Pierre"/>
  </r>
  <r>
    <n v="26658"/>
    <n v="100"/>
    <s v="BOURRIER"/>
    <s v="PATRICE"/>
    <x v="0"/>
    <x v="1"/>
    <x v="6"/>
    <n v="9"/>
    <n v="1000"/>
    <n v="100"/>
    <n v="7.25"/>
    <n v="10.88"/>
    <s v="DETACHES"/>
    <s v="N/A"/>
  </r>
  <r>
    <n v="25488"/>
    <s v="PPS"/>
    <s v="BOUTHIER"/>
    <s v="BERNARD"/>
    <x v="0"/>
    <x v="1"/>
    <x v="14"/>
    <n v="36"/>
    <n v="1000"/>
    <n v="100"/>
    <n v="7.25"/>
    <n v="10.88"/>
    <s v="P&amp;S"/>
    <s v="TRIPON Xavier "/>
  </r>
  <r>
    <n v="26696"/>
    <s v="PPI"/>
    <s v="BRICHANT"/>
    <s v="DAMIEN"/>
    <x v="0"/>
    <x v="1"/>
    <x v="9"/>
    <n v="2"/>
    <n v="1000"/>
    <n v="100"/>
    <n v="7.25"/>
    <n v="10.88"/>
    <s v="PTD CS"/>
    <s v="BRICHANT Damien "/>
  </r>
  <r>
    <n v="26751"/>
    <n v="12"/>
    <s v="BRUN"/>
    <s v="JUSTINE"/>
    <x v="1"/>
    <x v="2"/>
    <x v="2"/>
    <n v="0"/>
    <n v="1000"/>
    <n v="100"/>
    <n v="7.25"/>
    <n v="10.88"/>
    <s v="SSO"/>
    <s v="PIOT Marc"/>
  </r>
  <r>
    <n v="26672"/>
    <s v="SAR"/>
    <s v="BULUT"/>
    <s v="SULEYMAN"/>
    <x v="0"/>
    <x v="0"/>
    <x v="15"/>
    <n v="3"/>
    <n v="1000"/>
    <n v="100"/>
    <n v="7.25"/>
    <n v="10.88"/>
    <s v="SAV"/>
    <s v="FOUCRAS Bernard "/>
  </r>
  <r>
    <n v="26738"/>
    <s v="SAR"/>
    <s v="BULUT"/>
    <s v="FATIH"/>
    <x v="0"/>
    <x v="0"/>
    <x v="2"/>
    <n v="0"/>
    <n v="1000"/>
    <n v="100"/>
    <n v="7.25"/>
    <n v="10.88"/>
    <s v="SAV"/>
    <s v="FOUCRAS Bernard "/>
  </r>
  <r>
    <n v="26531"/>
    <s v="CSC"/>
    <s v="CAMPOS"/>
    <s v="VERONIQUE"/>
    <x v="1"/>
    <x v="0"/>
    <x v="8"/>
    <n v="11"/>
    <n v="1000"/>
    <n v="100"/>
    <n v="7.25"/>
    <n v="10.88"/>
    <s v="ALFARESPONSE"/>
    <s v="MARTINEZ Marie"/>
  </r>
  <r>
    <n v="26373"/>
    <s v="ESE"/>
    <s v="CAMUS"/>
    <s v="FREDERIQUE"/>
    <x v="1"/>
    <x v="0"/>
    <x v="16"/>
    <n v="19"/>
    <n v="1000"/>
    <n v="100"/>
    <n v="7.25"/>
    <n v="10.88"/>
    <s v="SANITARY"/>
    <s v="CARTIER Laurent"/>
  </r>
  <r>
    <n v="26600"/>
    <s v="ESE"/>
    <s v="CARTIER"/>
    <s v="LAURENT"/>
    <x v="0"/>
    <x v="1"/>
    <x v="11"/>
    <n v="17"/>
    <n v="1000"/>
    <n v="100"/>
    <n v="7.25"/>
    <n v="10.88"/>
    <s v="SANITARY"/>
    <s v="CARTIER Laurent"/>
  </r>
  <r>
    <n v="26477"/>
    <s v="PFT"/>
    <s v="CEVAER"/>
    <s v="DANIEL"/>
    <x v="0"/>
    <x v="1"/>
    <x v="5"/>
    <n v="32"/>
    <n v="1000"/>
    <n v="100"/>
    <n v="7.25"/>
    <n v="10.88"/>
    <s v="PTD CS"/>
    <s v="D'ANGLEVILLE Ghyslain "/>
  </r>
  <r>
    <n v="26719"/>
    <s v="REA"/>
    <s v="CHARBONNIER"/>
    <s v="ERIC"/>
    <x v="0"/>
    <x v="1"/>
    <x v="17"/>
    <n v="2"/>
    <n v="1000"/>
    <n v="100"/>
    <n v="7.25"/>
    <n v="10.88"/>
    <s v="Equipe projets"/>
    <s v="JAMAULT Xavier "/>
  </r>
  <r>
    <n v="26649"/>
    <s v="ECF"/>
    <s v="CHENU"/>
    <s v="THIERRY"/>
    <x v="0"/>
    <x v="1"/>
    <x v="17"/>
    <n v="5"/>
    <n v="1000"/>
    <n v="100"/>
    <n v="7.25"/>
    <n v="10.88"/>
    <s v="EIE"/>
    <s v="PASTRE Sylvain"/>
  </r>
  <r>
    <n v="26728"/>
    <n v="13"/>
    <s v="CHERAMY"/>
    <s v="VINCENT"/>
    <x v="0"/>
    <x v="0"/>
    <x v="18"/>
    <n v="2"/>
    <n v="1000"/>
    <n v="100"/>
    <n v="7.25"/>
    <n v="10.88"/>
    <s v="COMPTABILITE"/>
    <s v="HURSTEL Michelle"/>
  </r>
  <r>
    <n v="26665"/>
    <s v="SAR"/>
    <s v="CLEMENT"/>
    <s v="LAURENT"/>
    <x v="0"/>
    <x v="0"/>
    <x v="19"/>
    <n v="4"/>
    <n v="1000"/>
    <n v="100"/>
    <n v="7.25"/>
    <n v="10.88"/>
    <s v="SAV"/>
    <s v="FOUCRAS Bernard "/>
  </r>
  <r>
    <n v="26526"/>
    <n v="22"/>
    <s v="COSTEL"/>
    <s v="DOMINIQUE"/>
    <x v="1"/>
    <x v="1"/>
    <x v="20"/>
    <n v="11"/>
    <n v="1000"/>
    <n v="100"/>
    <n v="7.25"/>
    <n v="10.88"/>
    <s v="INFORMATIQUE"/>
    <s v="COURT Jean-Pierre"/>
  </r>
  <r>
    <n v="69073"/>
    <n v="22"/>
    <s v="COURT"/>
    <s v="JEAN PIERRE"/>
    <x v="0"/>
    <x v="1"/>
    <x v="8"/>
    <n v="6"/>
    <n v="1000"/>
    <n v="100"/>
    <n v="7.25"/>
    <n v="10.88"/>
    <s v="INFORMATIQUE"/>
    <s v="COURT Jean-Pierre"/>
  </r>
  <r>
    <n v="26583"/>
    <s v="PFT"/>
    <s v="D ANGLEVILLE"/>
    <s v="GHISLAIN"/>
    <x v="0"/>
    <x v="1"/>
    <x v="17"/>
    <n v="7"/>
    <n v="1000"/>
    <n v="100"/>
    <n v="7.25"/>
    <n v="10.88"/>
    <s v="PTD CS"/>
    <s v="D'ANGLEVILLE Ghyslain "/>
  </r>
  <r>
    <n v="26661"/>
    <s v="SAR"/>
    <s v="DANE"/>
    <s v="JEAN-BERNARD"/>
    <x v="0"/>
    <x v="0"/>
    <x v="16"/>
    <n v="4"/>
    <n v="1000"/>
    <n v="100"/>
    <n v="7.25"/>
    <n v="10.88"/>
    <s v="SAV"/>
    <s v="FOUCRAS Bernard "/>
  </r>
  <r>
    <n v="26439"/>
    <s v="CSC"/>
    <s v="DARCEL"/>
    <s v="XAVIER"/>
    <x v="0"/>
    <x v="0"/>
    <x v="21"/>
    <n v="15"/>
    <n v="1000"/>
    <n v="100"/>
    <n v="7.25"/>
    <n v="10.88"/>
    <s v="ALFARESPONSE"/>
    <s v="MARTINEZ Marie"/>
  </r>
  <r>
    <n v="26645"/>
    <s v="PPS"/>
    <s v="DE LA CHAPELLE"/>
    <s v="OLIVIER"/>
    <x v="0"/>
    <x v="1"/>
    <x v="22"/>
    <n v="5"/>
    <n v="1000"/>
    <n v="100"/>
    <n v="7.25"/>
    <n v="10.88"/>
    <s v="P&amp;S"/>
    <s v="TRIPON Xavier "/>
  </r>
  <r>
    <n v="3672"/>
    <s v="EFU"/>
    <s v="DELORME"/>
    <s v="PIERRE"/>
    <x v="0"/>
    <x v="1"/>
    <x v="23"/>
    <n v="37"/>
    <n v="1000"/>
    <n v="100"/>
    <n v="7.25"/>
    <n v="10.88"/>
    <s v="EIE"/>
    <s v="DELORME Pierre"/>
  </r>
  <r>
    <n v="26711"/>
    <s v="SCP"/>
    <s v="DIHARSE"/>
    <s v="LINO"/>
    <x v="0"/>
    <x v="0"/>
    <x v="18"/>
    <n v="3"/>
    <n v="1000"/>
    <n v="100"/>
    <n v="7.25"/>
    <n v="10.88"/>
    <s v="Service Center"/>
    <s v="DE LA CHAPELLE Olivier "/>
  </r>
  <r>
    <n v="26522"/>
    <s v="PEE"/>
    <s v="DOUCET"/>
    <s v="JOHANNES"/>
    <x v="0"/>
    <x v="1"/>
    <x v="24"/>
    <n v="11"/>
    <n v="1000"/>
    <n v="100"/>
    <n v="7.25"/>
    <n v="10.88"/>
    <s v="PTD CS"/>
    <s v="MELCHIOR Pierre-Yves"/>
  </r>
  <r>
    <n v="26692"/>
    <s v="REA"/>
    <s v="DUGOUJON"/>
    <s v="NICOLAS"/>
    <x v="0"/>
    <x v="1"/>
    <x v="18"/>
    <n v="2"/>
    <n v="1000"/>
    <n v="100"/>
    <n v="7.25"/>
    <n v="10.88"/>
    <s v="Equipe projets"/>
    <s v="JAMAULT Xavier "/>
  </r>
  <r>
    <n v="26648"/>
    <s v="DGE"/>
    <s v="DUTERTE"/>
    <s v="MARIE"/>
    <x v="1"/>
    <x v="1"/>
    <x v="25"/>
    <n v="5"/>
    <n v="1000"/>
    <n v="100"/>
    <n v="7.25"/>
    <n v="10.88"/>
    <s v="DGE"/>
    <s v="MALPHETTES Guillaume"/>
  </r>
  <r>
    <n v="26436"/>
    <s v="SAR"/>
    <s v="EBER"/>
    <s v="MICHEL"/>
    <x v="0"/>
    <x v="0"/>
    <x v="13"/>
    <n v="15"/>
    <n v="1000"/>
    <n v="100"/>
    <n v="7.25"/>
    <n v="10.88"/>
    <s v="SAV"/>
    <s v="FOUCRAS Bernard "/>
  </r>
  <r>
    <n v="26698"/>
    <s v="EPS"/>
    <s v="EDOUN"/>
    <s v="MATHIEU"/>
    <x v="0"/>
    <x v="0"/>
    <x v="26"/>
    <n v="2"/>
    <n v="1000"/>
    <n v="100"/>
    <n v="7.25"/>
    <n v="10.88"/>
    <s v="P&amp;S"/>
    <s v="SERRANO Olivier"/>
  </r>
  <r>
    <n v="26446"/>
    <s v="ECF"/>
    <s v="EKOULE"/>
    <s v="EVELYNE"/>
    <x v="1"/>
    <x v="0"/>
    <x v="23"/>
    <n v="15"/>
    <n v="1000"/>
    <n v="100"/>
    <n v="7.25"/>
    <n v="10.88"/>
    <s v="EIE"/>
    <s v="PASTRE Sylvain"/>
  </r>
  <r>
    <n v="26710"/>
    <s v="REA"/>
    <s v="FLEURY"/>
    <s v="GERMAIN"/>
    <x v="0"/>
    <x v="1"/>
    <x v="27"/>
    <n v="2"/>
    <n v="1000"/>
    <n v="100"/>
    <n v="7.25"/>
    <n v="10.88"/>
    <s v="Equipe projets"/>
    <s v="JAMAULT Xavier "/>
  </r>
  <r>
    <n v="26507"/>
    <s v="CSC"/>
    <s v="FODIL"/>
    <s v="SANDRINE"/>
    <x v="1"/>
    <x v="1"/>
    <x v="17"/>
    <n v="19"/>
    <n v="1000"/>
    <n v="100"/>
    <n v="7.25"/>
    <n v="10.88"/>
    <s v="ALFARESPONSE"/>
    <s v="MARTINEZ Marie"/>
  </r>
  <r>
    <n v="26683"/>
    <s v="SAR"/>
    <s v="FOUCRAS"/>
    <s v="BERNARD"/>
    <x v="0"/>
    <x v="1"/>
    <x v="12"/>
    <n v="3"/>
    <n v="1000"/>
    <n v="100"/>
    <n v="7.25"/>
    <n v="10.88"/>
    <s v="SAV"/>
    <s v="FOUCRAS Bernard "/>
  </r>
  <r>
    <n v="26693"/>
    <s v="SAR"/>
    <s v="FOURNIER"/>
    <s v="JEAN MARC"/>
    <x v="0"/>
    <x v="0"/>
    <x v="16"/>
    <n v="2"/>
    <n v="1000"/>
    <n v="100"/>
    <n v="7.25"/>
    <n v="10.88"/>
    <s v="SAV"/>
    <s v="FOUCRAS Bernard "/>
  </r>
  <r>
    <n v="5077"/>
    <s v="EMC"/>
    <s v="FRANCO"/>
    <s v="MICHEL"/>
    <x v="0"/>
    <x v="1"/>
    <x v="0"/>
    <n v="36"/>
    <n v="1000"/>
    <n v="100"/>
    <n v="7.25"/>
    <n v="10.88"/>
    <s v="PTD CS"/>
    <s v="FRANCO Michel"/>
  </r>
  <r>
    <n v="26481"/>
    <s v="PPS"/>
    <s v="FUSILLIER"/>
    <s v="BERTRAND"/>
    <x v="0"/>
    <x v="1"/>
    <x v="28"/>
    <n v="13"/>
    <n v="1000"/>
    <n v="100"/>
    <n v="7.25"/>
    <n v="10.88"/>
    <s v="P&amp;S"/>
    <s v="TRIPON Xavier "/>
  </r>
  <r>
    <n v="26749"/>
    <s v="ESE"/>
    <s v="GALLIEN"/>
    <s v="TIMOTHE"/>
    <x v="0"/>
    <x v="2"/>
    <x v="29"/>
    <n v="0"/>
    <n v="1000"/>
    <n v="100"/>
    <n v="7.25"/>
    <n v="10.88"/>
    <s v="SANITARY"/>
    <s v="CARTIER Laurent"/>
  </r>
  <r>
    <n v="5282"/>
    <s v="PPS"/>
    <s v="GANDONNIERE"/>
    <s v="CHANTAL"/>
    <x v="1"/>
    <x v="0"/>
    <x v="0"/>
    <n v="39"/>
    <n v="1000"/>
    <n v="100"/>
    <n v="7.25"/>
    <n v="10.88"/>
    <s v="P&amp;S"/>
    <s v="TRIPON Xavier "/>
  </r>
  <r>
    <n v="26225"/>
    <s v="SAR"/>
    <s v="GESREL"/>
    <s v="ALAIN"/>
    <x v="0"/>
    <x v="0"/>
    <x v="0"/>
    <n v="23"/>
    <n v="1000"/>
    <n v="100"/>
    <n v="7.25"/>
    <n v="10.88"/>
    <s v="SAV"/>
    <s v="FOUCRAS Bernard "/>
  </r>
  <r>
    <n v="26754"/>
    <s v="SAR"/>
    <s v="GOURDEAU"/>
    <s v="GILLES"/>
    <x v="0"/>
    <x v="0"/>
    <x v="7"/>
    <n v="0"/>
    <n v="1000"/>
    <n v="100"/>
    <n v="7.25"/>
    <n v="10.88"/>
    <s v="SAV"/>
    <s v="FOUCRAS Bernard "/>
  </r>
  <r>
    <n v="26667"/>
    <s v="EOE"/>
    <s v="GROSSMANN"/>
    <s v="ALAIN"/>
    <x v="0"/>
    <x v="1"/>
    <x v="30"/>
    <n v="17"/>
    <n v="1000"/>
    <n v="100"/>
    <n v="7.25"/>
    <n v="10.88"/>
    <s v="EIE"/>
    <s v="GROSSMANN Alain"/>
  </r>
  <r>
    <n v="26613"/>
    <s v="PLS"/>
    <s v="GUEPRATTE"/>
    <s v="STEPHANIE"/>
    <x v="1"/>
    <x v="1"/>
    <x v="6"/>
    <n v="6"/>
    <n v="1000"/>
    <n v="100"/>
    <n v="7.25"/>
    <n v="10.88"/>
    <s v="PTD CS"/>
    <s v="MAILLET Patrice "/>
  </r>
  <r>
    <n v="26730"/>
    <s v="PEE"/>
    <s v="GUILLAUMIN"/>
    <s v="CHRISTOPHE"/>
    <x v="0"/>
    <x v="1"/>
    <x v="9"/>
    <n v="1"/>
    <n v="1000"/>
    <n v="100"/>
    <n v="7.25"/>
    <n v="10.88"/>
    <s v="PTD CS"/>
    <s v="MELCHIOR Pierre-Yves"/>
  </r>
  <r>
    <n v="26731"/>
    <s v="REA"/>
    <s v="HAUTIER"/>
    <s v="NATHALIE"/>
    <x v="1"/>
    <x v="1"/>
    <x v="9"/>
    <n v="1"/>
    <n v="1000"/>
    <n v="100"/>
    <n v="7.25"/>
    <n v="10.88"/>
    <s v="Equipe projets"/>
    <s v="JAMAULT Xavier "/>
  </r>
  <r>
    <n v="26410"/>
    <s v="PEE"/>
    <s v="HAYS"/>
    <s v="NATHALY"/>
    <x v="1"/>
    <x v="1"/>
    <x v="21"/>
    <n v="21"/>
    <n v="1000"/>
    <n v="100"/>
    <n v="7.25"/>
    <n v="10.88"/>
    <s v="PTD CS"/>
    <s v="MELCHIOR Pierre-Yves"/>
  </r>
  <r>
    <n v="26354"/>
    <n v="103"/>
    <s v="HERVIEU"/>
    <s v="JEAN MARIE"/>
    <x v="0"/>
    <x v="1"/>
    <x v="1"/>
    <n v="18"/>
    <n v="1000"/>
    <n v="100"/>
    <n v="7.25"/>
    <n v="10.88"/>
    <s v="DETACHES"/>
    <s v="N/A"/>
  </r>
  <r>
    <n v="26508"/>
    <s v="ESE"/>
    <s v="HIAM"/>
    <s v="JACQUES"/>
    <x v="0"/>
    <x v="1"/>
    <x v="12"/>
    <n v="18"/>
    <n v="1000"/>
    <n v="100"/>
    <n v="7.25"/>
    <n v="10.88"/>
    <s v="SANITARY"/>
    <s v="CARTIER Laurent"/>
  </r>
  <r>
    <n v="26725"/>
    <s v="PPS"/>
    <s v="HO"/>
    <s v="DUY PHONG"/>
    <x v="0"/>
    <x v="0"/>
    <x v="31"/>
    <n v="2"/>
    <n v="1000"/>
    <n v="100"/>
    <n v="7.25"/>
    <n v="10.88"/>
    <s v="P&amp;S"/>
    <s v="TRIPON Xavier "/>
  </r>
  <r>
    <n v="26622"/>
    <s v="ESE"/>
    <s v="HUON"/>
    <s v="SYLVAIN"/>
    <x v="0"/>
    <x v="1"/>
    <x v="16"/>
    <n v="18"/>
    <n v="1000"/>
    <n v="100"/>
    <n v="7.25"/>
    <n v="10.88"/>
    <s v="SANITARY"/>
    <s v="CARTIER Laurent"/>
  </r>
  <r>
    <n v="26535"/>
    <n v="13"/>
    <s v="HURSTEL"/>
    <s v="MICHELLE"/>
    <x v="1"/>
    <x v="0"/>
    <x v="7"/>
    <n v="11"/>
    <n v="1000"/>
    <n v="100"/>
    <n v="7.25"/>
    <n v="10.88"/>
    <s v="COMPTABILITE"/>
    <s v="HURSTEL Michelle"/>
  </r>
  <r>
    <n v="26509"/>
    <s v="CSC"/>
    <s v="JAILLET"/>
    <s v="MIREILLE"/>
    <x v="1"/>
    <x v="0"/>
    <x v="12"/>
    <n v="38"/>
    <n v="1000"/>
    <n v="100"/>
    <n v="7.25"/>
    <n v="10.88"/>
    <s v="ALFARESPONSE"/>
    <s v="MARTINEZ Marie"/>
  </r>
  <r>
    <n v="26755"/>
    <s v="REA"/>
    <s v="JAMAULT"/>
    <s v="XAVIER"/>
    <x v="0"/>
    <x v="1"/>
    <x v="21"/>
    <n v="0"/>
    <n v="1000"/>
    <n v="100"/>
    <n v="7.25"/>
    <n v="10.88"/>
    <s v="Equipe projets"/>
    <s v="JAMAULT Xavier "/>
  </r>
  <r>
    <n v="26598"/>
    <s v="ESE"/>
    <s v="JOUAUD"/>
    <s v="PHILIPPE"/>
    <x v="0"/>
    <x v="1"/>
    <x v="8"/>
    <n v="12"/>
    <n v="1000"/>
    <n v="100"/>
    <n v="7.25"/>
    <n v="10.88"/>
    <s v="SANITARY"/>
    <s v="CARTIER Laurent"/>
  </r>
  <r>
    <n v="16257"/>
    <n v="12"/>
    <s v="JUNON"/>
    <s v="ANNE MARIE"/>
    <x v="1"/>
    <x v="1"/>
    <x v="0"/>
    <n v="31"/>
    <n v="1000"/>
    <n v="100"/>
    <n v="7.25"/>
    <n v="10.88"/>
    <s v="SSO"/>
    <s v="PIOT Marc"/>
  </r>
  <r>
    <n v="7027"/>
    <s v="SAR"/>
    <s v="KACZMAREK"/>
    <s v="FRANCOIS"/>
    <x v="0"/>
    <x v="1"/>
    <x v="1"/>
    <n v="32"/>
    <n v="1000"/>
    <n v="100"/>
    <n v="7.25"/>
    <n v="10.88"/>
    <s v="SAV"/>
    <s v="FOUCRAS Bernard "/>
  </r>
  <r>
    <n v="7037"/>
    <s v="PPS"/>
    <s v="KACZMAREK"/>
    <s v="JEAN"/>
    <x v="0"/>
    <x v="1"/>
    <x v="0"/>
    <n v="37"/>
    <n v="1000"/>
    <n v="100"/>
    <n v="7.25"/>
    <n v="10.88"/>
    <s v="P&amp;S"/>
    <s v="TRIPON Xavier "/>
  </r>
  <r>
    <n v="26636"/>
    <s v="SAR"/>
    <s v="KALOUSTIAN"/>
    <s v="ALBERT"/>
    <x v="0"/>
    <x v="0"/>
    <x v="7"/>
    <n v="24"/>
    <n v="1000"/>
    <n v="100"/>
    <n v="7.25"/>
    <n v="10.88"/>
    <s v="SAV"/>
    <s v="FOUCRAS Bernard "/>
  </r>
  <r>
    <n v="32"/>
    <s v="SCP"/>
    <s v="KOOS"/>
    <s v="THOMAS"/>
    <x v="0"/>
    <x v="0"/>
    <x v="25"/>
    <n v="2"/>
    <n v="1000"/>
    <n v="100"/>
    <n v="7.25"/>
    <n v="10.88"/>
    <s v="Service Center"/>
    <s v="DE LA CHAPELLE Olivier "/>
  </r>
  <r>
    <n v="26674"/>
    <s v="ECF"/>
    <s v="KOZAK"/>
    <s v="STANISLAS"/>
    <x v="0"/>
    <x v="1"/>
    <x v="21"/>
    <n v="3"/>
    <n v="1000"/>
    <n v="100"/>
    <n v="7.25"/>
    <n v="10.88"/>
    <s v="EIE"/>
    <s v="PASTRE Sylvain"/>
  </r>
  <r>
    <n v="26666"/>
    <s v="ERC"/>
    <s v="LACROIX"/>
    <s v="PATRICK"/>
    <x v="0"/>
    <x v="1"/>
    <x v="13"/>
    <n v="4"/>
    <n v="1000"/>
    <n v="100"/>
    <n v="7.25"/>
    <n v="10.88"/>
    <s v="EIE"/>
    <s v="LISSANDRE Jean-Pierre"/>
  </r>
  <r>
    <n v="26664"/>
    <s v="PPI"/>
    <s v="LAVENANT"/>
    <s v="CLAUDE"/>
    <x v="0"/>
    <x v="1"/>
    <x v="32"/>
    <n v="4"/>
    <n v="1000"/>
    <n v="100"/>
    <n v="7.25"/>
    <n v="10.88"/>
    <s v="PTD CS"/>
    <s v="BRICHANT Damien "/>
  </r>
  <r>
    <n v="26610"/>
    <s v="ADV"/>
    <s v="LE GUIADER"/>
    <s v="PATRICIA"/>
    <x v="1"/>
    <x v="0"/>
    <x v="13"/>
    <n v="6"/>
    <n v="1000"/>
    <n v="100"/>
    <n v="7.25"/>
    <n v="10.88"/>
    <s v="ADV"/>
    <s v="BARATIER Amandine"/>
  </r>
  <r>
    <n v="26740"/>
    <s v="SCP"/>
    <s v="LEBOURDAIS"/>
    <s v="FLORENT"/>
    <x v="0"/>
    <x v="0"/>
    <x v="33"/>
    <n v="0"/>
    <n v="1000"/>
    <n v="100"/>
    <n v="7.25"/>
    <n v="10.88"/>
    <s v="Service Center"/>
    <s v="DE LA CHAPELLE Olivier "/>
  </r>
  <r>
    <n v="26726"/>
    <s v="EPS"/>
    <s v="LEFEBVRE"/>
    <s v="GUILLAUME"/>
    <x v="0"/>
    <x v="1"/>
    <x v="19"/>
    <n v="2"/>
    <n v="1000"/>
    <n v="100"/>
    <n v="7.25"/>
    <n v="10.88"/>
    <s v="P&amp;S"/>
    <s v="SERRANO Olivier"/>
  </r>
  <r>
    <n v="90036"/>
    <s v="PPS"/>
    <s v="LEMVIK"/>
    <s v="FRODE"/>
    <x v="0"/>
    <x v="1"/>
    <x v="22"/>
    <n v="18"/>
    <n v="1000"/>
    <n v="100"/>
    <n v="7.25"/>
    <n v="10.88"/>
    <s v="P&amp;S"/>
    <s v="TRIPON Xavier "/>
  </r>
  <r>
    <n v="26624"/>
    <s v="ECF"/>
    <s v="LESOUEF"/>
    <s v="OLIVIER"/>
    <x v="0"/>
    <x v="1"/>
    <x v="11"/>
    <n v="14"/>
    <n v="1000"/>
    <n v="100"/>
    <n v="7.25"/>
    <n v="10.88"/>
    <s v="EIE"/>
    <s v="PASTRE Sylvain"/>
  </r>
  <r>
    <n v="26732"/>
    <s v="CSC"/>
    <s v="LETOURNEUR"/>
    <s v="OLIVIER"/>
    <x v="0"/>
    <x v="1"/>
    <x v="7"/>
    <n v="1"/>
    <n v="1000"/>
    <n v="100"/>
    <n v="7.25"/>
    <n v="10.88"/>
    <s v="ALFARESPONSE"/>
    <s v="MARTINEZ Marie"/>
  </r>
  <r>
    <n v="26694"/>
    <s v="SCP"/>
    <s v="LIGIARDI"/>
    <s v="PHILIPPE"/>
    <x v="0"/>
    <x v="0"/>
    <x v="7"/>
    <n v="25"/>
    <n v="1000"/>
    <n v="100"/>
    <n v="7.25"/>
    <n v="10.88"/>
    <s v="Service Center"/>
    <s v="DE LA CHAPELLE Olivier "/>
  </r>
  <r>
    <n v="26644"/>
    <s v="ERC"/>
    <s v="LISSANDRE"/>
    <s v="JEAN PIERRE"/>
    <x v="0"/>
    <x v="1"/>
    <x v="30"/>
    <n v="12"/>
    <n v="1000"/>
    <n v="100"/>
    <n v="7.25"/>
    <n v="10.88"/>
    <s v="EIE"/>
    <s v="LISSANDRE Jean-Pierre"/>
  </r>
  <r>
    <n v="26612"/>
    <s v="DGE"/>
    <s v="MABRU"/>
    <s v="AUDREY"/>
    <x v="1"/>
    <x v="1"/>
    <x v="3"/>
    <n v="5"/>
    <n v="1000"/>
    <n v="100"/>
    <n v="7.25"/>
    <n v="10.88"/>
    <s v="DGE"/>
    <s v="MALPHETTES Guillaume"/>
  </r>
  <r>
    <n v="26551"/>
    <s v="PLS"/>
    <s v="MAILLET"/>
    <s v="PATRICE"/>
    <x v="0"/>
    <x v="1"/>
    <x v="4"/>
    <n v="9"/>
    <n v="1000"/>
    <n v="100"/>
    <n v="7.25"/>
    <n v="10.88"/>
    <s v="PTD CS"/>
    <s v="MAILLET Patrice "/>
  </r>
  <r>
    <n v="26554"/>
    <s v="PPS"/>
    <s v="MAIX"/>
    <s v="SEBASTIEN"/>
    <x v="0"/>
    <x v="1"/>
    <x v="9"/>
    <n v="9"/>
    <n v="1000"/>
    <n v="100"/>
    <n v="7.25"/>
    <n v="10.88"/>
    <s v="P&amp;S"/>
    <s v="TRIPON Xavier "/>
  </r>
  <r>
    <n v="26546"/>
    <s v="PEE"/>
    <s v="MARCELLINI"/>
    <s v="FABRICE"/>
    <x v="0"/>
    <x v="1"/>
    <x v="7"/>
    <n v="23"/>
    <n v="1000"/>
    <n v="100"/>
    <n v="7.25"/>
    <n v="10.88"/>
    <s v="PTD CS"/>
    <s v="MELCHIOR Pierre-Yves"/>
  </r>
  <r>
    <n v="26514"/>
    <s v="CSC"/>
    <s v="MARTINEZ"/>
    <s v="MARIE"/>
    <x v="1"/>
    <x v="1"/>
    <x v="30"/>
    <n v="22"/>
    <n v="1000"/>
    <n v="100"/>
    <n v="7.25"/>
    <n v="10.88"/>
    <s v="ALFARESPONSE"/>
    <s v="MARTINEZ Marie"/>
  </r>
  <r>
    <n v="26653"/>
    <s v="PPS"/>
    <s v="MASSARD"/>
    <s v="CYRIL"/>
    <x v="0"/>
    <x v="1"/>
    <x v="15"/>
    <n v="4"/>
    <n v="1000"/>
    <n v="100"/>
    <n v="7.25"/>
    <n v="10.88"/>
    <s v="P&amp;S"/>
    <s v="TRIPON Xavier "/>
  </r>
  <r>
    <n v="26581"/>
    <s v="CSC"/>
    <s v="MEGNIGBETO"/>
    <s v="MYRIAM"/>
    <x v="1"/>
    <x v="0"/>
    <x v="9"/>
    <n v="7"/>
    <n v="1000"/>
    <n v="100"/>
    <n v="7.25"/>
    <n v="10.88"/>
    <s v="ALFARESPONSE"/>
    <s v="MARTINEZ Marie"/>
  </r>
  <r>
    <n v="26756"/>
    <s v="PEE"/>
    <s v="MELCHIOR"/>
    <s v="PIERRE YVES"/>
    <x v="0"/>
    <x v="1"/>
    <x v="4"/>
    <n v="0"/>
    <n v="1000"/>
    <n v="100"/>
    <n v="7.25"/>
    <n v="10.88"/>
    <s v="PTD CS"/>
    <s v="MELCHIOR Pierre-Yves"/>
  </r>
  <r>
    <n v="26702"/>
    <s v="CSC"/>
    <s v="MELI DOUNTSOP"/>
    <s v="BAUDELAIRE"/>
    <x v="0"/>
    <x v="0"/>
    <x v="15"/>
    <n v="2"/>
    <n v="1000"/>
    <n v="100"/>
    <n v="7.25"/>
    <n v="10.88"/>
    <s v="ALFARESPONSE"/>
    <s v="MARTINEZ Marie"/>
  </r>
  <r>
    <n v="18848"/>
    <s v="PPS"/>
    <s v="MENEAU"/>
    <s v="LILIANE"/>
    <x v="1"/>
    <x v="0"/>
    <x v="34"/>
    <n v="29"/>
    <n v="1000"/>
    <n v="100"/>
    <n v="7.25"/>
    <n v="10.88"/>
    <s v="P&amp;S"/>
    <s v="TRIPON Xavier "/>
  </r>
  <r>
    <n v="26565"/>
    <s v="SAR"/>
    <s v="MENEAU"/>
    <s v="ABEL"/>
    <x v="0"/>
    <x v="0"/>
    <x v="22"/>
    <n v="8"/>
    <n v="1000"/>
    <n v="100"/>
    <n v="7.25"/>
    <n v="10.88"/>
    <s v="SAV"/>
    <s v="FOUCRAS Bernard "/>
  </r>
  <r>
    <n v="26625"/>
    <s v="ECF"/>
    <s v="MEZLOY"/>
    <s v="HASSANE"/>
    <x v="0"/>
    <x v="1"/>
    <x v="22"/>
    <n v="14"/>
    <n v="1000"/>
    <n v="100"/>
    <n v="7.25"/>
    <n v="10.88"/>
    <s v="EIE"/>
    <s v="PASTRE Sylvain"/>
  </r>
  <r>
    <n v="26720"/>
    <s v="ECF"/>
    <s v="MOREAU"/>
    <s v="THIERRY"/>
    <x v="0"/>
    <x v="1"/>
    <x v="21"/>
    <n v="2"/>
    <n v="1000"/>
    <n v="100"/>
    <n v="7.25"/>
    <n v="10.88"/>
    <s v="EIE"/>
    <s v="PASTRE Sylvain"/>
  </r>
  <r>
    <n v="20265"/>
    <s v="SAR"/>
    <s v="MORIGAULT"/>
    <s v="LIONEL"/>
    <x v="0"/>
    <x v="0"/>
    <x v="23"/>
    <n v="28"/>
    <n v="1000"/>
    <n v="100"/>
    <n v="7.25"/>
    <n v="10.88"/>
    <s v="SAV"/>
    <s v="FOUCRAS Bernard "/>
  </r>
  <r>
    <n v="26679"/>
    <s v="PPS"/>
    <s v="MUNOZ"/>
    <s v="CHRISTIAN"/>
    <x v="0"/>
    <x v="0"/>
    <x v="18"/>
    <n v="3"/>
    <n v="1000"/>
    <n v="100"/>
    <n v="7.25"/>
    <n v="10.88"/>
    <s v="P&amp;S"/>
    <s v="TRIPON Xavier "/>
  </r>
  <r>
    <n v="26709"/>
    <s v="DGE"/>
    <s v="MUNOZ"/>
    <s v="VIRGINIE"/>
    <x v="1"/>
    <x v="1"/>
    <x v="26"/>
    <n v="10"/>
    <n v="1000"/>
    <n v="100"/>
    <n v="7.25"/>
    <n v="10.88"/>
    <s v="DGE"/>
    <s v="MALPHETTES Guillaume"/>
  </r>
  <r>
    <n v="26233"/>
    <s v="PPS"/>
    <s v="MYHIE"/>
    <s v="ALAIN"/>
    <x v="0"/>
    <x v="1"/>
    <x v="1"/>
    <n v="21"/>
    <n v="1000"/>
    <n v="100"/>
    <n v="7.25"/>
    <n v="10.88"/>
    <s v="P&amp;S"/>
    <s v="TRIPON Xavier "/>
  </r>
  <r>
    <n v="26234"/>
    <s v="PPS"/>
    <s v="NAKACHE"/>
    <s v="SYLVIE"/>
    <x v="1"/>
    <x v="0"/>
    <x v="32"/>
    <n v="33"/>
    <n v="1000"/>
    <n v="100"/>
    <n v="7.25"/>
    <n v="10.88"/>
    <s v="P&amp;S"/>
    <s v="TRIPON Xavier "/>
  </r>
  <r>
    <n v="26724"/>
    <s v="ESE"/>
    <s v="NGUELET"/>
    <s v="FELICIEN"/>
    <x v="0"/>
    <x v="1"/>
    <x v="9"/>
    <n v="2"/>
    <n v="1000"/>
    <n v="100"/>
    <n v="7.25"/>
    <n v="10.88"/>
    <s v="SANITARY"/>
    <s v="CARTIER Laurent"/>
  </r>
  <r>
    <n v="26236"/>
    <s v="PPS"/>
    <s v="NICOLAS"/>
    <s v="CLAUDE"/>
    <x v="0"/>
    <x v="1"/>
    <x v="12"/>
    <n v="33"/>
    <n v="1000"/>
    <n v="100"/>
    <n v="7.25"/>
    <n v="10.88"/>
    <s v="P&amp;S"/>
    <s v="TRIPON Xavier "/>
  </r>
  <r>
    <n v="26700"/>
    <s v="PEE"/>
    <s v="NILSSON"/>
    <s v="FREDERIK"/>
    <x v="0"/>
    <x v="1"/>
    <x v="21"/>
    <n v="2"/>
    <n v="1000"/>
    <n v="100"/>
    <n v="7.25"/>
    <n v="10.88"/>
    <s v="PTD CS"/>
    <s v="MELCHIOR Pierre-Yves"/>
  </r>
  <r>
    <n v="26741"/>
    <s v="PLS"/>
    <s v="ORIEZ"/>
    <s v="VINCENT"/>
    <x v="0"/>
    <x v="1"/>
    <x v="33"/>
    <n v="0"/>
    <n v="1000"/>
    <n v="100"/>
    <n v="7.25"/>
    <n v="10.88"/>
    <s v="PTD CS"/>
    <s v="MAILLET Patrice "/>
  </r>
  <r>
    <n v="26547"/>
    <s v="ADV"/>
    <s v="PAQUET"/>
    <s v="SYLVIE"/>
    <x v="1"/>
    <x v="1"/>
    <x v="11"/>
    <n v="9"/>
    <n v="1000"/>
    <n v="100"/>
    <n v="7.25"/>
    <n v="10.88"/>
    <s v="ADV"/>
    <s v="BARATIER Amandine"/>
  </r>
  <r>
    <n v="26678"/>
    <s v="EMC"/>
    <s v="PARDELINHA"/>
    <s v="PASCAL"/>
    <x v="0"/>
    <x v="1"/>
    <x v="35"/>
    <n v="3"/>
    <n v="1000"/>
    <n v="100"/>
    <n v="7.25"/>
    <n v="10.88"/>
    <s v="PTD CS"/>
    <s v="FRANCO Michel"/>
  </r>
  <r>
    <n v="26626"/>
    <s v="ECF"/>
    <s v="PASTRE"/>
    <s v="SYLVAIN"/>
    <x v="0"/>
    <x v="1"/>
    <x v="16"/>
    <n v="15"/>
    <n v="1000"/>
    <n v="100"/>
    <n v="7.25"/>
    <n v="10.88"/>
    <s v="EIE"/>
    <s v="PASTRE Sylvain"/>
  </r>
  <r>
    <n v="26611"/>
    <s v="ECF"/>
    <s v="PELLETIER"/>
    <s v="THIERRY"/>
    <x v="0"/>
    <x v="1"/>
    <x v="8"/>
    <n v="6"/>
    <n v="1000"/>
    <n v="100"/>
    <n v="7.25"/>
    <n v="10.88"/>
    <s v="EIE"/>
    <s v="PASTRE Sylvain"/>
  </r>
  <r>
    <n v="26628"/>
    <s v="ECF"/>
    <s v="PERTU"/>
    <s v="MICKAEL"/>
    <x v="0"/>
    <x v="1"/>
    <x v="26"/>
    <n v="8"/>
    <n v="1000"/>
    <n v="100"/>
    <n v="7.25"/>
    <n v="10.88"/>
    <s v="EIE"/>
    <s v="PASTRE Sylvain"/>
  </r>
  <r>
    <n v="20540"/>
    <s v="PEE"/>
    <s v="PHILIPPE"/>
    <s v="PATRICK"/>
    <x v="0"/>
    <x v="1"/>
    <x v="13"/>
    <n v="28"/>
    <n v="1000"/>
    <n v="100"/>
    <n v="7.25"/>
    <n v="10.88"/>
    <s v="PTD CS"/>
    <s v="MELCHIOR Pierre-Yves"/>
  </r>
  <r>
    <n v="26629"/>
    <s v="EPS"/>
    <s v="PILAT"/>
    <s v="YVES"/>
    <x v="0"/>
    <x v="1"/>
    <x v="23"/>
    <n v="15"/>
    <n v="1000"/>
    <n v="100"/>
    <n v="7.25"/>
    <n v="10.88"/>
    <s v="P&amp;S"/>
    <s v="SERRANO Olivier"/>
  </r>
  <r>
    <n v="26352"/>
    <n v="12"/>
    <s v="PIOT"/>
    <s v="MARC"/>
    <x v="0"/>
    <x v="1"/>
    <x v="11"/>
    <n v="18"/>
    <n v="1000"/>
    <n v="100"/>
    <n v="7.25"/>
    <n v="10.88"/>
    <s v="SSO"/>
    <s v="PIOT Marc"/>
  </r>
  <r>
    <n v="26748"/>
    <s v="SAR"/>
    <s v="POULIN"/>
    <s v="MURIEL"/>
    <x v="1"/>
    <x v="0"/>
    <x v="19"/>
    <n v="0"/>
    <n v="1000"/>
    <n v="100"/>
    <n v="7.25"/>
    <n v="10.88"/>
    <s v="SAV"/>
    <s v="FOUCRAS Bernard "/>
  </r>
  <r>
    <n v="26594"/>
    <n v="104"/>
    <s v="POUVESLE"/>
    <s v="BENOIT"/>
    <x v="0"/>
    <x v="1"/>
    <x v="6"/>
    <n v="7"/>
    <n v="1000"/>
    <n v="100"/>
    <n v="7.25"/>
    <n v="10.88"/>
    <s v="DETACHES"/>
    <s v="N/A"/>
  </r>
  <r>
    <n v="11126"/>
    <n v="26"/>
    <s v="QUILY"/>
    <s v="DIDIER"/>
    <x v="0"/>
    <x v="1"/>
    <x v="23"/>
    <n v="34"/>
    <n v="1000"/>
    <n v="100"/>
    <n v="7.25"/>
    <n v="10.88"/>
    <s v="ACHATS"/>
    <s v="POIT Marc"/>
  </r>
  <r>
    <n v="26682"/>
    <s v="SAR"/>
    <s v="RACINE"/>
    <s v="JEAN CLAUDE"/>
    <x v="0"/>
    <x v="0"/>
    <x v="17"/>
    <n v="3"/>
    <n v="1000"/>
    <n v="100"/>
    <n v="7.25"/>
    <n v="10.88"/>
    <s v="SAV"/>
    <s v="FOUCRAS Bernard "/>
  </r>
  <r>
    <n v="26657"/>
    <s v="PFT"/>
    <s v="RAPILLY"/>
    <s v="CAROLE"/>
    <x v="1"/>
    <x v="1"/>
    <x v="15"/>
    <n v="4"/>
    <n v="1000"/>
    <n v="100"/>
    <n v="7.25"/>
    <n v="10.88"/>
    <s v="PTD CS"/>
    <s v="D'ANGLEVILLE Ghyslain "/>
  </r>
  <r>
    <n v="26572"/>
    <s v="PEE"/>
    <s v="RAPIN"/>
    <s v="STEPHANIE"/>
    <x v="1"/>
    <x v="0"/>
    <x v="31"/>
    <n v="8"/>
    <n v="1000"/>
    <n v="100"/>
    <n v="7.25"/>
    <n v="10.88"/>
    <s v="PTD CS"/>
    <s v="MELCHIOR Pierre-Yves"/>
  </r>
  <r>
    <n v="26654"/>
    <s v="PPS"/>
    <s v="ROBIN"/>
    <s v="ETIENNE"/>
    <x v="0"/>
    <x v="1"/>
    <x v="3"/>
    <n v="5"/>
    <n v="1000"/>
    <n v="100"/>
    <n v="7.25"/>
    <n v="10.88"/>
    <s v="P&amp;S"/>
    <s v="TRIPON Xavier "/>
  </r>
  <r>
    <n v="26663"/>
    <s v="REA"/>
    <s v="ROLLAND"/>
    <s v="YANNICK"/>
    <x v="0"/>
    <x v="1"/>
    <x v="35"/>
    <n v="4"/>
    <n v="1000"/>
    <n v="100"/>
    <n v="7.25"/>
    <n v="10.88"/>
    <s v="Equipe projets"/>
    <s v="JAMAULT Xavier "/>
  </r>
  <r>
    <n v="26718"/>
    <s v="ADV"/>
    <s v="ROULLET"/>
    <s v="NATHALIE"/>
    <x v="1"/>
    <x v="0"/>
    <x v="4"/>
    <n v="2"/>
    <n v="1000"/>
    <n v="100"/>
    <n v="7.25"/>
    <n v="10.88"/>
    <s v="ADV"/>
    <s v="BARATIER Amandine"/>
  </r>
  <r>
    <n v="26703"/>
    <s v="CSC"/>
    <s v="ROUSSILLON"/>
    <s v="DENIS"/>
    <x v="0"/>
    <x v="0"/>
    <x v="4"/>
    <n v="2"/>
    <n v="1000"/>
    <n v="100"/>
    <n v="7.25"/>
    <n v="10.88"/>
    <s v="ALFARESPONSE"/>
    <s v="MARTINEZ Marie"/>
  </r>
  <r>
    <n v="26722"/>
    <s v="REA"/>
    <s v="ROY"/>
    <s v="LOUISON"/>
    <x v="0"/>
    <x v="1"/>
    <x v="27"/>
    <n v="2"/>
    <n v="1000"/>
    <n v="100"/>
    <n v="7.25"/>
    <n v="10.88"/>
    <s v="Equipe projets"/>
    <s v="JAMAULT Xavier "/>
  </r>
  <r>
    <n v="15253"/>
    <s v="PFT"/>
    <s v="RUEF"/>
    <s v="PIERRE"/>
    <x v="0"/>
    <x v="1"/>
    <x v="0"/>
    <n v="32"/>
    <n v="1000"/>
    <n v="100"/>
    <n v="7.25"/>
    <n v="10.88"/>
    <s v="PTD CS"/>
    <s v="D'ANGLEVILLE Ghyslain "/>
  </r>
  <r>
    <n v="26688"/>
    <s v="PPS"/>
    <s v="SALERY"/>
    <s v="FLAVIEN"/>
    <x v="0"/>
    <x v="0"/>
    <x v="25"/>
    <n v="3"/>
    <n v="1000"/>
    <n v="100"/>
    <n v="7.25"/>
    <n v="10.88"/>
    <s v="P&amp;S"/>
    <s v="TRIPON Xavier "/>
  </r>
  <r>
    <n v="26723"/>
    <s v="ECF"/>
    <s v="SANCHEZ"/>
    <s v="NICOLAS"/>
    <x v="0"/>
    <x v="1"/>
    <x v="18"/>
    <n v="2"/>
    <n v="1000"/>
    <n v="100"/>
    <n v="7.25"/>
    <n v="10.88"/>
    <s v="EIE"/>
    <s v="PASTRE Sylvain"/>
  </r>
  <r>
    <n v="26577"/>
    <s v="PPI"/>
    <s v="SARBAEK"/>
    <s v="LENE"/>
    <x v="1"/>
    <x v="1"/>
    <x v="31"/>
    <n v="7"/>
    <n v="1000"/>
    <n v="100"/>
    <n v="7.25"/>
    <n v="10.88"/>
    <s v="PTD CS"/>
    <s v="BRICHANT Damien "/>
  </r>
  <r>
    <n v="26695"/>
    <s v="MAG"/>
    <s v="SEGALAT"/>
    <s v="REGIS"/>
    <x v="0"/>
    <x v="0"/>
    <x v="19"/>
    <n v="14"/>
    <n v="1000"/>
    <n v="100"/>
    <n v="7.25"/>
    <n v="10.88"/>
    <s v="ADV"/>
    <s v="BARATIER Amandine"/>
  </r>
  <r>
    <n v="26408"/>
    <s v="EPS"/>
    <s v="SERRANO"/>
    <s v="OLIVIER"/>
    <x v="0"/>
    <x v="1"/>
    <x v="21"/>
    <n v="17"/>
    <n v="1000"/>
    <n v="100"/>
    <n v="7.25"/>
    <n v="10.88"/>
    <s v="P&amp;S"/>
    <s v="SERRANO Olivier"/>
  </r>
  <r>
    <n v="26659"/>
    <s v="EFU"/>
    <s v="SOPRANI"/>
    <s v="CEDRIC"/>
    <x v="0"/>
    <x v="1"/>
    <x v="35"/>
    <n v="4"/>
    <n v="1000"/>
    <n v="100"/>
    <n v="7.25"/>
    <n v="10.88"/>
    <s v="EIE"/>
    <s v="DELORME Pierre"/>
  </r>
  <r>
    <n v="26630"/>
    <s v="ECF"/>
    <s v="TESSIER"/>
    <s v="DIDIER"/>
    <x v="0"/>
    <x v="1"/>
    <x v="13"/>
    <n v="8"/>
    <n v="1000"/>
    <n v="100"/>
    <n v="7.25"/>
    <n v="10.88"/>
    <s v="EIE"/>
    <s v="PASTRE Sylvain"/>
  </r>
  <r>
    <n v="26671"/>
    <s v="PEE"/>
    <s v="TONIELLO"/>
    <s v="OLIVIER"/>
    <x v="0"/>
    <x v="1"/>
    <x v="19"/>
    <n v="3"/>
    <n v="1000"/>
    <n v="100"/>
    <n v="7.25"/>
    <n v="10.88"/>
    <s v="PTD CS"/>
    <s v="MELCHIOR Pierre-Yves"/>
  </r>
  <r>
    <n v="26299"/>
    <s v="PPI"/>
    <s v="TOSSEYN"/>
    <s v="WILFRIED"/>
    <x v="0"/>
    <x v="1"/>
    <x v="0"/>
    <n v="20"/>
    <n v="1000"/>
    <n v="100"/>
    <n v="7.25"/>
    <n v="10.88"/>
    <s v="PTD CS"/>
    <s v="BRICHANT Damien "/>
  </r>
  <r>
    <n v="26569"/>
    <s v="PPS"/>
    <s v="TRIPON"/>
    <s v="XAVIER"/>
    <x v="0"/>
    <x v="1"/>
    <x v="36"/>
    <n v="21"/>
    <n v="1000"/>
    <n v="100"/>
    <n v="7.25"/>
    <n v="10.88"/>
    <s v="P&amp;S"/>
    <s v="TRIPON Xavier "/>
  </r>
  <r>
    <n v="26708"/>
    <s v="SAR"/>
    <s v="VAN CASSEL"/>
    <s v="DOMINIQUE"/>
    <x v="0"/>
    <x v="0"/>
    <x v="13"/>
    <n v="2"/>
    <n v="1000"/>
    <n v="100"/>
    <n v="7.25"/>
    <n v="10.88"/>
    <s v="SAV"/>
    <s v="FOUCRAS Bernard "/>
  </r>
  <r>
    <n v="26638"/>
    <s v="ECF"/>
    <s v="VIDAL"/>
    <s v="DAMIEN"/>
    <x v="0"/>
    <x v="1"/>
    <x v="15"/>
    <n v="5"/>
    <n v="1000"/>
    <n v="100"/>
    <n v="7.25"/>
    <n v="10.88"/>
    <s v="EIE"/>
    <s v="PASTRE Sylvain"/>
  </r>
  <r>
    <n v="26689"/>
    <s v="CSC"/>
    <s v="VOUILLON"/>
    <s v="ANTHONY"/>
    <x v="0"/>
    <x v="0"/>
    <x v="25"/>
    <n v="3"/>
    <n v="1000"/>
    <n v="100"/>
    <n v="7.25"/>
    <n v="10.88"/>
    <s v="ALFARESPONSE"/>
    <s v="MARTINEZ Marie"/>
  </r>
  <r>
    <n v="26721"/>
    <n v="12"/>
    <s v="WEBER"/>
    <s v="BEATRICE"/>
    <x v="1"/>
    <x v="1"/>
    <x v="19"/>
    <n v="2"/>
    <n v="1000"/>
    <n v="100"/>
    <n v="7.25"/>
    <n v="10.88"/>
    <s v="SSO"/>
    <s v="PIOT Marc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81">
  <r>
    <s v="SAV"/>
    <s v="SAR"/>
    <s v="FOUCRAS Bernard "/>
    <n v="26665"/>
    <x v="0"/>
    <s v="LAUREN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37"/>
    <n v="4"/>
    <m/>
    <m/>
    <m/>
    <m/>
    <m/>
  </r>
  <r>
    <s v="SAV"/>
    <s v="SAR"/>
    <s v="FOUCRAS Bernard "/>
    <n v="26727"/>
    <x v="1"/>
    <s v="DANIEL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54"/>
    <n v="2"/>
    <m/>
    <m/>
    <m/>
    <m/>
    <m/>
  </r>
  <r>
    <s v="SAV"/>
    <s v="SAR"/>
    <s v="FOUCRAS Bernard "/>
    <n v="26754"/>
    <x v="2"/>
    <s v="GILLES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636"/>
    <x v="3"/>
    <s v="ALBER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24"/>
    <m/>
    <m/>
    <m/>
    <m/>
    <m/>
  </r>
  <r>
    <s v="EIE"/>
    <s v="ERC"/>
    <s v="LISSANDRE Jean-Pierre"/>
    <n v="26666"/>
    <x v="4"/>
    <s v="PATRICK"/>
    <x v="1"/>
    <s v="Anglais"/>
    <n v="1"/>
    <x v="1"/>
    <n v="14"/>
    <n v="856"/>
    <s v="DIF"/>
    <s v="Standard plan de formation"/>
    <x v="0"/>
    <x v="0"/>
    <x v="0"/>
    <x v="1"/>
    <x v="0"/>
    <x v="1"/>
    <n v="7.25"/>
    <n v="10.88"/>
    <n v="50"/>
    <n v="4"/>
    <m/>
    <m/>
    <m/>
    <m/>
    <m/>
  </r>
  <r>
    <s v="SAV"/>
    <s v="SAR"/>
    <s v="FOUCRAS Bernard "/>
    <n v="26754"/>
    <x v="2"/>
    <s v="GILLES"/>
    <x v="0"/>
    <s v="Habilitation électrique"/>
    <n v="1"/>
    <x v="2"/>
    <n v="21"/>
    <n v="550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225"/>
    <x v="5"/>
    <s v="ALAIN"/>
    <x v="0"/>
    <s v="Habilitation chimique - Niveau 1"/>
    <n v="1"/>
    <x v="3"/>
    <n v="7"/>
    <n v="195"/>
    <s v="Plan"/>
    <s v="Standard plan de formation"/>
    <x v="0"/>
    <x v="0"/>
    <x v="0"/>
    <x v="0"/>
    <x v="0"/>
    <x v="0"/>
    <n v="7.25"/>
    <n v="10.88"/>
    <n v="58"/>
    <n v="23"/>
    <m/>
    <m/>
    <m/>
    <m/>
    <m/>
  </r>
  <r>
    <s v="PTD CS"/>
    <s v="PFT"/>
    <s v="D'ANGLEVILLE Ghyslain "/>
    <n v="26583"/>
    <x v="6"/>
    <s v="GHISLAIN"/>
    <x v="2"/>
    <s v="Certificat d'œnologie"/>
    <n v="1"/>
    <x v="4"/>
    <n v="105"/>
    <n v="2250"/>
    <s v="Plan"/>
    <s v="Standard plan de formation"/>
    <x v="1"/>
    <x v="0"/>
    <x v="1"/>
    <x v="1"/>
    <x v="0"/>
    <x v="1"/>
    <n v="7.25"/>
    <n v="10.88"/>
    <n v="40"/>
    <n v="7"/>
    <m/>
    <m/>
    <m/>
    <m/>
    <m/>
  </r>
  <r>
    <s v="PTD CS"/>
    <s v="PFT"/>
    <s v="D'ANGLEVILLE Ghyslain "/>
    <n v="26657"/>
    <x v="7"/>
    <s v="CAROLE"/>
    <x v="2"/>
    <s v="Certificat d'œnologie"/>
    <n v="1"/>
    <x v="4"/>
    <n v="105"/>
    <n v="2250"/>
    <s v="Plan"/>
    <s v="Standard plan de formation"/>
    <x v="1"/>
    <x v="0"/>
    <x v="1"/>
    <x v="1"/>
    <x v="1"/>
    <x v="1"/>
    <n v="7.25"/>
    <n v="10.88"/>
    <n v="29"/>
    <n v="4"/>
    <m/>
    <m/>
    <m/>
    <m/>
    <m/>
  </r>
  <r>
    <s v="PTD CS"/>
    <s v="PFT"/>
    <s v="D'ANGLEVILLE Ghyslain "/>
    <n v="15253"/>
    <x v="8"/>
    <s v="PIERRE"/>
    <x v="3"/>
    <s v="Technicien PNL - Module 2"/>
    <n v="1"/>
    <x v="5"/>
    <n v="42"/>
    <n v="1140"/>
    <s v="DIF"/>
    <s v="Standard plan de formation"/>
    <x v="1"/>
    <x v="0"/>
    <x v="1"/>
    <x v="1"/>
    <x v="0"/>
    <x v="1"/>
    <n v="7.25"/>
    <n v="10.88"/>
    <n v="58"/>
    <n v="32"/>
    <m/>
    <m/>
    <m/>
    <m/>
    <m/>
  </r>
  <r>
    <s v="SAV"/>
    <s v="SAR"/>
    <s v="FOUCRAS Bernard "/>
    <n v="26565"/>
    <x v="9"/>
    <s v="ABEL"/>
    <x v="0"/>
    <s v="Prévention des risques - Niveau 1 - Cycle combustible"/>
    <n v="1"/>
    <x v="6"/>
    <n v="35"/>
    <n v="720"/>
    <s v="Plan"/>
    <s v="Standard plan de formation"/>
    <x v="1"/>
    <x v="0"/>
    <x v="1"/>
    <x v="0"/>
    <x v="0"/>
    <x v="0"/>
    <n v="7.25"/>
    <n v="10.88"/>
    <n v="42"/>
    <n v="8"/>
    <m/>
    <m/>
    <m/>
    <m/>
    <m/>
  </r>
  <r>
    <s v="SAV"/>
    <s v="SAR"/>
    <s v="FOUCRAS Bernard "/>
    <n v="7027"/>
    <x v="10"/>
    <s v="FRANCOIS"/>
    <x v="0"/>
    <s v="Recyclage habilitation électrique"/>
    <n v="1"/>
    <x v="7"/>
    <n v="7"/>
    <n v="95"/>
    <s v="Plan"/>
    <s v="Standard plan de formation"/>
    <x v="1"/>
    <x v="0"/>
    <x v="1"/>
    <x v="0"/>
    <x v="0"/>
    <x v="1"/>
    <n v="7.25"/>
    <n v="10.88"/>
    <n v="54"/>
    <n v="32"/>
    <m/>
    <m/>
    <m/>
    <m/>
    <m/>
  </r>
  <r>
    <s v="SAV"/>
    <s v="SAR"/>
    <s v="FOUCRAS Bernard "/>
    <n v="26693"/>
    <x v="11"/>
    <s v="JEAN MARC"/>
    <x v="0"/>
    <s v="Habilitation électrique"/>
    <n v="1"/>
    <x v="8"/>
    <n v="21"/>
    <n v="808"/>
    <s v="Plan"/>
    <s v="Standard plan de formation"/>
    <x v="1"/>
    <x v="0"/>
    <x v="1"/>
    <x v="0"/>
    <x v="0"/>
    <x v="0"/>
    <n v="7.25"/>
    <n v="10.88"/>
    <n v="41"/>
    <n v="2"/>
    <m/>
    <m/>
    <m/>
    <m/>
    <m/>
  </r>
  <r>
    <s v="SAV"/>
    <s v="SAR"/>
    <s v="FOUCRAS Bernard "/>
    <n v="26754"/>
    <x v="2"/>
    <s v="GILLES"/>
    <x v="0"/>
    <s v="Habilitation chimique - Niveau 1"/>
    <n v="1"/>
    <x v="8"/>
    <n v="7"/>
    <n v="156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54"/>
    <x v="2"/>
    <s v="GILLES"/>
    <x v="0"/>
    <s v="Habilitation chimique - Niveau 2"/>
    <n v="1"/>
    <x v="8"/>
    <n v="14"/>
    <n v="312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27"/>
    <x v="1"/>
    <s v="DANIEL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54"/>
    <n v="2"/>
    <m/>
    <m/>
    <m/>
    <m/>
    <m/>
  </r>
  <r>
    <s v="Service Center"/>
    <s v="SCP"/>
    <s v="DE LA CHAPELLE Olivier "/>
    <n v="26740"/>
    <x v="12"/>
    <s v="FLORENT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23"/>
    <n v="0"/>
    <m/>
    <m/>
    <m/>
    <m/>
    <m/>
  </r>
  <r>
    <s v="ALFARESPONSE"/>
    <s v="CSC"/>
    <s v="MARTINEZ Marie"/>
    <n v="26732"/>
    <x v="1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1"/>
    <m/>
    <m/>
    <m/>
    <m/>
    <m/>
  </r>
  <r>
    <s v="PTD CS"/>
    <s v="PEE"/>
    <s v="MELCHIOR Pierre-Yves"/>
    <n v="26158"/>
    <x v="14"/>
    <s v="FRANCK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20"/>
    <m/>
    <m/>
    <m/>
    <m/>
    <m/>
  </r>
  <r>
    <s v="DGE"/>
    <s v="DGE"/>
    <s v="MALPHETTES Guillaume"/>
    <n v="26648"/>
    <x v="15"/>
    <s v="MARI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26"/>
    <n v="5"/>
    <m/>
    <m/>
    <m/>
    <m/>
    <m/>
  </r>
  <r>
    <s v=" "/>
    <s v=" "/>
    <s v=" "/>
    <n v="26763"/>
    <x v="16"/>
    <s v=" "/>
    <x v="4"/>
    <s v="Entretiens Annuels"/>
    <n v="1"/>
    <x v="10"/>
    <n v="5"/>
    <m/>
    <s v="Plan"/>
    <s v="Compétences managériales"/>
    <x v="1"/>
    <x v="0"/>
    <x v="1"/>
    <x v="0"/>
    <x v="2"/>
    <x v="2"/>
    <s v=" "/>
    <s v=" "/>
    <s v=" "/>
    <s v=" "/>
    <m/>
    <m/>
    <m/>
    <m/>
    <m/>
  </r>
  <r>
    <s v="INFORMATIQUE"/>
    <n v="22"/>
    <s v="COURT Jean-Pierre"/>
    <n v="69073"/>
    <x v="17"/>
    <s v="JEAN PIERRE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3"/>
    <n v="17"/>
    <m/>
    <m/>
    <m/>
    <m/>
    <m/>
  </r>
  <r>
    <s v="ALFARESPONSE"/>
    <s v="CSC"/>
    <s v="MARTINEZ Marie"/>
    <n v="26507"/>
    <x v="19"/>
    <s v="SANDRIN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40"/>
    <n v="19"/>
    <m/>
    <m/>
    <m/>
    <m/>
    <m/>
  </r>
  <r>
    <s v="SAV"/>
    <s v="SAR"/>
    <s v="FOUCRAS Bernard "/>
    <n v="26683"/>
    <x v="20"/>
    <s v="BERNARD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55"/>
    <n v="3"/>
    <m/>
    <m/>
    <m/>
    <m/>
    <m/>
  </r>
  <r>
    <s v="EIE"/>
    <s v="ECF"/>
    <s v="PASTRE Sylvain"/>
    <n v="26626"/>
    <x v="21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5"/>
    <m/>
    <m/>
    <m/>
    <m/>
    <m/>
  </r>
  <r>
    <s v="SANITARY"/>
    <s v="ESE"/>
    <s v="CARTIER Laurent"/>
    <n v="26622"/>
    <x v="22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8"/>
    <m/>
    <m/>
    <m/>
    <m/>
    <m/>
  </r>
  <r>
    <s v="P&amp;S"/>
    <s v="PPS"/>
    <s v="TRIPON Xavier "/>
    <n v="26645"/>
    <x v="2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2"/>
    <n v="5"/>
    <m/>
    <m/>
    <m/>
    <m/>
    <m/>
  </r>
  <r>
    <s v="P&amp;S"/>
    <s v="EPS"/>
    <s v="SERRANO Olivier"/>
    <n v="26631"/>
    <x v="24"/>
    <s v="MICKAEL"/>
    <x v="4"/>
    <s v="Entretiens Annuels"/>
    <n v="1"/>
    <x v="10"/>
    <n v="5"/>
    <m/>
    <s v="Plan"/>
    <s v="Compétences managériales"/>
    <x v="1"/>
    <x v="0"/>
    <x v="1"/>
    <x v="0"/>
    <x v="0"/>
    <x v="0"/>
    <n v="7.25"/>
    <n v="10.88"/>
    <n v="31"/>
    <n v="8"/>
    <m/>
    <m/>
    <m/>
    <m/>
    <m/>
  </r>
  <r>
    <s v="SAV"/>
    <s v="SAR"/>
    <s v="FOUCRAS Bernard "/>
    <n v="26220"/>
    <x v="25"/>
    <s v="JO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8"/>
    <n v="21"/>
    <m/>
    <m/>
    <m/>
    <m/>
    <m/>
  </r>
  <r>
    <s v="SAV"/>
    <s v="SAR"/>
    <s v="FOUCRAS Bernard "/>
    <n v="26436"/>
    <x v="26"/>
    <s v="MICH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15"/>
    <m/>
    <m/>
    <m/>
    <m/>
    <m/>
  </r>
  <r>
    <s v="SAV"/>
    <s v="SAR"/>
    <s v="FOUCRAS Bernard "/>
    <n v="26708"/>
    <x v="27"/>
    <s v="DOMINIQUE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2"/>
    <m/>
    <m/>
    <m/>
    <m/>
    <m/>
  </r>
  <r>
    <s v="SAV"/>
    <s v="SAR"/>
    <s v="FOUCRAS Bernard "/>
    <n v="26661"/>
    <x v="28"/>
    <s v="JEAN-BERNARD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41"/>
    <n v="4"/>
    <m/>
    <m/>
    <m/>
    <m/>
    <m/>
  </r>
  <r>
    <s v="SAV"/>
    <s v="SAR"/>
    <s v="FOUCRAS Bernard "/>
    <n v="26738"/>
    <x v="29"/>
    <s v="FATIH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22"/>
    <n v="0"/>
    <m/>
    <m/>
    <m/>
    <m/>
    <m/>
  </r>
  <r>
    <s v="SAV"/>
    <s v="SAR"/>
    <s v="FOUCRAS Bernard "/>
    <n v="26727"/>
    <x v="1"/>
    <s v="DANI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4"/>
    <n v="2"/>
    <m/>
    <m/>
    <m/>
    <m/>
    <m/>
  </r>
  <r>
    <s v="SAV"/>
    <s v="SAR"/>
    <s v="FOUCRAS Bernard "/>
    <n v="26683"/>
    <x v="20"/>
    <s v="BERNARD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55"/>
    <n v="3"/>
    <m/>
    <m/>
    <m/>
    <m/>
    <m/>
  </r>
  <r>
    <s v="PTD CS"/>
    <s v="PEE"/>
    <s v="MELCHIOR Pierre-Yves"/>
    <n v="26756"/>
    <x v="30"/>
    <s v="PIERRE YVES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38"/>
    <n v="0"/>
    <m/>
    <m/>
    <m/>
    <m/>
    <m/>
  </r>
  <r>
    <s v=" "/>
    <s v=" "/>
    <s v=" "/>
    <n v="26761"/>
    <x v="16"/>
    <s v=" "/>
    <x v="2"/>
    <s v="Traitement des boues"/>
    <n v="1"/>
    <x v="11"/>
    <n v="21"/>
    <n v="640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SAV"/>
    <s v="SAR"/>
    <s v="FOUCRAS Bernard "/>
    <n v="26672"/>
    <x v="29"/>
    <s v="SULEYMAN"/>
    <x v="0"/>
    <s v="Habilitation chimique - Niveau 2"/>
    <n v="1"/>
    <x v="8"/>
    <n v="14"/>
    <n v="252"/>
    <s v="Plan"/>
    <s v="Compétences commerciales"/>
    <x v="1"/>
    <x v="0"/>
    <x v="1"/>
    <x v="1"/>
    <x v="0"/>
    <x v="0"/>
    <n v="7.25"/>
    <n v="10.88"/>
    <n v="29"/>
    <n v="3"/>
    <m/>
    <m/>
    <m/>
    <m/>
    <m/>
  </r>
  <r>
    <s v="P&amp;S"/>
    <s v="EPS"/>
    <s v="SERRANO Olivier"/>
    <n v="26631"/>
    <x v="24"/>
    <s v="MICKAEL"/>
    <x v="5"/>
    <s v="Capture"/>
    <n v="1"/>
    <x v="12"/>
    <n v="14"/>
    <m/>
    <s v="Plan"/>
    <s v="Compétences commerciales"/>
    <x v="1"/>
    <x v="0"/>
    <x v="1"/>
    <x v="1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9"/>
    <n v="15"/>
    <m/>
    <m/>
    <m/>
    <m/>
    <m/>
  </r>
  <r>
    <s v="PTD CS"/>
    <s v="PEE"/>
    <s v="MELCHIOR Pierre-Yves"/>
    <n v="26158"/>
    <x v="14"/>
    <s v="FRANCK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0"/>
    <m/>
    <m/>
    <m/>
    <m/>
    <m/>
  </r>
  <r>
    <s v="SANITARY"/>
    <s v="ESE"/>
    <s v="CARTIER Laurent"/>
    <n v="26600"/>
    <x v="32"/>
    <s v="LAURENT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6"/>
    <n v="17"/>
    <m/>
    <m/>
    <m/>
    <m/>
    <m/>
  </r>
  <r>
    <s v="PTD CS"/>
    <s v="PFT"/>
    <s v="D'ANGLEVILLE Ghyslain "/>
    <n v="26583"/>
    <x v="6"/>
    <s v="GHIS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0"/>
    <n v="7"/>
    <m/>
    <m/>
    <m/>
    <m/>
    <m/>
  </r>
  <r>
    <s v="EIE"/>
    <s v="EFU"/>
    <s v="DELORME Pierre"/>
    <n v="3672"/>
    <x v="33"/>
    <s v="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7"/>
    <n v="37"/>
    <m/>
    <m/>
    <m/>
    <m/>
    <m/>
  </r>
  <r>
    <s v="PTD CS"/>
    <s v="PEE"/>
    <s v="MELCHIOR Pierre-Yves"/>
    <n v="26522"/>
    <x v="34"/>
    <s v="JOHANN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5"/>
    <n v="11"/>
    <m/>
    <m/>
    <m/>
    <m/>
    <m/>
  </r>
  <r>
    <s v="ALFARESPONSE"/>
    <s v="CSC"/>
    <s v="MARTINEZ Marie"/>
    <n v="26507"/>
    <x v="19"/>
    <s v="SANDRINE"/>
    <x v="5"/>
    <s v="Capture"/>
    <n v="1"/>
    <x v="12"/>
    <n v="14"/>
    <m/>
    <s v="Plan"/>
    <s v="Compétences commerciales"/>
    <x v="1"/>
    <x v="0"/>
    <x v="1"/>
    <x v="1"/>
    <x v="1"/>
    <x v="1"/>
    <n v="7.25"/>
    <n v="10.88"/>
    <n v="40"/>
    <n v="19"/>
    <m/>
    <m/>
    <m/>
    <m/>
    <m/>
  </r>
  <r>
    <s v="PTD CS"/>
    <s v="EMC"/>
    <s v="FRANCO Michel"/>
    <n v="5077"/>
    <x v="35"/>
    <s v="MICH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8"/>
    <n v="36"/>
    <m/>
    <m/>
    <m/>
    <m/>
    <m/>
  </r>
  <r>
    <s v="P&amp;S"/>
    <s v="PPS"/>
    <s v="TRIPON Xavier "/>
    <n v="26481"/>
    <x v="36"/>
    <s v="BERTRAND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9"/>
    <n v="13"/>
    <m/>
    <m/>
    <m/>
    <m/>
    <m/>
  </r>
  <r>
    <s v="EIE"/>
    <s v="EOE"/>
    <s v="GROSSMANN Alain"/>
    <n v="26667"/>
    <x v="37"/>
    <s v="A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7"/>
    <m/>
    <m/>
    <m/>
    <m/>
    <m/>
  </r>
  <r>
    <s v="SANITARY"/>
    <s v="ESE"/>
    <s v="CARTIER Laurent"/>
    <n v="26622"/>
    <x v="22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8"/>
    <m/>
    <m/>
    <m/>
    <m/>
    <m/>
  </r>
  <r>
    <s v="PTD CS"/>
    <s v="PPI"/>
    <s v="BRICHANT Damien "/>
    <n v="26664"/>
    <x v="38"/>
    <s v="CLAU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3"/>
    <n v="4"/>
    <m/>
    <m/>
    <m/>
    <m/>
    <m/>
  </r>
  <r>
    <s v="P&amp;S"/>
    <s v="EPS"/>
    <s v="SERRANO Olivier"/>
    <n v="26726"/>
    <x v="39"/>
    <s v="GUILLAUM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7"/>
    <n v="2"/>
    <m/>
    <m/>
    <m/>
    <m/>
    <m/>
  </r>
  <r>
    <s v="P&amp;S"/>
    <s v="PPS"/>
    <s v="TRIPON Xavier "/>
    <n v="90036"/>
    <x v="40"/>
    <s v="FRO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2"/>
    <n v="18"/>
    <m/>
    <m/>
    <m/>
    <m/>
    <m/>
  </r>
  <r>
    <s v="EIE"/>
    <s v="ERC"/>
    <s v="LISSANDRE Jean-Pierre"/>
    <n v="26644"/>
    <x v="41"/>
    <s v="JEAN 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2"/>
    <m/>
    <m/>
    <m/>
    <m/>
    <m/>
  </r>
  <r>
    <s v="PTD CS"/>
    <s v="PLS"/>
    <s v="MAILLET Patrice "/>
    <n v="26551"/>
    <x v="42"/>
    <s v="PAT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9"/>
    <m/>
    <m/>
    <m/>
    <m/>
    <m/>
  </r>
  <r>
    <s v="PTD CS"/>
    <s v="PEE"/>
    <s v="MELCHIOR Pierre-Yves"/>
    <n v="26546"/>
    <x v="43"/>
    <s v="FAB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3"/>
    <m/>
    <m/>
    <m/>
    <m/>
    <m/>
  </r>
  <r>
    <s v="PTD CS"/>
    <s v="PEE"/>
    <s v="MELCHIOR Pierre-Yves"/>
    <n v="26756"/>
    <x v="30"/>
    <s v="PIERRE YV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0"/>
    <m/>
    <m/>
    <m/>
    <m/>
    <m/>
  </r>
  <r>
    <s v="EIE"/>
    <s v="ECF"/>
    <s v="PASTRE Sylvain"/>
    <n v="26626"/>
    <x v="21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5"/>
    <m/>
    <m/>
    <m/>
    <m/>
    <m/>
  </r>
  <r>
    <s v="EIE"/>
    <s v="ECF"/>
    <s v="PASTRE Sylvain"/>
    <n v="26611"/>
    <x v="44"/>
    <s v="THIERRY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3"/>
    <n v="17"/>
    <m/>
    <m/>
    <m/>
    <m/>
    <m/>
  </r>
  <r>
    <s v="P&amp;S"/>
    <s v="PPS"/>
    <s v="TRIPON Xavier "/>
    <n v="26569"/>
    <x v="45"/>
    <s v="XA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8"/>
    <n v="21"/>
    <m/>
    <m/>
    <m/>
    <m/>
    <m/>
  </r>
  <r>
    <s v="EIE"/>
    <s v="ECF"/>
    <s v="PASTRE Sylvain"/>
    <n v="26633"/>
    <x v="46"/>
    <s v="LAUR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21"/>
    <m/>
    <m/>
    <m/>
    <m/>
    <m/>
  </r>
  <r>
    <s v="P&amp;S"/>
    <s v="PPS"/>
    <s v="TRIPON Xavier "/>
    <n v="25488"/>
    <x v="47"/>
    <s v="BERNARD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63"/>
    <n v="36"/>
    <m/>
    <m/>
    <m/>
    <m/>
    <m/>
  </r>
  <r>
    <s v="EIE"/>
    <s v="ECF"/>
    <s v="PASTRE Sylvain"/>
    <n v="26649"/>
    <x v="48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0"/>
    <n v="5"/>
    <m/>
    <m/>
    <m/>
    <m/>
    <m/>
  </r>
  <r>
    <s v="PTD CS"/>
    <s v="PLS"/>
    <s v="MAILLET Patrice "/>
    <n v="26613"/>
    <x v="49"/>
    <s v="STEPHANI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36"/>
    <n v="6"/>
    <m/>
    <m/>
    <m/>
    <m/>
    <m/>
  </r>
  <r>
    <s v="PTD CS"/>
    <s v="PEE"/>
    <s v="MELCHIOR Pierre-Yves"/>
    <n v="26410"/>
    <x v="50"/>
    <s v="NATHALY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43"/>
    <n v="21"/>
    <m/>
    <m/>
    <m/>
    <m/>
    <m/>
  </r>
  <r>
    <s v="EIE"/>
    <s v="ECF"/>
    <s v="PASTRE Sylvain"/>
    <n v="26624"/>
    <x v="51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14"/>
    <m/>
    <m/>
    <m/>
    <m/>
    <m/>
  </r>
  <r>
    <s v="EIE"/>
    <s v="ECF"/>
    <s v="PASTRE Sylvain"/>
    <n v="26625"/>
    <x v="52"/>
    <s v="HASSA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2"/>
    <n v="14"/>
    <m/>
    <m/>
    <m/>
    <m/>
    <m/>
  </r>
  <r>
    <s v="EIE"/>
    <s v="ECF"/>
    <s v="PASTRE Sylvain"/>
    <n v="26720"/>
    <x v="53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3"/>
    <n v="2"/>
    <m/>
    <m/>
    <m/>
    <m/>
    <m/>
  </r>
  <r>
    <s v="SANITARY"/>
    <s v="ESE"/>
    <s v="CARTIER Laurent"/>
    <n v="26724"/>
    <x v="54"/>
    <s v="FELICIEN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3"/>
    <n v="2"/>
    <m/>
    <m/>
    <m/>
    <m/>
    <m/>
  </r>
  <r>
    <s v="PTD CS"/>
    <s v="PEE"/>
    <s v="MELCHIOR Pierre-Yves"/>
    <n v="20540"/>
    <x v="55"/>
    <s v="PATRICK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28"/>
    <m/>
    <m/>
    <m/>
    <m/>
    <m/>
  </r>
  <r>
    <s v="PTD CS"/>
    <s v="PFT"/>
    <s v="D'ANGLEVILLE Ghyslain "/>
    <n v="26657"/>
    <x v="7"/>
    <s v="CAROL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29"/>
    <n v="4"/>
    <m/>
    <m/>
    <m/>
    <m/>
    <m/>
  </r>
  <r>
    <s v="P&amp;S"/>
    <s v="PPS"/>
    <s v="TRIPON Xavier "/>
    <n v="26654"/>
    <x v="56"/>
    <s v="ETIEN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1"/>
    <n v="5"/>
    <m/>
    <m/>
    <m/>
    <m/>
    <m/>
  </r>
  <r>
    <s v="EIE"/>
    <s v="ECF"/>
    <s v="PASTRE Sylvain"/>
    <n v="26723"/>
    <x v="57"/>
    <s v="NICOLAS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0"/>
    <n v="2"/>
    <m/>
    <m/>
    <m/>
    <m/>
    <m/>
  </r>
  <r>
    <s v="EIE"/>
    <s v="ECF"/>
    <s v="PASTRE Sylvain"/>
    <n v="26630"/>
    <x v="58"/>
    <s v="DID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8"/>
    <m/>
    <m/>
    <m/>
    <m/>
    <m/>
  </r>
  <r>
    <s v="PTD CS"/>
    <s v="PEE"/>
    <s v="MELCHIOR Pierre-Yves"/>
    <n v="26671"/>
    <x v="59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7"/>
    <n v="3"/>
    <m/>
    <m/>
    <m/>
    <m/>
    <m/>
  </r>
  <r>
    <s v="PTD CS"/>
    <s v="PEE"/>
    <s v="MELCHIOR Pierre-Yves"/>
    <n v="26536"/>
    <x v="60"/>
    <s v="DANIEL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5"/>
    <n v="10"/>
    <m/>
    <m/>
    <m/>
    <m/>
    <m/>
  </r>
  <r>
    <s v="PTD CS"/>
    <s v="PLS"/>
    <s v="MAILLET Patrice "/>
    <n v="26741"/>
    <x v="61"/>
    <s v="VINC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23"/>
    <n v="0"/>
    <m/>
    <m/>
    <m/>
    <m/>
    <m/>
  </r>
  <r>
    <s v=" "/>
    <s v=" "/>
    <s v=" "/>
    <n v="26757"/>
    <x v="16"/>
    <s v=" "/>
    <x v="1"/>
    <s v="Anglais"/>
    <n v="1"/>
    <x v="13"/>
    <n v="18"/>
    <n v="75.25"/>
    <s v="Plan"/>
    <s v="Standard plan de formation"/>
    <x v="1"/>
    <x v="0"/>
    <x v="1"/>
    <x v="0"/>
    <x v="2"/>
    <x v="2"/>
    <s v=" "/>
    <s v=" "/>
    <s v=" "/>
    <s v=" "/>
    <m/>
    <m/>
    <m/>
    <m/>
    <m/>
  </r>
  <r>
    <s v="Service Center"/>
    <s v="SCP"/>
    <s v="DE LA CHAPELLE Olivier "/>
    <n v="26694"/>
    <x v="62"/>
    <s v="PHILIPPE"/>
    <x v="4"/>
    <s v="Management Chef d'atelier"/>
    <n v="1"/>
    <x v="14"/>
    <n v="14"/>
    <n v="945"/>
    <s v="Plan"/>
    <s v="Compétences managériales"/>
    <x v="1"/>
    <x v="1"/>
    <x v="2"/>
    <x v="1"/>
    <x v="0"/>
    <x v="0"/>
    <n v="7.25"/>
    <n v="10.88"/>
    <n v="45"/>
    <n v="25"/>
    <m/>
    <m/>
    <m/>
    <m/>
    <m/>
  </r>
  <r>
    <s v="P&amp;S"/>
    <s v="EPS"/>
    <s v="SERRANO Olivier"/>
    <n v="26631"/>
    <x v="24"/>
    <s v="MICKAEL"/>
    <x v="4"/>
    <s v="Management Nouveaux Managers"/>
    <n v="1"/>
    <x v="14"/>
    <n v="35"/>
    <n v="1800"/>
    <s v="PP"/>
    <s v="Compétences managériales"/>
    <x v="1"/>
    <x v="1"/>
    <x v="2"/>
    <x v="1"/>
    <x v="0"/>
    <x v="0"/>
    <n v="7.25"/>
    <n v="10.88"/>
    <n v="31"/>
    <n v="8"/>
    <m/>
    <m/>
    <m/>
    <m/>
    <m/>
  </r>
  <r>
    <s v="PTD CS"/>
    <s v="PEE"/>
    <s v="MELCHIOR Pierre-Yves"/>
    <n v="26756"/>
    <x v="30"/>
    <s v="PIERRE YVES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0"/>
    <m/>
    <m/>
    <m/>
    <m/>
    <m/>
  </r>
  <r>
    <s v="Equipe projets"/>
    <s v="REA"/>
    <s v="JAMAULT Xavier "/>
    <n v="26755"/>
    <x v="63"/>
    <s v="XAVIER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43"/>
    <n v="0"/>
    <m/>
    <m/>
    <m/>
    <m/>
    <m/>
  </r>
  <r>
    <s v="P&amp;S"/>
    <s v="PPS"/>
    <s v="TRIPON Xavier "/>
    <n v="26481"/>
    <x v="36"/>
    <s v="BERTRAND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9"/>
    <n v="13"/>
    <m/>
    <m/>
    <m/>
    <m/>
    <m/>
  </r>
  <r>
    <s v="PTD CS"/>
    <s v="PLS"/>
    <s v="MAILLET Patrice "/>
    <n v="26551"/>
    <x v="42"/>
    <s v="PATRICE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9"/>
    <m/>
    <m/>
    <m/>
    <m/>
    <m/>
  </r>
  <r>
    <s v="SAV"/>
    <s v="SAR"/>
    <s v="FOUCRAS Bernard "/>
    <n v="26661"/>
    <x v="28"/>
    <s v="JEAN-BERNARD"/>
    <x v="0"/>
    <s v="Habilitation électrique"/>
    <n v="1"/>
    <x v="15"/>
    <n v="14"/>
    <n v="200"/>
    <s v="Plan"/>
    <s v="Standard plan de formation"/>
    <x v="1"/>
    <x v="0"/>
    <x v="2"/>
    <x v="0"/>
    <x v="0"/>
    <x v="0"/>
    <n v="7.25"/>
    <n v="10.88"/>
    <n v="41"/>
    <n v="4"/>
    <m/>
    <m/>
    <m/>
    <m/>
    <m/>
  </r>
  <r>
    <s v=" "/>
    <s v=" "/>
    <s v=" "/>
    <n v="26761"/>
    <x v="16"/>
    <s v=" "/>
    <x v="4"/>
    <s v="MS Project"/>
    <n v="1"/>
    <x v="16"/>
    <n v="14"/>
    <n v="342.86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Equipe projets"/>
    <s v="REA"/>
    <s v="JAMAULT Xavier "/>
    <n v="26755"/>
    <x v="63"/>
    <s v="XAVIER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43"/>
    <n v="0"/>
    <m/>
    <m/>
    <m/>
    <m/>
    <m/>
  </r>
  <r>
    <s v="Equipe projets"/>
    <s v="REA"/>
    <s v="JAMAULT Xavier "/>
    <n v="26692"/>
    <x v="64"/>
    <s v="NICOLAS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30"/>
    <n v="2"/>
    <m/>
    <m/>
    <m/>
    <m/>
    <m/>
  </r>
  <r>
    <s v="Equipe projets"/>
    <s v="REA"/>
    <s v="JAMAULT Xavier "/>
    <n v="26731"/>
    <x v="65"/>
    <s v="NATHALIE"/>
    <x v="4"/>
    <s v="MS Project"/>
    <n v="1"/>
    <x v="16"/>
    <n v="14"/>
    <n v="342.86"/>
    <s v="Plan"/>
    <s v="Standard plan de formation"/>
    <x v="1"/>
    <x v="0"/>
    <x v="1"/>
    <x v="1"/>
    <x v="1"/>
    <x v="1"/>
    <n v="7.25"/>
    <n v="10.88"/>
    <n v="33"/>
    <n v="1"/>
    <m/>
    <m/>
    <m/>
    <m/>
    <m/>
  </r>
  <r>
    <s v="Equipe projets"/>
    <s v="REA"/>
    <s v="JAMAULT Xavier "/>
    <n v="26722"/>
    <x v="66"/>
    <s v="LOUISON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Equipe projets"/>
    <s v="REA"/>
    <s v="JAMAULT Xavier "/>
    <n v="26663"/>
    <x v="67"/>
    <s v="YANNICK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8"/>
    <n v="4"/>
    <m/>
    <m/>
    <m/>
    <m/>
    <m/>
  </r>
  <r>
    <s v="Equipe projets"/>
    <s v="REA"/>
    <s v="JAMAULT Xavier "/>
    <n v="26710"/>
    <x v="68"/>
    <s v="GERMAIN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PTD CS"/>
    <s v="PLS"/>
    <s v="MAILLET Patrice "/>
    <n v="26613"/>
    <x v="49"/>
    <s v="STEPHANI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36"/>
    <n v="6"/>
    <m/>
    <m/>
    <m/>
    <m/>
    <m/>
  </r>
  <r>
    <s v="PTD CS"/>
    <s v="PFT"/>
    <s v="D'ANGLEVILLE Ghyslain "/>
    <n v="26657"/>
    <x v="7"/>
    <s v="CAROL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29"/>
    <n v="4"/>
    <m/>
    <m/>
    <m/>
    <m/>
    <m/>
  </r>
  <r>
    <s v="Service Center"/>
    <s v="SCP"/>
    <s v="DE LA CHAPELLE Olivier "/>
    <n v="26711"/>
    <x v="69"/>
    <s v="LINO"/>
    <x v="0"/>
    <s v="SST - Initiale"/>
    <n v="1"/>
    <x v="17"/>
    <n v="7"/>
    <m/>
    <s v="Plan"/>
    <s v="Standard plan de formation"/>
    <x v="1"/>
    <x v="1"/>
    <x v="0"/>
    <x v="0"/>
    <x v="0"/>
    <x v="0"/>
    <n v="7.25"/>
    <n v="10.88"/>
    <n v="30"/>
    <n v="3"/>
    <m/>
    <m/>
    <m/>
    <m/>
    <m/>
  </r>
  <r>
    <s v="EIE"/>
    <s v="ECF"/>
    <s v="PASTRE Sylvain"/>
    <n v="26446"/>
    <x v="70"/>
    <s v="EVELYNE"/>
    <x v="0"/>
    <s v="SST - Recyclage"/>
    <n v="1"/>
    <x v="18"/>
    <n v="7"/>
    <n v="100"/>
    <s v="Plan"/>
    <s v="Standard plan de formation"/>
    <x v="1"/>
    <x v="1"/>
    <x v="0"/>
    <x v="0"/>
    <x v="1"/>
    <x v="0"/>
    <n v="7.25"/>
    <n v="10.88"/>
    <n v="57"/>
    <n v="15"/>
    <m/>
    <m/>
    <m/>
    <m/>
    <m/>
  </r>
  <r>
    <s v="PTD CS"/>
    <s v="PFT"/>
    <s v="D'ANGLEVILLE Ghyslain "/>
    <n v="26583"/>
    <x v="6"/>
    <s v="GHISLAIN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40"/>
    <n v="7"/>
    <m/>
    <m/>
    <m/>
    <m/>
    <m/>
  </r>
  <r>
    <s v="ALFARESPONSE"/>
    <s v="CSC"/>
    <s v="MARTINEZ Marie"/>
    <n v="26439"/>
    <x v="71"/>
    <s v="XAVIER"/>
    <x v="0"/>
    <s v="SST - Recyclage"/>
    <n v="1"/>
    <x v="18"/>
    <n v="7"/>
    <n v="100"/>
    <s v="Plan"/>
    <s v="Standard plan de formation"/>
    <x v="1"/>
    <x v="1"/>
    <x v="0"/>
    <x v="0"/>
    <x v="0"/>
    <x v="0"/>
    <n v="7.25"/>
    <n v="10.88"/>
    <n v="43"/>
    <n v="15"/>
    <m/>
    <m/>
    <m/>
    <m/>
    <m/>
  </r>
  <r>
    <s v="PTD CS"/>
    <s v="PLS"/>
    <s v="MAILLET Patrice "/>
    <n v="26613"/>
    <x v="49"/>
    <s v="STEPHANI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36"/>
    <n v="6"/>
    <m/>
    <m/>
    <m/>
    <m/>
    <m/>
  </r>
  <r>
    <s v="DGE"/>
    <s v="DGE"/>
    <s v="MALPHETTES Guillaume"/>
    <n v="26709"/>
    <x v="72"/>
    <s v="VIRGINIE"/>
    <x v="0"/>
    <s v="SST - Recyclage"/>
    <n v="1"/>
    <x v="17"/>
    <n v="7"/>
    <n v="100"/>
    <s v="Plan"/>
    <s v="Standard plan de formation"/>
    <x v="1"/>
    <x v="1"/>
    <x v="0"/>
    <x v="0"/>
    <x v="1"/>
    <x v="1"/>
    <n v="7.25"/>
    <n v="10.88"/>
    <n v="32"/>
    <n v="10"/>
    <m/>
    <m/>
    <m/>
    <m/>
    <m/>
  </r>
  <r>
    <s v="PTD CS"/>
    <s v="PFT"/>
    <s v="D'ANGLEVILLE Ghyslain "/>
    <n v="26657"/>
    <x v="7"/>
    <s v="CAROL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29"/>
    <n v="4"/>
    <m/>
    <m/>
    <m/>
    <m/>
    <m/>
  </r>
  <r>
    <s v="P&amp;S"/>
    <s v="EPS"/>
    <s v="SERRANO Olivier"/>
    <n v="26408"/>
    <x v="18"/>
    <s v="OLIVIER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3"/>
    <n v="17"/>
    <m/>
    <m/>
    <m/>
    <m/>
    <m/>
  </r>
  <r>
    <s v="PTD CS"/>
    <s v="PEE"/>
    <s v="MELCHIOR Pierre-Yves"/>
    <n v="26671"/>
    <x v="59"/>
    <s v="OLIVIER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37"/>
    <n v="3"/>
    <m/>
    <m/>
    <m/>
    <m/>
    <m/>
  </r>
  <r>
    <s v="ALFARESPONSE"/>
    <s v="CSC"/>
    <s v="MARTINEZ Marie"/>
    <n v="26689"/>
    <x v="73"/>
    <s v="ANTHONY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26"/>
    <n v="3"/>
    <m/>
    <m/>
    <m/>
    <m/>
    <m/>
  </r>
  <r>
    <s v="Equipe projets"/>
    <s v="REA"/>
    <s v="JAMAULT Xavier "/>
    <n v="26722"/>
    <x v="66"/>
    <s v="LOUISON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7"/>
    <n v="2"/>
    <m/>
    <m/>
    <m/>
    <m/>
    <m/>
  </r>
  <r>
    <s v="P&amp;S"/>
    <s v="EPS"/>
    <s v="SERRANO Olivier"/>
    <n v="26631"/>
    <x v="24"/>
    <s v="MICKAEL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9"/>
    <n v="15"/>
    <m/>
    <m/>
    <m/>
    <m/>
    <m/>
  </r>
  <r>
    <s v="Equipe projets"/>
    <s v="REA"/>
    <s v="JAMAULT Xavier "/>
    <n v="26663"/>
    <x v="67"/>
    <s v="YANNICK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8"/>
    <n v="4"/>
    <m/>
    <m/>
    <m/>
    <m/>
    <m/>
  </r>
  <r>
    <s v="ALFARESPONSE"/>
    <s v="CSC"/>
    <s v="MARTINEZ Marie"/>
    <n v="26509"/>
    <x v="74"/>
    <s v="MIREILLE"/>
    <x v="0"/>
    <s v="SST - Recyclage"/>
    <n v="1"/>
    <x v="17"/>
    <n v="7"/>
    <n v="100"/>
    <s v="Plan"/>
    <s v="Standard plan de formation"/>
    <x v="1"/>
    <x v="1"/>
    <x v="0"/>
    <x v="0"/>
    <x v="1"/>
    <x v="0"/>
    <n v="7.25"/>
    <n v="10.88"/>
    <n v="55"/>
    <n v="38"/>
    <m/>
    <m/>
    <m/>
    <m/>
    <m/>
  </r>
  <r>
    <s v="PTD CS"/>
    <s v="PEE"/>
    <s v="MELCHIOR Pierre-Yves"/>
    <n v="26546"/>
    <x v="43"/>
    <s v="FABRIC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5"/>
    <n v="23"/>
    <m/>
    <m/>
    <m/>
    <m/>
    <m/>
  </r>
  <r>
    <s v="P&amp;S"/>
    <s v="EPS"/>
    <s v="SERRANO Olivier"/>
    <n v="26629"/>
    <x v="75"/>
    <s v="YVES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7"/>
    <n v="15"/>
    <m/>
    <m/>
    <m/>
    <m/>
    <m/>
  </r>
  <r>
    <s v="PTD CS"/>
    <s v="PFT"/>
    <s v="D'ANGLEVILLE Ghyslain "/>
    <n v="15253"/>
    <x v="8"/>
    <s v="PIERR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8"/>
    <n v="32"/>
    <m/>
    <m/>
    <m/>
    <m/>
    <m/>
  </r>
  <r>
    <s v="ADV"/>
    <s v="MAG"/>
    <s v="BARATIER Amandine"/>
    <n v="26695"/>
    <x v="76"/>
    <s v="REGIS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7"/>
    <n v="14"/>
    <m/>
    <m/>
    <m/>
    <m/>
    <m/>
  </r>
  <r>
    <s v="ADV"/>
    <s v="ADV"/>
    <s v="BARATIER Amandine"/>
    <n v="26717"/>
    <x v="77"/>
    <s v="WIEM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1"/>
    <n v="2"/>
    <m/>
    <m/>
    <m/>
    <m/>
    <m/>
  </r>
  <r>
    <s v="ADV"/>
    <s v="ADV"/>
    <s v="BARATIER Amandine"/>
    <n v="26617"/>
    <x v="78"/>
    <s v="FRANCOIS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44"/>
    <n v="20"/>
    <m/>
    <m/>
    <m/>
    <m/>
    <m/>
  </r>
  <r>
    <s v="ADV"/>
    <s v="ADV"/>
    <s v="BARATIER Amandine"/>
    <n v="26547"/>
    <x v="79"/>
    <s v="SYLVI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46"/>
    <n v="9"/>
    <m/>
    <m/>
    <m/>
    <m/>
    <m/>
  </r>
  <r>
    <s v="ADV"/>
    <s v="ADV"/>
    <s v="BARATIER Amandine"/>
    <n v="26718"/>
    <x v="80"/>
    <s v="NATHALI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8"/>
    <n v="2"/>
    <m/>
    <m/>
    <m/>
    <m/>
    <m/>
  </r>
  <r>
    <s v="ADV"/>
    <s v="ADV"/>
    <s v="BARATIER Amandine"/>
    <n v="26737"/>
    <x v="81"/>
    <s v="AMANDIN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36"/>
    <n v="0"/>
    <m/>
    <m/>
    <m/>
    <m/>
    <m/>
  </r>
  <r>
    <s v="ADV"/>
    <s v="ADV"/>
    <s v="BARATIER Amandine"/>
    <n v="26610"/>
    <x v="82"/>
    <s v="PATRICIA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ADV"/>
    <s v="ADV"/>
    <s v="BARATIER Amandine"/>
    <n v="26610"/>
    <x v="82"/>
    <s v="PATRICIA"/>
    <x v="5"/>
    <s v="Recouvrement"/>
    <n v="1"/>
    <x v="19"/>
    <n v="14"/>
    <n v="120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SAV"/>
    <s v="SAR"/>
    <s v="FOUCRAS Bernard "/>
    <n v="26727"/>
    <x v="1"/>
    <s v="DANIEL"/>
    <x v="1"/>
    <s v="Anglais"/>
    <n v="1"/>
    <x v="19"/>
    <n v="20"/>
    <n v="1200"/>
    <s v="DIF"/>
    <s v="Standard plan de formation"/>
    <x v="1"/>
    <x v="3"/>
    <x v="0"/>
    <x v="1"/>
    <x v="0"/>
    <x v="0"/>
    <n v="7.25"/>
    <n v="10.88"/>
    <n v="54"/>
    <n v="2"/>
    <m/>
    <m/>
    <m/>
    <m/>
    <m/>
  </r>
  <r>
    <s v="P&amp;S"/>
    <s v="EPS"/>
    <s v="SERRANO Olivier"/>
    <n v="26726"/>
    <x v="39"/>
    <s v="GUILLAUME"/>
    <x v="1"/>
    <s v="Anglais"/>
    <n v="1"/>
    <x v="19"/>
    <n v="20"/>
    <n v="1200"/>
    <s v="DIF"/>
    <s v="Standard plan de formation"/>
    <x v="1"/>
    <x v="3"/>
    <x v="0"/>
    <x v="1"/>
    <x v="0"/>
    <x v="1"/>
    <n v="7.25"/>
    <n v="10.88"/>
    <n v="37"/>
    <n v="2"/>
    <m/>
    <m/>
    <m/>
    <m/>
    <m/>
  </r>
  <r>
    <s v="SANITARY"/>
    <s v="ESE"/>
    <s v="CARTIER Laurent"/>
    <n v="26622"/>
    <x v="22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8"/>
    <m/>
    <m/>
    <m/>
    <m/>
    <m/>
  </r>
  <r>
    <s v="EIE"/>
    <s v="ECF"/>
    <s v="PASTRE Sylvain"/>
    <n v="26626"/>
    <x v="21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5"/>
    <m/>
    <m/>
    <m/>
    <m/>
    <m/>
  </r>
  <r>
    <s v="P&amp;S"/>
    <s v="PPS"/>
    <s v="TRIPON Xavier "/>
    <n v="26481"/>
    <x v="36"/>
    <s v="BERTRAND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9"/>
    <n v="13"/>
    <m/>
    <m/>
    <m/>
    <m/>
    <m/>
  </r>
  <r>
    <s v="PTD CS"/>
    <s v="PFT"/>
    <s v="D'ANGLEVILLE Ghyslain "/>
    <n v="26583"/>
    <x v="6"/>
    <s v="GHISLAIN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0"/>
    <n v="7"/>
    <m/>
    <m/>
    <m/>
    <m/>
    <m/>
  </r>
  <r>
    <s v="PTD CS"/>
    <s v="PLS"/>
    <s v="MAILLET Patrice "/>
    <n v="26551"/>
    <x v="42"/>
    <s v="PATRICE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9"/>
    <m/>
    <m/>
    <m/>
    <m/>
    <m/>
  </r>
  <r>
    <s v="Equipe projets"/>
    <s v="REA"/>
    <s v="JAMAULT Xavier "/>
    <n v="26755"/>
    <x v="63"/>
    <s v="XAVIER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3"/>
    <n v="0"/>
    <m/>
    <m/>
    <m/>
    <m/>
    <m/>
  </r>
  <r>
    <s v="PTD CS"/>
    <s v="PEE"/>
    <s v="MELCHIOR Pierre-Yves"/>
    <n v="26756"/>
    <x v="30"/>
    <s v="PIERRE YVES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0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4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8:E47" firstHeaderRow="1" firstDataRow="2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axis="axisRow" showAll="0">
      <items count="4">
        <item x="2"/>
        <item x="1"/>
        <item x="0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9"/>
    <field x="18"/>
  </rowFields>
  <rowItems count="8">
    <i>
      <x/>
    </i>
    <i r="1">
      <x/>
    </i>
    <i>
      <x v="1"/>
    </i>
    <i r="1">
      <x v="1"/>
    </i>
    <i r="1">
      <x v="2"/>
    </i>
    <i>
      <x v="2"/>
    </i>
    <i r="1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6" hier="-1"/>
  </pageFields>
  <dataFields count="4">
    <dataField name="Nombre de Intitulé" fld="7" subtotal="count" baseField="0" baseItem="0"/>
    <dataField name="Somme de Durée" fld="10" baseField="0" baseItem="0"/>
    <dataField name="Somme de Coût" fld="11" baseField="0" baseItem="0"/>
    <dataField name="Somme de Coûts" fld="21" baseField="0" baseItem="0"/>
  </dataFields>
  <formats count="6">
    <format dxfId="114">
      <pivotArea outline="0" collapsedLevelsAreSubtotals="1" fieldPosition="0"/>
    </format>
    <format dxfId="113">
      <pivotArea dataOnly="0" labelOnly="1" fieldPosition="0">
        <references count="1">
          <reference field="19" count="0"/>
        </references>
      </pivotArea>
    </format>
    <format dxfId="112">
      <pivotArea dataOnly="0" labelOnly="1" fieldPosition="0">
        <references count="2">
          <reference field="18" count="0"/>
          <reference field="19" count="1" selected="0">
            <x v="0"/>
          </reference>
        </references>
      </pivotArea>
    </format>
    <format dxfId="111">
      <pivotArea grandRow="1" outline="0" collapsedLevelsAreSubtotals="1" fieldPosition="0"/>
    </format>
    <format dxfId="110">
      <pivotArea dataOnly="0" labelOnly="1" grandRow="1" outline="0" fieldPosition="0"/>
    </format>
    <format dxfId="109">
      <pivotArea type="all" dataOnly="0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A21:E30" firstHeaderRow="1" firstDataRow="2" firstDataCol="1" rowPageCount="1" colPageCount="1"/>
  <pivotFields count="29">
    <pivotField showAll="0"/>
    <pivotField showAll="0"/>
    <pivotField showAll="0"/>
    <pivotField showAll="0"/>
    <pivotField showAll="0"/>
    <pivotField showAll="0"/>
    <pivotField axis="axisRow" showAll="0">
      <items count="8">
        <item sd="0" x="5"/>
        <item sd="0" x="3"/>
        <item sd="0" x="1"/>
        <item sd="0" x="4"/>
        <item sd="0" x="0"/>
        <item sd="0" x="2"/>
        <item sd="0" x="6"/>
        <item t="default"/>
      </items>
    </pivotField>
    <pivotField dataField="1"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6" hier="-1"/>
  </pageFields>
  <dataFields count="4">
    <dataField name="Nombre de Intitulé" fld="7" subtotal="count" baseField="0" baseItem="0"/>
    <dataField name="Somme de Durée" fld="10" baseField="0" baseItem="0"/>
    <dataField name="Somme de Coût" fld="11" baseField="0" baseItem="0"/>
    <dataField name="Somme de Coûts" fld="21" baseField="0" baseItem="0"/>
  </dataFields>
  <formats count="15">
    <format dxfId="129">
      <pivotArea dataOnly="0" grandRow="1" axis="axisRow" fieldPosition="0"/>
    </format>
    <format dxfId="128">
      <pivotArea dataOnly="0" grandRow="1" axis="axisRow" fieldPosition="0"/>
    </format>
    <format dxfId="127">
      <pivotArea grandRow="1" outline="0" collapsedLevelsAreSubtotals="1" fieldPosition="0"/>
    </format>
    <format dxfId="126">
      <pivotArea dataOnly="0" labelOnly="1" grandRow="1" outline="0" fieldPosition="0"/>
    </format>
    <format dxfId="125">
      <pivotArea grandRow="1" outline="0" collapsedLevelsAreSubtotals="1" fieldPosition="0"/>
    </format>
    <format dxfId="124">
      <pivotArea dataOnly="0" labelOnly="1" grandRow="1" outline="0" fieldPosition="0"/>
    </format>
    <format dxfId="123">
      <pivotArea collapsedLevelsAreSubtotals="1" fieldPosition="0">
        <references count="1">
          <reference field="6" count="0"/>
        </references>
      </pivotArea>
    </format>
    <format dxfId="122">
      <pivotArea dataOnly="0" labelOnly="1" fieldPosition="0">
        <references count="1">
          <reference field="6" count="0"/>
        </references>
      </pivotArea>
    </format>
    <format dxfId="121">
      <pivotArea grandRow="1" outline="0" collapsedLevelsAreSubtotals="1" fieldPosition="0"/>
    </format>
    <format dxfId="120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19">
      <pivotArea dataOnly="0" labelOnly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18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17">
      <pivotArea dataOnly="0" labelOnly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116">
      <pivotArea grandRow="1" outline="0" collapsedLevelsAreSubtotals="1" fieldPosition="0"/>
    </format>
    <format dxfId="115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Tableau croisé dynamique6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8:E13" firstHeaderRow="1" firstDataRow="2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7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16" hier="-1"/>
  </pageFields>
  <dataFields count="4">
    <dataField name="Nombre de Intitulé" fld="7" subtotal="count" baseField="0" baseItem="0"/>
    <dataField name="Somme de Durée" fld="10" baseField="0" baseItem="0"/>
    <dataField name="Somme de Coût" fld="11" baseField="0" baseItem="0"/>
    <dataField name="Somme de Coûts" fld="21" baseField="0" baseItem="0"/>
  </dataFields>
  <formats count="11">
    <format dxfId="140">
      <pivotArea dataOnly="0" grandRow="1" axis="axisRow" fieldPosition="0"/>
    </format>
    <format dxfId="139">
      <pivotArea dataOnly="0" grandRow="1" axis="axisRow" fieldPosition="0"/>
    </format>
    <format dxfId="138">
      <pivotArea grandRow="1" outline="0" collapsedLevelsAreSubtotals="1" fieldPosition="0"/>
    </format>
    <format dxfId="137">
      <pivotArea dataOnly="0" labelOnly="1" grandRow="1" outline="0" fieldPosition="0"/>
    </format>
    <format dxfId="136">
      <pivotArea grandRow="1" outline="0" collapsedLevelsAreSubtotals="1" fieldPosition="0"/>
    </format>
    <format dxfId="135">
      <pivotArea dataOnly="0" labelOnly="1" grandRow="1" outline="0" fieldPosition="0"/>
    </format>
    <format dxfId="134">
      <pivotArea grandRow="1" outline="0" collapsedLevelsAreSubtotals="1" fieldPosition="0"/>
    </format>
    <format dxfId="133">
      <pivotArea collapsedLevelsAreSubtotals="1" fieldPosition="0">
        <references count="1">
          <reference field="17" count="0"/>
        </references>
      </pivotArea>
    </format>
    <format dxfId="132">
      <pivotArea dataOnly="0" labelOnly="1" fieldPosition="0">
        <references count="1">
          <reference field="17" count="0"/>
        </references>
      </pivotArea>
    </format>
    <format dxfId="131">
      <pivotArea collapsedLevelsAreSubtotals="1" fieldPosition="0">
        <references count="1">
          <reference field="17" count="0"/>
        </references>
      </pivotArea>
    </format>
    <format dxfId="130">
      <pivotArea type="all" dataOnly="0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4000000}" name="Tableau croisé dynamique7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9:B16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axis="axisRow" showAll="0">
      <items count="8">
        <item sd="0" x="5"/>
        <item sd="0" x="3"/>
        <item sd="0" x="1"/>
        <item sd="0" x="4"/>
        <item sd="0" x="0"/>
        <item sd="0" x="2"/>
        <item h="1" sd="0" x="6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16" hier="-1"/>
  </pageFields>
  <dataFields count="1">
    <dataField name="Somme de Durée" fld="10" baseField="0" baseItem="0"/>
  </dataFields>
  <formats count="16">
    <format dxfId="62">
      <pivotArea dataOnly="0" grandRow="1" axis="axisRow" fieldPosition="0"/>
    </format>
    <format dxfId="61">
      <pivotArea dataOnly="0" grandRow="1" axis="axisRow" fieldPosition="0"/>
    </format>
    <format dxfId="60">
      <pivotArea collapsedLevelsAreSubtotals="1" fieldPosition="0">
        <references count="1">
          <reference field="6" count="0"/>
        </references>
      </pivotArea>
    </format>
    <format dxfId="59">
      <pivotArea dataOnly="0" labelOnly="1" fieldPosition="0">
        <references count="1">
          <reference field="6" count="0"/>
        </references>
      </pivotArea>
    </format>
    <format dxfId="58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57">
      <pivotArea dataOnly="0" labelOnly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56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55">
      <pivotArea dataOnly="0" labelOnly="1" fieldPosition="0">
        <references count="1">
          <reference field="6" count="0"/>
        </references>
      </pivotArea>
    </format>
    <format dxfId="54">
      <pivotArea grandRow="1" outline="0" collapsedLevelsAreSubtotals="1" fieldPosition="0"/>
    </format>
    <format dxfId="53">
      <pivotArea dataOnly="0" labelOnly="1" grandRow="1" outline="0" fieldPosition="0"/>
    </format>
    <format dxfId="52">
      <pivotArea grandRow="1" outline="0" collapsedLevelsAreSubtotals="1" fieldPosition="0"/>
    </format>
    <format dxfId="51">
      <pivotArea grandRow="1" outline="0" collapsedLevelsAreSubtotals="1" fieldPosition="0"/>
    </format>
    <format dxfId="50">
      <pivotArea grandRow="1" outline="0" collapsedLevelsAreSubtotals="1" fieldPosition="0"/>
    </format>
    <format dxfId="49">
      <pivotArea grandRow="1" outline="0" collapsedLevelsAreSubtotals="1" fieldPosition="0"/>
    </format>
    <format dxfId="48">
      <pivotArea dataOnly="0" labelOnly="1" grandRow="1" outline="0" fieldPosition="0"/>
    </format>
    <format dxfId="47">
      <pivotArea type="all" dataOnly="0" outline="0" fieldPosition="0"/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6000000}" name="Tableau croisé dynamique9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2">
  <location ref="A46:B49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axis="axisRow" showAll="0">
      <items count="4">
        <item h="1" sd="0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9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8">
    <format dxfId="70">
      <pivotArea outline="0" collapsedLevelsAreSubtotals="1" fieldPosition="0"/>
    </format>
    <format dxfId="69">
      <pivotArea dataOnly="0" labelOnly="1" fieldPosition="0">
        <references count="1">
          <reference field="19" count="0"/>
        </references>
      </pivotArea>
    </format>
    <format dxfId="68">
      <pivotArea collapsedLevelsAreSubtotals="1" fieldPosition="0">
        <references count="1">
          <reference field="19" count="0"/>
        </references>
      </pivotArea>
    </format>
    <format dxfId="67">
      <pivotArea dataOnly="0" labelOnly="1" fieldPosition="0">
        <references count="1">
          <reference field="19" count="0"/>
        </references>
      </pivotArea>
    </format>
    <format dxfId="66">
      <pivotArea collapsedLevelsAreSubtotals="1" fieldPosition="0">
        <references count="1">
          <reference field="19" count="0"/>
        </references>
      </pivotArea>
    </format>
    <format dxfId="65">
      <pivotArea dataOnly="0" labelOnly="1" fieldPosition="0">
        <references count="1">
          <reference field="19" count="0"/>
        </references>
      </pivotArea>
    </format>
    <format dxfId="64">
      <pivotArea grandRow="1" outline="0" collapsedLevelsAreSubtotals="1" fieldPosition="0"/>
    </format>
    <format dxfId="63">
      <pivotArea dataOnly="0" labelOnly="1" grandRow="1" outline="0" fieldPosition="0"/>
    </format>
  </format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Tableau croisé dynamique1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75:B78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h="1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5">
    <format dxfId="75">
      <pivotArea outline="0" collapsedLevelsAreSubtotals="1" fieldPosition="0"/>
    </format>
    <format dxfId="74">
      <pivotArea collapsedLevelsAreSubtotals="1" fieldPosition="0">
        <references count="1">
          <reference field="18" count="0"/>
        </references>
      </pivotArea>
    </format>
    <format dxfId="73">
      <pivotArea dataOnly="0" labelOnly="1" fieldPosition="0">
        <references count="1">
          <reference field="18" count="0"/>
        </references>
      </pivotArea>
    </format>
    <format dxfId="72">
      <pivotArea grandRow="1" outline="0" collapsedLevelsAreSubtotals="1" fieldPosition="0"/>
    </format>
    <format dxfId="71">
      <pivotArea dataOnly="0" labelOnly="1" grandRow="1" outline="0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0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A60:B63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axis="axisRow" showAll="0">
      <items count="4">
        <item h="1" sd="0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9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Durée" fld="10" baseField="0" baseItem="0"/>
  </dataFields>
  <formats count="6">
    <format dxfId="81">
      <pivotArea outline="0" collapsedLevelsAreSubtotals="1" fieldPosition="0"/>
    </format>
    <format dxfId="80">
      <pivotArea dataOnly="0" labelOnly="1" fieldPosition="0">
        <references count="1">
          <reference field="19" count="0"/>
        </references>
      </pivotArea>
    </format>
    <format dxfId="79">
      <pivotArea collapsedLevelsAreSubtotals="1" fieldPosition="0">
        <references count="1">
          <reference field="19" count="0"/>
        </references>
      </pivotArea>
    </format>
    <format dxfId="78">
      <pivotArea dataOnly="0" labelOnly="1" fieldPosition="0">
        <references count="1">
          <reference field="19" count="0"/>
        </references>
      </pivotArea>
    </format>
    <format dxfId="77">
      <pivotArea grandRow="1" outline="0" collapsedLevelsAreSubtotals="1" fieldPosition="0"/>
    </format>
    <format dxfId="76">
      <pivotArea dataOnly="0" labelOnly="1" grandRow="1" outline="0" fieldPosition="0"/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2000000}" name="Tableau croisé dynamique12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90:B93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h="1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Durée" fld="10" baseField="0" baseItem="0"/>
  </dataFields>
  <formats count="5">
    <format dxfId="86">
      <pivotArea outline="0" collapsedLevelsAreSubtotals="1" fieldPosition="0"/>
    </format>
    <format dxfId="85">
      <pivotArea collapsedLevelsAreSubtotals="1" fieldPosition="0">
        <references count="1">
          <reference field="18" count="0"/>
        </references>
      </pivotArea>
    </format>
    <format dxfId="84">
      <pivotArea dataOnly="0" labelOnly="1" fieldPosition="0">
        <references count="1">
          <reference field="18" count="0"/>
        </references>
      </pivotArea>
    </format>
    <format dxfId="83">
      <pivotArea grandRow="1" outline="0" collapsedLevelsAreSubtotals="1" fieldPosition="0"/>
    </format>
    <format dxfId="82">
      <pivotArea dataOnly="0" labelOnly="1" grandRow="1" outline="0" fieldPosition="0"/>
    </format>
  </formats>
  <chartFormats count="2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3000000}" name="Tableau croisé dynamique22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108:B123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>
      <items count="8">
        <item sd="0" x="5"/>
        <item sd="0" x="3"/>
        <item sd="0" x="1"/>
        <item sd="0" x="4"/>
        <item sd="0" x="0"/>
        <item sd="0" x="2"/>
        <item h="1" sd="0" x="6"/>
        <item t="default"/>
      </items>
    </pivotField>
    <pivotField showAll="0"/>
    <pivotField showAll="0"/>
    <pivotField axis="axisRow" showAll="0">
      <items count="22">
        <item x="2"/>
        <item x="3"/>
        <item x="14"/>
        <item x="7"/>
        <item x="13"/>
        <item x="20"/>
        <item x="17"/>
        <item x="16"/>
        <item x="18"/>
        <item x="0"/>
        <item x="5"/>
        <item x="15"/>
        <item x="6"/>
        <item x="9"/>
        <item x="10"/>
        <item x="12"/>
        <item x="11"/>
        <item x="8"/>
        <item x="1"/>
        <item x="4"/>
        <item x="19"/>
        <item t="default"/>
      </items>
    </pivotField>
    <pivotField dataField="1"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9"/>
  </rowFields>
  <rowItems count="15">
    <i>
      <x v="2"/>
    </i>
    <i>
      <x v="3"/>
    </i>
    <i>
      <x v="4"/>
    </i>
    <i>
      <x v="7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>
      <x v="20"/>
    </i>
    <i t="grand">
      <x/>
    </i>
  </rowItems>
  <colItems count="1">
    <i/>
  </colItems>
  <pageFields count="1">
    <pageField fld="16" hier="-1"/>
  </pageFields>
  <dataFields count="1">
    <dataField name="Somme de Durée" fld="10" baseField="0" baseItem="0"/>
  </dataFields>
  <formats count="9">
    <format dxfId="95">
      <pivotArea dataOnly="0" grandRow="1" axis="axisRow" fieldPosition="0"/>
    </format>
    <format dxfId="94">
      <pivotArea dataOnly="0" grandRow="1" axis="axisRow" fieldPosition="0"/>
    </format>
    <format dxfId="93">
      <pivotArea grandRow="1" outline="0" collapsedLevelsAreSubtotals="1" fieldPosition="0"/>
    </format>
    <format dxfId="92">
      <pivotArea dataOnly="0" labelOnly="1" grandRow="1" outline="0" fieldPosition="0"/>
    </format>
    <format dxfId="91">
      <pivotArea grandRow="1" outline="0" collapsedLevelsAreSubtotals="1" fieldPosition="0"/>
    </format>
    <format dxfId="90">
      <pivotArea dataOnly="0" labelOnly="1" grandRow="1" outline="0" fieldPosition="0"/>
    </format>
    <format dxfId="89">
      <pivotArea grandRow="1" outline="0" collapsedLevelsAreSubtotals="1" fieldPosition="0"/>
    </format>
    <format dxfId="88">
      <pivotArea collapsedLevelsAreSubtotals="1" fieldPosition="0">
        <references count="1">
          <reference field="9" count="14">
            <x v="2"/>
            <x v="3"/>
            <x v="4"/>
            <x v="7"/>
            <x v="10"/>
            <x v="11"/>
            <x v="12"/>
            <x v="13"/>
            <x v="14"/>
            <x v="15"/>
            <x v="16"/>
            <x v="17"/>
            <x v="19"/>
            <x v="20"/>
          </reference>
        </references>
      </pivotArea>
    </format>
    <format dxfId="87">
      <pivotArea dataOnly="0" labelOnly="1" fieldPosition="0">
        <references count="1">
          <reference field="9" count="14">
            <x v="2"/>
            <x v="3"/>
            <x v="4"/>
            <x v="7"/>
            <x v="10"/>
            <x v="11"/>
            <x v="12"/>
            <x v="13"/>
            <x v="14"/>
            <x v="15"/>
            <x v="16"/>
            <x v="17"/>
            <x v="19"/>
            <x v="20"/>
          </reference>
        </references>
      </pivotArea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5000000}" name="Tableau croisé dynamique8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5">
  <location ref="A27:B34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axis="axisRow" showAll="0">
      <items count="8">
        <item sd="0" x="5"/>
        <item sd="0" x="3"/>
        <item sd="0" x="1"/>
        <item sd="0" x="4"/>
        <item sd="0" x="0"/>
        <item sd="0" x="2"/>
        <item h="1" sd="0" x="6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13">
    <format dxfId="108">
      <pivotArea dataOnly="0" grandRow="1" axis="axisRow" fieldPosition="0"/>
    </format>
    <format dxfId="107">
      <pivotArea dataOnly="0" grandRow="1" axis="axisRow" fieldPosition="0"/>
    </format>
    <format dxfId="106">
      <pivotArea grandRow="1" outline="0" collapsedLevelsAreSubtotals="1" fieldPosition="0"/>
    </format>
    <format dxfId="105">
      <pivotArea dataOnly="0" labelOnly="1" grandRow="1" outline="0" fieldPosition="0"/>
    </format>
    <format dxfId="104">
      <pivotArea grandRow="1" outline="0" collapsedLevelsAreSubtotals="1" fieldPosition="0"/>
    </format>
    <format dxfId="103">
      <pivotArea dataOnly="0" labelOnly="1" grandRow="1" outline="0" fieldPosition="0"/>
    </format>
    <format dxfId="102">
      <pivotArea collapsedLevelsAreSubtotals="1" fieldPosition="0">
        <references count="1">
          <reference field="6" count="0"/>
        </references>
      </pivotArea>
    </format>
    <format dxfId="101">
      <pivotArea dataOnly="0" labelOnly="1" fieldPosition="0">
        <references count="1">
          <reference field="6" count="0"/>
        </references>
      </pivotArea>
    </format>
    <format dxfId="100">
      <pivotArea grandRow="1" outline="0" collapsedLevelsAreSubtotals="1" fieldPosition="0"/>
    </format>
    <format dxfId="99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98">
      <pivotArea dataOnly="0" labelOnly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97">
      <pivotArea collapsedLevelsAreSubtotals="1" fieldPosition="0">
        <references count="1">
          <reference field="6" count="6">
            <x v="0"/>
            <x v="1"/>
            <x v="2"/>
            <x v="3"/>
            <x v="4"/>
            <x v="5"/>
          </reference>
        </references>
      </pivotArea>
    </format>
    <format dxfId="96">
      <pivotArea dataOnly="0" labelOnly="1" fieldPosition="0">
        <references count="1">
          <reference field="6" count="0"/>
        </references>
      </pivotArea>
    </format>
  </formats>
  <chartFormats count="1"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leau croisé dynamique18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1:D16" firstHeaderRow="1" firstDataRow="2" firstDataCol="1"/>
  <pivotFields count="14">
    <pivotField dataField="1" showAll="0"/>
    <pivotField showAll="0"/>
    <pivotField showAll="0"/>
    <pivotField showAll="0"/>
    <pivotField axis="axisCol" showAll="0">
      <items count="3">
        <item x="1"/>
        <item x="0"/>
        <item t="default"/>
      </items>
    </pivotField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4">
    <i>
      <x/>
    </i>
    <i>
      <x v="1"/>
    </i>
    <i>
      <x v="2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Nombre de Matricule" fld="0" subtotal="count" baseField="0" baseItem="0"/>
  </dataFields>
  <formats count="1">
    <format dxfId="38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2000000}" name="Tableau croisé dynamique2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7:E41" firstHeaderRow="1" firstDataRow="2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multipleItemSelectionAllowed="1" showAll="0">
      <items count="4">
        <item x="1"/>
        <item h="1" x="2"/>
        <item x="0"/>
        <item t="default"/>
      </items>
    </pivotField>
    <pivotField axis="axisPage" multipleItemSelectionAllowed="1" showAll="0">
      <items count="6">
        <item x="0"/>
        <item x="1"/>
        <item x="3"/>
        <item x="2"/>
        <item x="4"/>
        <item t="default"/>
      </items>
    </pivotField>
    <pivotField axis="axisCol" multipleItemSelectionAllowed="1" showAll="0">
      <items count="5">
        <item x="2"/>
        <item x="0"/>
        <item x="1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4"/>
  </rowFields>
  <rowItems count="3">
    <i>
      <x/>
    </i>
    <i>
      <x v="2"/>
    </i>
    <i t="grand">
      <x/>
    </i>
  </rowItems>
  <colFields count="1">
    <field x="16"/>
  </colFields>
  <colItems count="4">
    <i>
      <x/>
    </i>
    <i>
      <x v="1"/>
    </i>
    <i>
      <x v="2"/>
    </i>
    <i t="grand">
      <x/>
    </i>
  </colItems>
  <pageFields count="1">
    <pageField fld="15" hier="-1"/>
  </pageFields>
  <dataFields count="1">
    <dataField name="Nombre de Validation_x000a_(Oui/Non)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1000000}" name="Tableau croisé dynamique20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H12:I15" firstHeaderRow="1" firstDataRow="1" firstDataCol="1" rowPageCount="1" colPageCount="1"/>
  <pivotFields count="14">
    <pivotField dataField="1" showAll="0"/>
    <pivotField showAll="0"/>
    <pivotField showAll="0"/>
    <pivotField showAll="0"/>
    <pivotField showAll="0"/>
    <pivotField axis="axisRow" showAll="0">
      <items count="4">
        <item x="1"/>
        <item x="0"/>
        <item x="2"/>
        <item t="default"/>
      </items>
    </pivotField>
    <pivotField axis="axisPage" multipleItemSelectionAllowed="1" showAll="0">
      <items count="38">
        <item h="1" x="29"/>
        <item h="1" x="2"/>
        <item h="1" x="33"/>
        <item h="1" x="25"/>
        <item h="1" x="27"/>
        <item h="1" x="35"/>
        <item h="1" x="15"/>
        <item h="1" x="18"/>
        <item h="1" x="3"/>
        <item h="1" x="26"/>
        <item h="1" x="9"/>
        <item h="1" x="31"/>
        <item h="1" x="24"/>
        <item h="1" x="6"/>
        <item h="1" x="19"/>
        <item h="1" x="4"/>
        <item h="1" x="28"/>
        <item h="1" x="17"/>
        <item h="1" x="16"/>
        <item h="1" x="22"/>
        <item h="1" x="21"/>
        <item h="1" x="8"/>
        <item h="1" x="7"/>
        <item h="1" x="11"/>
        <item h="1" x="36"/>
        <item h="1" x="20"/>
        <item x="13"/>
        <item x="30"/>
        <item x="32"/>
        <item x="1"/>
        <item x="12"/>
        <item x="34"/>
        <item x="23"/>
        <item x="0"/>
        <item x="5"/>
        <item x="10"/>
        <item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3">
    <i>
      <x/>
    </i>
    <i>
      <x v="1"/>
    </i>
    <i t="grand">
      <x/>
    </i>
  </rowItems>
  <colItems count="1">
    <i/>
  </colItems>
  <pageFields count="1">
    <pageField fld="6" hier="-1"/>
  </pageFields>
  <dataFields count="1">
    <dataField name="Nombre de Matricule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43" displayName="Tableau43" ref="A11:AC192" totalsRowShown="0" headerRowDxfId="189" dataDxfId="188">
  <autoFilter ref="A11:AC192" xr:uid="{00000000-0009-0000-0100-000002000000}"/>
  <tableColumns count="29">
    <tableColumn id="1" xr3:uid="{00000000-0010-0000-0000-000001000000}" name="Service_x000a_/Division" dataDxfId="187">
      <calculatedColumnFormula>IF(Tableau43[[#This Row],[Nom
]]&lt;&gt;"",VLOOKUP(Tableau43[[#This Row],[Matricule 
]],BASEDATA,5,FALSE),"")</calculatedColumnFormula>
    </tableColumn>
    <tableColumn id="2" xr3:uid="{00000000-0010-0000-0000-000002000000}" name="Site" dataDxfId="186">
      <calculatedColumnFormula>IF(Tableau43[[#This Row],[Nom
]]&lt;&gt;"",VLOOKUP(Tableau43[[#This Row],[Matricule 
]],BASEDATA,3,FALSE),"")</calculatedColumnFormula>
    </tableColumn>
    <tableColumn id="3" xr3:uid="{00000000-0010-0000-0000-000003000000}" name="Manager" dataDxfId="185">
      <calculatedColumnFormula>IF(Tableau43[[#This Row],[Nom
]]&lt;&gt;"",VLOOKUP(Tableau43[[#This Row],[Matricule 
]],BASEDATA,2,FALSE),"")</calculatedColumnFormula>
    </tableColumn>
    <tableColumn id="4" xr3:uid="{00000000-0010-0000-0000-000004000000}" name="Matricule _x000a_" dataDxfId="184">
      <calculatedColumnFormula>IF(Tableau43[[#This Row],[Nom
]]&lt;&gt;"",VLOOKUP(E12,DATA!A:U,3,FALSE),"")</calculatedColumnFormula>
    </tableColumn>
    <tableColumn id="5" xr3:uid="{00000000-0010-0000-0000-000005000000}" name="Nom_x000a_" dataDxfId="183">
      <calculatedColumnFormula>IF(ISNA(VLOOKUP($D12,Base,3,FALSE))," ",+VLOOKUP($D12,Base,3,FALSE))</calculatedColumnFormula>
    </tableColumn>
    <tableColumn id="6" xr3:uid="{00000000-0010-0000-0000-000006000000}" name="Prénom_x000a_" dataDxfId="182">
      <calculatedColumnFormula>IF(Tableau43[[#This Row],[Nom
]]&lt;&gt;"",VLOOKUP(E12,DATA!A:U,2,FALSE),"")</calculatedColumnFormula>
    </tableColumn>
    <tableColumn id="7" xr3:uid="{00000000-0010-0000-0000-000007000000}" name="Axe_x000a_(Filières)" dataDxfId="181">
      <calculatedColumnFormula>IF(Tableau43[[#This Row],[Nom
]]&lt;&gt;"",VLOOKUP(Tableau43[[#This Row],[Matricule 
]],BASESERVICE,4,FALSE),"")</calculatedColumnFormula>
    </tableColumn>
    <tableColumn id="8" xr3:uid="{00000000-0010-0000-0000-000008000000}" name="Intitulé" dataDxfId="180"/>
    <tableColumn id="9" xr3:uid="{00000000-0010-0000-0000-000009000000}" name="Priorité_x000a_mger" dataDxfId="179"/>
    <tableColumn id="10" xr3:uid="{00000000-0010-0000-0000-00000A000000}" name="Organisme" dataDxfId="178"/>
    <tableColumn id="11" xr3:uid="{00000000-0010-0000-0000-00000B000000}" name="Durée_x000a_H" dataDxfId="177"/>
    <tableColumn id="12" xr3:uid="{00000000-0010-0000-0000-00000C000000}" name="Coût_x000a_péda." dataDxfId="176"/>
    <tableColumn id="13" xr3:uid="{00000000-0010-0000-0000-00000D000000}" name="Dispositif_x000a_(Plan / DIF /PP)" dataDxfId="175"/>
    <tableColumn id="14" xr3:uid="{00000000-0010-0000-0000-00000E000000}" name="Axe_x000a_  (note cadrage)" dataDxfId="174"/>
    <tableColumn id="15" xr3:uid="{00000000-0010-0000-0000-00000F000000}" name="Validation_x000a_(Oui/Non)" dataDxfId="173"/>
    <tableColumn id="16" xr3:uid="{00000000-0010-0000-0000-000010000000}" name="Calendrier_x000a_de réalisation" dataDxfId="172"/>
    <tableColumn id="27" xr3:uid="{00000000-0010-0000-0000-00001B000000}" name="Réalisation" dataDxfId="171"/>
    <tableColumn id="25" xr3:uid="{00000000-0010-0000-0000-000019000000}" name="Typologie d'action" dataDxfId="170"/>
    <tableColumn id="17" xr3:uid="{00000000-0010-0000-0000-000011000000}" name="Sexe" dataDxfId="169">
      <calculatedColumnFormula>IF(ISNA(VLOOKUP($D12,Base,5,FALSE))," ",+VLOOKUP($D12,Base,5,FALSE))</calculatedColumnFormula>
    </tableColumn>
    <tableColumn id="18" xr3:uid="{00000000-0010-0000-0000-000012000000}" name="CSP" dataDxfId="168">
      <calculatedColumnFormula>IF(ISNA(VLOOKUP($D12,Base,6,FALSE))," ",+VLOOKUP($D12,Base,6,FALSE))</calculatedColumnFormula>
    </tableColumn>
    <tableColumn id="31" xr3:uid="{00000000-0010-0000-0000-00001F000000}" name="Taux_x000a_horaire_x000a_brut" dataDxfId="167">
      <calculatedColumnFormula>IF(ISNA(VLOOKUP($D12,Base,11,FALSE))," ",+VLOOKUP($D12,Base,11,FALSE))</calculatedColumnFormula>
    </tableColumn>
    <tableColumn id="30" xr3:uid="{00000000-0010-0000-0000-00001E000000}" name="Coûts_x000a_salariaux_x000a_chargés" dataDxfId="166">
      <calculatedColumnFormula>IF(ISNA(VLOOKUP($D12,Base,12,FALSE))," ",+VLOOKUP($D12,Base,12,FALSE))</calculatedColumnFormula>
    </tableColumn>
    <tableColumn id="19" xr3:uid="{00000000-0010-0000-0000-000013000000}" name="Age" dataDxfId="165">
      <calculatedColumnFormula>IF(ISNA(VLOOKUP($D12,Base,7,FALSE))," ",+VLOOKUP($D12,Base,7,FALSE))</calculatedColumnFormula>
    </tableColumn>
    <tableColumn id="20" xr3:uid="{00000000-0010-0000-0000-000014000000}" name="Ancienneté" dataDxfId="164">
      <calculatedColumnFormula>IF(ISNA(VLOOKUP($D12,Base,8,FALSE))," ",+VLOOKUP($D12,Base,8,FALSE))</calculatedColumnFormula>
    </tableColumn>
    <tableColumn id="24" xr3:uid="{00000000-0010-0000-0000-000018000000}" name="Montant Total_x000a_Financement_x000a_ADEFIM" dataDxfId="163"/>
    <tableColumn id="29" xr3:uid="{00000000-0010-0000-0000-00001D000000}" name="Financement au titre du Plan" dataDxfId="162"/>
    <tableColumn id="26" xr3:uid="{00000000-0010-0000-0000-00001A000000}" name="Financement au titre de la PP" dataDxfId="161"/>
    <tableColumn id="23" xr3:uid="{00000000-0010-0000-0000-000017000000}" name="Financement au titre du DIF" dataDxfId="160"/>
    <tableColumn id="28" xr3:uid="{00000000-0010-0000-0000-00001C000000}" name="Frais déplac._x000a_/ héberg." dataDxfId="15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1:P484" totalsRowShown="0" headerRowDxfId="158" dataDxfId="157">
  <autoFilter ref="A11:P484" xr:uid="{00000000-0009-0000-0100-000001000000}"/>
  <sortState ref="A12:P484">
    <sortCondition ref="E11:E484"/>
  </sortState>
  <tableColumns count="16">
    <tableColumn id="1" xr3:uid="{00000000-0010-0000-0100-000001000000}" name="Service" dataDxfId="156">
      <calculatedColumnFormula>IF(Tableau1[[#This Row],[Nom
]]&lt;&gt;"",VLOOKUP(Tableau1[[#This Row],[Matricule 
]],BASEDATA,5,FALSE),"")</calculatedColumnFormula>
    </tableColumn>
    <tableColumn id="2" xr3:uid="{00000000-0010-0000-0100-000002000000}" name="Site" dataDxfId="155">
      <calculatedColumnFormula>IF(Tableau1[[#This Row],[Nom
]]&lt;&gt;"",VLOOKUP(Tableau1[[#This Row],[Matricule 
]],BASEDATA,3,FALSE),"")</calculatedColumnFormula>
    </tableColumn>
    <tableColumn id="3" xr3:uid="{00000000-0010-0000-0100-000003000000}" name="Manager" dataDxfId="154">
      <calculatedColumnFormula>IF(Tableau1[[#This Row],[Nom
]]&lt;&gt;"",VLOOKUP(Tableau1[[#This Row],[Matricule 
]],BASEDATA,2,FALSE),"")</calculatedColumnFormula>
    </tableColumn>
    <tableColumn id="4" xr3:uid="{00000000-0010-0000-0100-000004000000}" name="Matricule _x000a_" dataDxfId="153">
      <calculatedColumnFormula>IF(Tableau1[[#This Row],[Nom
]]&lt;&gt;"",VLOOKUP(E12,DATA!A:U,3,FALSE),"")</calculatedColumnFormula>
    </tableColumn>
    <tableColumn id="5" xr3:uid="{00000000-0010-0000-0100-000005000000}" name="Nom_x000a_" dataDxfId="152"/>
    <tableColumn id="6" xr3:uid="{00000000-0010-0000-0100-000006000000}" name="Prénom_x000a_" dataDxfId="151">
      <calculatedColumnFormula>IF(Tableau1[[#This Row],[Nom
]]&lt;&gt;"",VLOOKUP(E12,DATA!A:U,2,FALSE),"")</calculatedColumnFormula>
    </tableColumn>
    <tableColumn id="7" xr3:uid="{00000000-0010-0000-0100-000007000000}" name="Axe_x000a_(Filières)" dataDxfId="150"/>
    <tableColumn id="8" xr3:uid="{00000000-0010-0000-0100-000008000000}" name="Intitulé" dataDxfId="149"/>
    <tableColumn id="9" xr3:uid="{00000000-0010-0000-0100-000009000000}" name="Priorité_x000a_mger" dataDxfId="148"/>
    <tableColumn id="10" xr3:uid="{00000000-0010-0000-0100-00000A000000}" name="Organisme" dataDxfId="147"/>
    <tableColumn id="11" xr3:uid="{00000000-0010-0000-0100-00000B000000}" name="Durée_x000a_H" dataDxfId="146"/>
    <tableColumn id="12" xr3:uid="{00000000-0010-0000-0100-00000C000000}" name="Coût_x000a_péda." dataDxfId="145"/>
    <tableColumn id="13" xr3:uid="{00000000-0010-0000-0100-00000D000000}" name="Dispositif_x000a_(Plan / DIF)" dataDxfId="144"/>
    <tableColumn id="14" xr3:uid="{00000000-0010-0000-0100-00000E000000}" name="Axe_x000a_  (note cadrage)" dataDxfId="143"/>
    <tableColumn id="15" xr3:uid="{00000000-0010-0000-0100-00000F000000}" name="Validation_x000a_(Oui/Non)" dataDxfId="142"/>
    <tableColumn id="16" xr3:uid="{00000000-0010-0000-0100-000010000000}" name="Calendrier_x000a_de réalisation" dataDxfId="14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7:D11" totalsRowShown="0" headerRowDxfId="46" tableBorderDxfId="45">
  <tableColumns count="4">
    <tableColumn id="1" xr3:uid="{00000000-0010-0000-0200-000001000000}" name="CSP"/>
    <tableColumn id="2" xr3:uid="{00000000-0010-0000-0200-000002000000}" name="Effectif entité"/>
    <tableColumn id="3" xr3:uid="{00000000-0010-0000-0200-000003000000}" name="Effectif en formation"/>
    <tableColumn id="4" xr3:uid="{00000000-0010-0000-0200-000004000000}" name="Taux de formation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35" displayName="Tableau35" ref="F7:I11" totalsRowShown="0" headerRowDxfId="44" tableBorderDxfId="43">
  <tableColumns count="4">
    <tableColumn id="1" xr3:uid="{00000000-0010-0000-0300-000001000000}" name="CSP"/>
    <tableColumn id="2" xr3:uid="{00000000-0010-0000-0300-000002000000}" name="Effectif _x000a_+ 50 ans entité"/>
    <tableColumn id="3" xr3:uid="{00000000-0010-0000-0300-000003000000}" name="Effectif _x000a_+ 50 ans en formation"/>
    <tableColumn id="4" xr3:uid="{00000000-0010-0000-0300-000004000000}" name="Taux de formation  des + 50 ans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358" displayName="Tableau358" ref="A17:D21" totalsRowShown="0" headerRowDxfId="42" tableBorderDxfId="41">
  <tableColumns count="4">
    <tableColumn id="2" xr3:uid="{00000000-0010-0000-0400-000002000000}" name="Nom - Prénom"/>
    <tableColumn id="3" xr3:uid="{00000000-0010-0000-0400-000003000000}" name="CSP" dataDxfId="40"/>
    <tableColumn id="6" xr3:uid="{00000000-0010-0000-0400-000006000000}" name="Emploi/métier" dataDxfId="39"/>
    <tableColumn id="4" xr3:uid="{00000000-0010-0000-0400-000004000000}" name="Sce/Dp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Documents%20and%20Settings/Salomon/Local%20Settings/Temporary%20Internet%20Files/Content.Outlook/KVW230H3/Pilotage%20du%20plan%20de%20formation_V4_MDE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ivotTable" Target="../pivotTables/pivotTable6.xml"/><Relationship Id="rId7" Type="http://schemas.openxmlformats.org/officeDocument/2006/relationships/pivotTable" Target="../pivotTables/pivotTable10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6" Type="http://schemas.openxmlformats.org/officeDocument/2006/relationships/pivotTable" Target="../pivotTables/pivotTable9.xml"/><Relationship Id="rId5" Type="http://schemas.openxmlformats.org/officeDocument/2006/relationships/pivotTable" Target="../pivotTables/pivotTable8.xml"/><Relationship Id="rId4" Type="http://schemas.openxmlformats.org/officeDocument/2006/relationships/pivotTable" Target="../pivotTables/pivotTable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3.xml"/><Relationship Id="rId2" Type="http://schemas.openxmlformats.org/officeDocument/2006/relationships/pivotTable" Target="../pivotTables/pivotTable12.xml"/><Relationship Id="rId1" Type="http://schemas.openxmlformats.org/officeDocument/2006/relationships/pivotTable" Target="../pivotTables/pivotTable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39997558519241921"/>
  </sheetPr>
  <dimension ref="A1:AC192"/>
  <sheetViews>
    <sheetView topLeftCell="I1" zoomScale="64" zoomScaleNormal="64" workbookViewId="0">
      <selection activeCell="S6" sqref="S6"/>
    </sheetView>
  </sheetViews>
  <sheetFormatPr baseColWidth="10" defaultColWidth="10.81640625" defaultRowHeight="14.5" x14ac:dyDescent="0.35"/>
  <cols>
    <col min="1" max="1" width="10.90625" style="1" customWidth="1"/>
    <col min="2" max="2" width="9" style="1" customWidth="1"/>
    <col min="3" max="3" width="14.453125" style="1" bestFit="1" customWidth="1"/>
    <col min="4" max="4" width="9.54296875" style="1" customWidth="1"/>
    <col min="5" max="5" width="13.08984375" style="1" customWidth="1"/>
    <col min="6" max="6" width="12.90625" style="1" customWidth="1"/>
    <col min="7" max="7" width="10.81640625" style="1"/>
    <col min="8" max="8" width="16.453125" style="1" customWidth="1"/>
    <col min="9" max="9" width="7.453125" style="1" customWidth="1"/>
    <col min="10" max="10" width="13" style="1" customWidth="1"/>
    <col min="11" max="11" width="6.453125" style="1" customWidth="1"/>
    <col min="12" max="12" width="10.453125" style="108" bestFit="1" customWidth="1"/>
    <col min="13" max="13" width="10.453125" style="1" customWidth="1"/>
    <col min="14" max="14" width="15.453125" style="1" customWidth="1"/>
    <col min="15" max="15" width="10.1796875" style="1" customWidth="1"/>
    <col min="16" max="16" width="12.453125" style="1" customWidth="1"/>
    <col min="17" max="17" width="13.1796875" style="1" bestFit="1" customWidth="1"/>
    <col min="18" max="18" width="22.81640625" style="1" customWidth="1"/>
    <col min="19" max="19" width="10" style="1" customWidth="1"/>
    <col min="20" max="20" width="11.81640625" style="1" customWidth="1"/>
    <col min="21" max="21" width="11.453125" style="1" customWidth="1"/>
    <col min="22" max="22" width="14.36328125" style="1" customWidth="1"/>
    <col min="23" max="23" width="7.453125" style="1" bestFit="1" customWidth="1"/>
    <col min="24" max="24" width="13.26953125" style="1" customWidth="1"/>
    <col min="25" max="28" width="12.453125" style="1" customWidth="1"/>
    <col min="29" max="29" width="10.54296875" style="1" customWidth="1"/>
    <col min="30" max="16384" width="10.81640625" style="1"/>
  </cols>
  <sheetData>
    <row r="1" spans="1:29" ht="39.75" customHeight="1" thickBot="1" x14ac:dyDescent="0.4">
      <c r="A1" s="2"/>
      <c r="B1" s="2"/>
      <c r="C1" s="2"/>
      <c r="D1" s="2"/>
      <c r="E1" s="2"/>
      <c r="F1" s="296" t="s">
        <v>1327</v>
      </c>
      <c r="G1" s="297"/>
      <c r="H1" s="297"/>
      <c r="I1" s="297"/>
      <c r="J1" s="298"/>
      <c r="K1" s="243"/>
      <c r="L1" s="95"/>
      <c r="M1" s="2"/>
      <c r="R1" s="2"/>
      <c r="S1" s="2"/>
      <c r="T1" s="2"/>
      <c r="W1" s="2"/>
    </row>
    <row r="2" spans="1:29" ht="16.5" customHeight="1" thickTop="1" thickBot="1" x14ac:dyDescent="0.4">
      <c r="A2" s="2"/>
      <c r="B2" s="2"/>
      <c r="C2" s="2"/>
      <c r="D2" s="2"/>
      <c r="E2" s="2"/>
      <c r="F2" s="165"/>
      <c r="G2" s="2"/>
      <c r="H2" s="2"/>
      <c r="I2" s="2"/>
      <c r="J2" s="256"/>
      <c r="K2" s="2"/>
      <c r="L2" s="95"/>
      <c r="M2" s="2"/>
      <c r="W2" s="2"/>
    </row>
    <row r="3" spans="1:29" ht="34.5" thickBot="1" x14ac:dyDescent="0.4">
      <c r="C3" s="6"/>
      <c r="D3" s="18" t="s">
        <v>38</v>
      </c>
      <c r="E3" s="19"/>
      <c r="F3" s="20" t="s">
        <v>213</v>
      </c>
      <c r="G3" s="19"/>
      <c r="H3" s="18" t="s">
        <v>53</v>
      </c>
      <c r="I3" s="19"/>
      <c r="J3" s="19"/>
      <c r="K3" s="20" t="s">
        <v>54</v>
      </c>
      <c r="L3" s="120" t="s">
        <v>196</v>
      </c>
      <c r="M3" s="120" t="s">
        <v>193</v>
      </c>
      <c r="N3" s="120" t="s">
        <v>187</v>
      </c>
      <c r="Q3" s="299" t="s">
        <v>144</v>
      </c>
      <c r="R3" s="300"/>
      <c r="S3" s="301"/>
      <c r="T3" s="167"/>
      <c r="X3" s="68"/>
      <c r="Y3" s="87" t="s">
        <v>146</v>
      </c>
      <c r="Z3" s="87" t="s">
        <v>5</v>
      </c>
      <c r="AA3" s="87" t="s">
        <v>33</v>
      </c>
      <c r="AB3" s="87" t="s">
        <v>32</v>
      </c>
      <c r="AC3" s="2"/>
    </row>
    <row r="4" spans="1:29" ht="35" thickTop="1" thickBot="1" x14ac:dyDescent="0.4">
      <c r="C4" s="21" t="s">
        <v>14</v>
      </c>
      <c r="D4" s="129">
        <f>COUNTA(DATA!A2:A379)</f>
        <v>236</v>
      </c>
      <c r="E4" s="22"/>
      <c r="F4" s="166">
        <f>'Calcul Indicateurs'!F39</f>
        <v>0.75806451612903225</v>
      </c>
      <c r="G4" s="22"/>
      <c r="H4" s="25">
        <f>COUNTA(H12:H193)</f>
        <v>0</v>
      </c>
      <c r="I4" s="24"/>
      <c r="J4" s="23"/>
      <c r="K4" s="25">
        <f>SUM(K12:K193)</f>
        <v>0</v>
      </c>
      <c r="L4" s="121">
        <f>SUM(L12:L193)</f>
        <v>0</v>
      </c>
      <c r="M4" s="25">
        <f>SUM(V12:V193)</f>
        <v>0</v>
      </c>
      <c r="N4" s="122">
        <f>L4+M4</f>
        <v>0</v>
      </c>
      <c r="P4" s="123"/>
      <c r="Q4" s="18" t="s">
        <v>35</v>
      </c>
      <c r="R4" s="20" t="s">
        <v>37</v>
      </c>
      <c r="S4" s="18" t="s">
        <v>36</v>
      </c>
      <c r="T4" s="18" t="s">
        <v>56</v>
      </c>
      <c r="X4" s="87" t="s">
        <v>34</v>
      </c>
      <c r="Y4" s="88">
        <f>SUM(Z4:AB4)</f>
        <v>43893.59</v>
      </c>
      <c r="Z4" s="96"/>
      <c r="AA4" s="96">
        <v>36577.99</v>
      </c>
      <c r="AB4" s="97">
        <v>7315.6</v>
      </c>
      <c r="AC4" s="2"/>
    </row>
    <row r="5" spans="1:29" ht="35" thickTop="1" thickBot="1" x14ac:dyDescent="0.4">
      <c r="C5" s="73"/>
      <c r="D5" s="74"/>
      <c r="E5" s="74"/>
      <c r="F5" s="74"/>
      <c r="G5" s="74"/>
      <c r="H5" s="75"/>
      <c r="I5" s="75"/>
      <c r="J5" s="75"/>
      <c r="K5" s="75"/>
      <c r="L5" s="98"/>
      <c r="M5" s="98"/>
      <c r="P5" s="168" t="s">
        <v>194</v>
      </c>
      <c r="Q5" s="169"/>
      <c r="R5" s="170"/>
      <c r="S5" s="171"/>
      <c r="T5" s="172">
        <f t="shared" ref="T5" si="0">SUM(Q5:S5)</f>
        <v>0</v>
      </c>
      <c r="X5" s="87" t="s">
        <v>145</v>
      </c>
      <c r="Y5" s="89">
        <f>SUBTOTAL(9,Y12:Y191)</f>
        <v>0</v>
      </c>
      <c r="Z5" s="82">
        <f>SUBTOTAL(9,Z12:Z191)</f>
        <v>0</v>
      </c>
      <c r="AA5" s="82">
        <f>SUBTOTAL(9,AA12:AA191)</f>
        <v>0</v>
      </c>
      <c r="AB5" s="83">
        <f>SUBTOTAL(9,AB12:AB191)</f>
        <v>0</v>
      </c>
      <c r="AC5" s="2"/>
    </row>
    <row r="6" spans="1:29" ht="17.5" thickBot="1" x14ac:dyDescent="0.4">
      <c r="C6" s="10" t="s">
        <v>15</v>
      </c>
      <c r="D6" s="11"/>
      <c r="E6" s="12"/>
      <c r="F6" s="12"/>
      <c r="G6" s="12"/>
      <c r="H6" s="16">
        <f>SUBTOTAL(3,H12:H193)</f>
        <v>0</v>
      </c>
      <c r="I6" s="14"/>
      <c r="J6" s="14"/>
      <c r="K6" s="17">
        <f>SUBTOTAL(9,K12:K193)</f>
        <v>0</v>
      </c>
      <c r="L6" s="99">
        <f>SUBTOTAL(9,L12:L193)</f>
        <v>0</v>
      </c>
      <c r="M6" s="99">
        <f>SUBTOTAL(9,V12:V193)</f>
        <v>0</v>
      </c>
      <c r="N6" s="99">
        <f>L6+M6</f>
        <v>0</v>
      </c>
      <c r="P6" s="173" t="s">
        <v>53</v>
      </c>
      <c r="Q6" s="174"/>
      <c r="R6" s="175" t="e">
        <f>GETPIVOTDATA("Intitulé",#REF!,"Organisme","Interne - Groupe")</f>
        <v>#REF!</v>
      </c>
      <c r="S6" s="176" t="e">
        <f>GETPIVOTDATA("Intitulé",#REF!)</f>
        <v>#REF!</v>
      </c>
      <c r="T6" s="177" t="e">
        <f>SUM(Q6:S6)</f>
        <v>#REF!</v>
      </c>
      <c r="X6" s="91" t="s">
        <v>162</v>
      </c>
      <c r="Y6" s="90">
        <f>Y4-Y5</f>
        <v>43893.59</v>
      </c>
      <c r="Z6" s="84">
        <f t="shared" ref="Z6:AB6" si="1">Z4-Z5</f>
        <v>0</v>
      </c>
      <c r="AA6" s="84">
        <f t="shared" si="1"/>
        <v>36577.99</v>
      </c>
      <c r="AB6" s="92">
        <f t="shared" si="1"/>
        <v>7315.6</v>
      </c>
    </row>
    <row r="7" spans="1:29" ht="17.5" thickBot="1" x14ac:dyDescent="0.4">
      <c r="C7" s="10" t="s">
        <v>16</v>
      </c>
      <c r="D7" s="11"/>
      <c r="E7" s="12"/>
      <c r="F7" s="12"/>
      <c r="G7" s="12"/>
      <c r="H7" s="13" t="str">
        <f>IFERROR(H6/H4,"")</f>
        <v/>
      </c>
      <c r="I7" s="14"/>
      <c r="J7" s="15"/>
      <c r="K7" s="13" t="str">
        <f>IFERROR(K6/K4,"")</f>
        <v/>
      </c>
      <c r="L7" s="13" t="str">
        <f>IFERROR(L6/L4,"")</f>
        <v/>
      </c>
      <c r="M7" s="13" t="str">
        <f>IFERROR(M6/M4,"")</f>
        <v/>
      </c>
      <c r="N7" s="13" t="str">
        <f>IFERROR(N6/N4,"")</f>
        <v/>
      </c>
      <c r="P7" s="178" t="s">
        <v>195</v>
      </c>
      <c r="Q7" s="179"/>
      <c r="R7" s="180">
        <f>SUMIF(J12:J193,"Interne - Groupe",K12:K193)</f>
        <v>0</v>
      </c>
      <c r="S7" s="181">
        <f>-(Q7+R7)+SUM(K12:K193)</f>
        <v>0</v>
      </c>
      <c r="T7" s="182">
        <f>SUM(Q7:S7)</f>
        <v>0</v>
      </c>
      <c r="U7" s="85"/>
      <c r="Y7" s="86"/>
      <c r="Z7" s="81"/>
      <c r="AA7" s="81"/>
      <c r="AB7" s="81"/>
    </row>
    <row r="8" spans="1:29" x14ac:dyDescent="0.35">
      <c r="C8" s="4"/>
      <c r="H8" s="5"/>
      <c r="J8" s="5"/>
      <c r="K8" s="5"/>
      <c r="L8" s="100"/>
    </row>
    <row r="9" spans="1:29" x14ac:dyDescent="0.35">
      <c r="K9" s="3"/>
      <c r="L9" s="101"/>
    </row>
    <row r="10" spans="1:29" s="3" customFormat="1" x14ac:dyDescent="0.35">
      <c r="A10" s="293" t="s">
        <v>50</v>
      </c>
      <c r="B10" s="294"/>
      <c r="C10" s="295"/>
      <c r="D10" s="293" t="s">
        <v>51</v>
      </c>
      <c r="E10" s="294"/>
      <c r="F10" s="295"/>
      <c r="G10" s="293" t="s">
        <v>52</v>
      </c>
      <c r="H10" s="294"/>
      <c r="I10" s="295"/>
      <c r="J10" s="293"/>
      <c r="K10" s="294"/>
      <c r="L10" s="295"/>
      <c r="M10" s="293" t="s">
        <v>1325</v>
      </c>
      <c r="N10" s="294"/>
      <c r="O10" s="294"/>
      <c r="P10" s="294"/>
      <c r="Q10" s="294"/>
      <c r="R10" s="294"/>
      <c r="S10" s="294"/>
      <c r="T10" s="294"/>
      <c r="U10" s="294"/>
      <c r="V10" s="294"/>
      <c r="W10" s="294"/>
      <c r="X10" s="295"/>
      <c r="Y10" s="293" t="s">
        <v>157</v>
      </c>
      <c r="Z10" s="294"/>
      <c r="AA10" s="294"/>
      <c r="AB10" s="295"/>
    </row>
    <row r="11" spans="1:29" ht="58" x14ac:dyDescent="0.35">
      <c r="A11" s="8" t="s">
        <v>149</v>
      </c>
      <c r="B11" s="8" t="s">
        <v>1326</v>
      </c>
      <c r="C11" s="8" t="s">
        <v>0</v>
      </c>
      <c r="D11" s="8" t="s">
        <v>39</v>
      </c>
      <c r="E11" s="8" t="s">
        <v>40</v>
      </c>
      <c r="F11" s="8" t="s">
        <v>41</v>
      </c>
      <c r="G11" s="8" t="s">
        <v>43</v>
      </c>
      <c r="H11" s="8" t="s">
        <v>44</v>
      </c>
      <c r="I11" s="8" t="s">
        <v>42</v>
      </c>
      <c r="J11" s="8" t="s">
        <v>1</v>
      </c>
      <c r="K11" s="8" t="s">
        <v>45</v>
      </c>
      <c r="L11" s="102" t="s">
        <v>46</v>
      </c>
      <c r="M11" s="8" t="s">
        <v>55</v>
      </c>
      <c r="N11" s="8" t="s">
        <v>48</v>
      </c>
      <c r="O11" s="8" t="s">
        <v>49</v>
      </c>
      <c r="P11" s="8" t="s">
        <v>25</v>
      </c>
      <c r="Q11" s="1" t="s">
        <v>147</v>
      </c>
      <c r="R11" s="8" t="s">
        <v>150</v>
      </c>
      <c r="S11" s="6" t="s">
        <v>20</v>
      </c>
      <c r="T11" s="6" t="s">
        <v>21</v>
      </c>
      <c r="U11" s="7" t="s">
        <v>24</v>
      </c>
      <c r="V11" s="231" t="s">
        <v>26</v>
      </c>
      <c r="W11" s="6" t="s">
        <v>22</v>
      </c>
      <c r="X11" s="6" t="s">
        <v>23</v>
      </c>
      <c r="Y11" s="7" t="s">
        <v>158</v>
      </c>
      <c r="Z11" s="7" t="s">
        <v>160</v>
      </c>
      <c r="AA11" s="7" t="s">
        <v>161</v>
      </c>
      <c r="AB11" s="7" t="s">
        <v>159</v>
      </c>
      <c r="AC11" s="80" t="s">
        <v>156</v>
      </c>
    </row>
    <row r="12" spans="1:29" x14ac:dyDescent="0.35">
      <c r="A12" s="257" t="str">
        <f>IF(Tableau43[[#This Row],[Nom
]]&lt;&gt;"",VLOOKUP(Tableau43[[#This Row],[Matricule 
]],BASEDATA,5,FALSE),"")</f>
        <v/>
      </c>
      <c r="B12" s="258" t="str">
        <f>IF(Tableau43[[#This Row],[Nom
]]&lt;&gt;"",VLOOKUP(Tableau43[[#This Row],[Matricule 
]],BASEDATA,3,FALSE),"")</f>
        <v/>
      </c>
      <c r="C12" s="259" t="str">
        <f>IF(Tableau43[[#This Row],[Nom
]]&lt;&gt;"",VLOOKUP(Tableau43[[#This Row],[Matricule 
]],BASEDATA,2,FALSE),"")</f>
        <v/>
      </c>
      <c r="D12" s="259" t="str">
        <f>IF(Tableau43[[#This Row],[Nom
]]&lt;&gt;"",VLOOKUP(E12,DATA!A:U,3,FALSE),"")</f>
        <v/>
      </c>
      <c r="E12" s="3"/>
      <c r="F12" s="3"/>
      <c r="G12" s="3"/>
      <c r="H12" s="3"/>
      <c r="I12" s="258"/>
      <c r="J12" s="3"/>
      <c r="K12" s="258"/>
      <c r="L12" s="101"/>
      <c r="M12" s="258"/>
      <c r="N12" s="3"/>
      <c r="O12" s="258"/>
      <c r="P12" s="3"/>
      <c r="Q12" s="258"/>
      <c r="R12" s="3"/>
      <c r="S12" s="260" t="str">
        <f>IF(ISNA(VLOOKUP($D12,Base,5,FALSE))," ",+VLOOKUP($D12,Base,5,FALSE))</f>
        <v xml:space="preserve"> </v>
      </c>
      <c r="T12" s="260" t="str">
        <f>IF(ISNA(VLOOKUP($D12,Base,6,FALSE))," ",+VLOOKUP($D12,Base,6,FALSE))</f>
        <v xml:space="preserve"> </v>
      </c>
      <c r="U12" s="260" t="str">
        <f>IF(ISNA(VLOOKUP($D12,Base,11,FALSE))," ",+VLOOKUP($D12,Base,11,FALSE))</f>
        <v xml:space="preserve"> </v>
      </c>
      <c r="V12" s="260" t="str">
        <f>IF(ISNA(VLOOKUP($D12,Base,12,FALSE))," ",+VLOOKUP($D12,Base,12,FALSE))</f>
        <v xml:space="preserve"> </v>
      </c>
      <c r="W12" s="260" t="str">
        <f>IF(ISNA(VLOOKUP($D12,Base,7,FALSE))," ",+VLOOKUP($D12,Base,7,FALSE))</f>
        <v xml:space="preserve"> </v>
      </c>
      <c r="X12" s="260" t="str">
        <f t="shared" ref="X12:X23" si="2">IF(ISNA(VLOOKUP($D12,Base,8,FALSE))," ",+VLOOKUP($D12,Base,8,FALSE))</f>
        <v xml:space="preserve"> </v>
      </c>
      <c r="Y12" s="261"/>
      <c r="Z12" s="261"/>
      <c r="AA12" s="261"/>
      <c r="AB12" s="261"/>
      <c r="AC12" s="260"/>
    </row>
    <row r="13" spans="1:29" x14ac:dyDescent="0.35">
      <c r="A13" s="257" t="str">
        <f>IF(Tableau43[[#This Row],[Nom
]]&lt;&gt;"",VLOOKUP(Tableau43[[#This Row],[Matricule 
]],BASEDATA,5,FALSE),"")</f>
        <v/>
      </c>
      <c r="B13" s="258" t="str">
        <f>IF(Tableau43[[#This Row],[Nom
]]&lt;&gt;"",VLOOKUP(Tableau43[[#This Row],[Matricule 
]],BASEDATA,3,FALSE),"")</f>
        <v/>
      </c>
      <c r="C13" s="259" t="str">
        <f>IF(Tableau43[[#This Row],[Nom
]]&lt;&gt;"",VLOOKUP(Tableau43[[#This Row],[Matricule 
]],BASEDATA,2,FALSE),"")</f>
        <v/>
      </c>
      <c r="D13" s="259" t="str">
        <f>IF(Tableau43[[#This Row],[Nom
]]&lt;&gt;"",VLOOKUP(E13,DATA!A:U,3,FALSE),"")</f>
        <v/>
      </c>
      <c r="E13" s="3"/>
      <c r="F13" s="3" t="str">
        <f>IF(Tableau43[[#This Row],[Nom
]]&lt;&gt;"",VLOOKUP(E13,DATA!A:U,2,FALSE),"")</f>
        <v/>
      </c>
      <c r="G13" s="3" t="str">
        <f>IF(Tableau43[[#This Row],[Nom
]]&lt;&gt;"",VLOOKUP(Tableau43[[#This Row],[Matricule 
]],BASESERVICE,4,FALSE),"")</f>
        <v/>
      </c>
      <c r="H13" s="3"/>
      <c r="I13" s="258"/>
      <c r="J13" s="3"/>
      <c r="K13" s="258"/>
      <c r="L13" s="101"/>
      <c r="M13" s="258"/>
      <c r="N13" s="3"/>
      <c r="O13" s="258"/>
      <c r="P13" s="3"/>
      <c r="Q13" s="258"/>
      <c r="R13" s="3"/>
      <c r="S13" s="260"/>
      <c r="T13" s="260"/>
      <c r="U13" s="260"/>
      <c r="V13" s="260"/>
      <c r="W13" s="260"/>
      <c r="X13" s="260" t="str">
        <f t="shared" si="2"/>
        <v xml:space="preserve"> </v>
      </c>
      <c r="Y13" s="261"/>
      <c r="Z13" s="261"/>
      <c r="AA13" s="261"/>
      <c r="AB13" s="261"/>
      <c r="AC13" s="260"/>
    </row>
    <row r="14" spans="1:29" x14ac:dyDescent="0.35">
      <c r="A14" s="257" t="str">
        <f>IF(Tableau43[[#This Row],[Nom
]]&lt;&gt;"",VLOOKUP(Tableau43[[#This Row],[Matricule 
]],BASEDATA,5,FALSE),"")</f>
        <v/>
      </c>
      <c r="B14" s="258" t="str">
        <f>IF(Tableau43[[#This Row],[Nom
]]&lt;&gt;"",VLOOKUP(Tableau43[[#This Row],[Matricule 
]],BASEDATA,3,FALSE),"")</f>
        <v/>
      </c>
      <c r="C14" s="259" t="str">
        <f>IF(Tableau43[[#This Row],[Nom
]]&lt;&gt;"",VLOOKUP(Tableau43[[#This Row],[Matricule 
]],BASEDATA,2,FALSE),"")</f>
        <v/>
      </c>
      <c r="D14" s="259" t="str">
        <f>IF(Tableau43[[#This Row],[Nom
]]&lt;&gt;"",VLOOKUP(E14,DATA!A:U,3,FALSE),"")</f>
        <v/>
      </c>
      <c r="E14" s="3"/>
      <c r="F14" s="3" t="str">
        <f>IF(Tableau43[[#This Row],[Nom
]]&lt;&gt;"",VLOOKUP(E14,DATA!A:U,2,FALSE),"")</f>
        <v/>
      </c>
      <c r="G14" s="3" t="str">
        <f>IF(Tableau43[[#This Row],[Nom
]]&lt;&gt;"",VLOOKUP(Tableau43[[#This Row],[Matricule 
]],BASESERVICE,4,FALSE),"")</f>
        <v/>
      </c>
      <c r="H14" s="3"/>
      <c r="I14" s="258"/>
      <c r="J14" s="3"/>
      <c r="K14" s="258"/>
      <c r="L14" s="101"/>
      <c r="M14" s="258"/>
      <c r="N14" s="3"/>
      <c r="O14" s="258"/>
      <c r="P14" s="3"/>
      <c r="Q14" s="258"/>
      <c r="R14" s="3"/>
      <c r="S14" s="260"/>
      <c r="T14" s="260"/>
      <c r="U14" s="260"/>
      <c r="V14" s="260"/>
      <c r="W14" s="260"/>
      <c r="X14" s="260" t="str">
        <f t="shared" si="2"/>
        <v xml:space="preserve"> </v>
      </c>
      <c r="Y14" s="261"/>
      <c r="Z14" s="261"/>
      <c r="AA14" s="261"/>
      <c r="AB14" s="261"/>
      <c r="AC14" s="260"/>
    </row>
    <row r="15" spans="1:29" x14ac:dyDescent="0.35">
      <c r="A15" s="257" t="str">
        <f>IF(Tableau43[[#This Row],[Nom
]]&lt;&gt;"",VLOOKUP(Tableau43[[#This Row],[Matricule 
]],BASEDATA,5,FALSE),"")</f>
        <v/>
      </c>
      <c r="B15" s="258" t="str">
        <f>IF(Tableau43[[#This Row],[Nom
]]&lt;&gt;"",VLOOKUP(Tableau43[[#This Row],[Matricule 
]],BASEDATA,3,FALSE),"")</f>
        <v/>
      </c>
      <c r="C15" s="259" t="str">
        <f>IF(Tableau43[[#This Row],[Nom
]]&lt;&gt;"",VLOOKUP(Tableau43[[#This Row],[Matricule 
]],BASEDATA,2,FALSE),"")</f>
        <v/>
      </c>
      <c r="D15" s="259" t="str">
        <f>IF(Tableau43[[#This Row],[Nom
]]&lt;&gt;"",VLOOKUP(E15,DATA!A:U,3,FALSE),"")</f>
        <v/>
      </c>
      <c r="E15" s="3"/>
      <c r="F15" s="3" t="str">
        <f>IF(Tableau43[[#This Row],[Nom
]]&lt;&gt;"",VLOOKUP(E15,DATA!A:U,2,FALSE),"")</f>
        <v/>
      </c>
      <c r="G15" s="3" t="str">
        <f>IF(Tableau43[[#This Row],[Nom
]]&lt;&gt;"",VLOOKUP(Tableau43[[#This Row],[Matricule 
]],BASESERVICE,4,FALSE),"")</f>
        <v/>
      </c>
      <c r="H15" s="3"/>
      <c r="I15" s="258"/>
      <c r="J15" s="3"/>
      <c r="K15" s="258"/>
      <c r="L15" s="101"/>
      <c r="M15" s="258"/>
      <c r="N15" s="3"/>
      <c r="O15" s="258"/>
      <c r="P15" s="3"/>
      <c r="Q15" s="258"/>
      <c r="R15" s="3"/>
      <c r="S15" s="260"/>
      <c r="T15" s="260"/>
      <c r="U15" s="260"/>
      <c r="V15" s="260"/>
      <c r="W15" s="260"/>
      <c r="X15" s="260" t="str">
        <f t="shared" si="2"/>
        <v xml:space="preserve"> </v>
      </c>
      <c r="Y15" s="261"/>
      <c r="Z15" s="261"/>
      <c r="AA15" s="261"/>
      <c r="AB15" s="261"/>
      <c r="AC15" s="260"/>
    </row>
    <row r="16" spans="1:29" x14ac:dyDescent="0.35">
      <c r="A16" s="257" t="str">
        <f>IF(Tableau43[[#This Row],[Nom
]]&lt;&gt;"",VLOOKUP(Tableau43[[#This Row],[Matricule 
]],BASEDATA,5,FALSE),"")</f>
        <v/>
      </c>
      <c r="B16" s="258" t="str">
        <f>IF(Tableau43[[#This Row],[Nom
]]&lt;&gt;"",VLOOKUP(Tableau43[[#This Row],[Matricule 
]],BASEDATA,3,FALSE),"")</f>
        <v/>
      </c>
      <c r="C16" s="259" t="str">
        <f>IF(Tableau43[[#This Row],[Nom
]]&lt;&gt;"",VLOOKUP(Tableau43[[#This Row],[Matricule 
]],BASEDATA,2,FALSE),"")</f>
        <v/>
      </c>
      <c r="D16" s="259" t="str">
        <f>IF(Tableau43[[#This Row],[Nom
]]&lt;&gt;"",VLOOKUP(E16,DATA!A:U,3,FALSE),"")</f>
        <v/>
      </c>
      <c r="E16" s="3"/>
      <c r="F16" s="3" t="str">
        <f>IF(Tableau43[[#This Row],[Nom
]]&lt;&gt;"",VLOOKUP(E16,DATA!A:U,2,FALSE),"")</f>
        <v/>
      </c>
      <c r="G16" s="3" t="str">
        <f>IF(Tableau43[[#This Row],[Nom
]]&lt;&gt;"",VLOOKUP(Tableau43[[#This Row],[Matricule 
]],BASESERVICE,4,FALSE),"")</f>
        <v/>
      </c>
      <c r="H16" s="3"/>
      <c r="I16" s="258"/>
      <c r="J16" s="3"/>
      <c r="K16" s="258"/>
      <c r="L16" s="101"/>
      <c r="M16" s="258"/>
      <c r="N16" s="3"/>
      <c r="O16" s="258"/>
      <c r="P16" s="3"/>
      <c r="Q16" s="258"/>
      <c r="R16" s="3"/>
      <c r="S16" s="260"/>
      <c r="T16" s="260"/>
      <c r="U16" s="260"/>
      <c r="V16" s="260"/>
      <c r="W16" s="260"/>
      <c r="X16" s="260" t="str">
        <f t="shared" si="2"/>
        <v xml:space="preserve"> </v>
      </c>
      <c r="Y16" s="261"/>
      <c r="Z16" s="261"/>
      <c r="AA16" s="261"/>
      <c r="AB16" s="261"/>
      <c r="AC16" s="260"/>
    </row>
    <row r="17" spans="1:29" x14ac:dyDescent="0.35">
      <c r="A17" s="257" t="str">
        <f>IF(Tableau43[[#This Row],[Nom
]]&lt;&gt;"",VLOOKUP(Tableau43[[#This Row],[Matricule 
]],BASEDATA,5,FALSE),"")</f>
        <v/>
      </c>
      <c r="B17" s="258" t="str">
        <f>IF(Tableau43[[#This Row],[Nom
]]&lt;&gt;"",VLOOKUP(Tableau43[[#This Row],[Matricule 
]],BASEDATA,3,FALSE),"")</f>
        <v/>
      </c>
      <c r="C17" s="259" t="str">
        <f>IF(Tableau43[[#This Row],[Nom
]]&lt;&gt;"",VLOOKUP(Tableau43[[#This Row],[Matricule 
]],BASEDATA,2,FALSE),"")</f>
        <v/>
      </c>
      <c r="D17" s="259" t="str">
        <f>IF(Tableau43[[#This Row],[Nom
]]&lt;&gt;"",VLOOKUP(E17,DATA!A:U,3,FALSE),"")</f>
        <v/>
      </c>
      <c r="E17" s="3"/>
      <c r="F17" s="3" t="str">
        <f>IF(Tableau43[[#This Row],[Nom
]]&lt;&gt;"",VLOOKUP(E17,DATA!A:U,2,FALSE),"")</f>
        <v/>
      </c>
      <c r="G17" s="3" t="str">
        <f>IF(Tableau43[[#This Row],[Nom
]]&lt;&gt;"",VLOOKUP(Tableau43[[#This Row],[Matricule 
]],BASESERVICE,4,FALSE),"")</f>
        <v/>
      </c>
      <c r="H17" s="3"/>
      <c r="I17" s="258"/>
      <c r="J17" s="3"/>
      <c r="K17" s="258"/>
      <c r="L17" s="101"/>
      <c r="M17" s="258"/>
      <c r="N17" s="3"/>
      <c r="O17" s="258"/>
      <c r="P17" s="3"/>
      <c r="Q17" s="258"/>
      <c r="R17" s="3"/>
      <c r="S17" s="260"/>
      <c r="T17" s="260"/>
      <c r="U17" s="260"/>
      <c r="V17" s="260"/>
      <c r="W17" s="260"/>
      <c r="X17" s="260" t="str">
        <f t="shared" si="2"/>
        <v xml:space="preserve"> </v>
      </c>
      <c r="Y17" s="261"/>
      <c r="Z17" s="261"/>
      <c r="AA17" s="261"/>
      <c r="AB17" s="261"/>
      <c r="AC17" s="260"/>
    </row>
    <row r="18" spans="1:29" x14ac:dyDescent="0.35">
      <c r="A18" s="257" t="str">
        <f>IF(Tableau43[[#This Row],[Nom
]]&lt;&gt;"",VLOOKUP(Tableau43[[#This Row],[Matricule 
]],BASEDATA,5,FALSE),"")</f>
        <v/>
      </c>
      <c r="B18" s="258" t="str">
        <f>IF(Tableau43[[#This Row],[Nom
]]&lt;&gt;"",VLOOKUP(Tableau43[[#This Row],[Matricule 
]],BASEDATA,3,FALSE),"")</f>
        <v/>
      </c>
      <c r="C18" s="259" t="str">
        <f>IF(Tableau43[[#This Row],[Nom
]]&lt;&gt;"",VLOOKUP(Tableau43[[#This Row],[Matricule 
]],BASEDATA,2,FALSE),"")</f>
        <v/>
      </c>
      <c r="D18" s="259" t="str">
        <f>IF(Tableau43[[#This Row],[Nom
]]&lt;&gt;"",VLOOKUP(E18,DATA!A:U,3,FALSE),"")</f>
        <v/>
      </c>
      <c r="E18" s="3"/>
      <c r="F18" s="3" t="str">
        <f>IF(Tableau43[[#This Row],[Nom
]]&lt;&gt;"",VLOOKUP(E18,DATA!A:U,2,FALSE),"")</f>
        <v/>
      </c>
      <c r="G18" s="3" t="str">
        <f>IF(Tableau43[[#This Row],[Nom
]]&lt;&gt;"",VLOOKUP(Tableau43[[#This Row],[Matricule 
]],BASESERVICE,4,FALSE),"")</f>
        <v/>
      </c>
      <c r="H18" s="3"/>
      <c r="I18" s="258"/>
      <c r="J18" s="3"/>
      <c r="K18" s="258"/>
      <c r="L18" s="101"/>
      <c r="M18" s="258"/>
      <c r="N18" s="3"/>
      <c r="O18" s="258"/>
      <c r="P18" s="3"/>
      <c r="Q18" s="258"/>
      <c r="R18" s="3"/>
      <c r="S18" s="260"/>
      <c r="T18" s="260"/>
      <c r="U18" s="260"/>
      <c r="V18" s="260"/>
      <c r="W18" s="260"/>
      <c r="X18" s="260" t="str">
        <f t="shared" si="2"/>
        <v xml:space="preserve"> </v>
      </c>
      <c r="Y18" s="261"/>
      <c r="Z18" s="261"/>
      <c r="AA18" s="261"/>
      <c r="AB18" s="261"/>
      <c r="AC18" s="260"/>
    </row>
    <row r="19" spans="1:29" x14ac:dyDescent="0.35">
      <c r="A19" s="257" t="str">
        <f>IF(Tableau43[[#This Row],[Nom
]]&lt;&gt;"",VLOOKUP(Tableau43[[#This Row],[Matricule 
]],BASEDATA,5,FALSE),"")</f>
        <v/>
      </c>
      <c r="B19" s="258" t="str">
        <f>IF(Tableau43[[#This Row],[Nom
]]&lt;&gt;"",VLOOKUP(Tableau43[[#This Row],[Matricule 
]],BASEDATA,3,FALSE),"")</f>
        <v/>
      </c>
      <c r="C19" s="259" t="str">
        <f>IF(Tableau43[[#This Row],[Nom
]]&lt;&gt;"",VLOOKUP(Tableau43[[#This Row],[Matricule 
]],BASEDATA,2,FALSE),"")</f>
        <v/>
      </c>
      <c r="D19" s="259" t="str">
        <f>IF(Tableau43[[#This Row],[Nom
]]&lt;&gt;"",VLOOKUP(E19,DATA!A:U,3,FALSE),"")</f>
        <v/>
      </c>
      <c r="E19" s="3"/>
      <c r="F19" s="3" t="str">
        <f>IF(Tableau43[[#This Row],[Nom
]]&lt;&gt;"",VLOOKUP(E19,DATA!A:U,2,FALSE),"")</f>
        <v/>
      </c>
      <c r="G19" s="3" t="str">
        <f>IF(Tableau43[[#This Row],[Nom
]]&lt;&gt;"",VLOOKUP(Tableau43[[#This Row],[Matricule 
]],BASESERVICE,4,FALSE),"")</f>
        <v/>
      </c>
      <c r="H19" s="3"/>
      <c r="I19" s="258"/>
      <c r="J19" s="3"/>
      <c r="K19" s="258"/>
      <c r="L19" s="101"/>
      <c r="M19" s="258"/>
      <c r="N19" s="3"/>
      <c r="O19" s="258"/>
      <c r="P19" s="3"/>
      <c r="Q19" s="258"/>
      <c r="R19" s="3"/>
      <c r="S19" s="260"/>
      <c r="T19" s="260"/>
      <c r="U19" s="260"/>
      <c r="V19" s="260"/>
      <c r="W19" s="260"/>
      <c r="X19" s="260" t="str">
        <f t="shared" si="2"/>
        <v xml:space="preserve"> </v>
      </c>
      <c r="Y19" s="261"/>
      <c r="Z19" s="261"/>
      <c r="AA19" s="261"/>
      <c r="AB19" s="261"/>
      <c r="AC19" s="260"/>
    </row>
    <row r="20" spans="1:29" x14ac:dyDescent="0.35">
      <c r="A20" s="257" t="str">
        <f>IF(Tableau43[[#This Row],[Nom
]]&lt;&gt;"",VLOOKUP(Tableau43[[#This Row],[Matricule 
]],BASEDATA,5,FALSE),"")</f>
        <v/>
      </c>
      <c r="B20" s="258" t="str">
        <f>IF(Tableau43[[#This Row],[Nom
]]&lt;&gt;"",VLOOKUP(Tableau43[[#This Row],[Matricule 
]],BASEDATA,3,FALSE),"")</f>
        <v/>
      </c>
      <c r="C20" s="259" t="str">
        <f>IF(Tableau43[[#This Row],[Nom
]]&lt;&gt;"",VLOOKUP(Tableau43[[#This Row],[Matricule 
]],BASEDATA,2,FALSE),"")</f>
        <v/>
      </c>
      <c r="D20" s="259" t="str">
        <f>IF(Tableau43[[#This Row],[Nom
]]&lt;&gt;"",VLOOKUP(E20,DATA!A:U,3,FALSE),"")</f>
        <v/>
      </c>
      <c r="E20" s="3"/>
      <c r="F20" s="3" t="str">
        <f>IF(Tableau43[[#This Row],[Nom
]]&lt;&gt;"",VLOOKUP(E20,DATA!A:U,2,FALSE),"")</f>
        <v/>
      </c>
      <c r="G20" s="3" t="str">
        <f>IF(Tableau43[[#This Row],[Nom
]]&lt;&gt;"",VLOOKUP(Tableau43[[#This Row],[Matricule 
]],BASESERVICE,4,FALSE),"")</f>
        <v/>
      </c>
      <c r="H20" s="3"/>
      <c r="I20" s="258"/>
      <c r="J20" s="3"/>
      <c r="K20" s="258"/>
      <c r="L20" s="101"/>
      <c r="M20" s="258"/>
      <c r="N20" s="3"/>
      <c r="O20" s="258"/>
      <c r="P20" s="3"/>
      <c r="Q20" s="258"/>
      <c r="R20" s="3"/>
      <c r="S20" s="260"/>
      <c r="T20" s="260"/>
      <c r="U20" s="260"/>
      <c r="V20" s="260"/>
      <c r="W20" s="260"/>
      <c r="X20" s="260" t="str">
        <f t="shared" si="2"/>
        <v xml:space="preserve"> </v>
      </c>
      <c r="Y20" s="261"/>
      <c r="Z20" s="261"/>
      <c r="AA20" s="261"/>
      <c r="AB20" s="261"/>
      <c r="AC20" s="260"/>
    </row>
    <row r="21" spans="1:29" x14ac:dyDescent="0.35">
      <c r="A21" s="257" t="str">
        <f>IF(Tableau43[[#This Row],[Nom
]]&lt;&gt;"",VLOOKUP(Tableau43[[#This Row],[Matricule 
]],BASEDATA,5,FALSE),"")</f>
        <v/>
      </c>
      <c r="B21" s="258" t="str">
        <f>IF(Tableau43[[#This Row],[Nom
]]&lt;&gt;"",VLOOKUP(Tableau43[[#This Row],[Matricule 
]],BASEDATA,3,FALSE),"")</f>
        <v/>
      </c>
      <c r="C21" s="259" t="str">
        <f>IF(Tableau43[[#This Row],[Nom
]]&lt;&gt;"",VLOOKUP(Tableau43[[#This Row],[Matricule 
]],BASEDATA,2,FALSE),"")</f>
        <v/>
      </c>
      <c r="D21" s="259" t="str">
        <f>IF(Tableau43[[#This Row],[Nom
]]&lt;&gt;"",VLOOKUP(E21,DATA!A:U,3,FALSE),"")</f>
        <v/>
      </c>
      <c r="E21" s="3"/>
      <c r="F21" s="3" t="str">
        <f>IF(Tableau43[[#This Row],[Nom
]]&lt;&gt;"",VLOOKUP(E21,DATA!A:U,2,FALSE),"")</f>
        <v/>
      </c>
      <c r="G21" s="3" t="str">
        <f>IF(Tableau43[[#This Row],[Nom
]]&lt;&gt;"",VLOOKUP(Tableau43[[#This Row],[Matricule 
]],BASESERVICE,4,FALSE),"")</f>
        <v/>
      </c>
      <c r="H21" s="3"/>
      <c r="I21" s="258"/>
      <c r="J21" s="3"/>
      <c r="K21" s="258"/>
      <c r="L21" s="101"/>
      <c r="M21" s="258"/>
      <c r="N21" s="3"/>
      <c r="O21" s="258"/>
      <c r="P21" s="3"/>
      <c r="Q21" s="258"/>
      <c r="R21" s="3"/>
      <c r="S21" s="260"/>
      <c r="T21" s="260"/>
      <c r="U21" s="260"/>
      <c r="V21" s="260"/>
      <c r="W21" s="260"/>
      <c r="X21" s="260" t="str">
        <f t="shared" si="2"/>
        <v xml:space="preserve"> </v>
      </c>
      <c r="Y21" s="261"/>
      <c r="Z21" s="261"/>
      <c r="AA21" s="261"/>
      <c r="AB21" s="261"/>
      <c r="AC21" s="260"/>
    </row>
    <row r="22" spans="1:29" x14ac:dyDescent="0.35">
      <c r="A22" s="257" t="str">
        <f>IF(Tableau43[[#This Row],[Nom
]]&lt;&gt;"",VLOOKUP(Tableau43[[#This Row],[Matricule 
]],BASEDATA,5,FALSE),"")</f>
        <v/>
      </c>
      <c r="B22" s="258" t="str">
        <f>IF(Tableau43[[#This Row],[Nom
]]&lt;&gt;"",VLOOKUP(Tableau43[[#This Row],[Matricule 
]],BASEDATA,3,FALSE),"")</f>
        <v/>
      </c>
      <c r="C22" s="259" t="str">
        <f>IF(Tableau43[[#This Row],[Nom
]]&lt;&gt;"",VLOOKUP(Tableau43[[#This Row],[Matricule 
]],BASEDATA,2,FALSE),"")</f>
        <v/>
      </c>
      <c r="D22" s="259" t="str">
        <f>IF(Tableau43[[#This Row],[Nom
]]&lt;&gt;"",VLOOKUP(E22,DATA!A:U,3,FALSE),"")</f>
        <v/>
      </c>
      <c r="E22" s="3"/>
      <c r="F22" s="3" t="str">
        <f>IF(Tableau43[[#This Row],[Nom
]]&lt;&gt;"",VLOOKUP(E22,DATA!A:U,2,FALSE),"")</f>
        <v/>
      </c>
      <c r="G22" s="3" t="str">
        <f>IF(Tableau43[[#This Row],[Nom
]]&lt;&gt;"",VLOOKUP(Tableau43[[#This Row],[Matricule 
]],BASESERVICE,4,FALSE),"")</f>
        <v/>
      </c>
      <c r="H22" s="3"/>
      <c r="I22" s="258"/>
      <c r="J22" s="3"/>
      <c r="K22" s="258"/>
      <c r="L22" s="101"/>
      <c r="M22" s="258"/>
      <c r="N22" s="3"/>
      <c r="O22" s="258"/>
      <c r="P22" s="3"/>
      <c r="Q22" s="258"/>
      <c r="R22" s="3"/>
      <c r="S22" s="260"/>
      <c r="T22" s="260"/>
      <c r="U22" s="260"/>
      <c r="V22" s="260"/>
      <c r="W22" s="260"/>
      <c r="X22" s="260" t="str">
        <f t="shared" si="2"/>
        <v xml:space="preserve"> </v>
      </c>
      <c r="Y22" s="261"/>
      <c r="Z22" s="261"/>
      <c r="AA22" s="261"/>
      <c r="AB22" s="261"/>
      <c r="AC22" s="260"/>
    </row>
    <row r="23" spans="1:29" x14ac:dyDescent="0.35">
      <c r="A23" s="257" t="str">
        <f>IF(Tableau43[[#This Row],[Nom
]]&lt;&gt;"",VLOOKUP(Tableau43[[#This Row],[Matricule 
]],BASEDATA,5,FALSE),"")</f>
        <v/>
      </c>
      <c r="B23" s="258" t="str">
        <f>IF(Tableau43[[#This Row],[Nom
]]&lt;&gt;"",VLOOKUP(Tableau43[[#This Row],[Matricule 
]],BASEDATA,3,FALSE),"")</f>
        <v/>
      </c>
      <c r="C23" s="259" t="str">
        <f>IF(Tableau43[[#This Row],[Nom
]]&lt;&gt;"",VLOOKUP(Tableau43[[#This Row],[Matricule 
]],BASEDATA,2,FALSE),"")</f>
        <v/>
      </c>
      <c r="D23" s="259" t="str">
        <f>IF(Tableau43[[#This Row],[Nom
]]&lt;&gt;"",VLOOKUP(E23,DATA!A:U,3,FALSE),"")</f>
        <v/>
      </c>
      <c r="E23" s="3"/>
      <c r="F23" s="3" t="str">
        <f>IF(Tableau43[[#This Row],[Nom
]]&lt;&gt;"",VLOOKUP(E23,DATA!A:U,2,FALSE),"")</f>
        <v/>
      </c>
      <c r="G23" s="3" t="str">
        <f>IF(Tableau43[[#This Row],[Nom
]]&lt;&gt;"",VLOOKUP(Tableau43[[#This Row],[Matricule 
]],BASESERVICE,4,FALSE),"")</f>
        <v/>
      </c>
      <c r="H23" s="3"/>
      <c r="I23" s="258"/>
      <c r="J23" s="3"/>
      <c r="K23" s="258"/>
      <c r="L23" s="101"/>
      <c r="M23" s="258"/>
      <c r="N23" s="3"/>
      <c r="O23" s="258"/>
      <c r="P23" s="3"/>
      <c r="Q23" s="258"/>
      <c r="R23" s="3"/>
      <c r="S23" s="260"/>
      <c r="T23" s="260"/>
      <c r="U23" s="260"/>
      <c r="V23" s="260"/>
      <c r="W23" s="260"/>
      <c r="X23" s="260" t="str">
        <f t="shared" si="2"/>
        <v xml:space="preserve"> </v>
      </c>
      <c r="Y23" s="261"/>
      <c r="Z23" s="261"/>
      <c r="AA23" s="261"/>
      <c r="AB23" s="261"/>
      <c r="AC23" s="260"/>
    </row>
    <row r="24" spans="1:29" x14ac:dyDescent="0.35">
      <c r="A24" s="257" t="str">
        <f>IF(Tableau43[[#This Row],[Nom
]]&lt;&gt;"",VLOOKUP(Tableau43[[#This Row],[Matricule 
]],BASEDATA,5,FALSE),"")</f>
        <v/>
      </c>
      <c r="B24" s="258" t="str">
        <f>IF(Tableau43[[#This Row],[Nom
]]&lt;&gt;"",VLOOKUP(Tableau43[[#This Row],[Matricule 
]],BASEDATA,3,FALSE),"")</f>
        <v/>
      </c>
      <c r="C24" s="259" t="str">
        <f>IF(Tableau43[[#This Row],[Nom
]]&lt;&gt;"",VLOOKUP(Tableau43[[#This Row],[Matricule 
]],BASEDATA,2,FALSE),"")</f>
        <v/>
      </c>
      <c r="D24" s="259" t="str">
        <f>IF(Tableau43[[#This Row],[Nom
]]&lt;&gt;"",VLOOKUP(E24,DATA!A:U,3,FALSE),"")</f>
        <v/>
      </c>
      <c r="E24" s="3"/>
      <c r="F24" s="3" t="str">
        <f>IF(Tableau43[[#This Row],[Nom
]]&lt;&gt;"",VLOOKUP(E24,DATA!A:U,2,FALSE),"")</f>
        <v/>
      </c>
      <c r="G24" s="3" t="str">
        <f>IF(Tableau43[[#This Row],[Nom
]]&lt;&gt;"",VLOOKUP(Tableau43[[#This Row],[Matricule 
]],BASESERVICE,4,FALSE),"")</f>
        <v/>
      </c>
      <c r="H24" s="3"/>
      <c r="I24" s="258"/>
      <c r="J24" s="3"/>
      <c r="K24" s="258"/>
      <c r="L24" s="101"/>
      <c r="M24" s="258"/>
      <c r="N24" s="3"/>
      <c r="O24" s="258"/>
      <c r="P24" s="3"/>
      <c r="Q24" s="258"/>
      <c r="R24" s="3"/>
      <c r="S24" s="260"/>
      <c r="T24" s="260"/>
      <c r="U24" s="260"/>
      <c r="V24" s="260"/>
      <c r="W24" s="260"/>
      <c r="X24" s="260"/>
      <c r="Y24" s="261"/>
      <c r="Z24" s="261"/>
      <c r="AA24" s="261"/>
      <c r="AB24" s="261"/>
      <c r="AC24" s="260"/>
    </row>
    <row r="25" spans="1:29" x14ac:dyDescent="0.35">
      <c r="A25" s="257" t="str">
        <f>IF(Tableau43[[#This Row],[Nom
]]&lt;&gt;"",VLOOKUP(Tableau43[[#This Row],[Matricule 
]],BASEDATA,5,FALSE),"")</f>
        <v/>
      </c>
      <c r="B25" s="258" t="str">
        <f>IF(Tableau43[[#This Row],[Nom
]]&lt;&gt;"",VLOOKUP(Tableau43[[#This Row],[Matricule 
]],BASEDATA,3,FALSE),"")</f>
        <v/>
      </c>
      <c r="C25" s="259" t="str">
        <f>IF(Tableau43[[#This Row],[Nom
]]&lt;&gt;"",VLOOKUP(Tableau43[[#This Row],[Matricule 
]],BASEDATA,2,FALSE),"")</f>
        <v/>
      </c>
      <c r="D25" s="259" t="str">
        <f>IF(Tableau43[[#This Row],[Nom
]]&lt;&gt;"",VLOOKUP(E25,DATA!A:U,3,FALSE),"")</f>
        <v/>
      </c>
      <c r="E25" s="3"/>
      <c r="F25" s="3" t="str">
        <f>IF(Tableau43[[#This Row],[Nom
]]&lt;&gt;"",VLOOKUP(E25,DATA!A:U,2,FALSE),"")</f>
        <v/>
      </c>
      <c r="G25" s="3" t="str">
        <f>IF(Tableau43[[#This Row],[Nom
]]&lt;&gt;"",VLOOKUP(Tableau43[[#This Row],[Matricule 
]],BASESERVICE,4,FALSE),"")</f>
        <v/>
      </c>
      <c r="H25" s="3"/>
      <c r="I25" s="258"/>
      <c r="J25" s="3"/>
      <c r="K25" s="258"/>
      <c r="L25" s="101"/>
      <c r="M25" s="258"/>
      <c r="N25" s="3"/>
      <c r="O25" s="258"/>
      <c r="P25" s="3"/>
      <c r="Q25" s="258"/>
      <c r="R25" s="3"/>
      <c r="S25" s="260"/>
      <c r="T25" s="260"/>
      <c r="U25" s="260"/>
      <c r="V25" s="260"/>
      <c r="W25" s="260"/>
      <c r="X25" s="260"/>
      <c r="Y25" s="261"/>
      <c r="Z25" s="261"/>
      <c r="AA25" s="261"/>
      <c r="AB25" s="261"/>
      <c r="AC25" s="260"/>
    </row>
    <row r="26" spans="1:29" x14ac:dyDescent="0.35">
      <c r="A26" s="257" t="str">
        <f>IF(Tableau43[[#This Row],[Nom
]]&lt;&gt;"",VLOOKUP(Tableau43[[#This Row],[Matricule 
]],BASEDATA,5,FALSE),"")</f>
        <v/>
      </c>
      <c r="B26" s="258" t="str">
        <f>IF(Tableau43[[#This Row],[Nom
]]&lt;&gt;"",VLOOKUP(Tableau43[[#This Row],[Matricule 
]],BASEDATA,3,FALSE),"")</f>
        <v/>
      </c>
      <c r="C26" s="259" t="str">
        <f>IF(Tableau43[[#This Row],[Nom
]]&lt;&gt;"",VLOOKUP(Tableau43[[#This Row],[Matricule 
]],BASEDATA,2,FALSE),"")</f>
        <v/>
      </c>
      <c r="D26" s="259" t="str">
        <f>IF(Tableau43[[#This Row],[Nom
]]&lt;&gt;"",VLOOKUP(E26,DATA!A:U,3,FALSE),"")</f>
        <v/>
      </c>
      <c r="E26" s="3"/>
      <c r="F26" s="3" t="str">
        <f>IF(Tableau43[[#This Row],[Nom
]]&lt;&gt;"",VLOOKUP(E26,DATA!A:U,2,FALSE),"")</f>
        <v/>
      </c>
      <c r="G26" s="3" t="str">
        <f>IF(Tableau43[[#This Row],[Nom
]]&lt;&gt;"",VLOOKUP(Tableau43[[#This Row],[Matricule 
]],BASESERVICE,4,FALSE),"")</f>
        <v/>
      </c>
      <c r="H26" s="3"/>
      <c r="I26" s="258"/>
      <c r="J26" s="3"/>
      <c r="K26" s="258"/>
      <c r="L26" s="101"/>
      <c r="M26" s="258"/>
      <c r="N26" s="3"/>
      <c r="O26" s="258"/>
      <c r="P26" s="3"/>
      <c r="Q26" s="258"/>
      <c r="R26" s="3"/>
      <c r="S26" s="260"/>
      <c r="T26" s="260"/>
      <c r="U26" s="260"/>
      <c r="V26" s="260"/>
      <c r="W26" s="260"/>
      <c r="X26" s="260"/>
      <c r="Y26" s="261"/>
      <c r="Z26" s="261"/>
      <c r="AA26" s="261"/>
      <c r="AB26" s="261"/>
      <c r="AC26" s="260"/>
    </row>
    <row r="27" spans="1:29" x14ac:dyDescent="0.35">
      <c r="A27" s="257" t="str">
        <f>IF(Tableau43[[#This Row],[Nom
]]&lt;&gt;"",VLOOKUP(Tableau43[[#This Row],[Matricule 
]],BASEDATA,5,FALSE),"")</f>
        <v/>
      </c>
      <c r="B27" s="258" t="str">
        <f>IF(Tableau43[[#This Row],[Nom
]]&lt;&gt;"",VLOOKUP(Tableau43[[#This Row],[Matricule 
]],BASEDATA,3,FALSE),"")</f>
        <v/>
      </c>
      <c r="C27" s="259" t="str">
        <f>IF(Tableau43[[#This Row],[Nom
]]&lt;&gt;"",VLOOKUP(Tableau43[[#This Row],[Matricule 
]],BASEDATA,2,FALSE),"")</f>
        <v/>
      </c>
      <c r="D27" s="259" t="str">
        <f>IF(Tableau43[[#This Row],[Nom
]]&lt;&gt;"",VLOOKUP(E27,DATA!A:U,3,FALSE),"")</f>
        <v/>
      </c>
      <c r="E27" s="3"/>
      <c r="F27" s="3" t="str">
        <f>IF(Tableau43[[#This Row],[Nom
]]&lt;&gt;"",VLOOKUP(E27,DATA!A:U,2,FALSE),"")</f>
        <v/>
      </c>
      <c r="G27" s="3" t="str">
        <f>IF(Tableau43[[#This Row],[Nom
]]&lt;&gt;"",VLOOKUP(Tableau43[[#This Row],[Matricule 
]],BASESERVICE,4,FALSE),"")</f>
        <v/>
      </c>
      <c r="H27" s="3"/>
      <c r="I27" s="258"/>
      <c r="J27" s="3"/>
      <c r="K27" s="258"/>
      <c r="L27" s="101"/>
      <c r="M27" s="258"/>
      <c r="N27" s="3"/>
      <c r="O27" s="258"/>
      <c r="P27" s="3"/>
      <c r="Q27" s="258"/>
      <c r="R27" s="3"/>
      <c r="S27" s="260"/>
      <c r="T27" s="260"/>
      <c r="U27" s="260"/>
      <c r="V27" s="260"/>
      <c r="W27" s="260"/>
      <c r="X27" s="260"/>
      <c r="Y27" s="261"/>
      <c r="Z27" s="261"/>
      <c r="AA27" s="261"/>
      <c r="AB27" s="261"/>
      <c r="AC27" s="260"/>
    </row>
    <row r="28" spans="1:29" x14ac:dyDescent="0.35">
      <c r="A28" s="257" t="str">
        <f>IF(Tableau43[[#This Row],[Nom
]]&lt;&gt;"",VLOOKUP(Tableau43[[#This Row],[Matricule 
]],BASEDATA,5,FALSE),"")</f>
        <v/>
      </c>
      <c r="B28" s="258" t="str">
        <f>IF(Tableau43[[#This Row],[Nom
]]&lt;&gt;"",VLOOKUP(Tableau43[[#This Row],[Matricule 
]],BASEDATA,3,FALSE),"")</f>
        <v/>
      </c>
      <c r="C28" s="259" t="str">
        <f>IF(Tableau43[[#This Row],[Nom
]]&lt;&gt;"",VLOOKUP(Tableau43[[#This Row],[Matricule 
]],BASEDATA,2,FALSE),"")</f>
        <v/>
      </c>
      <c r="D28" s="259" t="str">
        <f>IF(Tableau43[[#This Row],[Nom
]]&lt;&gt;"",VLOOKUP(E28,DATA!A:U,3,FALSE),"")</f>
        <v/>
      </c>
      <c r="E28" s="3"/>
      <c r="F28" s="3" t="str">
        <f>IF(Tableau43[[#This Row],[Nom
]]&lt;&gt;"",VLOOKUP(E28,DATA!A:U,2,FALSE),"")</f>
        <v/>
      </c>
      <c r="G28" s="3" t="str">
        <f>IF(Tableau43[[#This Row],[Nom
]]&lt;&gt;"",VLOOKUP(Tableau43[[#This Row],[Matricule 
]],BASESERVICE,4,FALSE),"")</f>
        <v/>
      </c>
      <c r="H28" s="3"/>
      <c r="I28" s="258"/>
      <c r="J28" s="3"/>
      <c r="K28" s="258"/>
      <c r="L28" s="101"/>
      <c r="M28" s="258"/>
      <c r="N28" s="3"/>
      <c r="O28" s="258"/>
      <c r="P28" s="3"/>
      <c r="Q28" s="258"/>
      <c r="R28" s="3"/>
      <c r="S28" s="260"/>
      <c r="T28" s="260"/>
      <c r="U28" s="260"/>
      <c r="V28" s="260"/>
      <c r="W28" s="260"/>
      <c r="X28" s="260"/>
      <c r="Y28" s="261"/>
      <c r="Z28" s="261"/>
      <c r="AA28" s="261"/>
      <c r="AB28" s="261"/>
      <c r="AC28" s="260"/>
    </row>
    <row r="29" spans="1:29" x14ac:dyDescent="0.35">
      <c r="A29" s="257" t="str">
        <f>IF(Tableau43[[#This Row],[Nom
]]&lt;&gt;"",VLOOKUP(Tableau43[[#This Row],[Matricule 
]],BASEDATA,5,FALSE),"")</f>
        <v/>
      </c>
      <c r="B29" s="258" t="str">
        <f>IF(Tableau43[[#This Row],[Nom
]]&lt;&gt;"",VLOOKUP(Tableau43[[#This Row],[Matricule 
]],BASEDATA,3,FALSE),"")</f>
        <v/>
      </c>
      <c r="C29" s="259" t="str">
        <f>IF(Tableau43[[#This Row],[Nom
]]&lt;&gt;"",VLOOKUP(Tableau43[[#This Row],[Matricule 
]],BASEDATA,2,FALSE),"")</f>
        <v/>
      </c>
      <c r="D29" s="259" t="str">
        <f>IF(Tableau43[[#This Row],[Nom
]]&lt;&gt;"",VLOOKUP(E29,DATA!A:U,3,FALSE),"")</f>
        <v/>
      </c>
      <c r="E29" s="3"/>
      <c r="F29" s="3" t="str">
        <f>IF(Tableau43[[#This Row],[Nom
]]&lt;&gt;"",VLOOKUP(E29,DATA!A:U,2,FALSE),"")</f>
        <v/>
      </c>
      <c r="G29" s="3" t="str">
        <f>IF(Tableau43[[#This Row],[Nom
]]&lt;&gt;"",VLOOKUP(Tableau43[[#This Row],[Matricule 
]],BASESERVICE,4,FALSE),"")</f>
        <v/>
      </c>
      <c r="H29" s="3"/>
      <c r="I29" s="258"/>
      <c r="J29" s="3"/>
      <c r="K29" s="258"/>
      <c r="L29" s="101"/>
      <c r="M29" s="258"/>
      <c r="N29" s="3"/>
      <c r="O29" s="258"/>
      <c r="P29" s="3"/>
      <c r="Q29" s="258"/>
      <c r="R29" s="3"/>
      <c r="S29" s="260"/>
      <c r="T29" s="260"/>
      <c r="U29" s="260"/>
      <c r="V29" s="260"/>
      <c r="W29" s="260"/>
      <c r="X29" s="260"/>
      <c r="Y29" s="261"/>
      <c r="Z29" s="261"/>
      <c r="AA29" s="261"/>
      <c r="AB29" s="261"/>
      <c r="AC29" s="260"/>
    </row>
    <row r="30" spans="1:29" x14ac:dyDescent="0.35">
      <c r="A30" s="257" t="str">
        <f>IF(Tableau43[[#This Row],[Nom
]]&lt;&gt;"",VLOOKUP(Tableau43[[#This Row],[Matricule 
]],BASEDATA,5,FALSE),"")</f>
        <v/>
      </c>
      <c r="B30" s="258" t="str">
        <f>IF(Tableau43[[#This Row],[Nom
]]&lt;&gt;"",VLOOKUP(Tableau43[[#This Row],[Matricule 
]],BASEDATA,3,FALSE),"")</f>
        <v/>
      </c>
      <c r="C30" s="259" t="str">
        <f>IF(Tableau43[[#This Row],[Nom
]]&lt;&gt;"",VLOOKUP(Tableau43[[#This Row],[Matricule 
]],BASEDATA,2,FALSE),"")</f>
        <v/>
      </c>
      <c r="D30" s="259" t="str">
        <f>IF(Tableau43[[#This Row],[Nom
]]&lt;&gt;"",VLOOKUP(E30,DATA!A:U,3,FALSE),"")</f>
        <v/>
      </c>
      <c r="E30" s="3"/>
      <c r="F30" s="3" t="str">
        <f>IF(Tableau43[[#This Row],[Nom
]]&lt;&gt;"",VLOOKUP(E30,DATA!A:U,2,FALSE),"")</f>
        <v/>
      </c>
      <c r="G30" s="3" t="str">
        <f>IF(Tableau43[[#This Row],[Nom
]]&lt;&gt;"",VLOOKUP(Tableau43[[#This Row],[Matricule 
]],BASESERVICE,4,FALSE),"")</f>
        <v/>
      </c>
      <c r="H30" s="3"/>
      <c r="I30" s="258"/>
      <c r="J30" s="3"/>
      <c r="K30" s="258"/>
      <c r="L30" s="101"/>
      <c r="M30" s="258"/>
      <c r="N30" s="3"/>
      <c r="O30" s="258"/>
      <c r="P30" s="3"/>
      <c r="Q30" s="258"/>
      <c r="R30" s="3"/>
      <c r="S30" s="260"/>
      <c r="T30" s="260"/>
      <c r="U30" s="260"/>
      <c r="V30" s="260"/>
      <c r="W30" s="260"/>
      <c r="X30" s="260"/>
      <c r="Y30" s="261"/>
      <c r="Z30" s="261"/>
      <c r="AA30" s="261"/>
      <c r="AB30" s="261"/>
      <c r="AC30" s="260"/>
    </row>
    <row r="31" spans="1:29" x14ac:dyDescent="0.35">
      <c r="A31" s="257" t="str">
        <f>IF(Tableau43[[#This Row],[Nom
]]&lt;&gt;"",VLOOKUP(Tableau43[[#This Row],[Matricule 
]],BASEDATA,5,FALSE),"")</f>
        <v/>
      </c>
      <c r="B31" s="258" t="str">
        <f>IF(Tableau43[[#This Row],[Nom
]]&lt;&gt;"",VLOOKUP(Tableau43[[#This Row],[Matricule 
]],BASEDATA,3,FALSE),"")</f>
        <v/>
      </c>
      <c r="C31" s="259" t="str">
        <f>IF(Tableau43[[#This Row],[Nom
]]&lt;&gt;"",VLOOKUP(Tableau43[[#This Row],[Matricule 
]],BASEDATA,2,FALSE),"")</f>
        <v/>
      </c>
      <c r="D31" s="259" t="str">
        <f>IF(Tableau43[[#This Row],[Nom
]]&lt;&gt;"",VLOOKUP(E31,DATA!A:U,3,FALSE),"")</f>
        <v/>
      </c>
      <c r="E31" s="3"/>
      <c r="F31" s="3" t="str">
        <f>IF(Tableau43[[#This Row],[Nom
]]&lt;&gt;"",VLOOKUP(E31,DATA!A:U,2,FALSE),"")</f>
        <v/>
      </c>
      <c r="G31" s="3" t="str">
        <f>IF(Tableau43[[#This Row],[Nom
]]&lt;&gt;"",VLOOKUP(Tableau43[[#This Row],[Matricule 
]],BASESERVICE,4,FALSE),"")</f>
        <v/>
      </c>
      <c r="H31" s="3"/>
      <c r="I31" s="258"/>
      <c r="J31" s="3"/>
      <c r="K31" s="258"/>
      <c r="L31" s="101"/>
      <c r="M31" s="258"/>
      <c r="N31" s="3"/>
      <c r="O31" s="258"/>
      <c r="P31" s="3"/>
      <c r="Q31" s="258"/>
      <c r="R31" s="3"/>
      <c r="S31" s="260"/>
      <c r="T31" s="260"/>
      <c r="U31" s="260"/>
      <c r="V31" s="260"/>
      <c r="W31" s="260"/>
      <c r="X31" s="260"/>
      <c r="Y31" s="261"/>
      <c r="Z31" s="261"/>
      <c r="AA31" s="261"/>
      <c r="AB31" s="261"/>
      <c r="AC31" s="260"/>
    </row>
    <row r="32" spans="1:29" x14ac:dyDescent="0.35">
      <c r="A32" s="257" t="str">
        <f>IF(Tableau43[[#This Row],[Nom
]]&lt;&gt;"",VLOOKUP(Tableau43[[#This Row],[Matricule 
]],BASEDATA,5,FALSE),"")</f>
        <v/>
      </c>
      <c r="B32" s="258" t="str">
        <f>IF(Tableau43[[#This Row],[Nom
]]&lt;&gt;"",VLOOKUP(Tableau43[[#This Row],[Matricule 
]],BASEDATA,3,FALSE),"")</f>
        <v/>
      </c>
      <c r="C32" s="259" t="str">
        <f>IF(Tableau43[[#This Row],[Nom
]]&lt;&gt;"",VLOOKUP(Tableau43[[#This Row],[Matricule 
]],BASEDATA,2,FALSE),"")</f>
        <v/>
      </c>
      <c r="D32" s="259" t="str">
        <f>IF(Tableau43[[#This Row],[Nom
]]&lt;&gt;"",VLOOKUP(E32,DATA!A:U,3,FALSE),"")</f>
        <v/>
      </c>
      <c r="E32" s="3"/>
      <c r="F32" s="3" t="str">
        <f>IF(Tableau43[[#This Row],[Nom
]]&lt;&gt;"",VLOOKUP(E32,DATA!A:U,2,FALSE),"")</f>
        <v/>
      </c>
      <c r="G32" s="3" t="str">
        <f>IF(Tableau43[[#This Row],[Nom
]]&lt;&gt;"",VLOOKUP(Tableau43[[#This Row],[Matricule 
]],BASESERVICE,4,FALSE),"")</f>
        <v/>
      </c>
      <c r="H32" s="3"/>
      <c r="I32" s="258"/>
      <c r="J32" s="3"/>
      <c r="K32" s="258"/>
      <c r="L32" s="101"/>
      <c r="M32" s="258"/>
      <c r="N32" s="3"/>
      <c r="O32" s="258"/>
      <c r="P32" s="3"/>
      <c r="Q32" s="258"/>
      <c r="R32" s="3"/>
      <c r="S32" s="260"/>
      <c r="T32" s="260"/>
      <c r="U32" s="260"/>
      <c r="V32" s="260"/>
      <c r="W32" s="260"/>
      <c r="X32" s="260"/>
      <c r="Y32" s="261"/>
      <c r="Z32" s="261"/>
      <c r="AA32" s="261"/>
      <c r="AB32" s="261"/>
      <c r="AC32" s="260"/>
    </row>
    <row r="33" spans="1:29" x14ac:dyDescent="0.35">
      <c r="A33" s="257" t="str">
        <f>IF(Tableau43[[#This Row],[Nom
]]&lt;&gt;"",VLOOKUP(Tableau43[[#This Row],[Matricule 
]],BASEDATA,5,FALSE),"")</f>
        <v/>
      </c>
      <c r="B33" s="258" t="str">
        <f>IF(Tableau43[[#This Row],[Nom
]]&lt;&gt;"",VLOOKUP(Tableau43[[#This Row],[Matricule 
]],BASEDATA,3,FALSE),"")</f>
        <v/>
      </c>
      <c r="C33" s="259" t="str">
        <f>IF(Tableau43[[#This Row],[Nom
]]&lt;&gt;"",VLOOKUP(Tableau43[[#This Row],[Matricule 
]],BASEDATA,2,FALSE),"")</f>
        <v/>
      </c>
      <c r="D33" s="259" t="str">
        <f>IF(Tableau43[[#This Row],[Nom
]]&lt;&gt;"",VLOOKUP(E33,DATA!A:U,3,FALSE),"")</f>
        <v/>
      </c>
      <c r="E33" s="3"/>
      <c r="F33" s="3" t="str">
        <f>IF(Tableau43[[#This Row],[Nom
]]&lt;&gt;"",VLOOKUP(E33,DATA!A:U,2,FALSE),"")</f>
        <v/>
      </c>
      <c r="G33" s="3" t="str">
        <f>IF(Tableau43[[#This Row],[Nom
]]&lt;&gt;"",VLOOKUP(Tableau43[[#This Row],[Matricule 
]],BASESERVICE,4,FALSE),"")</f>
        <v/>
      </c>
      <c r="H33" s="3"/>
      <c r="I33" s="258"/>
      <c r="J33" s="3"/>
      <c r="K33" s="258"/>
      <c r="L33" s="101"/>
      <c r="M33" s="258"/>
      <c r="N33" s="3"/>
      <c r="O33" s="258"/>
      <c r="P33" s="3"/>
      <c r="Q33" s="258"/>
      <c r="R33" s="3"/>
      <c r="S33" s="260"/>
      <c r="T33" s="260"/>
      <c r="U33" s="260"/>
      <c r="V33" s="260"/>
      <c r="W33" s="260"/>
      <c r="X33" s="260"/>
      <c r="Y33" s="261"/>
      <c r="Z33" s="261"/>
      <c r="AA33" s="261"/>
      <c r="AB33" s="261"/>
      <c r="AC33" s="260"/>
    </row>
    <row r="34" spans="1:29" x14ac:dyDescent="0.35">
      <c r="A34" s="257" t="str">
        <f>IF(Tableau43[[#This Row],[Nom
]]&lt;&gt;"",VLOOKUP(Tableau43[[#This Row],[Matricule 
]],BASEDATA,5,FALSE),"")</f>
        <v/>
      </c>
      <c r="B34" s="258" t="str">
        <f>IF(Tableau43[[#This Row],[Nom
]]&lt;&gt;"",VLOOKUP(Tableau43[[#This Row],[Matricule 
]],BASEDATA,3,FALSE),"")</f>
        <v/>
      </c>
      <c r="C34" s="259" t="str">
        <f>IF(Tableau43[[#This Row],[Nom
]]&lt;&gt;"",VLOOKUP(Tableau43[[#This Row],[Matricule 
]],BASEDATA,2,FALSE),"")</f>
        <v/>
      </c>
      <c r="D34" s="259" t="str">
        <f>IF(Tableau43[[#This Row],[Nom
]]&lt;&gt;"",VLOOKUP(E34,DATA!A:U,3,FALSE),"")</f>
        <v/>
      </c>
      <c r="E34" s="3"/>
      <c r="F34" s="3" t="str">
        <f>IF(Tableau43[[#This Row],[Nom
]]&lt;&gt;"",VLOOKUP(E34,DATA!A:U,2,FALSE),"")</f>
        <v/>
      </c>
      <c r="G34" s="3" t="str">
        <f>IF(Tableau43[[#This Row],[Nom
]]&lt;&gt;"",VLOOKUP(Tableau43[[#This Row],[Matricule 
]],BASESERVICE,4,FALSE),"")</f>
        <v/>
      </c>
      <c r="H34" s="3"/>
      <c r="I34" s="258"/>
      <c r="J34" s="3"/>
      <c r="K34" s="258"/>
      <c r="L34" s="101"/>
      <c r="M34" s="258"/>
      <c r="N34" s="3"/>
      <c r="O34" s="258"/>
      <c r="P34" s="3"/>
      <c r="Q34" s="258"/>
      <c r="R34" s="3"/>
      <c r="S34" s="260"/>
      <c r="T34" s="260"/>
      <c r="U34" s="260"/>
      <c r="V34" s="260"/>
      <c r="W34" s="260"/>
      <c r="X34" s="260"/>
      <c r="Y34" s="261"/>
      <c r="Z34" s="261"/>
      <c r="AA34" s="261"/>
      <c r="AB34" s="261"/>
      <c r="AC34" s="260"/>
    </row>
    <row r="35" spans="1:29" x14ac:dyDescent="0.35">
      <c r="A35" s="257" t="str">
        <f>IF(Tableau43[[#This Row],[Nom
]]&lt;&gt;"",VLOOKUP(Tableau43[[#This Row],[Matricule 
]],BASEDATA,5,FALSE),"")</f>
        <v/>
      </c>
      <c r="B35" s="258" t="str">
        <f>IF(Tableau43[[#This Row],[Nom
]]&lt;&gt;"",VLOOKUP(Tableau43[[#This Row],[Matricule 
]],BASEDATA,3,FALSE),"")</f>
        <v/>
      </c>
      <c r="C35" s="259" t="str">
        <f>IF(Tableau43[[#This Row],[Nom
]]&lt;&gt;"",VLOOKUP(Tableau43[[#This Row],[Matricule 
]],BASEDATA,2,FALSE),"")</f>
        <v/>
      </c>
      <c r="D35" s="259" t="str">
        <f>IF(Tableau43[[#This Row],[Nom
]]&lt;&gt;"",VLOOKUP(E35,DATA!A:U,3,FALSE),"")</f>
        <v/>
      </c>
      <c r="E35" s="3"/>
      <c r="F35" s="3" t="str">
        <f>IF(Tableau43[[#This Row],[Nom
]]&lt;&gt;"",VLOOKUP(E35,DATA!A:U,2,FALSE),"")</f>
        <v/>
      </c>
      <c r="G35" s="3" t="str">
        <f>IF(Tableau43[[#This Row],[Nom
]]&lt;&gt;"",VLOOKUP(Tableau43[[#This Row],[Matricule 
]],BASESERVICE,4,FALSE),"")</f>
        <v/>
      </c>
      <c r="H35" s="3"/>
      <c r="I35" s="258"/>
      <c r="J35" s="3"/>
      <c r="K35" s="258"/>
      <c r="L35" s="101"/>
      <c r="M35" s="258"/>
      <c r="N35" s="3"/>
      <c r="O35" s="258"/>
      <c r="P35" s="3"/>
      <c r="Q35" s="258"/>
      <c r="R35" s="3"/>
      <c r="S35" s="260"/>
      <c r="T35" s="260"/>
      <c r="U35" s="260"/>
      <c r="V35" s="260"/>
      <c r="W35" s="260"/>
      <c r="X35" s="260"/>
      <c r="Y35" s="261"/>
      <c r="Z35" s="261"/>
      <c r="AA35" s="261"/>
      <c r="AB35" s="261"/>
      <c r="AC35" s="260"/>
    </row>
    <row r="36" spans="1:29" x14ac:dyDescent="0.35">
      <c r="A36" s="257" t="str">
        <f>IF(Tableau43[[#This Row],[Nom
]]&lt;&gt;"",VLOOKUP(Tableau43[[#This Row],[Matricule 
]],BASEDATA,5,FALSE),"")</f>
        <v/>
      </c>
      <c r="B36" s="258" t="str">
        <f>IF(Tableau43[[#This Row],[Nom
]]&lt;&gt;"",VLOOKUP(Tableau43[[#This Row],[Matricule 
]],BASEDATA,3,FALSE),"")</f>
        <v/>
      </c>
      <c r="C36" s="259" t="str">
        <f>IF(Tableau43[[#This Row],[Nom
]]&lt;&gt;"",VLOOKUP(Tableau43[[#This Row],[Matricule 
]],BASEDATA,2,FALSE),"")</f>
        <v/>
      </c>
      <c r="D36" s="259" t="str">
        <f>IF(Tableau43[[#This Row],[Nom
]]&lt;&gt;"",VLOOKUP(E36,DATA!A:U,3,FALSE),"")</f>
        <v/>
      </c>
      <c r="E36" s="3"/>
      <c r="F36" s="3" t="str">
        <f>IF(Tableau43[[#This Row],[Nom
]]&lt;&gt;"",VLOOKUP(E36,DATA!A:U,2,FALSE),"")</f>
        <v/>
      </c>
      <c r="G36" s="3" t="str">
        <f>IF(Tableau43[[#This Row],[Nom
]]&lt;&gt;"",VLOOKUP(Tableau43[[#This Row],[Matricule 
]],BASESERVICE,4,FALSE),"")</f>
        <v/>
      </c>
      <c r="H36" s="3"/>
      <c r="I36" s="258"/>
      <c r="J36" s="3"/>
      <c r="K36" s="258"/>
      <c r="L36" s="101"/>
      <c r="M36" s="258"/>
      <c r="N36" s="3"/>
      <c r="O36" s="258"/>
      <c r="P36" s="3"/>
      <c r="Q36" s="258"/>
      <c r="R36" s="3"/>
      <c r="S36" s="260"/>
      <c r="T36" s="260"/>
      <c r="U36" s="260"/>
      <c r="V36" s="260"/>
      <c r="W36" s="260"/>
      <c r="X36" s="260"/>
      <c r="Y36" s="261"/>
      <c r="Z36" s="261"/>
      <c r="AA36" s="261"/>
      <c r="AB36" s="261"/>
      <c r="AC36" s="260"/>
    </row>
    <row r="37" spans="1:29" x14ac:dyDescent="0.35">
      <c r="A37" s="257" t="str">
        <f>IF(Tableau43[[#This Row],[Nom
]]&lt;&gt;"",VLOOKUP(Tableau43[[#This Row],[Matricule 
]],BASEDATA,5,FALSE),"")</f>
        <v/>
      </c>
      <c r="B37" s="258" t="str">
        <f>IF(Tableau43[[#This Row],[Nom
]]&lt;&gt;"",VLOOKUP(Tableau43[[#This Row],[Matricule 
]],BASEDATA,3,FALSE),"")</f>
        <v/>
      </c>
      <c r="C37" s="259" t="str">
        <f>IF(Tableau43[[#This Row],[Nom
]]&lt;&gt;"",VLOOKUP(Tableau43[[#This Row],[Matricule 
]],BASEDATA,2,FALSE),"")</f>
        <v/>
      </c>
      <c r="D37" s="259" t="str">
        <f>IF(Tableau43[[#This Row],[Nom
]]&lt;&gt;"",VLOOKUP(E37,DATA!A:U,3,FALSE),"")</f>
        <v/>
      </c>
      <c r="E37" s="3"/>
      <c r="F37" s="3" t="str">
        <f>IF(Tableau43[[#This Row],[Nom
]]&lt;&gt;"",VLOOKUP(E37,DATA!A:U,2,FALSE),"")</f>
        <v/>
      </c>
      <c r="G37" s="3" t="str">
        <f>IF(Tableau43[[#This Row],[Nom
]]&lt;&gt;"",VLOOKUP(Tableau43[[#This Row],[Matricule 
]],BASESERVICE,4,FALSE),"")</f>
        <v/>
      </c>
      <c r="H37" s="3"/>
      <c r="I37" s="258"/>
      <c r="J37" s="3"/>
      <c r="K37" s="258"/>
      <c r="L37" s="101"/>
      <c r="M37" s="258"/>
      <c r="N37" s="3"/>
      <c r="O37" s="258"/>
      <c r="P37" s="3"/>
      <c r="Q37" s="258"/>
      <c r="R37" s="3"/>
      <c r="S37" s="260"/>
      <c r="T37" s="260"/>
      <c r="U37" s="260"/>
      <c r="V37" s="260"/>
      <c r="W37" s="260"/>
      <c r="X37" s="260"/>
      <c r="Y37" s="261"/>
      <c r="Z37" s="261"/>
      <c r="AA37" s="261"/>
      <c r="AB37" s="261"/>
      <c r="AC37" s="260"/>
    </row>
    <row r="38" spans="1:29" x14ac:dyDescent="0.35">
      <c r="A38" s="65" t="str">
        <f>IF(Tableau43[[#This Row],[Nom
]]&lt;&gt;"",VLOOKUP(Tableau43[[#This Row],[Matricule 
]],BASEDATA,5,FALSE),"")</f>
        <v/>
      </c>
      <c r="B38" s="6" t="str">
        <f>IF(Tableau43[[#This Row],[Nom
]]&lt;&gt;"",VLOOKUP(Tableau43[[#This Row],[Matricule 
]],BASEDATA,3,FALSE),"")</f>
        <v/>
      </c>
      <c r="C38" s="72" t="str">
        <f>IF(Tableau43[[#This Row],[Nom
]]&lt;&gt;"",VLOOKUP(Tableau43[[#This Row],[Matricule 
]],BASEDATA,2,FALSE),"")</f>
        <v/>
      </c>
      <c r="D38" s="216" t="str">
        <f>IF(Tableau43[[#This Row],[Nom
]]&lt;&gt;"",VLOOKUP(E38,DATA!A:U,3,FALSE),"")</f>
        <v/>
      </c>
      <c r="F38" s="1" t="str">
        <f>IF(Tableau43[[#This Row],[Nom
]]&lt;&gt;"",VLOOKUP(E38,DATA!A:U,2,FALSE),"")</f>
        <v/>
      </c>
      <c r="G38" s="69" t="str">
        <f>IF(Tableau43[[#This Row],[Nom
]]&lt;&gt;"",VLOOKUP(Tableau43[[#This Row],[Matricule 
]],BASESERVICE,4,FALSE),"")</f>
        <v/>
      </c>
      <c r="H38" s="69"/>
      <c r="I38" s="70"/>
      <c r="J38" s="69"/>
      <c r="K38" s="70"/>
      <c r="L38" s="103"/>
      <c r="M38" s="70"/>
      <c r="N38" s="3"/>
      <c r="O38" s="70"/>
      <c r="P38" s="69"/>
      <c r="Q38" s="70"/>
      <c r="R38" s="69"/>
      <c r="S38" s="62"/>
      <c r="T38" s="62"/>
      <c r="U38" s="62"/>
      <c r="V38" s="62"/>
      <c r="W38" s="62"/>
      <c r="X38" s="62"/>
      <c r="Y38" s="71"/>
      <c r="Z38" s="71"/>
      <c r="AA38" s="71"/>
      <c r="AB38" s="71"/>
      <c r="AC38" s="62"/>
    </row>
    <row r="39" spans="1:29" x14ac:dyDescent="0.35">
      <c r="A39" s="65" t="str">
        <f>IF(Tableau43[[#This Row],[Nom
]]&lt;&gt;"",VLOOKUP(Tableau43[[#This Row],[Matricule 
]],BASEDATA,5,FALSE),"")</f>
        <v/>
      </c>
      <c r="B39" s="6" t="str">
        <f>IF(Tableau43[[#This Row],[Nom
]]&lt;&gt;"",VLOOKUP(Tableau43[[#This Row],[Matricule 
]],BASEDATA,3,FALSE),"")</f>
        <v/>
      </c>
      <c r="C39" s="72" t="str">
        <f>IF(Tableau43[[#This Row],[Nom
]]&lt;&gt;"",VLOOKUP(Tableau43[[#This Row],[Matricule 
]],BASEDATA,2,FALSE),"")</f>
        <v/>
      </c>
      <c r="D39" s="216" t="str">
        <f>IF(Tableau43[[#This Row],[Nom
]]&lt;&gt;"",VLOOKUP(E39,DATA!A:U,3,FALSE),"")</f>
        <v/>
      </c>
      <c r="F39" s="1" t="str">
        <f>IF(Tableau43[[#This Row],[Nom
]]&lt;&gt;"",VLOOKUP(E39,DATA!A:U,2,FALSE),"")</f>
        <v/>
      </c>
      <c r="G39" s="69" t="str">
        <f>IF(Tableau43[[#This Row],[Nom
]]&lt;&gt;"",VLOOKUP(Tableau43[[#This Row],[Matricule 
]],BASESERVICE,4,FALSE),"")</f>
        <v/>
      </c>
      <c r="H39" s="69"/>
      <c r="I39" s="70"/>
      <c r="J39" s="69"/>
      <c r="K39" s="70"/>
      <c r="L39" s="103"/>
      <c r="M39" s="70"/>
      <c r="N39" s="3"/>
      <c r="O39" s="70"/>
      <c r="P39" s="69"/>
      <c r="Q39" s="70"/>
      <c r="R39" s="69"/>
      <c r="S39" s="62"/>
      <c r="T39" s="62"/>
      <c r="U39" s="62"/>
      <c r="V39" s="62"/>
      <c r="W39" s="62"/>
      <c r="X39" s="62"/>
      <c r="Y39" s="71"/>
      <c r="Z39" s="71"/>
      <c r="AA39" s="71"/>
      <c r="AB39" s="71"/>
      <c r="AC39" s="62"/>
    </row>
    <row r="40" spans="1:29" x14ac:dyDescent="0.35">
      <c r="A40" s="65" t="str">
        <f>IF(Tableau43[[#This Row],[Nom
]]&lt;&gt;"",VLOOKUP(Tableau43[[#This Row],[Matricule 
]],BASEDATA,5,FALSE),"")</f>
        <v/>
      </c>
      <c r="B40" s="6" t="str">
        <f>IF(Tableau43[[#This Row],[Nom
]]&lt;&gt;"",VLOOKUP(Tableau43[[#This Row],[Matricule 
]],BASEDATA,3,FALSE),"")</f>
        <v/>
      </c>
      <c r="C40" s="72" t="str">
        <f>IF(Tableau43[[#This Row],[Nom
]]&lt;&gt;"",VLOOKUP(Tableau43[[#This Row],[Matricule 
]],BASEDATA,2,FALSE),"")</f>
        <v/>
      </c>
      <c r="D40" s="216" t="str">
        <f>IF(Tableau43[[#This Row],[Nom
]]&lt;&gt;"",VLOOKUP(E40,DATA!A:U,3,FALSE),"")</f>
        <v/>
      </c>
      <c r="F40" s="1" t="str">
        <f>IF(Tableau43[[#This Row],[Nom
]]&lt;&gt;"",VLOOKUP(E40,DATA!A:U,2,FALSE),"")</f>
        <v/>
      </c>
      <c r="G40" s="69" t="str">
        <f>IF(Tableau43[[#This Row],[Nom
]]&lt;&gt;"",VLOOKUP(Tableau43[[#This Row],[Matricule 
]],BASESERVICE,4,FALSE),"")</f>
        <v/>
      </c>
      <c r="H40" s="69"/>
      <c r="I40" s="70"/>
      <c r="J40" s="69"/>
      <c r="K40" s="70"/>
      <c r="L40" s="103"/>
      <c r="M40" s="70"/>
      <c r="N40" s="3"/>
      <c r="O40" s="70"/>
      <c r="P40" s="69"/>
      <c r="Q40" s="70"/>
      <c r="R40" s="69"/>
      <c r="S40" s="62"/>
      <c r="T40" s="62"/>
      <c r="U40" s="62"/>
      <c r="V40" s="62"/>
      <c r="W40" s="62"/>
      <c r="X40" s="62"/>
      <c r="Y40" s="71"/>
      <c r="Z40" s="71"/>
      <c r="AA40" s="71"/>
      <c r="AB40" s="71"/>
      <c r="AC40" s="62"/>
    </row>
    <row r="41" spans="1:29" x14ac:dyDescent="0.35">
      <c r="A41" s="65" t="str">
        <f>IF(Tableau43[[#This Row],[Nom
]]&lt;&gt;"",VLOOKUP(Tableau43[[#This Row],[Matricule 
]],BASEDATA,5,FALSE),"")</f>
        <v/>
      </c>
      <c r="B41" s="6" t="str">
        <f>IF(Tableau43[[#This Row],[Nom
]]&lt;&gt;"",VLOOKUP(Tableau43[[#This Row],[Matricule 
]],BASEDATA,3,FALSE),"")</f>
        <v/>
      </c>
      <c r="C41" s="72" t="str">
        <f>IF(Tableau43[[#This Row],[Nom
]]&lt;&gt;"",VLOOKUP(Tableau43[[#This Row],[Matricule 
]],BASEDATA,2,FALSE),"")</f>
        <v/>
      </c>
      <c r="D41" s="216" t="str">
        <f>IF(Tableau43[[#This Row],[Nom
]]&lt;&gt;"",VLOOKUP(E41,DATA!A:U,3,FALSE),"")</f>
        <v/>
      </c>
      <c r="F41" s="1" t="str">
        <f>IF(Tableau43[[#This Row],[Nom
]]&lt;&gt;"",VLOOKUP(E41,DATA!A:U,2,FALSE),"")</f>
        <v/>
      </c>
      <c r="G41" s="69" t="str">
        <f>IF(Tableau43[[#This Row],[Nom
]]&lt;&gt;"",VLOOKUP(Tableau43[[#This Row],[Matricule 
]],BASESERVICE,4,FALSE),"")</f>
        <v/>
      </c>
      <c r="H41" s="69"/>
      <c r="I41" s="70"/>
      <c r="J41" s="69"/>
      <c r="K41" s="70"/>
      <c r="L41" s="103"/>
      <c r="M41" s="70"/>
      <c r="N41" s="3"/>
      <c r="O41" s="70"/>
      <c r="P41" s="69"/>
      <c r="Q41" s="70"/>
      <c r="R41" s="69"/>
      <c r="S41" s="62"/>
      <c r="T41" s="62"/>
      <c r="U41" s="62"/>
      <c r="V41" s="62"/>
      <c r="W41" s="62"/>
      <c r="X41" s="62"/>
      <c r="Y41" s="71"/>
      <c r="Z41" s="71"/>
      <c r="AA41" s="71"/>
      <c r="AB41" s="71"/>
      <c r="AC41" s="62"/>
    </row>
    <row r="42" spans="1:29" x14ac:dyDescent="0.35">
      <c r="A42" s="65" t="str">
        <f>IF(Tableau43[[#This Row],[Nom
]]&lt;&gt;"",VLOOKUP(Tableau43[[#This Row],[Matricule 
]],BASEDATA,5,FALSE),"")</f>
        <v/>
      </c>
      <c r="B42" s="6" t="str">
        <f>IF(Tableau43[[#This Row],[Nom
]]&lt;&gt;"",VLOOKUP(Tableau43[[#This Row],[Matricule 
]],BASEDATA,3,FALSE),"")</f>
        <v/>
      </c>
      <c r="C42" s="72" t="str">
        <f>IF(Tableau43[[#This Row],[Nom
]]&lt;&gt;"",VLOOKUP(Tableau43[[#This Row],[Matricule 
]],BASEDATA,2,FALSE),"")</f>
        <v/>
      </c>
      <c r="D42" s="216" t="str">
        <f>IF(Tableau43[[#This Row],[Nom
]]&lt;&gt;"",VLOOKUP(E42,DATA!A:U,3,FALSE),"")</f>
        <v/>
      </c>
      <c r="F42" s="1" t="str">
        <f>IF(Tableau43[[#This Row],[Nom
]]&lt;&gt;"",VLOOKUP(E42,DATA!A:U,2,FALSE),"")</f>
        <v/>
      </c>
      <c r="G42" s="69" t="str">
        <f>IF(Tableau43[[#This Row],[Nom
]]&lt;&gt;"",VLOOKUP(Tableau43[[#This Row],[Matricule 
]],BASESERVICE,4,FALSE),"")</f>
        <v/>
      </c>
      <c r="H42" s="69"/>
      <c r="I42" s="70"/>
      <c r="J42" s="69"/>
      <c r="K42" s="70"/>
      <c r="L42" s="103"/>
      <c r="M42" s="70"/>
      <c r="N42" s="3"/>
      <c r="O42" s="70"/>
      <c r="P42" s="69"/>
      <c r="Q42" s="70"/>
      <c r="R42" s="69"/>
      <c r="S42" s="62"/>
      <c r="T42" s="62"/>
      <c r="U42" s="62"/>
      <c r="V42" s="62"/>
      <c r="W42" s="62"/>
      <c r="X42" s="62"/>
      <c r="Y42" s="71"/>
      <c r="Z42" s="71"/>
      <c r="AA42" s="71"/>
      <c r="AB42" s="71"/>
      <c r="AC42" s="62"/>
    </row>
    <row r="43" spans="1:29" x14ac:dyDescent="0.35">
      <c r="A43" s="65" t="str">
        <f>IF(Tableau43[[#This Row],[Nom
]]&lt;&gt;"",VLOOKUP(Tableau43[[#This Row],[Matricule 
]],BASEDATA,5,FALSE),"")</f>
        <v/>
      </c>
      <c r="B43" s="6" t="str">
        <f>IF(Tableau43[[#This Row],[Nom
]]&lt;&gt;"",VLOOKUP(Tableau43[[#This Row],[Matricule 
]],BASEDATA,3,FALSE),"")</f>
        <v/>
      </c>
      <c r="C43" s="72" t="str">
        <f>IF(Tableau43[[#This Row],[Nom
]]&lt;&gt;"",VLOOKUP(Tableau43[[#This Row],[Matricule 
]],BASEDATA,2,FALSE),"")</f>
        <v/>
      </c>
      <c r="D43" s="216" t="str">
        <f>IF(Tableau43[[#This Row],[Nom
]]&lt;&gt;"",VLOOKUP(E43,DATA!A:U,3,FALSE),"")</f>
        <v/>
      </c>
      <c r="F43" s="1" t="str">
        <f>IF(Tableau43[[#This Row],[Nom
]]&lt;&gt;"",VLOOKUP(E43,DATA!A:U,2,FALSE),"")</f>
        <v/>
      </c>
      <c r="G43" s="69" t="str">
        <f>IF(Tableau43[[#This Row],[Nom
]]&lt;&gt;"",VLOOKUP(Tableau43[[#This Row],[Matricule 
]],BASESERVICE,4,FALSE),"")</f>
        <v/>
      </c>
      <c r="H43" s="69"/>
      <c r="I43" s="70"/>
      <c r="J43" s="69"/>
      <c r="K43" s="70"/>
      <c r="L43" s="103"/>
      <c r="M43" s="70"/>
      <c r="N43" s="3"/>
      <c r="O43" s="70"/>
      <c r="P43" s="69"/>
      <c r="Q43" s="70"/>
      <c r="R43" s="69"/>
      <c r="S43" s="62"/>
      <c r="T43" s="62"/>
      <c r="U43" s="62"/>
      <c r="V43" s="62"/>
      <c r="W43" s="62"/>
      <c r="X43" s="62"/>
      <c r="Y43" s="71"/>
      <c r="Z43" s="71"/>
      <c r="AA43" s="71"/>
      <c r="AB43" s="71"/>
      <c r="AC43" s="62"/>
    </row>
    <row r="44" spans="1:29" x14ac:dyDescent="0.35">
      <c r="A44" s="65" t="str">
        <f>IF(Tableau43[[#This Row],[Nom
]]&lt;&gt;"",VLOOKUP(Tableau43[[#This Row],[Matricule 
]],BASEDATA,5,FALSE),"")</f>
        <v/>
      </c>
      <c r="B44" s="6" t="str">
        <f>IF(Tableau43[[#This Row],[Nom
]]&lt;&gt;"",VLOOKUP(Tableau43[[#This Row],[Matricule 
]],BASEDATA,3,FALSE),"")</f>
        <v/>
      </c>
      <c r="C44" s="72" t="str">
        <f>IF(Tableau43[[#This Row],[Nom
]]&lt;&gt;"",VLOOKUP(Tableau43[[#This Row],[Matricule 
]],BASEDATA,2,FALSE),"")</f>
        <v/>
      </c>
      <c r="D44" s="216" t="str">
        <f>IF(Tableau43[[#This Row],[Nom
]]&lt;&gt;"",VLOOKUP(E44,DATA!A:U,3,FALSE),"")</f>
        <v/>
      </c>
      <c r="F44" s="1" t="str">
        <f>IF(Tableau43[[#This Row],[Nom
]]&lt;&gt;"",VLOOKUP(E44,DATA!A:U,2,FALSE),"")</f>
        <v/>
      </c>
      <c r="G44" s="69" t="str">
        <f>IF(Tableau43[[#This Row],[Nom
]]&lt;&gt;"",VLOOKUP(Tableau43[[#This Row],[Matricule 
]],BASESERVICE,4,FALSE),"")</f>
        <v/>
      </c>
      <c r="H44" s="69"/>
      <c r="I44" s="70"/>
      <c r="J44" s="69"/>
      <c r="K44" s="70"/>
      <c r="L44" s="103"/>
      <c r="M44" s="70"/>
      <c r="N44" s="3"/>
      <c r="O44" s="70"/>
      <c r="P44" s="69"/>
      <c r="Q44" s="70"/>
      <c r="R44" s="69"/>
      <c r="S44" s="62"/>
      <c r="T44" s="62"/>
      <c r="U44" s="62"/>
      <c r="V44" s="62"/>
      <c r="W44" s="62"/>
      <c r="X44" s="62"/>
      <c r="Y44" s="71"/>
      <c r="Z44" s="71"/>
      <c r="AA44" s="71"/>
      <c r="AB44" s="71"/>
      <c r="AC44" s="62"/>
    </row>
    <row r="45" spans="1:29" x14ac:dyDescent="0.35">
      <c r="A45" s="65" t="str">
        <f>IF(Tableau43[[#This Row],[Nom
]]&lt;&gt;"",VLOOKUP(Tableau43[[#This Row],[Matricule 
]],BASEDATA,5,FALSE),"")</f>
        <v/>
      </c>
      <c r="B45" s="6" t="str">
        <f>IF(Tableau43[[#This Row],[Nom
]]&lt;&gt;"",VLOOKUP(Tableau43[[#This Row],[Matricule 
]],BASEDATA,3,FALSE),"")</f>
        <v/>
      </c>
      <c r="C45" s="72" t="str">
        <f>IF(Tableau43[[#This Row],[Nom
]]&lt;&gt;"",VLOOKUP(Tableau43[[#This Row],[Matricule 
]],BASEDATA,2,FALSE),"")</f>
        <v/>
      </c>
      <c r="D45" s="216" t="str">
        <f>IF(Tableau43[[#This Row],[Nom
]]&lt;&gt;"",VLOOKUP(E45,DATA!A:U,3,FALSE),"")</f>
        <v/>
      </c>
      <c r="F45" s="1" t="str">
        <f>IF(Tableau43[[#This Row],[Nom
]]&lt;&gt;"",VLOOKUP(E45,DATA!A:U,2,FALSE),"")</f>
        <v/>
      </c>
      <c r="G45" s="69" t="str">
        <f>IF(Tableau43[[#This Row],[Nom
]]&lt;&gt;"",VLOOKUP(Tableau43[[#This Row],[Matricule 
]],BASESERVICE,4,FALSE),"")</f>
        <v/>
      </c>
      <c r="H45" s="69"/>
      <c r="I45" s="70"/>
      <c r="J45" s="69"/>
      <c r="K45" s="70"/>
      <c r="L45" s="103"/>
      <c r="M45" s="70"/>
      <c r="N45" s="3"/>
      <c r="O45" s="70"/>
      <c r="P45" s="69"/>
      <c r="Q45" s="70"/>
      <c r="R45" s="69"/>
      <c r="S45" s="62"/>
      <c r="T45" s="62"/>
      <c r="U45" s="62"/>
      <c r="V45" s="62"/>
      <c r="W45" s="62"/>
      <c r="X45" s="62"/>
      <c r="Y45" s="71"/>
      <c r="Z45" s="71"/>
      <c r="AA45" s="71"/>
      <c r="AB45" s="71"/>
      <c r="AC45" s="62"/>
    </row>
    <row r="46" spans="1:29" x14ac:dyDescent="0.35">
      <c r="A46" s="65" t="str">
        <f>IF(Tableau43[[#This Row],[Nom
]]&lt;&gt;"",VLOOKUP(Tableau43[[#This Row],[Matricule 
]],BASEDATA,5,FALSE),"")</f>
        <v/>
      </c>
      <c r="B46" s="6" t="str">
        <f>IF(Tableau43[[#This Row],[Nom
]]&lt;&gt;"",VLOOKUP(Tableau43[[#This Row],[Matricule 
]],BASEDATA,3,FALSE),"")</f>
        <v/>
      </c>
      <c r="C46" s="72" t="str">
        <f>IF(Tableau43[[#This Row],[Nom
]]&lt;&gt;"",VLOOKUP(Tableau43[[#This Row],[Matricule 
]],BASEDATA,2,FALSE),"")</f>
        <v/>
      </c>
      <c r="D46" s="216" t="str">
        <f>IF(Tableau43[[#This Row],[Nom
]]&lt;&gt;"",VLOOKUP(E46,DATA!A:U,3,FALSE),"")</f>
        <v/>
      </c>
      <c r="F46" s="1" t="str">
        <f>IF(Tableau43[[#This Row],[Nom
]]&lt;&gt;"",VLOOKUP(E46,DATA!A:U,2,FALSE),"")</f>
        <v/>
      </c>
      <c r="G46" s="69" t="str">
        <f>IF(Tableau43[[#This Row],[Nom
]]&lt;&gt;"",VLOOKUP(Tableau43[[#This Row],[Matricule 
]],BASESERVICE,4,FALSE),"")</f>
        <v/>
      </c>
      <c r="H46" s="69"/>
      <c r="I46" s="70"/>
      <c r="J46" s="69"/>
      <c r="K46" s="70"/>
      <c r="L46" s="103"/>
      <c r="M46" s="70"/>
      <c r="N46" s="3"/>
      <c r="O46" s="70"/>
      <c r="P46" s="69"/>
      <c r="Q46" s="70"/>
      <c r="R46" s="69"/>
      <c r="S46" s="62"/>
      <c r="T46" s="62"/>
      <c r="U46" s="62"/>
      <c r="V46" s="62"/>
      <c r="W46" s="62"/>
      <c r="X46" s="62"/>
      <c r="Y46" s="71"/>
      <c r="Z46" s="71"/>
      <c r="AA46" s="71"/>
      <c r="AB46" s="71"/>
      <c r="AC46" s="62"/>
    </row>
    <row r="47" spans="1:29" x14ac:dyDescent="0.35">
      <c r="A47" s="65" t="str">
        <f>IF(Tableau43[[#This Row],[Nom
]]&lt;&gt;"",VLOOKUP(Tableau43[[#This Row],[Matricule 
]],BASEDATA,5,FALSE),"")</f>
        <v/>
      </c>
      <c r="B47" s="6" t="str">
        <f>IF(Tableau43[[#This Row],[Nom
]]&lt;&gt;"",VLOOKUP(Tableau43[[#This Row],[Matricule 
]],BASEDATA,3,FALSE),"")</f>
        <v/>
      </c>
      <c r="C47" s="72" t="str">
        <f>IF(Tableau43[[#This Row],[Nom
]]&lt;&gt;"",VLOOKUP(Tableau43[[#This Row],[Matricule 
]],BASEDATA,2,FALSE),"")</f>
        <v/>
      </c>
      <c r="D47" s="216" t="str">
        <f>IF(Tableau43[[#This Row],[Nom
]]&lt;&gt;"",VLOOKUP(E47,DATA!A:U,3,FALSE),"")</f>
        <v/>
      </c>
      <c r="F47" s="1" t="str">
        <f>IF(Tableau43[[#This Row],[Nom
]]&lt;&gt;"",VLOOKUP(E47,DATA!A:U,2,FALSE),"")</f>
        <v/>
      </c>
      <c r="G47" s="69" t="str">
        <f>IF(Tableau43[[#This Row],[Nom
]]&lt;&gt;"",VLOOKUP(Tableau43[[#This Row],[Matricule 
]],BASESERVICE,4,FALSE),"")</f>
        <v/>
      </c>
      <c r="H47" s="69"/>
      <c r="I47" s="70"/>
      <c r="J47" s="69"/>
      <c r="K47" s="70"/>
      <c r="L47" s="103"/>
      <c r="M47" s="70"/>
      <c r="N47" s="3"/>
      <c r="O47" s="70"/>
      <c r="P47" s="69"/>
      <c r="Q47" s="70"/>
      <c r="R47" s="69"/>
      <c r="S47" s="62"/>
      <c r="T47" s="62"/>
      <c r="U47" s="62"/>
      <c r="V47" s="62"/>
      <c r="W47" s="62"/>
      <c r="X47" s="62"/>
      <c r="Y47" s="71"/>
      <c r="Z47" s="71"/>
      <c r="AA47" s="71"/>
      <c r="AB47" s="71"/>
      <c r="AC47" s="62"/>
    </row>
    <row r="48" spans="1:29" x14ac:dyDescent="0.35">
      <c r="A48" s="65" t="str">
        <f>IF(Tableau43[[#This Row],[Nom
]]&lt;&gt;"",VLOOKUP(Tableau43[[#This Row],[Matricule 
]],BASEDATA,5,FALSE),"")</f>
        <v/>
      </c>
      <c r="B48" s="6" t="str">
        <f>IF(Tableau43[[#This Row],[Nom
]]&lt;&gt;"",VLOOKUP(Tableau43[[#This Row],[Matricule 
]],BASEDATA,3,FALSE),"")</f>
        <v/>
      </c>
      <c r="C48" s="72" t="str">
        <f>IF(Tableau43[[#This Row],[Nom
]]&lt;&gt;"",VLOOKUP(Tableau43[[#This Row],[Matricule 
]],BASEDATA,2,FALSE),"")</f>
        <v/>
      </c>
      <c r="D48" s="216" t="str">
        <f>IF(Tableau43[[#This Row],[Nom
]]&lt;&gt;"",VLOOKUP(E48,DATA!A:U,3,FALSE),"")</f>
        <v/>
      </c>
      <c r="F48" s="1" t="str">
        <f>IF(Tableau43[[#This Row],[Nom
]]&lt;&gt;"",VLOOKUP(E48,DATA!A:U,2,FALSE),"")</f>
        <v/>
      </c>
      <c r="G48" s="69" t="str">
        <f>IF(Tableau43[[#This Row],[Nom
]]&lt;&gt;"",VLOOKUP(Tableau43[[#This Row],[Matricule 
]],BASESERVICE,4,FALSE),"")</f>
        <v/>
      </c>
      <c r="H48" s="69"/>
      <c r="I48" s="70"/>
      <c r="J48" s="69"/>
      <c r="K48" s="70"/>
      <c r="L48" s="103"/>
      <c r="M48" s="70"/>
      <c r="N48" s="3"/>
      <c r="O48" s="70"/>
      <c r="P48" s="69"/>
      <c r="Q48" s="70"/>
      <c r="R48" s="69"/>
      <c r="S48" s="62"/>
      <c r="T48" s="62"/>
      <c r="U48" s="62"/>
      <c r="V48" s="62"/>
      <c r="W48" s="62"/>
      <c r="X48" s="62"/>
      <c r="Y48" s="71"/>
      <c r="Z48" s="71"/>
      <c r="AA48" s="71"/>
      <c r="AB48" s="71"/>
      <c r="AC48" s="62"/>
    </row>
    <row r="49" spans="1:29" x14ac:dyDescent="0.35">
      <c r="A49" s="65" t="str">
        <f>IF(Tableau43[[#This Row],[Nom
]]&lt;&gt;"",VLOOKUP(Tableau43[[#This Row],[Matricule 
]],BASEDATA,5,FALSE),"")</f>
        <v/>
      </c>
      <c r="B49" s="6" t="str">
        <f>IF(Tableau43[[#This Row],[Nom
]]&lt;&gt;"",VLOOKUP(Tableau43[[#This Row],[Matricule 
]],BASEDATA,3,FALSE),"")</f>
        <v/>
      </c>
      <c r="C49" s="72" t="str">
        <f>IF(Tableau43[[#This Row],[Nom
]]&lt;&gt;"",VLOOKUP(Tableau43[[#This Row],[Matricule 
]],BASEDATA,2,FALSE),"")</f>
        <v/>
      </c>
      <c r="D49" s="216" t="str">
        <f>IF(Tableau43[[#This Row],[Nom
]]&lt;&gt;"",VLOOKUP(E49,DATA!A:U,3,FALSE),"")</f>
        <v/>
      </c>
      <c r="F49" s="1" t="str">
        <f>IF(Tableau43[[#This Row],[Nom
]]&lt;&gt;"",VLOOKUP(E49,DATA!A:U,2,FALSE),"")</f>
        <v/>
      </c>
      <c r="G49" s="69" t="str">
        <f>IF(Tableau43[[#This Row],[Nom
]]&lt;&gt;"",VLOOKUP(Tableau43[[#This Row],[Matricule 
]],BASESERVICE,4,FALSE),"")</f>
        <v/>
      </c>
      <c r="H49" s="69"/>
      <c r="I49" s="70"/>
      <c r="J49" s="69"/>
      <c r="K49" s="70"/>
      <c r="L49" s="103"/>
      <c r="M49" s="70"/>
      <c r="N49" s="3"/>
      <c r="O49" s="70"/>
      <c r="P49" s="69"/>
      <c r="Q49" s="70"/>
      <c r="R49" s="69"/>
      <c r="S49" s="62"/>
      <c r="T49" s="62"/>
      <c r="U49" s="62"/>
      <c r="V49" s="62"/>
      <c r="W49" s="62"/>
      <c r="X49" s="62"/>
      <c r="Y49" s="71"/>
      <c r="Z49" s="71"/>
      <c r="AA49" s="71"/>
      <c r="AB49" s="71"/>
      <c r="AC49" s="62"/>
    </row>
    <row r="50" spans="1:29" x14ac:dyDescent="0.35">
      <c r="A50" s="65" t="str">
        <f>IF(Tableau43[[#This Row],[Nom
]]&lt;&gt;"",VLOOKUP(Tableau43[[#This Row],[Matricule 
]],BASEDATA,5,FALSE),"")</f>
        <v/>
      </c>
      <c r="B50" s="6" t="str">
        <f>IF(Tableau43[[#This Row],[Nom
]]&lt;&gt;"",VLOOKUP(Tableau43[[#This Row],[Matricule 
]],BASEDATA,3,FALSE),"")</f>
        <v/>
      </c>
      <c r="C50" s="72" t="str">
        <f>IF(Tableau43[[#This Row],[Nom
]]&lt;&gt;"",VLOOKUP(Tableau43[[#This Row],[Matricule 
]],BASEDATA,2,FALSE),"")</f>
        <v/>
      </c>
      <c r="D50" s="216" t="str">
        <f>IF(Tableau43[[#This Row],[Nom
]]&lt;&gt;"",VLOOKUP(E50,DATA!A:U,3,FALSE),"")</f>
        <v/>
      </c>
      <c r="F50" s="1" t="str">
        <f>IF(Tableau43[[#This Row],[Nom
]]&lt;&gt;"",VLOOKUP(E50,DATA!A:U,2,FALSE),"")</f>
        <v/>
      </c>
      <c r="G50" s="69" t="str">
        <f>IF(Tableau43[[#This Row],[Nom
]]&lt;&gt;"",VLOOKUP(Tableau43[[#This Row],[Matricule 
]],BASESERVICE,4,FALSE),"")</f>
        <v/>
      </c>
      <c r="H50" s="69"/>
      <c r="I50" s="70"/>
      <c r="J50" s="69"/>
      <c r="K50" s="70"/>
      <c r="L50" s="103"/>
      <c r="M50" s="70"/>
      <c r="N50" s="3"/>
      <c r="O50" s="70"/>
      <c r="P50" s="69"/>
      <c r="Q50" s="70"/>
      <c r="R50" s="69"/>
      <c r="S50" s="62"/>
      <c r="T50" s="62"/>
      <c r="U50" s="62"/>
      <c r="V50" s="62"/>
      <c r="W50" s="62"/>
      <c r="X50" s="62"/>
      <c r="Y50" s="71"/>
      <c r="Z50" s="71"/>
      <c r="AA50" s="71"/>
      <c r="AB50" s="71"/>
      <c r="AC50" s="62"/>
    </row>
    <row r="51" spans="1:29" x14ac:dyDescent="0.35">
      <c r="A51" s="65" t="str">
        <f>IF(Tableau43[[#This Row],[Nom
]]&lt;&gt;"",VLOOKUP(Tableau43[[#This Row],[Matricule 
]],BASEDATA,5,FALSE),"")</f>
        <v/>
      </c>
      <c r="B51" s="6" t="str">
        <f>IF(Tableau43[[#This Row],[Nom
]]&lt;&gt;"",VLOOKUP(Tableau43[[#This Row],[Matricule 
]],BASEDATA,3,FALSE),"")</f>
        <v/>
      </c>
      <c r="C51" s="72" t="str">
        <f>IF(Tableau43[[#This Row],[Nom
]]&lt;&gt;"",VLOOKUP(Tableau43[[#This Row],[Matricule 
]],BASEDATA,2,FALSE),"")</f>
        <v/>
      </c>
      <c r="D51" s="216" t="str">
        <f>IF(Tableau43[[#This Row],[Nom
]]&lt;&gt;"",VLOOKUP(E51,DATA!A:U,3,FALSE),"")</f>
        <v/>
      </c>
      <c r="F51" s="1" t="str">
        <f>IF(Tableau43[[#This Row],[Nom
]]&lt;&gt;"",VLOOKUP(E51,DATA!A:U,2,FALSE),"")</f>
        <v/>
      </c>
      <c r="G51" s="69" t="str">
        <f>IF(Tableau43[[#This Row],[Nom
]]&lt;&gt;"",VLOOKUP(Tableau43[[#This Row],[Matricule 
]],BASESERVICE,4,FALSE),"")</f>
        <v/>
      </c>
      <c r="H51" s="69"/>
      <c r="I51" s="70"/>
      <c r="J51" s="69"/>
      <c r="K51" s="70"/>
      <c r="L51" s="103"/>
      <c r="M51" s="70"/>
      <c r="N51" s="3"/>
      <c r="O51" s="70"/>
      <c r="P51" s="69"/>
      <c r="Q51" s="70"/>
      <c r="R51" s="69"/>
      <c r="S51" s="62"/>
      <c r="T51" s="62"/>
      <c r="U51" s="62"/>
      <c r="V51" s="62"/>
      <c r="W51" s="62"/>
      <c r="X51" s="62"/>
      <c r="Y51" s="71"/>
      <c r="Z51" s="71"/>
      <c r="AA51" s="71"/>
      <c r="AB51" s="71"/>
      <c r="AC51" s="62"/>
    </row>
    <row r="52" spans="1:29" x14ac:dyDescent="0.35">
      <c r="A52" s="65" t="str">
        <f>IF(Tableau43[[#This Row],[Nom
]]&lt;&gt;"",VLOOKUP(Tableau43[[#This Row],[Matricule 
]],BASEDATA,5,FALSE),"")</f>
        <v/>
      </c>
      <c r="B52" s="6" t="str">
        <f>IF(Tableau43[[#This Row],[Nom
]]&lt;&gt;"",VLOOKUP(Tableau43[[#This Row],[Matricule 
]],BASEDATA,3,FALSE),"")</f>
        <v/>
      </c>
      <c r="C52" s="72" t="str">
        <f>IF(Tableau43[[#This Row],[Nom
]]&lt;&gt;"",VLOOKUP(Tableau43[[#This Row],[Matricule 
]],BASEDATA,2,FALSE),"")</f>
        <v/>
      </c>
      <c r="D52" s="216" t="str">
        <f>IF(Tableau43[[#This Row],[Nom
]]&lt;&gt;"",VLOOKUP(E52,DATA!A:U,3,FALSE),"")</f>
        <v/>
      </c>
      <c r="F52" s="1" t="str">
        <f>IF(Tableau43[[#This Row],[Nom
]]&lt;&gt;"",VLOOKUP(E52,DATA!A:U,2,FALSE),"")</f>
        <v/>
      </c>
      <c r="G52" s="69" t="str">
        <f>IF(Tableau43[[#This Row],[Nom
]]&lt;&gt;"",VLOOKUP(Tableau43[[#This Row],[Matricule 
]],BASESERVICE,4,FALSE),"")</f>
        <v/>
      </c>
      <c r="H52" s="69"/>
      <c r="I52" s="70"/>
      <c r="J52" s="69"/>
      <c r="K52" s="70"/>
      <c r="L52" s="103"/>
      <c r="M52" s="70"/>
      <c r="N52" s="3"/>
      <c r="O52" s="70"/>
      <c r="P52" s="69"/>
      <c r="Q52" s="70"/>
      <c r="R52" s="69"/>
      <c r="S52" s="62"/>
      <c r="T52" s="62"/>
      <c r="U52" s="62"/>
      <c r="V52" s="62"/>
      <c r="W52" s="62"/>
      <c r="X52" s="62"/>
      <c r="Y52" s="71"/>
      <c r="Z52" s="71"/>
      <c r="AA52" s="71"/>
      <c r="AB52" s="71"/>
      <c r="AC52" s="62"/>
    </row>
    <row r="53" spans="1:29" x14ac:dyDescent="0.35">
      <c r="A53" s="65" t="str">
        <f>IF(Tableau43[[#This Row],[Nom
]]&lt;&gt;"",VLOOKUP(Tableau43[[#This Row],[Matricule 
]],BASEDATA,5,FALSE),"")</f>
        <v/>
      </c>
      <c r="B53" s="6" t="str">
        <f>IF(Tableau43[[#This Row],[Nom
]]&lt;&gt;"",VLOOKUP(Tableau43[[#This Row],[Matricule 
]],BASEDATA,3,FALSE),"")</f>
        <v/>
      </c>
      <c r="C53" s="72" t="str">
        <f>IF(Tableau43[[#This Row],[Nom
]]&lt;&gt;"",VLOOKUP(Tableau43[[#This Row],[Matricule 
]],BASEDATA,2,FALSE),"")</f>
        <v/>
      </c>
      <c r="D53" s="216" t="str">
        <f>IF(Tableau43[[#This Row],[Nom
]]&lt;&gt;"",VLOOKUP(E53,DATA!A:U,3,FALSE),"")</f>
        <v/>
      </c>
      <c r="F53" s="1" t="str">
        <f>IF(Tableau43[[#This Row],[Nom
]]&lt;&gt;"",VLOOKUP(E53,DATA!A:U,2,FALSE),"")</f>
        <v/>
      </c>
      <c r="G53" s="69" t="str">
        <f>IF(Tableau43[[#This Row],[Nom
]]&lt;&gt;"",VLOOKUP(Tableau43[[#This Row],[Matricule 
]],BASESERVICE,4,FALSE),"")</f>
        <v/>
      </c>
      <c r="H53" s="69"/>
      <c r="I53" s="70"/>
      <c r="J53" s="69"/>
      <c r="K53" s="70"/>
      <c r="L53" s="103"/>
      <c r="M53" s="70"/>
      <c r="N53" s="3"/>
      <c r="O53" s="70"/>
      <c r="P53" s="69"/>
      <c r="Q53" s="70"/>
      <c r="R53" s="69"/>
      <c r="S53" s="62"/>
      <c r="T53" s="62"/>
      <c r="U53" s="62"/>
      <c r="V53" s="62"/>
      <c r="W53" s="62"/>
      <c r="X53" s="62"/>
      <c r="Y53" s="71"/>
      <c r="Z53" s="71"/>
      <c r="AA53" s="71"/>
      <c r="AB53" s="71"/>
      <c r="AC53" s="62"/>
    </row>
    <row r="54" spans="1:29" x14ac:dyDescent="0.35">
      <c r="A54" s="65" t="str">
        <f>IF(Tableau43[[#This Row],[Nom
]]&lt;&gt;"",VLOOKUP(Tableau43[[#This Row],[Matricule 
]],BASEDATA,5,FALSE),"")</f>
        <v/>
      </c>
      <c r="B54" s="6" t="str">
        <f>IF(Tableau43[[#This Row],[Nom
]]&lt;&gt;"",VLOOKUP(Tableau43[[#This Row],[Matricule 
]],BASEDATA,3,FALSE),"")</f>
        <v/>
      </c>
      <c r="C54" s="72" t="str">
        <f>IF(Tableau43[[#This Row],[Nom
]]&lt;&gt;"",VLOOKUP(Tableau43[[#This Row],[Matricule 
]],BASEDATA,2,FALSE),"")</f>
        <v/>
      </c>
      <c r="D54" s="216" t="str">
        <f>IF(Tableau43[[#This Row],[Nom
]]&lt;&gt;"",VLOOKUP(E54,DATA!A:U,3,FALSE),"")</f>
        <v/>
      </c>
      <c r="F54" s="1" t="str">
        <f>IF(Tableau43[[#This Row],[Nom
]]&lt;&gt;"",VLOOKUP(E54,DATA!A:U,2,FALSE),"")</f>
        <v/>
      </c>
      <c r="G54" s="69" t="str">
        <f>IF(Tableau43[[#This Row],[Nom
]]&lt;&gt;"",VLOOKUP(Tableau43[[#This Row],[Matricule 
]],BASESERVICE,4,FALSE),"")</f>
        <v/>
      </c>
      <c r="H54" s="69"/>
      <c r="I54" s="70"/>
      <c r="J54" s="69"/>
      <c r="K54" s="70"/>
      <c r="L54" s="103"/>
      <c r="M54" s="70"/>
      <c r="N54" s="3"/>
      <c r="O54" s="70"/>
      <c r="P54" s="69"/>
      <c r="Q54" s="70"/>
      <c r="R54" s="69"/>
      <c r="S54" s="62"/>
      <c r="T54" s="62"/>
      <c r="U54" s="62"/>
      <c r="V54" s="62"/>
      <c r="W54" s="62"/>
      <c r="X54" s="62"/>
      <c r="Y54" s="71"/>
      <c r="Z54" s="71"/>
      <c r="AA54" s="71"/>
      <c r="AB54" s="71"/>
      <c r="AC54" s="62"/>
    </row>
    <row r="55" spans="1:29" x14ac:dyDescent="0.35">
      <c r="A55" s="65" t="str">
        <f>IF(Tableau43[[#This Row],[Nom
]]&lt;&gt;"",VLOOKUP(Tableau43[[#This Row],[Matricule 
]],BASEDATA,5,FALSE),"")</f>
        <v/>
      </c>
      <c r="B55" s="6" t="str">
        <f>IF(Tableau43[[#This Row],[Nom
]]&lt;&gt;"",VLOOKUP(Tableau43[[#This Row],[Matricule 
]],BASEDATA,3,FALSE),"")</f>
        <v/>
      </c>
      <c r="C55" s="72" t="str">
        <f>IF(Tableau43[[#This Row],[Nom
]]&lt;&gt;"",VLOOKUP(Tableau43[[#This Row],[Matricule 
]],BASEDATA,2,FALSE),"")</f>
        <v/>
      </c>
      <c r="D55" s="216" t="str">
        <f>IF(Tableau43[[#This Row],[Nom
]]&lt;&gt;"",VLOOKUP(E55,DATA!A:U,3,FALSE),"")</f>
        <v/>
      </c>
      <c r="F55" s="1" t="str">
        <f>IF(Tableau43[[#This Row],[Nom
]]&lt;&gt;"",VLOOKUP(E55,DATA!A:U,2,FALSE),"")</f>
        <v/>
      </c>
      <c r="G55" s="69" t="str">
        <f>IF(Tableau43[[#This Row],[Nom
]]&lt;&gt;"",VLOOKUP(Tableau43[[#This Row],[Matricule 
]],BASESERVICE,4,FALSE),"")</f>
        <v/>
      </c>
      <c r="H55" s="69"/>
      <c r="I55" s="70"/>
      <c r="J55" s="69"/>
      <c r="K55" s="70"/>
      <c r="L55" s="103"/>
      <c r="M55" s="70"/>
      <c r="N55" s="3"/>
      <c r="O55" s="70"/>
      <c r="P55" s="69"/>
      <c r="Q55" s="70"/>
      <c r="R55" s="69"/>
      <c r="S55" s="62"/>
      <c r="T55" s="62"/>
      <c r="U55" s="62"/>
      <c r="V55" s="62"/>
      <c r="W55" s="62"/>
      <c r="X55" s="62"/>
      <c r="Y55" s="71"/>
      <c r="Z55" s="71"/>
      <c r="AA55" s="71"/>
      <c r="AB55" s="71"/>
      <c r="AC55" s="62"/>
    </row>
    <row r="56" spans="1:29" x14ac:dyDescent="0.35">
      <c r="A56" s="65" t="str">
        <f>IF(Tableau43[[#This Row],[Nom
]]&lt;&gt;"",VLOOKUP(Tableau43[[#This Row],[Matricule 
]],BASEDATA,5,FALSE),"")</f>
        <v/>
      </c>
      <c r="B56" s="6" t="str">
        <f>IF(Tableau43[[#This Row],[Nom
]]&lt;&gt;"",VLOOKUP(Tableau43[[#This Row],[Matricule 
]],BASEDATA,3,FALSE),"")</f>
        <v/>
      </c>
      <c r="C56" s="72" t="str">
        <f>IF(Tableau43[[#This Row],[Nom
]]&lt;&gt;"",VLOOKUP(Tableau43[[#This Row],[Matricule 
]],BASEDATA,2,FALSE),"")</f>
        <v/>
      </c>
      <c r="D56" s="216" t="str">
        <f>IF(Tableau43[[#This Row],[Nom
]]&lt;&gt;"",VLOOKUP(E56,DATA!A:U,3,FALSE),"")</f>
        <v/>
      </c>
      <c r="F56" s="1" t="str">
        <f>IF(Tableau43[[#This Row],[Nom
]]&lt;&gt;"",VLOOKUP(E56,DATA!A:U,2,FALSE),"")</f>
        <v/>
      </c>
      <c r="G56" s="69" t="str">
        <f>IF(Tableau43[[#This Row],[Nom
]]&lt;&gt;"",VLOOKUP(Tableau43[[#This Row],[Matricule 
]],BASESERVICE,4,FALSE),"")</f>
        <v/>
      </c>
      <c r="H56" s="69"/>
      <c r="I56" s="70"/>
      <c r="J56" s="69"/>
      <c r="K56" s="70"/>
      <c r="L56" s="103"/>
      <c r="M56" s="70"/>
      <c r="N56" s="3"/>
      <c r="O56" s="70"/>
      <c r="P56" s="69"/>
      <c r="Q56" s="70"/>
      <c r="R56" s="69"/>
      <c r="S56" s="62"/>
      <c r="T56" s="62"/>
      <c r="U56" s="62"/>
      <c r="V56" s="62"/>
      <c r="W56" s="62"/>
      <c r="X56" s="62"/>
      <c r="Y56" s="71"/>
      <c r="Z56" s="71"/>
      <c r="AA56" s="71"/>
      <c r="AB56" s="71"/>
      <c r="AC56" s="62"/>
    </row>
    <row r="57" spans="1:29" x14ac:dyDescent="0.35">
      <c r="A57" s="65" t="str">
        <f>IF(Tableau43[[#This Row],[Nom
]]&lt;&gt;"",VLOOKUP(Tableau43[[#This Row],[Matricule 
]],BASEDATA,5,FALSE),"")</f>
        <v/>
      </c>
      <c r="B57" s="6" t="str">
        <f>IF(Tableau43[[#This Row],[Nom
]]&lt;&gt;"",VLOOKUP(Tableau43[[#This Row],[Matricule 
]],BASEDATA,3,FALSE),"")</f>
        <v/>
      </c>
      <c r="C57" s="72" t="str">
        <f>IF(Tableau43[[#This Row],[Nom
]]&lt;&gt;"",VLOOKUP(Tableau43[[#This Row],[Matricule 
]],BASEDATA,2,FALSE),"")</f>
        <v/>
      </c>
      <c r="D57" s="216" t="str">
        <f>IF(Tableau43[[#This Row],[Nom
]]&lt;&gt;"",VLOOKUP(E57,DATA!A:U,3,FALSE),"")</f>
        <v/>
      </c>
      <c r="F57" s="1" t="str">
        <f>IF(Tableau43[[#This Row],[Nom
]]&lt;&gt;"",VLOOKUP(E57,DATA!A:U,2,FALSE),"")</f>
        <v/>
      </c>
      <c r="G57" s="69" t="str">
        <f>IF(Tableau43[[#This Row],[Nom
]]&lt;&gt;"",VLOOKUP(Tableau43[[#This Row],[Matricule 
]],BASESERVICE,4,FALSE),"")</f>
        <v/>
      </c>
      <c r="H57" s="69"/>
      <c r="I57" s="70"/>
      <c r="J57" s="69"/>
      <c r="K57" s="70"/>
      <c r="L57" s="103"/>
      <c r="M57" s="70"/>
      <c r="N57" s="3"/>
      <c r="O57" s="70"/>
      <c r="P57" s="69"/>
      <c r="Q57" s="70"/>
      <c r="R57" s="69"/>
      <c r="S57" s="62"/>
      <c r="T57" s="62"/>
      <c r="U57" s="62"/>
      <c r="V57" s="62"/>
      <c r="W57" s="62"/>
      <c r="X57" s="62"/>
      <c r="Y57" s="71"/>
      <c r="Z57" s="71"/>
      <c r="AA57" s="71"/>
      <c r="AB57" s="71"/>
      <c r="AC57" s="62"/>
    </row>
    <row r="58" spans="1:29" x14ac:dyDescent="0.35">
      <c r="A58" s="65" t="str">
        <f>IF(Tableau43[[#This Row],[Nom
]]&lt;&gt;"",VLOOKUP(Tableau43[[#This Row],[Matricule 
]],BASEDATA,5,FALSE),"")</f>
        <v/>
      </c>
      <c r="B58" s="6" t="str">
        <f>IF(Tableau43[[#This Row],[Nom
]]&lt;&gt;"",VLOOKUP(Tableau43[[#This Row],[Matricule 
]],BASEDATA,3,FALSE),"")</f>
        <v/>
      </c>
      <c r="C58" s="72" t="str">
        <f>IF(Tableau43[[#This Row],[Nom
]]&lt;&gt;"",VLOOKUP(Tableau43[[#This Row],[Matricule 
]],BASEDATA,2,FALSE),"")</f>
        <v/>
      </c>
      <c r="D58" s="216" t="str">
        <f>IF(Tableau43[[#This Row],[Nom
]]&lt;&gt;"",VLOOKUP(E58,DATA!A:U,3,FALSE),"")</f>
        <v/>
      </c>
      <c r="F58" s="1" t="str">
        <f>IF(Tableau43[[#This Row],[Nom
]]&lt;&gt;"",VLOOKUP(E58,DATA!A:U,2,FALSE),"")</f>
        <v/>
      </c>
      <c r="G58" s="69" t="str">
        <f>IF(Tableau43[[#This Row],[Nom
]]&lt;&gt;"",VLOOKUP(Tableau43[[#This Row],[Matricule 
]],BASESERVICE,4,FALSE),"")</f>
        <v/>
      </c>
      <c r="H58" s="69"/>
      <c r="I58" s="70"/>
      <c r="J58" s="69"/>
      <c r="K58" s="70"/>
      <c r="L58" s="103"/>
      <c r="M58" s="70"/>
      <c r="N58" s="3"/>
      <c r="O58" s="70"/>
      <c r="P58" s="69"/>
      <c r="Q58" s="70"/>
      <c r="R58" s="69"/>
      <c r="S58" s="62"/>
      <c r="T58" s="62"/>
      <c r="U58" s="62"/>
      <c r="V58" s="62"/>
      <c r="W58" s="62"/>
      <c r="X58" s="62"/>
      <c r="Y58" s="71"/>
      <c r="Z58" s="71"/>
      <c r="AA58" s="71"/>
      <c r="AB58" s="71"/>
      <c r="AC58" s="62"/>
    </row>
    <row r="59" spans="1:29" x14ac:dyDescent="0.35">
      <c r="A59" s="65" t="str">
        <f>IF(Tableau43[[#This Row],[Nom
]]&lt;&gt;"",VLOOKUP(Tableau43[[#This Row],[Matricule 
]],BASEDATA,5,FALSE),"")</f>
        <v/>
      </c>
      <c r="B59" s="6" t="str">
        <f>IF(Tableau43[[#This Row],[Nom
]]&lt;&gt;"",VLOOKUP(Tableau43[[#This Row],[Matricule 
]],BASEDATA,3,FALSE),"")</f>
        <v/>
      </c>
      <c r="C59" s="72" t="str">
        <f>IF(Tableau43[[#This Row],[Nom
]]&lt;&gt;"",VLOOKUP(Tableau43[[#This Row],[Matricule 
]],BASEDATA,2,FALSE),"")</f>
        <v/>
      </c>
      <c r="D59" s="216" t="str">
        <f>IF(Tableau43[[#This Row],[Nom
]]&lt;&gt;"",VLOOKUP(E59,DATA!A:U,3,FALSE),"")</f>
        <v/>
      </c>
      <c r="F59" s="1" t="str">
        <f>IF(Tableau43[[#This Row],[Nom
]]&lt;&gt;"",VLOOKUP(E59,DATA!A:U,2,FALSE),"")</f>
        <v/>
      </c>
      <c r="G59" s="69" t="str">
        <f>IF(Tableau43[[#This Row],[Nom
]]&lt;&gt;"",VLOOKUP(Tableau43[[#This Row],[Matricule 
]],BASESERVICE,4,FALSE),"")</f>
        <v/>
      </c>
      <c r="H59" s="69"/>
      <c r="I59" s="70"/>
      <c r="J59" s="69"/>
      <c r="K59" s="70"/>
      <c r="L59" s="103"/>
      <c r="M59" s="70"/>
      <c r="N59" s="3"/>
      <c r="O59" s="70"/>
      <c r="P59" s="69"/>
      <c r="Q59" s="70"/>
      <c r="R59" s="69"/>
      <c r="S59" s="62"/>
      <c r="T59" s="62"/>
      <c r="U59" s="62"/>
      <c r="V59" s="62"/>
      <c r="W59" s="62"/>
      <c r="X59" s="62"/>
      <c r="Y59" s="71"/>
      <c r="Z59" s="71"/>
      <c r="AA59" s="71"/>
      <c r="AB59" s="71"/>
      <c r="AC59" s="62"/>
    </row>
    <row r="60" spans="1:29" x14ac:dyDescent="0.35">
      <c r="A60" s="65" t="str">
        <f>IF(Tableau43[[#This Row],[Nom
]]&lt;&gt;"",VLOOKUP(Tableau43[[#This Row],[Matricule 
]],BASEDATA,5,FALSE),"")</f>
        <v/>
      </c>
      <c r="B60" s="6" t="str">
        <f>IF(Tableau43[[#This Row],[Nom
]]&lt;&gt;"",VLOOKUP(Tableau43[[#This Row],[Matricule 
]],BASEDATA,3,FALSE),"")</f>
        <v/>
      </c>
      <c r="C60" s="72" t="str">
        <f>IF(Tableau43[[#This Row],[Nom
]]&lt;&gt;"",VLOOKUP(Tableau43[[#This Row],[Matricule 
]],BASEDATA,2,FALSE),"")</f>
        <v/>
      </c>
      <c r="D60" s="216" t="str">
        <f>IF(Tableau43[[#This Row],[Nom
]]&lt;&gt;"",VLOOKUP(E60,DATA!A:U,3,FALSE),"")</f>
        <v/>
      </c>
      <c r="F60" s="1" t="str">
        <f>IF(Tableau43[[#This Row],[Nom
]]&lt;&gt;"",VLOOKUP(E60,DATA!A:U,2,FALSE),"")</f>
        <v/>
      </c>
      <c r="G60" s="69" t="str">
        <f>IF(Tableau43[[#This Row],[Nom
]]&lt;&gt;"",VLOOKUP(Tableau43[[#This Row],[Matricule 
]],BASESERVICE,4,FALSE),"")</f>
        <v/>
      </c>
      <c r="H60" s="69"/>
      <c r="I60" s="70"/>
      <c r="J60" s="69"/>
      <c r="K60" s="70"/>
      <c r="L60" s="103"/>
      <c r="M60" s="70"/>
      <c r="N60" s="3"/>
      <c r="O60" s="70"/>
      <c r="P60" s="69"/>
      <c r="Q60" s="70"/>
      <c r="R60" s="69"/>
      <c r="S60" s="62"/>
      <c r="T60" s="62"/>
      <c r="U60" s="62"/>
      <c r="V60" s="62"/>
      <c r="W60" s="62"/>
      <c r="X60" s="62"/>
      <c r="Y60" s="71"/>
      <c r="Z60" s="71"/>
      <c r="AA60" s="71"/>
      <c r="AB60" s="71"/>
      <c r="AC60" s="62"/>
    </row>
    <row r="61" spans="1:29" x14ac:dyDescent="0.35">
      <c r="A61" s="65" t="str">
        <f>IF(Tableau43[[#This Row],[Nom
]]&lt;&gt;"",VLOOKUP(Tableau43[[#This Row],[Matricule 
]],BASEDATA,5,FALSE),"")</f>
        <v/>
      </c>
      <c r="B61" s="6" t="str">
        <f>IF(Tableau43[[#This Row],[Nom
]]&lt;&gt;"",VLOOKUP(Tableau43[[#This Row],[Matricule 
]],BASEDATA,3,FALSE),"")</f>
        <v/>
      </c>
      <c r="C61" s="72" t="str">
        <f>IF(Tableau43[[#This Row],[Nom
]]&lt;&gt;"",VLOOKUP(Tableau43[[#This Row],[Matricule 
]],BASEDATA,2,FALSE),"")</f>
        <v/>
      </c>
      <c r="D61" s="216" t="str">
        <f>IF(Tableau43[[#This Row],[Nom
]]&lt;&gt;"",VLOOKUP(E61,DATA!A:U,3,FALSE),"")</f>
        <v/>
      </c>
      <c r="F61" s="1" t="str">
        <f>IF(Tableau43[[#This Row],[Nom
]]&lt;&gt;"",VLOOKUP(E61,DATA!A:U,2,FALSE),"")</f>
        <v/>
      </c>
      <c r="G61" s="69" t="str">
        <f>IF(Tableau43[[#This Row],[Nom
]]&lt;&gt;"",VLOOKUP(Tableau43[[#This Row],[Matricule 
]],BASESERVICE,4,FALSE),"")</f>
        <v/>
      </c>
      <c r="H61" s="69"/>
      <c r="I61" s="70"/>
      <c r="J61" s="69"/>
      <c r="K61" s="70"/>
      <c r="L61" s="103"/>
      <c r="M61" s="70"/>
      <c r="N61" s="3"/>
      <c r="O61" s="70"/>
      <c r="P61" s="69"/>
      <c r="Q61" s="70"/>
      <c r="R61" s="69"/>
      <c r="S61" s="62"/>
      <c r="T61" s="62"/>
      <c r="U61" s="62"/>
      <c r="V61" s="62"/>
      <c r="W61" s="62"/>
      <c r="X61" s="62"/>
      <c r="Y61" s="71"/>
      <c r="Z61" s="71"/>
      <c r="AA61" s="71"/>
      <c r="AB61" s="71"/>
      <c r="AC61" s="62"/>
    </row>
    <row r="62" spans="1:29" x14ac:dyDescent="0.35">
      <c r="A62" s="65" t="str">
        <f>IF(Tableau43[[#This Row],[Nom
]]&lt;&gt;"",VLOOKUP(Tableau43[[#This Row],[Matricule 
]],BASEDATA,5,FALSE),"")</f>
        <v/>
      </c>
      <c r="B62" s="6" t="str">
        <f>IF(Tableau43[[#This Row],[Nom
]]&lt;&gt;"",VLOOKUP(Tableau43[[#This Row],[Matricule 
]],BASEDATA,3,FALSE),"")</f>
        <v/>
      </c>
      <c r="C62" s="72" t="str">
        <f>IF(Tableau43[[#This Row],[Nom
]]&lt;&gt;"",VLOOKUP(Tableau43[[#This Row],[Matricule 
]],BASEDATA,2,FALSE),"")</f>
        <v/>
      </c>
      <c r="D62" s="216" t="str">
        <f>IF(Tableau43[[#This Row],[Nom
]]&lt;&gt;"",VLOOKUP(E62,DATA!A:U,3,FALSE),"")</f>
        <v/>
      </c>
      <c r="F62" s="1" t="str">
        <f>IF(Tableau43[[#This Row],[Nom
]]&lt;&gt;"",VLOOKUP(E62,DATA!A:U,2,FALSE),"")</f>
        <v/>
      </c>
      <c r="G62" s="69" t="str">
        <f>IF(Tableau43[[#This Row],[Nom
]]&lt;&gt;"",VLOOKUP(Tableau43[[#This Row],[Matricule 
]],BASESERVICE,4,FALSE),"")</f>
        <v/>
      </c>
      <c r="H62" s="69"/>
      <c r="I62" s="70"/>
      <c r="J62" s="69"/>
      <c r="K62" s="70"/>
      <c r="L62" s="103"/>
      <c r="M62" s="70"/>
      <c r="N62" s="3"/>
      <c r="O62" s="70"/>
      <c r="P62" s="69"/>
      <c r="Q62" s="70"/>
      <c r="R62" s="69"/>
      <c r="S62" s="62"/>
      <c r="T62" s="62"/>
      <c r="U62" s="62"/>
      <c r="V62" s="62"/>
      <c r="W62" s="62"/>
      <c r="X62" s="62"/>
      <c r="Y62" s="71"/>
      <c r="Z62" s="71"/>
      <c r="AA62" s="71"/>
      <c r="AB62" s="71"/>
      <c r="AC62" s="62"/>
    </row>
    <row r="63" spans="1:29" x14ac:dyDescent="0.35">
      <c r="A63" s="65" t="str">
        <f>IF(Tableau43[[#This Row],[Nom
]]&lt;&gt;"",VLOOKUP(Tableau43[[#This Row],[Matricule 
]],BASEDATA,5,FALSE),"")</f>
        <v/>
      </c>
      <c r="B63" s="6" t="str">
        <f>IF(Tableau43[[#This Row],[Nom
]]&lt;&gt;"",VLOOKUP(Tableau43[[#This Row],[Matricule 
]],BASEDATA,3,FALSE),"")</f>
        <v/>
      </c>
      <c r="C63" s="72" t="str">
        <f>IF(Tableau43[[#This Row],[Nom
]]&lt;&gt;"",VLOOKUP(Tableau43[[#This Row],[Matricule 
]],BASEDATA,2,FALSE),"")</f>
        <v/>
      </c>
      <c r="D63" s="216" t="str">
        <f>IF(Tableau43[[#This Row],[Nom
]]&lt;&gt;"",VLOOKUP(E63,DATA!A:U,3,FALSE),"")</f>
        <v/>
      </c>
      <c r="F63" s="1" t="str">
        <f>IF(Tableau43[[#This Row],[Nom
]]&lt;&gt;"",VLOOKUP(E63,DATA!A:U,2,FALSE),"")</f>
        <v/>
      </c>
      <c r="G63" s="69" t="str">
        <f>IF(Tableau43[[#This Row],[Nom
]]&lt;&gt;"",VLOOKUP(Tableau43[[#This Row],[Matricule 
]],BASESERVICE,4,FALSE),"")</f>
        <v/>
      </c>
      <c r="H63" s="69"/>
      <c r="I63" s="70"/>
      <c r="J63" s="69"/>
      <c r="K63" s="70"/>
      <c r="L63" s="103"/>
      <c r="M63" s="70"/>
      <c r="N63" s="3"/>
      <c r="O63" s="70"/>
      <c r="P63" s="69"/>
      <c r="Q63" s="70"/>
      <c r="R63" s="69"/>
      <c r="S63" s="62"/>
      <c r="T63" s="62"/>
      <c r="U63" s="62"/>
      <c r="V63" s="62"/>
      <c r="W63" s="62"/>
      <c r="X63" s="62"/>
      <c r="Y63" s="71"/>
      <c r="Z63" s="71"/>
      <c r="AA63" s="71"/>
      <c r="AB63" s="71"/>
      <c r="AC63" s="62"/>
    </row>
    <row r="64" spans="1:29" x14ac:dyDescent="0.35">
      <c r="A64" s="65" t="str">
        <f>IF(Tableau43[[#This Row],[Nom
]]&lt;&gt;"",VLOOKUP(Tableau43[[#This Row],[Matricule 
]],BASEDATA,5,FALSE),"")</f>
        <v/>
      </c>
      <c r="B64" s="6" t="str">
        <f>IF(Tableau43[[#This Row],[Nom
]]&lt;&gt;"",VLOOKUP(Tableau43[[#This Row],[Matricule 
]],BASEDATA,3,FALSE),"")</f>
        <v/>
      </c>
      <c r="C64" s="72" t="str">
        <f>IF(Tableau43[[#This Row],[Nom
]]&lt;&gt;"",VLOOKUP(Tableau43[[#This Row],[Matricule 
]],BASEDATA,2,FALSE),"")</f>
        <v/>
      </c>
      <c r="D64" s="216" t="str">
        <f>IF(Tableau43[[#This Row],[Nom
]]&lt;&gt;"",VLOOKUP(E64,DATA!A:U,3,FALSE),"")</f>
        <v/>
      </c>
      <c r="F64" s="1" t="str">
        <f>IF(Tableau43[[#This Row],[Nom
]]&lt;&gt;"",VLOOKUP(E64,DATA!A:U,2,FALSE),"")</f>
        <v/>
      </c>
      <c r="G64" s="69" t="str">
        <f>IF(Tableau43[[#This Row],[Nom
]]&lt;&gt;"",VLOOKUP(Tableau43[[#This Row],[Matricule 
]],BASESERVICE,4,FALSE),"")</f>
        <v/>
      </c>
      <c r="H64" s="69"/>
      <c r="I64" s="70"/>
      <c r="J64" s="69"/>
      <c r="K64" s="70"/>
      <c r="L64" s="103"/>
      <c r="M64" s="70"/>
      <c r="N64" s="3"/>
      <c r="O64" s="70"/>
      <c r="P64" s="69"/>
      <c r="Q64" s="70"/>
      <c r="R64" s="69"/>
      <c r="S64" s="62"/>
      <c r="T64" s="62"/>
      <c r="U64" s="62"/>
      <c r="V64" s="62"/>
      <c r="W64" s="62"/>
      <c r="X64" s="62"/>
      <c r="Y64" s="71"/>
      <c r="Z64" s="71"/>
      <c r="AA64" s="71"/>
      <c r="AB64" s="71"/>
      <c r="AC64" s="62"/>
    </row>
    <row r="65" spans="1:29" x14ac:dyDescent="0.35">
      <c r="A65" s="65" t="str">
        <f>IF(Tableau43[[#This Row],[Nom
]]&lt;&gt;"",VLOOKUP(Tableau43[[#This Row],[Matricule 
]],BASEDATA,5,FALSE),"")</f>
        <v/>
      </c>
      <c r="B65" s="6" t="str">
        <f>IF(Tableau43[[#This Row],[Nom
]]&lt;&gt;"",VLOOKUP(Tableau43[[#This Row],[Matricule 
]],BASEDATA,3,FALSE),"")</f>
        <v/>
      </c>
      <c r="C65" s="72" t="str">
        <f>IF(Tableau43[[#This Row],[Nom
]]&lt;&gt;"",VLOOKUP(Tableau43[[#This Row],[Matricule 
]],BASEDATA,2,FALSE),"")</f>
        <v/>
      </c>
      <c r="D65" s="216" t="str">
        <f>IF(Tableau43[[#This Row],[Nom
]]&lt;&gt;"",VLOOKUP(E65,DATA!A:U,3,FALSE),"")</f>
        <v/>
      </c>
      <c r="F65" s="1" t="str">
        <f>IF(Tableau43[[#This Row],[Nom
]]&lt;&gt;"",VLOOKUP(E65,DATA!A:U,2,FALSE),"")</f>
        <v/>
      </c>
      <c r="G65" s="69" t="str">
        <f>IF(Tableau43[[#This Row],[Nom
]]&lt;&gt;"",VLOOKUP(Tableau43[[#This Row],[Matricule 
]],BASESERVICE,4,FALSE),"")</f>
        <v/>
      </c>
      <c r="H65" s="69"/>
      <c r="I65" s="70"/>
      <c r="J65" s="69"/>
      <c r="K65" s="70"/>
      <c r="L65" s="103"/>
      <c r="M65" s="70"/>
      <c r="N65" s="3"/>
      <c r="O65" s="70"/>
      <c r="P65" s="69"/>
      <c r="Q65" s="70"/>
      <c r="R65" s="69"/>
      <c r="S65" s="62"/>
      <c r="T65" s="62"/>
      <c r="U65" s="62"/>
      <c r="V65" s="62"/>
      <c r="W65" s="62"/>
      <c r="X65" s="62"/>
      <c r="Y65" s="71"/>
      <c r="Z65" s="71"/>
      <c r="AA65" s="71"/>
      <c r="AB65" s="71"/>
      <c r="AC65" s="62"/>
    </row>
    <row r="66" spans="1:29" x14ac:dyDescent="0.35">
      <c r="A66" s="65" t="str">
        <f>IF(Tableau43[[#This Row],[Nom
]]&lt;&gt;"",VLOOKUP(Tableau43[[#This Row],[Matricule 
]],BASEDATA,5,FALSE),"")</f>
        <v/>
      </c>
      <c r="B66" s="6" t="str">
        <f>IF(Tableau43[[#This Row],[Nom
]]&lt;&gt;"",VLOOKUP(Tableau43[[#This Row],[Matricule 
]],BASEDATA,3,FALSE),"")</f>
        <v/>
      </c>
      <c r="C66" s="72" t="str">
        <f>IF(Tableau43[[#This Row],[Nom
]]&lt;&gt;"",VLOOKUP(Tableau43[[#This Row],[Matricule 
]],BASEDATA,2,FALSE),"")</f>
        <v/>
      </c>
      <c r="D66" s="216" t="str">
        <f>IF(Tableau43[[#This Row],[Nom
]]&lt;&gt;"",VLOOKUP(E66,DATA!A:U,3,FALSE),"")</f>
        <v/>
      </c>
      <c r="F66" s="1" t="str">
        <f>IF(Tableau43[[#This Row],[Nom
]]&lt;&gt;"",VLOOKUP(E66,DATA!A:U,2,FALSE),"")</f>
        <v/>
      </c>
      <c r="G66" s="69" t="str">
        <f>IF(Tableau43[[#This Row],[Nom
]]&lt;&gt;"",VLOOKUP(Tableau43[[#This Row],[Matricule 
]],BASESERVICE,4,FALSE),"")</f>
        <v/>
      </c>
      <c r="H66" s="69"/>
      <c r="I66" s="70"/>
      <c r="J66" s="69"/>
      <c r="K66" s="70"/>
      <c r="L66" s="103"/>
      <c r="M66" s="70"/>
      <c r="N66" s="3"/>
      <c r="O66" s="70"/>
      <c r="P66" s="69"/>
      <c r="Q66" s="70"/>
      <c r="R66" s="69"/>
      <c r="S66" s="62"/>
      <c r="T66" s="62"/>
      <c r="U66" s="62"/>
      <c r="V66" s="62"/>
      <c r="W66" s="62"/>
      <c r="X66" s="62"/>
      <c r="Y66" s="71"/>
      <c r="Z66" s="71"/>
      <c r="AA66" s="71"/>
      <c r="AB66" s="71"/>
      <c r="AC66" s="62"/>
    </row>
    <row r="67" spans="1:29" x14ac:dyDescent="0.35">
      <c r="A67" s="65" t="str">
        <f>IF(Tableau43[[#This Row],[Nom
]]&lt;&gt;"",VLOOKUP(Tableau43[[#This Row],[Matricule 
]],BASEDATA,5,FALSE),"")</f>
        <v/>
      </c>
      <c r="B67" s="6" t="str">
        <f>IF(Tableau43[[#This Row],[Nom
]]&lt;&gt;"",VLOOKUP(Tableau43[[#This Row],[Matricule 
]],BASEDATA,3,FALSE),"")</f>
        <v/>
      </c>
      <c r="C67" s="72" t="str">
        <f>IF(Tableau43[[#This Row],[Nom
]]&lt;&gt;"",VLOOKUP(Tableau43[[#This Row],[Matricule 
]],BASEDATA,2,FALSE),"")</f>
        <v/>
      </c>
      <c r="D67" s="216" t="str">
        <f>IF(Tableau43[[#This Row],[Nom
]]&lt;&gt;"",VLOOKUP(E67,DATA!A:U,3,FALSE),"")</f>
        <v/>
      </c>
      <c r="F67" s="1" t="str">
        <f>IF(Tableau43[[#This Row],[Nom
]]&lt;&gt;"",VLOOKUP(E67,DATA!A:U,2,FALSE),"")</f>
        <v/>
      </c>
      <c r="G67" s="69" t="str">
        <f>IF(Tableau43[[#This Row],[Nom
]]&lt;&gt;"",VLOOKUP(Tableau43[[#This Row],[Matricule 
]],BASESERVICE,4,FALSE),"")</f>
        <v/>
      </c>
      <c r="H67" s="69"/>
      <c r="I67" s="70"/>
      <c r="J67" s="69"/>
      <c r="K67" s="70"/>
      <c r="L67" s="103"/>
      <c r="M67" s="70"/>
      <c r="N67" s="3"/>
      <c r="O67" s="70"/>
      <c r="P67" s="69"/>
      <c r="Q67" s="70"/>
      <c r="R67" s="69"/>
      <c r="S67" s="62"/>
      <c r="T67" s="62"/>
      <c r="U67" s="62"/>
      <c r="V67" s="62"/>
      <c r="W67" s="62"/>
      <c r="X67" s="62"/>
      <c r="Y67" s="71"/>
      <c r="Z67" s="71"/>
      <c r="AA67" s="71"/>
      <c r="AB67" s="71"/>
      <c r="AC67" s="62"/>
    </row>
    <row r="68" spans="1:29" x14ac:dyDescent="0.35">
      <c r="A68" s="65" t="str">
        <f>IF(Tableau43[[#This Row],[Nom
]]&lt;&gt;"",VLOOKUP(Tableau43[[#This Row],[Matricule 
]],BASEDATA,5,FALSE),"")</f>
        <v/>
      </c>
      <c r="B68" s="6" t="str">
        <f>IF(Tableau43[[#This Row],[Nom
]]&lt;&gt;"",VLOOKUP(Tableau43[[#This Row],[Matricule 
]],BASEDATA,3,FALSE),"")</f>
        <v/>
      </c>
      <c r="C68" s="72" t="str">
        <f>IF(Tableau43[[#This Row],[Nom
]]&lt;&gt;"",VLOOKUP(Tableau43[[#This Row],[Matricule 
]],BASEDATA,2,FALSE),"")</f>
        <v/>
      </c>
      <c r="D68" s="216" t="str">
        <f>IF(Tableau43[[#This Row],[Nom
]]&lt;&gt;"",VLOOKUP(E68,DATA!A:U,3,FALSE),"")</f>
        <v/>
      </c>
      <c r="F68" s="1" t="str">
        <f>IF(Tableau43[[#This Row],[Nom
]]&lt;&gt;"",VLOOKUP(E68,DATA!A:U,2,FALSE),"")</f>
        <v/>
      </c>
      <c r="G68" s="69" t="str">
        <f>IF(Tableau43[[#This Row],[Nom
]]&lt;&gt;"",VLOOKUP(Tableau43[[#This Row],[Matricule 
]],BASESERVICE,4,FALSE),"")</f>
        <v/>
      </c>
      <c r="H68" s="69"/>
      <c r="I68" s="70"/>
      <c r="J68" s="69"/>
      <c r="K68" s="70"/>
      <c r="L68" s="103"/>
      <c r="M68" s="70"/>
      <c r="N68" s="3"/>
      <c r="O68" s="70"/>
      <c r="P68" s="69"/>
      <c r="Q68" s="70"/>
      <c r="R68" s="69"/>
      <c r="S68" s="62"/>
      <c r="T68" s="62"/>
      <c r="U68" s="62"/>
      <c r="V68" s="62"/>
      <c r="W68" s="62"/>
      <c r="X68" s="62"/>
      <c r="Y68" s="71"/>
      <c r="Z68" s="71"/>
      <c r="AA68" s="71"/>
      <c r="AB68" s="71"/>
      <c r="AC68" s="62"/>
    </row>
    <row r="69" spans="1:29" x14ac:dyDescent="0.35">
      <c r="A69" s="65" t="str">
        <f>IF(Tableau43[[#This Row],[Nom
]]&lt;&gt;"",VLOOKUP(Tableau43[[#This Row],[Matricule 
]],BASEDATA,5,FALSE),"")</f>
        <v/>
      </c>
      <c r="B69" s="6" t="str">
        <f>IF(Tableau43[[#This Row],[Nom
]]&lt;&gt;"",VLOOKUP(Tableau43[[#This Row],[Matricule 
]],BASEDATA,3,FALSE),"")</f>
        <v/>
      </c>
      <c r="C69" s="72" t="str">
        <f>IF(Tableau43[[#This Row],[Nom
]]&lt;&gt;"",VLOOKUP(Tableau43[[#This Row],[Matricule 
]],BASEDATA,2,FALSE),"")</f>
        <v/>
      </c>
      <c r="D69" s="216" t="str">
        <f>IF(Tableau43[[#This Row],[Nom
]]&lt;&gt;"",VLOOKUP(E69,DATA!A:U,3,FALSE),"")</f>
        <v/>
      </c>
      <c r="F69" s="1" t="str">
        <f>IF(Tableau43[[#This Row],[Nom
]]&lt;&gt;"",VLOOKUP(E69,DATA!A:U,2,FALSE),"")</f>
        <v/>
      </c>
      <c r="G69" s="69" t="str">
        <f>IF(Tableau43[[#This Row],[Nom
]]&lt;&gt;"",VLOOKUP(Tableau43[[#This Row],[Matricule 
]],BASESERVICE,4,FALSE),"")</f>
        <v/>
      </c>
      <c r="H69" s="69"/>
      <c r="I69" s="70"/>
      <c r="J69" s="69"/>
      <c r="K69" s="70"/>
      <c r="L69" s="103"/>
      <c r="M69" s="70"/>
      <c r="N69" s="3"/>
      <c r="O69" s="70"/>
      <c r="P69" s="69"/>
      <c r="Q69" s="70"/>
      <c r="R69" s="69"/>
      <c r="S69" s="62"/>
      <c r="T69" s="62"/>
      <c r="U69" s="62"/>
      <c r="V69" s="62"/>
      <c r="W69" s="62"/>
      <c r="X69" s="62"/>
      <c r="Y69" s="71"/>
      <c r="Z69" s="71"/>
      <c r="AA69" s="71"/>
      <c r="AB69" s="71"/>
      <c r="AC69" s="62"/>
    </row>
    <row r="70" spans="1:29" x14ac:dyDescent="0.35">
      <c r="A70" s="65" t="str">
        <f>IF(Tableau43[[#This Row],[Nom
]]&lt;&gt;"",VLOOKUP(Tableau43[[#This Row],[Matricule 
]],BASEDATA,5,FALSE),"")</f>
        <v/>
      </c>
      <c r="B70" s="6" t="str">
        <f>IF(Tableau43[[#This Row],[Nom
]]&lt;&gt;"",VLOOKUP(Tableau43[[#This Row],[Matricule 
]],BASEDATA,3,FALSE),"")</f>
        <v/>
      </c>
      <c r="C70" s="72" t="str">
        <f>IF(Tableau43[[#This Row],[Nom
]]&lt;&gt;"",VLOOKUP(Tableau43[[#This Row],[Matricule 
]],BASEDATA,2,FALSE),"")</f>
        <v/>
      </c>
      <c r="D70" s="216" t="str">
        <f>IF(Tableau43[[#This Row],[Nom
]]&lt;&gt;"",VLOOKUP(E70,DATA!A:U,3,FALSE),"")</f>
        <v/>
      </c>
      <c r="F70" s="1" t="str">
        <f>IF(Tableau43[[#This Row],[Nom
]]&lt;&gt;"",VLOOKUP(E70,DATA!A:U,2,FALSE),"")</f>
        <v/>
      </c>
      <c r="G70" s="69" t="str">
        <f>IF(Tableau43[[#This Row],[Nom
]]&lt;&gt;"",VLOOKUP(Tableau43[[#This Row],[Matricule 
]],BASESERVICE,4,FALSE),"")</f>
        <v/>
      </c>
      <c r="H70" s="69"/>
      <c r="I70" s="70"/>
      <c r="J70" s="69"/>
      <c r="K70" s="70"/>
      <c r="L70" s="103"/>
      <c r="M70" s="70"/>
      <c r="N70" s="3"/>
      <c r="O70" s="70"/>
      <c r="P70" s="69"/>
      <c r="Q70" s="70"/>
      <c r="R70" s="69"/>
      <c r="S70" s="62"/>
      <c r="T70" s="62"/>
      <c r="U70" s="62"/>
      <c r="V70" s="62"/>
      <c r="W70" s="62"/>
      <c r="X70" s="62"/>
      <c r="Y70" s="71"/>
      <c r="Z70" s="71"/>
      <c r="AA70" s="71"/>
      <c r="AB70" s="71"/>
      <c r="AC70" s="62"/>
    </row>
    <row r="71" spans="1:29" x14ac:dyDescent="0.35">
      <c r="A71" s="65" t="str">
        <f>IF(Tableau43[[#This Row],[Nom
]]&lt;&gt;"",VLOOKUP(Tableau43[[#This Row],[Matricule 
]],BASEDATA,5,FALSE),"")</f>
        <v/>
      </c>
      <c r="B71" s="6" t="str">
        <f>IF(Tableau43[[#This Row],[Nom
]]&lt;&gt;"",VLOOKUP(Tableau43[[#This Row],[Matricule 
]],BASEDATA,3,FALSE),"")</f>
        <v/>
      </c>
      <c r="C71" s="72" t="str">
        <f>IF(Tableau43[[#This Row],[Nom
]]&lt;&gt;"",VLOOKUP(Tableau43[[#This Row],[Matricule 
]],BASEDATA,2,FALSE),"")</f>
        <v/>
      </c>
      <c r="D71" s="216" t="str">
        <f>IF(Tableau43[[#This Row],[Nom
]]&lt;&gt;"",VLOOKUP(E71,DATA!A:U,3,FALSE),"")</f>
        <v/>
      </c>
      <c r="F71" s="1" t="str">
        <f>IF(Tableau43[[#This Row],[Nom
]]&lt;&gt;"",VLOOKUP(E71,DATA!A:U,2,FALSE),"")</f>
        <v/>
      </c>
      <c r="G71" s="69" t="str">
        <f>IF(Tableau43[[#This Row],[Nom
]]&lt;&gt;"",VLOOKUP(Tableau43[[#This Row],[Matricule 
]],BASESERVICE,4,FALSE),"")</f>
        <v/>
      </c>
      <c r="H71" s="69"/>
      <c r="I71" s="70"/>
      <c r="J71" s="69"/>
      <c r="K71" s="70"/>
      <c r="L71" s="103"/>
      <c r="M71" s="70"/>
      <c r="N71" s="3"/>
      <c r="O71" s="70"/>
      <c r="P71" s="69"/>
      <c r="Q71" s="70"/>
      <c r="R71" s="69"/>
      <c r="S71" s="62"/>
      <c r="T71" s="62"/>
      <c r="U71" s="62"/>
      <c r="V71" s="62"/>
      <c r="W71" s="62"/>
      <c r="X71" s="62"/>
      <c r="Y71" s="71"/>
      <c r="Z71" s="71"/>
      <c r="AA71" s="71"/>
      <c r="AB71" s="71"/>
      <c r="AC71" s="62"/>
    </row>
    <row r="72" spans="1:29" x14ac:dyDescent="0.35">
      <c r="A72" s="65" t="str">
        <f>IF(Tableau43[[#This Row],[Nom
]]&lt;&gt;"",VLOOKUP(Tableau43[[#This Row],[Matricule 
]],BASEDATA,5,FALSE),"")</f>
        <v/>
      </c>
      <c r="B72" s="6" t="str">
        <f>IF(Tableau43[[#This Row],[Nom
]]&lt;&gt;"",VLOOKUP(Tableau43[[#This Row],[Matricule 
]],BASEDATA,3,FALSE),"")</f>
        <v/>
      </c>
      <c r="C72" s="72" t="str">
        <f>IF(Tableau43[[#This Row],[Nom
]]&lt;&gt;"",VLOOKUP(Tableau43[[#This Row],[Matricule 
]],BASEDATA,2,FALSE),"")</f>
        <v/>
      </c>
      <c r="D72" s="216" t="str">
        <f>IF(Tableau43[[#This Row],[Nom
]]&lt;&gt;"",VLOOKUP(E72,DATA!A:U,3,FALSE),"")</f>
        <v/>
      </c>
      <c r="F72" s="1" t="str">
        <f>IF(Tableau43[[#This Row],[Nom
]]&lt;&gt;"",VLOOKUP(E72,DATA!A:U,2,FALSE),"")</f>
        <v/>
      </c>
      <c r="G72" s="69" t="str">
        <f>IF(Tableau43[[#This Row],[Nom
]]&lt;&gt;"",VLOOKUP(Tableau43[[#This Row],[Matricule 
]],BASESERVICE,4,FALSE),"")</f>
        <v/>
      </c>
      <c r="H72" s="69"/>
      <c r="I72" s="70"/>
      <c r="J72" s="69"/>
      <c r="K72" s="70"/>
      <c r="L72" s="103"/>
      <c r="M72" s="70"/>
      <c r="N72" s="3"/>
      <c r="O72" s="70"/>
      <c r="P72" s="69"/>
      <c r="Q72" s="70"/>
      <c r="R72" s="69"/>
      <c r="S72" s="62"/>
      <c r="T72" s="62"/>
      <c r="U72" s="62"/>
      <c r="V72" s="62"/>
      <c r="W72" s="62"/>
      <c r="X72" s="62"/>
      <c r="Y72" s="71"/>
      <c r="Z72" s="71"/>
      <c r="AA72" s="71"/>
      <c r="AB72" s="71"/>
      <c r="AC72" s="62"/>
    </row>
    <row r="73" spans="1:29" x14ac:dyDescent="0.35">
      <c r="A73" s="65" t="str">
        <f>IF(Tableau43[[#This Row],[Nom
]]&lt;&gt;"",VLOOKUP(Tableau43[[#This Row],[Matricule 
]],BASEDATA,5,FALSE),"")</f>
        <v/>
      </c>
      <c r="B73" s="6" t="str">
        <f>IF(Tableau43[[#This Row],[Nom
]]&lt;&gt;"",VLOOKUP(Tableau43[[#This Row],[Matricule 
]],BASEDATA,3,FALSE),"")</f>
        <v/>
      </c>
      <c r="C73" s="72" t="str">
        <f>IF(Tableau43[[#This Row],[Nom
]]&lt;&gt;"",VLOOKUP(Tableau43[[#This Row],[Matricule 
]],BASEDATA,2,FALSE),"")</f>
        <v/>
      </c>
      <c r="D73" s="216" t="str">
        <f>IF(Tableau43[[#This Row],[Nom
]]&lt;&gt;"",VLOOKUP(E73,DATA!A:U,3,FALSE),"")</f>
        <v/>
      </c>
      <c r="F73" s="1" t="str">
        <f>IF(Tableau43[[#This Row],[Nom
]]&lt;&gt;"",VLOOKUP(E73,DATA!A:U,2,FALSE),"")</f>
        <v/>
      </c>
      <c r="G73" s="69" t="str">
        <f>IF(Tableau43[[#This Row],[Nom
]]&lt;&gt;"",VLOOKUP(Tableau43[[#This Row],[Matricule 
]],BASESERVICE,4,FALSE),"")</f>
        <v/>
      </c>
      <c r="H73" s="69"/>
      <c r="I73" s="70"/>
      <c r="J73" s="69"/>
      <c r="K73" s="70"/>
      <c r="L73" s="103"/>
      <c r="M73" s="70"/>
      <c r="N73" s="3"/>
      <c r="O73" s="70"/>
      <c r="P73" s="69"/>
      <c r="Q73" s="70"/>
      <c r="R73" s="69"/>
      <c r="S73" s="62"/>
      <c r="T73" s="62"/>
      <c r="U73" s="62"/>
      <c r="V73" s="62"/>
      <c r="W73" s="62"/>
      <c r="X73" s="62"/>
      <c r="Y73" s="71"/>
      <c r="Z73" s="71"/>
      <c r="AA73" s="71"/>
      <c r="AB73" s="71"/>
      <c r="AC73" s="62"/>
    </row>
    <row r="74" spans="1:29" x14ac:dyDescent="0.35">
      <c r="A74" s="65" t="str">
        <f>IF(Tableau43[[#This Row],[Nom
]]&lt;&gt;"",VLOOKUP(Tableau43[[#This Row],[Matricule 
]],BASEDATA,5,FALSE),"")</f>
        <v/>
      </c>
      <c r="B74" s="6" t="str">
        <f>IF(Tableau43[[#This Row],[Nom
]]&lt;&gt;"",VLOOKUP(Tableau43[[#This Row],[Matricule 
]],BASEDATA,3,FALSE),"")</f>
        <v/>
      </c>
      <c r="C74" s="72" t="str">
        <f>IF(Tableau43[[#This Row],[Nom
]]&lt;&gt;"",VLOOKUP(Tableau43[[#This Row],[Matricule 
]],BASEDATA,2,FALSE),"")</f>
        <v/>
      </c>
      <c r="D74" s="216" t="str">
        <f>IF(Tableau43[[#This Row],[Nom
]]&lt;&gt;"",VLOOKUP(E74,DATA!A:U,3,FALSE),"")</f>
        <v/>
      </c>
      <c r="F74" s="1" t="str">
        <f>IF(Tableau43[[#This Row],[Nom
]]&lt;&gt;"",VLOOKUP(E74,DATA!A:U,2,FALSE),"")</f>
        <v/>
      </c>
      <c r="G74" s="69" t="str">
        <f>IF(Tableau43[[#This Row],[Nom
]]&lt;&gt;"",VLOOKUP(Tableau43[[#This Row],[Matricule 
]],BASESERVICE,4,FALSE),"")</f>
        <v/>
      </c>
      <c r="H74" s="105"/>
      <c r="I74" s="104"/>
      <c r="J74" s="69"/>
      <c r="K74" s="70"/>
      <c r="L74" s="103"/>
      <c r="M74" s="70"/>
      <c r="N74" s="3"/>
      <c r="O74" s="70"/>
      <c r="P74" s="69"/>
      <c r="Q74" s="70"/>
      <c r="R74" s="69"/>
      <c r="S74" s="62"/>
      <c r="T74" s="62"/>
      <c r="U74" s="62"/>
      <c r="V74" s="62"/>
      <c r="W74" s="62"/>
      <c r="X74" s="62"/>
      <c r="Y74" s="106"/>
      <c r="Z74" s="106"/>
      <c r="AA74" s="106"/>
      <c r="AB74" s="106"/>
      <c r="AC74" s="62"/>
    </row>
    <row r="75" spans="1:29" x14ac:dyDescent="0.35">
      <c r="A75" s="65" t="str">
        <f>IF(Tableau43[[#This Row],[Nom
]]&lt;&gt;"",VLOOKUP(Tableau43[[#This Row],[Matricule 
]],BASEDATA,5,FALSE),"")</f>
        <v/>
      </c>
      <c r="B75" s="6" t="str">
        <f>IF(Tableau43[[#This Row],[Nom
]]&lt;&gt;"",VLOOKUP(Tableau43[[#This Row],[Matricule 
]],BASEDATA,3,FALSE),"")</f>
        <v/>
      </c>
      <c r="C75" s="72" t="str">
        <f>IF(Tableau43[[#This Row],[Nom
]]&lt;&gt;"",VLOOKUP(Tableau43[[#This Row],[Matricule 
]],BASEDATA,2,FALSE),"")</f>
        <v/>
      </c>
      <c r="D75" s="216" t="str">
        <f>IF(Tableau43[[#This Row],[Nom
]]&lt;&gt;"",VLOOKUP(E75,DATA!A:U,3,FALSE),"")</f>
        <v/>
      </c>
      <c r="F75" s="1" t="str">
        <f>IF(Tableau43[[#This Row],[Nom
]]&lt;&gt;"",VLOOKUP(E75,DATA!A:U,2,FALSE),"")</f>
        <v/>
      </c>
      <c r="G75" s="69" t="str">
        <f>IF(Tableau43[[#This Row],[Nom
]]&lt;&gt;"",VLOOKUP(Tableau43[[#This Row],[Matricule 
]],BASESERVICE,4,FALSE),"")</f>
        <v/>
      </c>
      <c r="H75" s="105"/>
      <c r="I75" s="104"/>
      <c r="J75" s="69"/>
      <c r="K75" s="70"/>
      <c r="L75" s="103"/>
      <c r="M75" s="70"/>
      <c r="N75" s="3"/>
      <c r="O75" s="70"/>
      <c r="P75" s="69"/>
      <c r="Q75" s="70"/>
      <c r="R75" s="69"/>
      <c r="S75" s="62"/>
      <c r="T75" s="62"/>
      <c r="U75" s="62"/>
      <c r="V75" s="62"/>
      <c r="W75" s="62"/>
      <c r="X75" s="62"/>
      <c r="Y75" s="106"/>
      <c r="Z75" s="106"/>
      <c r="AA75" s="106"/>
      <c r="AB75" s="106"/>
      <c r="AC75" s="62"/>
    </row>
    <row r="76" spans="1:29" x14ac:dyDescent="0.35">
      <c r="A76" s="65" t="str">
        <f>IF(Tableau43[[#This Row],[Nom
]]&lt;&gt;"",VLOOKUP(Tableau43[[#This Row],[Matricule 
]],BASEDATA,5,FALSE),"")</f>
        <v/>
      </c>
      <c r="B76" s="6" t="str">
        <f>IF(Tableau43[[#This Row],[Nom
]]&lt;&gt;"",VLOOKUP(Tableau43[[#This Row],[Matricule 
]],BASEDATA,3,FALSE),"")</f>
        <v/>
      </c>
      <c r="C76" s="72" t="str">
        <f>IF(Tableau43[[#This Row],[Nom
]]&lt;&gt;"",VLOOKUP(Tableau43[[#This Row],[Matricule 
]],BASEDATA,2,FALSE),"")</f>
        <v/>
      </c>
      <c r="D76" s="216" t="str">
        <f>IF(Tableau43[[#This Row],[Nom
]]&lt;&gt;"",VLOOKUP(E76,DATA!A:U,3,FALSE),"")</f>
        <v/>
      </c>
      <c r="F76" s="1" t="str">
        <f>IF(Tableau43[[#This Row],[Nom
]]&lt;&gt;"",VLOOKUP(E76,DATA!A:U,2,FALSE),"")</f>
        <v/>
      </c>
      <c r="G76" s="69" t="str">
        <f>IF(Tableau43[[#This Row],[Nom
]]&lt;&gt;"",VLOOKUP(Tableau43[[#This Row],[Matricule 
]],BASESERVICE,4,FALSE),"")</f>
        <v/>
      </c>
      <c r="H76" s="105"/>
      <c r="I76" s="104"/>
      <c r="J76" s="69"/>
      <c r="K76" s="70"/>
      <c r="L76" s="103"/>
      <c r="M76" s="70"/>
      <c r="N76" s="3"/>
      <c r="O76" s="70"/>
      <c r="P76" s="69"/>
      <c r="Q76" s="70"/>
      <c r="R76" s="69"/>
      <c r="S76" s="62"/>
      <c r="T76" s="62"/>
      <c r="U76" s="62"/>
      <c r="V76" s="62"/>
      <c r="W76" s="62"/>
      <c r="X76" s="62"/>
      <c r="Y76" s="106"/>
      <c r="Z76" s="106"/>
      <c r="AA76" s="106"/>
      <c r="AB76" s="106"/>
      <c r="AC76" s="62"/>
    </row>
    <row r="77" spans="1:29" x14ac:dyDescent="0.35">
      <c r="A77" s="65" t="str">
        <f>IF(Tableau43[[#This Row],[Nom
]]&lt;&gt;"",VLOOKUP(Tableau43[[#This Row],[Matricule 
]],BASEDATA,5,FALSE),"")</f>
        <v/>
      </c>
      <c r="B77" s="6" t="str">
        <f>IF(Tableau43[[#This Row],[Nom
]]&lt;&gt;"",VLOOKUP(Tableau43[[#This Row],[Matricule 
]],BASEDATA,3,FALSE),"")</f>
        <v/>
      </c>
      <c r="C77" s="72" t="str">
        <f>IF(Tableau43[[#This Row],[Nom
]]&lt;&gt;"",VLOOKUP(Tableau43[[#This Row],[Matricule 
]],BASEDATA,2,FALSE),"")</f>
        <v/>
      </c>
      <c r="D77" s="216" t="str">
        <f>IF(Tableau43[[#This Row],[Nom
]]&lt;&gt;"",VLOOKUP(E77,DATA!A:U,3,FALSE),"")</f>
        <v/>
      </c>
      <c r="F77" s="1" t="str">
        <f>IF(Tableau43[[#This Row],[Nom
]]&lt;&gt;"",VLOOKUP(E77,DATA!A:U,2,FALSE),"")</f>
        <v/>
      </c>
      <c r="G77" s="69" t="str">
        <f>IF(Tableau43[[#This Row],[Nom
]]&lt;&gt;"",VLOOKUP(Tableau43[[#This Row],[Matricule 
]],BASESERVICE,4,FALSE),"")</f>
        <v/>
      </c>
      <c r="H77" s="105"/>
      <c r="I77" s="104"/>
      <c r="J77" s="69"/>
      <c r="K77" s="70"/>
      <c r="L77" s="103"/>
      <c r="M77" s="70"/>
      <c r="N77" s="3"/>
      <c r="O77" s="70"/>
      <c r="P77" s="69"/>
      <c r="Q77" s="70"/>
      <c r="R77" s="69"/>
      <c r="S77" s="62"/>
      <c r="T77" s="62"/>
      <c r="U77" s="62"/>
      <c r="V77" s="62"/>
      <c r="W77" s="62"/>
      <c r="X77" s="62"/>
      <c r="Y77" s="106"/>
      <c r="Z77" s="106"/>
      <c r="AA77" s="106"/>
      <c r="AB77" s="106"/>
      <c r="AC77" s="62"/>
    </row>
    <row r="78" spans="1:29" x14ac:dyDescent="0.35">
      <c r="A78" s="65" t="str">
        <f>IF(Tableau43[[#This Row],[Nom
]]&lt;&gt;"",VLOOKUP(Tableau43[[#This Row],[Matricule 
]],BASEDATA,5,FALSE),"")</f>
        <v/>
      </c>
      <c r="B78" s="6" t="str">
        <f>IF(Tableau43[[#This Row],[Nom
]]&lt;&gt;"",VLOOKUP(Tableau43[[#This Row],[Matricule 
]],BASEDATA,3,FALSE),"")</f>
        <v/>
      </c>
      <c r="C78" s="72" t="str">
        <f>IF(Tableau43[[#This Row],[Nom
]]&lt;&gt;"",VLOOKUP(Tableau43[[#This Row],[Matricule 
]],BASEDATA,2,FALSE),"")</f>
        <v/>
      </c>
      <c r="D78" s="216" t="str">
        <f>IF(Tableau43[[#This Row],[Nom
]]&lt;&gt;"",VLOOKUP(E78,DATA!A:U,3,FALSE),"")</f>
        <v/>
      </c>
      <c r="F78" s="1" t="str">
        <f>IF(Tableau43[[#This Row],[Nom
]]&lt;&gt;"",VLOOKUP(E78,DATA!A:U,2,FALSE),"")</f>
        <v/>
      </c>
      <c r="G78" s="69" t="str">
        <f>IF(Tableau43[[#This Row],[Nom
]]&lt;&gt;"",VLOOKUP(Tableau43[[#This Row],[Matricule 
]],BASESERVICE,4,FALSE),"")</f>
        <v/>
      </c>
      <c r="H78" s="105"/>
      <c r="I78" s="104"/>
      <c r="J78" s="69"/>
      <c r="K78" s="70"/>
      <c r="L78" s="103"/>
      <c r="M78" s="70"/>
      <c r="N78" s="3"/>
      <c r="O78" s="70"/>
      <c r="P78" s="69"/>
      <c r="Q78" s="70"/>
      <c r="R78" s="69"/>
      <c r="S78" s="62"/>
      <c r="T78" s="62"/>
      <c r="U78" s="62"/>
      <c r="V78" s="62"/>
      <c r="W78" s="62"/>
      <c r="X78" s="62"/>
      <c r="Y78" s="106"/>
      <c r="Z78" s="106"/>
      <c r="AA78" s="106"/>
      <c r="AB78" s="106"/>
      <c r="AC78" s="62"/>
    </row>
    <row r="79" spans="1:29" x14ac:dyDescent="0.35">
      <c r="A79" s="65" t="str">
        <f>IF(Tableau43[[#This Row],[Nom
]]&lt;&gt;"",VLOOKUP(Tableau43[[#This Row],[Matricule 
]],BASEDATA,5,FALSE),"")</f>
        <v/>
      </c>
      <c r="B79" s="6" t="str">
        <f>IF(Tableau43[[#This Row],[Nom
]]&lt;&gt;"",VLOOKUP(Tableau43[[#This Row],[Matricule 
]],BASEDATA,3,FALSE),"")</f>
        <v/>
      </c>
      <c r="C79" s="72" t="str">
        <f>IF(Tableau43[[#This Row],[Nom
]]&lt;&gt;"",VLOOKUP(Tableau43[[#This Row],[Matricule 
]],BASEDATA,2,FALSE),"")</f>
        <v/>
      </c>
      <c r="D79" s="216" t="str">
        <f>IF(Tableau43[[#This Row],[Nom
]]&lt;&gt;"",VLOOKUP(E79,DATA!A:U,3,FALSE),"")</f>
        <v/>
      </c>
      <c r="F79" s="1" t="str">
        <f>IF(Tableau43[[#This Row],[Nom
]]&lt;&gt;"",VLOOKUP(E79,DATA!A:U,2,FALSE),"")</f>
        <v/>
      </c>
      <c r="G79" s="69" t="str">
        <f>IF(Tableau43[[#This Row],[Nom
]]&lt;&gt;"",VLOOKUP(Tableau43[[#This Row],[Matricule 
]],BASESERVICE,4,FALSE),"")</f>
        <v/>
      </c>
      <c r="H79" s="105"/>
      <c r="I79" s="104"/>
      <c r="J79" s="69"/>
      <c r="K79" s="70"/>
      <c r="L79" s="103"/>
      <c r="M79" s="70"/>
      <c r="N79" s="3"/>
      <c r="O79" s="70"/>
      <c r="P79" s="69"/>
      <c r="Q79" s="70"/>
      <c r="R79" s="69"/>
      <c r="S79" s="62"/>
      <c r="T79" s="62"/>
      <c r="U79" s="62"/>
      <c r="V79" s="62"/>
      <c r="W79" s="62"/>
      <c r="X79" s="62"/>
      <c r="Y79" s="106"/>
      <c r="Z79" s="106"/>
      <c r="AA79" s="106"/>
      <c r="AB79" s="106"/>
      <c r="AC79" s="62"/>
    </row>
    <row r="80" spans="1:29" x14ac:dyDescent="0.35">
      <c r="A80" s="65" t="str">
        <f>IF(Tableau43[[#This Row],[Nom
]]&lt;&gt;"",VLOOKUP(Tableau43[[#This Row],[Matricule 
]],BASEDATA,5,FALSE),"")</f>
        <v/>
      </c>
      <c r="B80" s="6" t="str">
        <f>IF(Tableau43[[#This Row],[Nom
]]&lt;&gt;"",VLOOKUP(Tableau43[[#This Row],[Matricule 
]],BASEDATA,3,FALSE),"")</f>
        <v/>
      </c>
      <c r="C80" s="72" t="str">
        <f>IF(Tableau43[[#This Row],[Nom
]]&lt;&gt;"",VLOOKUP(Tableau43[[#This Row],[Matricule 
]],BASEDATA,2,FALSE),"")</f>
        <v/>
      </c>
      <c r="D80" s="216" t="str">
        <f>IF(Tableau43[[#This Row],[Nom
]]&lt;&gt;"",VLOOKUP(E80,DATA!A:U,3,FALSE),"")</f>
        <v/>
      </c>
      <c r="F80" s="1" t="str">
        <f>IF(Tableau43[[#This Row],[Nom
]]&lt;&gt;"",VLOOKUP(E80,DATA!A:U,2,FALSE),"")</f>
        <v/>
      </c>
      <c r="G80" s="69" t="str">
        <f>IF(Tableau43[[#This Row],[Nom
]]&lt;&gt;"",VLOOKUP(Tableau43[[#This Row],[Matricule 
]],BASESERVICE,4,FALSE),"")</f>
        <v/>
      </c>
      <c r="H80" s="105"/>
      <c r="I80" s="104"/>
      <c r="J80" s="69"/>
      <c r="K80" s="70"/>
      <c r="L80" s="103"/>
      <c r="M80" s="70"/>
      <c r="N80" s="3"/>
      <c r="O80" s="70"/>
      <c r="P80" s="69"/>
      <c r="Q80" s="70"/>
      <c r="R80" s="69"/>
      <c r="S80" s="62"/>
      <c r="T80" s="62"/>
      <c r="U80" s="62"/>
      <c r="V80" s="62"/>
      <c r="W80" s="62"/>
      <c r="X80" s="62"/>
      <c r="Y80" s="106"/>
      <c r="Z80" s="106"/>
      <c r="AA80" s="106"/>
      <c r="AB80" s="106"/>
      <c r="AC80" s="62"/>
    </row>
    <row r="81" spans="1:29" x14ac:dyDescent="0.35">
      <c r="A81" s="65" t="str">
        <f>IF(Tableau43[[#This Row],[Nom
]]&lt;&gt;"",VLOOKUP(Tableau43[[#This Row],[Matricule 
]],BASEDATA,5,FALSE),"")</f>
        <v/>
      </c>
      <c r="B81" s="6" t="str">
        <f>IF(Tableau43[[#This Row],[Nom
]]&lt;&gt;"",VLOOKUP(Tableau43[[#This Row],[Matricule 
]],BASEDATA,3,FALSE),"")</f>
        <v/>
      </c>
      <c r="C81" s="72" t="str">
        <f>IF(Tableau43[[#This Row],[Nom
]]&lt;&gt;"",VLOOKUP(Tableau43[[#This Row],[Matricule 
]],BASEDATA,2,FALSE),"")</f>
        <v/>
      </c>
      <c r="D81" s="216" t="str">
        <f>IF(Tableau43[[#This Row],[Nom
]]&lt;&gt;"",VLOOKUP(E81,DATA!A:U,3,FALSE),"")</f>
        <v/>
      </c>
      <c r="F81" s="1" t="str">
        <f>IF(Tableau43[[#This Row],[Nom
]]&lt;&gt;"",VLOOKUP(E81,DATA!A:U,2,FALSE),"")</f>
        <v/>
      </c>
      <c r="G81" s="69" t="str">
        <f>IF(Tableau43[[#This Row],[Nom
]]&lt;&gt;"",VLOOKUP(Tableau43[[#This Row],[Matricule 
]],BASESERVICE,4,FALSE),"")</f>
        <v/>
      </c>
      <c r="H81" s="105"/>
      <c r="I81" s="104"/>
      <c r="J81" s="69"/>
      <c r="K81" s="70"/>
      <c r="L81" s="103"/>
      <c r="M81" s="70"/>
      <c r="N81" s="3"/>
      <c r="O81" s="70"/>
      <c r="P81" s="69"/>
      <c r="Q81" s="70"/>
      <c r="R81" s="69"/>
      <c r="S81" s="62"/>
      <c r="T81" s="62"/>
      <c r="U81" s="62"/>
      <c r="V81" s="62"/>
      <c r="W81" s="62"/>
      <c r="X81" s="62"/>
      <c r="Y81" s="106"/>
      <c r="Z81" s="106"/>
      <c r="AA81" s="106"/>
      <c r="AB81" s="106"/>
      <c r="AC81" s="62"/>
    </row>
    <row r="82" spans="1:29" x14ac:dyDescent="0.35">
      <c r="A82" s="65" t="str">
        <f>IF(Tableau43[[#This Row],[Nom
]]&lt;&gt;"",VLOOKUP(Tableau43[[#This Row],[Matricule 
]],BASEDATA,5,FALSE),"")</f>
        <v/>
      </c>
      <c r="B82" s="6" t="str">
        <f>IF(Tableau43[[#This Row],[Nom
]]&lt;&gt;"",VLOOKUP(Tableau43[[#This Row],[Matricule 
]],BASEDATA,3,FALSE),"")</f>
        <v/>
      </c>
      <c r="C82" s="72" t="str">
        <f>IF(Tableau43[[#This Row],[Nom
]]&lt;&gt;"",VLOOKUP(Tableau43[[#This Row],[Matricule 
]],BASEDATA,2,FALSE),"")</f>
        <v/>
      </c>
      <c r="D82" s="216" t="str">
        <f>IF(Tableau43[[#This Row],[Nom
]]&lt;&gt;"",VLOOKUP(E82,DATA!A:U,3,FALSE),"")</f>
        <v/>
      </c>
      <c r="F82" s="1" t="str">
        <f>IF(Tableau43[[#This Row],[Nom
]]&lt;&gt;"",VLOOKUP(E82,DATA!A:U,2,FALSE),"")</f>
        <v/>
      </c>
      <c r="G82" s="69" t="str">
        <f>IF(Tableau43[[#This Row],[Nom
]]&lt;&gt;"",VLOOKUP(Tableau43[[#This Row],[Matricule 
]],BASESERVICE,4,FALSE),"")</f>
        <v/>
      </c>
      <c r="H82" s="105"/>
      <c r="I82" s="104"/>
      <c r="J82" s="69"/>
      <c r="K82" s="70"/>
      <c r="L82" s="103"/>
      <c r="M82" s="70"/>
      <c r="N82" s="3"/>
      <c r="O82" s="70"/>
      <c r="P82" s="69"/>
      <c r="Q82" s="70"/>
      <c r="R82" s="69"/>
      <c r="S82" s="62"/>
      <c r="T82" s="62"/>
      <c r="U82" s="62"/>
      <c r="V82" s="62"/>
      <c r="W82" s="62"/>
      <c r="X82" s="62"/>
      <c r="Y82" s="106"/>
      <c r="Z82" s="106"/>
      <c r="AA82" s="106"/>
      <c r="AB82" s="106"/>
      <c r="AC82" s="62"/>
    </row>
    <row r="83" spans="1:29" x14ac:dyDescent="0.35">
      <c r="A83" s="65" t="str">
        <f>IF(Tableau43[[#This Row],[Nom
]]&lt;&gt;"",VLOOKUP(Tableau43[[#This Row],[Matricule 
]],BASEDATA,5,FALSE),"")</f>
        <v/>
      </c>
      <c r="B83" s="6" t="str">
        <f>IF(Tableau43[[#This Row],[Nom
]]&lt;&gt;"",VLOOKUP(Tableau43[[#This Row],[Matricule 
]],BASEDATA,3,FALSE),"")</f>
        <v/>
      </c>
      <c r="C83" s="72" t="str">
        <f>IF(Tableau43[[#This Row],[Nom
]]&lt;&gt;"",VLOOKUP(Tableau43[[#This Row],[Matricule 
]],BASEDATA,2,FALSE),"")</f>
        <v/>
      </c>
      <c r="D83" s="216" t="str">
        <f>IF(Tableau43[[#This Row],[Nom
]]&lt;&gt;"",VLOOKUP(E83,DATA!A:U,3,FALSE),"")</f>
        <v/>
      </c>
      <c r="F83" s="1" t="str">
        <f>IF(Tableau43[[#This Row],[Nom
]]&lt;&gt;"",VLOOKUP(E83,DATA!A:U,2,FALSE),"")</f>
        <v/>
      </c>
      <c r="G83" s="69" t="str">
        <f>IF(Tableau43[[#This Row],[Nom
]]&lt;&gt;"",VLOOKUP(Tableau43[[#This Row],[Matricule 
]],BASESERVICE,4,FALSE),"")</f>
        <v/>
      </c>
      <c r="H83" s="105"/>
      <c r="I83" s="104"/>
      <c r="J83" s="69"/>
      <c r="K83" s="70"/>
      <c r="L83" s="103"/>
      <c r="M83" s="70"/>
      <c r="N83" s="3"/>
      <c r="O83" s="70"/>
      <c r="P83" s="69"/>
      <c r="Q83" s="70"/>
      <c r="R83" s="69"/>
      <c r="S83" s="62"/>
      <c r="T83" s="62"/>
      <c r="U83" s="62"/>
      <c r="V83" s="62"/>
      <c r="W83" s="62"/>
      <c r="X83" s="62"/>
      <c r="Y83" s="106"/>
      <c r="Z83" s="106"/>
      <c r="AA83" s="106"/>
      <c r="AB83" s="106"/>
      <c r="AC83" s="62"/>
    </row>
    <row r="84" spans="1:29" x14ac:dyDescent="0.35">
      <c r="A84" s="65" t="str">
        <f>IF(Tableau43[[#This Row],[Nom
]]&lt;&gt;"",VLOOKUP(Tableau43[[#This Row],[Matricule 
]],BASEDATA,5,FALSE),"")</f>
        <v/>
      </c>
      <c r="B84" s="6" t="str">
        <f>IF(Tableau43[[#This Row],[Nom
]]&lt;&gt;"",VLOOKUP(Tableau43[[#This Row],[Matricule 
]],BASEDATA,3,FALSE),"")</f>
        <v/>
      </c>
      <c r="C84" s="72" t="str">
        <f>IF(Tableau43[[#This Row],[Nom
]]&lt;&gt;"",VLOOKUP(Tableau43[[#This Row],[Matricule 
]],BASEDATA,2,FALSE),"")</f>
        <v/>
      </c>
      <c r="D84" s="216" t="str">
        <f>IF(Tableau43[[#This Row],[Nom
]]&lt;&gt;"",VLOOKUP(E84,DATA!A:U,3,FALSE),"")</f>
        <v/>
      </c>
      <c r="F84" s="1" t="str">
        <f>IF(Tableau43[[#This Row],[Nom
]]&lt;&gt;"",VLOOKUP(E84,DATA!A:U,2,FALSE),"")</f>
        <v/>
      </c>
      <c r="G84" s="69" t="str">
        <f>IF(Tableau43[[#This Row],[Nom
]]&lt;&gt;"",VLOOKUP(Tableau43[[#This Row],[Matricule 
]],BASESERVICE,4,FALSE),"")</f>
        <v/>
      </c>
      <c r="H84" s="105"/>
      <c r="I84" s="104"/>
      <c r="J84" s="69"/>
      <c r="K84" s="70"/>
      <c r="L84" s="103"/>
      <c r="M84" s="70"/>
      <c r="N84" s="3"/>
      <c r="O84" s="70"/>
      <c r="P84" s="69"/>
      <c r="Q84" s="70"/>
      <c r="R84" s="69"/>
      <c r="S84" s="62"/>
      <c r="T84" s="62"/>
      <c r="U84" s="62"/>
      <c r="V84" s="62"/>
      <c r="W84" s="62"/>
      <c r="X84" s="62"/>
      <c r="Y84" s="106"/>
      <c r="Z84" s="106"/>
      <c r="AA84" s="106"/>
      <c r="AB84" s="106"/>
      <c r="AC84" s="62"/>
    </row>
    <row r="85" spans="1:29" x14ac:dyDescent="0.35">
      <c r="A85" s="65" t="str">
        <f>IF(Tableau43[[#This Row],[Nom
]]&lt;&gt;"",VLOOKUP(Tableau43[[#This Row],[Matricule 
]],BASEDATA,5,FALSE),"")</f>
        <v/>
      </c>
      <c r="B85" s="6" t="str">
        <f>IF(Tableau43[[#This Row],[Nom
]]&lt;&gt;"",VLOOKUP(Tableau43[[#This Row],[Matricule 
]],BASEDATA,3,FALSE),"")</f>
        <v/>
      </c>
      <c r="C85" s="72" t="str">
        <f>IF(Tableau43[[#This Row],[Nom
]]&lt;&gt;"",VLOOKUP(Tableau43[[#This Row],[Matricule 
]],BASEDATA,2,FALSE),"")</f>
        <v/>
      </c>
      <c r="D85" s="216" t="str">
        <f>IF(Tableau43[[#This Row],[Nom
]]&lt;&gt;"",VLOOKUP(E85,DATA!A:U,3,FALSE),"")</f>
        <v/>
      </c>
      <c r="F85" s="1" t="str">
        <f>IF(Tableau43[[#This Row],[Nom
]]&lt;&gt;"",VLOOKUP(E85,DATA!A:U,2,FALSE),"")</f>
        <v/>
      </c>
      <c r="G85" s="69" t="str">
        <f>IF(Tableau43[[#This Row],[Nom
]]&lt;&gt;"",VLOOKUP(Tableau43[[#This Row],[Matricule 
]],BASESERVICE,4,FALSE),"")</f>
        <v/>
      </c>
      <c r="H85" s="105"/>
      <c r="I85" s="104"/>
      <c r="J85" s="69"/>
      <c r="K85" s="70"/>
      <c r="L85" s="103"/>
      <c r="M85" s="70"/>
      <c r="N85" s="3"/>
      <c r="O85" s="70"/>
      <c r="P85" s="69"/>
      <c r="Q85" s="70"/>
      <c r="R85" s="69"/>
      <c r="S85" s="62"/>
      <c r="T85" s="62"/>
      <c r="U85" s="62"/>
      <c r="V85" s="62"/>
      <c r="W85" s="62"/>
      <c r="X85" s="62"/>
      <c r="Y85" s="106"/>
      <c r="Z85" s="106"/>
      <c r="AA85" s="106"/>
      <c r="AB85" s="106"/>
      <c r="AC85" s="62"/>
    </row>
    <row r="86" spans="1:29" x14ac:dyDescent="0.35">
      <c r="A86" s="65" t="str">
        <f>IF(Tableau43[[#This Row],[Nom
]]&lt;&gt;"",VLOOKUP(Tableau43[[#This Row],[Matricule 
]],BASEDATA,5,FALSE),"")</f>
        <v/>
      </c>
      <c r="B86" s="6" t="str">
        <f>IF(Tableau43[[#This Row],[Nom
]]&lt;&gt;"",VLOOKUP(Tableau43[[#This Row],[Matricule 
]],BASEDATA,3,FALSE),"")</f>
        <v/>
      </c>
      <c r="C86" s="72" t="str">
        <f>IF(Tableau43[[#This Row],[Nom
]]&lt;&gt;"",VLOOKUP(Tableau43[[#This Row],[Matricule 
]],BASEDATA,2,FALSE),"")</f>
        <v/>
      </c>
      <c r="D86" s="216" t="str">
        <f>IF(Tableau43[[#This Row],[Nom
]]&lt;&gt;"",VLOOKUP(E86,DATA!A:U,3,FALSE),"")</f>
        <v/>
      </c>
      <c r="F86" s="1" t="str">
        <f>IF(Tableau43[[#This Row],[Nom
]]&lt;&gt;"",VLOOKUP(E86,DATA!A:U,2,FALSE),"")</f>
        <v/>
      </c>
      <c r="G86" s="69" t="str">
        <f>IF(Tableau43[[#This Row],[Nom
]]&lt;&gt;"",VLOOKUP(Tableau43[[#This Row],[Matricule 
]],BASESERVICE,4,FALSE),"")</f>
        <v/>
      </c>
      <c r="H86" s="105"/>
      <c r="I86" s="104"/>
      <c r="J86" s="69"/>
      <c r="K86" s="70"/>
      <c r="L86" s="103"/>
      <c r="M86" s="70"/>
      <c r="N86" s="3"/>
      <c r="O86" s="70"/>
      <c r="P86" s="69"/>
      <c r="Q86" s="70"/>
      <c r="R86" s="69"/>
      <c r="S86" s="62"/>
      <c r="T86" s="62"/>
      <c r="U86" s="62"/>
      <c r="V86" s="62"/>
      <c r="W86" s="62"/>
      <c r="X86" s="62"/>
      <c r="Y86" s="106"/>
      <c r="Z86" s="106"/>
      <c r="AA86" s="106"/>
      <c r="AB86" s="106"/>
      <c r="AC86" s="62"/>
    </row>
    <row r="87" spans="1:29" x14ac:dyDescent="0.35">
      <c r="A87" s="65" t="str">
        <f>IF(Tableau43[[#This Row],[Nom
]]&lt;&gt;"",VLOOKUP(Tableau43[[#This Row],[Matricule 
]],BASEDATA,5,FALSE),"")</f>
        <v/>
      </c>
      <c r="B87" s="6" t="str">
        <f>IF(Tableau43[[#This Row],[Nom
]]&lt;&gt;"",VLOOKUP(Tableau43[[#This Row],[Matricule 
]],BASEDATA,3,FALSE),"")</f>
        <v/>
      </c>
      <c r="C87" s="72" t="str">
        <f>IF(Tableau43[[#This Row],[Nom
]]&lt;&gt;"",VLOOKUP(Tableau43[[#This Row],[Matricule 
]],BASEDATA,2,FALSE),"")</f>
        <v/>
      </c>
      <c r="D87" s="216" t="str">
        <f>IF(Tableau43[[#This Row],[Nom
]]&lt;&gt;"",VLOOKUP(E87,DATA!A:U,3,FALSE),"")</f>
        <v/>
      </c>
      <c r="F87" s="1" t="str">
        <f>IF(Tableau43[[#This Row],[Nom
]]&lt;&gt;"",VLOOKUP(E87,DATA!A:U,2,FALSE),"")</f>
        <v/>
      </c>
      <c r="G87" s="69" t="str">
        <f>IF(Tableau43[[#This Row],[Nom
]]&lt;&gt;"",VLOOKUP(Tableau43[[#This Row],[Matricule 
]],BASESERVICE,4,FALSE),"")</f>
        <v/>
      </c>
      <c r="H87" s="105"/>
      <c r="I87" s="104"/>
      <c r="J87" s="69"/>
      <c r="K87" s="70"/>
      <c r="L87" s="103"/>
      <c r="M87" s="70"/>
      <c r="N87" s="3"/>
      <c r="O87" s="70"/>
      <c r="P87" s="69"/>
      <c r="Q87" s="70"/>
      <c r="R87" s="69"/>
      <c r="S87" s="62"/>
      <c r="T87" s="62"/>
      <c r="U87" s="62"/>
      <c r="V87" s="62"/>
      <c r="W87" s="62"/>
      <c r="X87" s="62"/>
      <c r="Y87" s="106"/>
      <c r="Z87" s="106"/>
      <c r="AA87" s="106"/>
      <c r="AB87" s="106"/>
      <c r="AC87" s="62"/>
    </row>
    <row r="88" spans="1:29" x14ac:dyDescent="0.35">
      <c r="A88" s="65" t="str">
        <f>IF(Tableau43[[#This Row],[Nom
]]&lt;&gt;"",VLOOKUP(Tableau43[[#This Row],[Matricule 
]],BASEDATA,5,FALSE),"")</f>
        <v/>
      </c>
      <c r="B88" s="6" t="str">
        <f>IF(Tableau43[[#This Row],[Nom
]]&lt;&gt;"",VLOOKUP(Tableau43[[#This Row],[Matricule 
]],BASEDATA,3,FALSE),"")</f>
        <v/>
      </c>
      <c r="C88" s="72" t="str">
        <f>IF(Tableau43[[#This Row],[Nom
]]&lt;&gt;"",VLOOKUP(Tableau43[[#This Row],[Matricule 
]],BASEDATA,2,FALSE),"")</f>
        <v/>
      </c>
      <c r="D88" s="216" t="str">
        <f>IF(Tableau43[[#This Row],[Nom
]]&lt;&gt;"",VLOOKUP(E88,DATA!A:U,3,FALSE),"")</f>
        <v/>
      </c>
      <c r="F88" s="1" t="str">
        <f>IF(Tableau43[[#This Row],[Nom
]]&lt;&gt;"",VLOOKUP(E88,DATA!A:U,2,FALSE),"")</f>
        <v/>
      </c>
      <c r="G88" s="69" t="str">
        <f>IF(Tableau43[[#This Row],[Nom
]]&lt;&gt;"",VLOOKUP(Tableau43[[#This Row],[Matricule 
]],BASESERVICE,4,FALSE),"")</f>
        <v/>
      </c>
      <c r="H88" s="105"/>
      <c r="I88" s="104"/>
      <c r="J88" s="69"/>
      <c r="K88" s="70"/>
      <c r="L88" s="103"/>
      <c r="M88" s="70"/>
      <c r="N88" s="3"/>
      <c r="O88" s="70"/>
      <c r="P88" s="69"/>
      <c r="Q88" s="70"/>
      <c r="R88" s="69"/>
      <c r="S88" s="62"/>
      <c r="T88" s="62"/>
      <c r="U88" s="62"/>
      <c r="V88" s="62"/>
      <c r="W88" s="62"/>
      <c r="X88" s="62"/>
      <c r="Y88" s="106"/>
      <c r="Z88" s="106"/>
      <c r="AA88" s="106"/>
      <c r="AB88" s="106"/>
      <c r="AC88" s="62"/>
    </row>
    <row r="89" spans="1:29" x14ac:dyDescent="0.35">
      <c r="A89" s="65" t="str">
        <f>IF(Tableau43[[#This Row],[Nom
]]&lt;&gt;"",VLOOKUP(Tableau43[[#This Row],[Matricule 
]],BASEDATA,5,FALSE),"")</f>
        <v/>
      </c>
      <c r="B89" s="6" t="str">
        <f>IF(Tableau43[[#This Row],[Nom
]]&lt;&gt;"",VLOOKUP(Tableau43[[#This Row],[Matricule 
]],BASEDATA,3,FALSE),"")</f>
        <v/>
      </c>
      <c r="C89" s="72" t="str">
        <f>IF(Tableau43[[#This Row],[Nom
]]&lt;&gt;"",VLOOKUP(Tableau43[[#This Row],[Matricule 
]],BASEDATA,2,FALSE),"")</f>
        <v/>
      </c>
      <c r="D89" s="216" t="str">
        <f>IF(Tableau43[[#This Row],[Nom
]]&lt;&gt;"",VLOOKUP(E89,DATA!A:U,3,FALSE),"")</f>
        <v/>
      </c>
      <c r="F89" s="1" t="str">
        <f>IF(Tableau43[[#This Row],[Nom
]]&lt;&gt;"",VLOOKUP(E89,DATA!A:U,2,FALSE),"")</f>
        <v/>
      </c>
      <c r="G89" s="69" t="str">
        <f>IF(Tableau43[[#This Row],[Nom
]]&lt;&gt;"",VLOOKUP(Tableau43[[#This Row],[Matricule 
]],BASESERVICE,4,FALSE),"")</f>
        <v/>
      </c>
      <c r="H89" s="105"/>
      <c r="I89" s="104"/>
      <c r="J89" s="69"/>
      <c r="K89" s="70"/>
      <c r="L89" s="103"/>
      <c r="M89" s="70"/>
      <c r="N89" s="3"/>
      <c r="O89" s="70"/>
      <c r="P89" s="69"/>
      <c r="Q89" s="70"/>
      <c r="R89" s="69"/>
      <c r="S89" s="62"/>
      <c r="T89" s="62"/>
      <c r="U89" s="62"/>
      <c r="V89" s="62"/>
      <c r="W89" s="62"/>
      <c r="X89" s="62"/>
      <c r="Y89" s="106"/>
      <c r="Z89" s="106"/>
      <c r="AA89" s="106"/>
      <c r="AB89" s="106"/>
      <c r="AC89" s="62"/>
    </row>
    <row r="90" spans="1:29" x14ac:dyDescent="0.35">
      <c r="A90" s="65" t="str">
        <f>IF(Tableau43[[#This Row],[Nom
]]&lt;&gt;"",VLOOKUP(Tableau43[[#This Row],[Matricule 
]],BASEDATA,5,FALSE),"")</f>
        <v/>
      </c>
      <c r="B90" s="6" t="str">
        <f>IF(Tableau43[[#This Row],[Nom
]]&lt;&gt;"",VLOOKUP(Tableau43[[#This Row],[Matricule 
]],BASEDATA,3,FALSE),"")</f>
        <v/>
      </c>
      <c r="C90" s="72" t="str">
        <f>IF(Tableau43[[#This Row],[Nom
]]&lt;&gt;"",VLOOKUP(Tableau43[[#This Row],[Matricule 
]],BASEDATA,2,FALSE),"")</f>
        <v/>
      </c>
      <c r="D90" s="216" t="str">
        <f>IF(Tableau43[[#This Row],[Nom
]]&lt;&gt;"",VLOOKUP(E90,DATA!A:U,3,FALSE),"")</f>
        <v/>
      </c>
      <c r="F90" s="1" t="str">
        <f>IF(Tableau43[[#This Row],[Nom
]]&lt;&gt;"",VLOOKUP(E90,DATA!A:U,2,FALSE),"")</f>
        <v/>
      </c>
      <c r="G90" s="69" t="str">
        <f>IF(Tableau43[[#This Row],[Nom
]]&lt;&gt;"",VLOOKUP(Tableau43[[#This Row],[Matricule 
]],BASESERVICE,4,FALSE),"")</f>
        <v/>
      </c>
      <c r="H90" s="105"/>
      <c r="I90" s="104"/>
      <c r="J90" s="69"/>
      <c r="K90" s="70"/>
      <c r="L90" s="103"/>
      <c r="M90" s="70"/>
      <c r="N90" s="3"/>
      <c r="O90" s="70"/>
      <c r="P90" s="69"/>
      <c r="Q90" s="70"/>
      <c r="R90" s="69"/>
      <c r="S90" s="62"/>
      <c r="T90" s="62"/>
      <c r="U90" s="62"/>
      <c r="V90" s="62"/>
      <c r="W90" s="62"/>
      <c r="X90" s="62"/>
      <c r="Y90" s="106"/>
      <c r="Z90" s="106"/>
      <c r="AA90" s="106"/>
      <c r="AB90" s="106"/>
      <c r="AC90" s="62"/>
    </row>
    <row r="91" spans="1:29" x14ac:dyDescent="0.35">
      <c r="A91" s="65" t="str">
        <f>IF(Tableau43[[#This Row],[Nom
]]&lt;&gt;"",VLOOKUP(Tableau43[[#This Row],[Matricule 
]],BASEDATA,5,FALSE),"")</f>
        <v/>
      </c>
      <c r="B91" s="6" t="str">
        <f>IF(Tableau43[[#This Row],[Nom
]]&lt;&gt;"",VLOOKUP(Tableau43[[#This Row],[Matricule 
]],BASEDATA,3,FALSE),"")</f>
        <v/>
      </c>
      <c r="C91" s="72" t="str">
        <f>IF(Tableau43[[#This Row],[Nom
]]&lt;&gt;"",VLOOKUP(Tableau43[[#This Row],[Matricule 
]],BASEDATA,2,FALSE),"")</f>
        <v/>
      </c>
      <c r="D91" s="216" t="str">
        <f>IF(Tableau43[[#This Row],[Nom
]]&lt;&gt;"",VLOOKUP(E91,DATA!A:U,3,FALSE),"")</f>
        <v/>
      </c>
      <c r="F91" s="1" t="str">
        <f>IF(Tableau43[[#This Row],[Nom
]]&lt;&gt;"",VLOOKUP(E91,DATA!A:U,2,FALSE),"")</f>
        <v/>
      </c>
      <c r="G91" s="69" t="str">
        <f>IF(Tableau43[[#This Row],[Nom
]]&lt;&gt;"",VLOOKUP(Tableau43[[#This Row],[Matricule 
]],BASESERVICE,4,FALSE),"")</f>
        <v/>
      </c>
      <c r="H91" s="105"/>
      <c r="I91" s="104"/>
      <c r="J91" s="105"/>
      <c r="K91" s="104"/>
      <c r="L91" s="107"/>
      <c r="M91" s="70"/>
      <c r="N91" s="3"/>
      <c r="O91" s="104"/>
      <c r="P91" s="69"/>
      <c r="Q91" s="70"/>
      <c r="R91" s="69"/>
      <c r="S91" s="62"/>
      <c r="T91" s="62"/>
      <c r="U91" s="62"/>
      <c r="V91" s="62"/>
      <c r="W91" s="62"/>
      <c r="X91" s="62"/>
      <c r="Y91" s="106"/>
      <c r="Z91" s="106"/>
      <c r="AA91" s="106"/>
      <c r="AB91" s="106"/>
      <c r="AC91" s="62"/>
    </row>
    <row r="92" spans="1:29" x14ac:dyDescent="0.35">
      <c r="A92" s="65" t="str">
        <f>IF(Tableau43[[#This Row],[Nom
]]&lt;&gt;"",VLOOKUP(Tableau43[[#This Row],[Matricule 
]],BASEDATA,5,FALSE),"")</f>
        <v/>
      </c>
      <c r="B92" s="6" t="str">
        <f>IF(Tableau43[[#This Row],[Nom
]]&lt;&gt;"",VLOOKUP(Tableau43[[#This Row],[Matricule 
]],BASEDATA,3,FALSE),"")</f>
        <v/>
      </c>
      <c r="C92" s="72" t="str">
        <f>IF(Tableau43[[#This Row],[Nom
]]&lt;&gt;"",VLOOKUP(Tableau43[[#This Row],[Matricule 
]],BASEDATA,2,FALSE),"")</f>
        <v/>
      </c>
      <c r="D92" s="216" t="str">
        <f>IF(Tableau43[[#This Row],[Nom
]]&lt;&gt;"",VLOOKUP(E92,DATA!A:U,3,FALSE),"")</f>
        <v/>
      </c>
      <c r="F92" s="1" t="str">
        <f>IF(Tableau43[[#This Row],[Nom
]]&lt;&gt;"",VLOOKUP(E92,DATA!A:U,2,FALSE),"")</f>
        <v/>
      </c>
      <c r="G92" s="69" t="str">
        <f>IF(Tableau43[[#This Row],[Nom
]]&lt;&gt;"",VLOOKUP(Tableau43[[#This Row],[Matricule 
]],BASESERVICE,4,FALSE),"")</f>
        <v/>
      </c>
      <c r="H92" s="105"/>
      <c r="I92" s="104"/>
      <c r="J92" s="105"/>
      <c r="K92" s="104"/>
      <c r="L92" s="107"/>
      <c r="M92" s="104"/>
      <c r="N92" s="3"/>
      <c r="O92" s="104"/>
      <c r="P92" s="105"/>
      <c r="Q92" s="104"/>
      <c r="R92" s="105"/>
      <c r="S92" s="62"/>
      <c r="T92" s="62"/>
      <c r="U92" s="62"/>
      <c r="V92" s="62"/>
      <c r="W92" s="62"/>
      <c r="X92" s="62"/>
      <c r="Y92" s="106"/>
      <c r="Z92" s="106"/>
      <c r="AA92" s="106"/>
      <c r="AB92" s="106"/>
      <c r="AC92" s="62"/>
    </row>
    <row r="93" spans="1:29" x14ac:dyDescent="0.35">
      <c r="A93" s="65" t="str">
        <f>IF(Tableau43[[#This Row],[Nom
]]&lt;&gt;"",VLOOKUP(Tableau43[[#This Row],[Matricule 
]],BASEDATA,5,FALSE),"")</f>
        <v/>
      </c>
      <c r="B93" s="6" t="str">
        <f>IF(Tableau43[[#This Row],[Nom
]]&lt;&gt;"",VLOOKUP(Tableau43[[#This Row],[Matricule 
]],BASEDATA,3,FALSE),"")</f>
        <v/>
      </c>
      <c r="C93" s="72" t="str">
        <f>IF(Tableau43[[#This Row],[Nom
]]&lt;&gt;"",VLOOKUP(Tableau43[[#This Row],[Matricule 
]],BASEDATA,2,FALSE),"")</f>
        <v/>
      </c>
      <c r="D93" s="216" t="str">
        <f>IF(Tableau43[[#This Row],[Nom
]]&lt;&gt;"",VLOOKUP(E93,DATA!A:U,3,FALSE),"")</f>
        <v/>
      </c>
      <c r="F93" s="1" t="str">
        <f>IF(Tableau43[[#This Row],[Nom
]]&lt;&gt;"",VLOOKUP(E93,DATA!A:U,2,FALSE),"")</f>
        <v/>
      </c>
      <c r="G93" s="69" t="str">
        <f>IF(Tableau43[[#This Row],[Nom
]]&lt;&gt;"",VLOOKUP(Tableau43[[#This Row],[Matricule 
]],BASESERVICE,4,FALSE),"")</f>
        <v/>
      </c>
      <c r="H93" s="105"/>
      <c r="I93" s="104"/>
      <c r="J93" s="105"/>
      <c r="K93" s="104"/>
      <c r="L93" s="107"/>
      <c r="M93" s="104"/>
      <c r="N93" s="3"/>
      <c r="O93" s="104"/>
      <c r="P93" s="105"/>
      <c r="Q93" s="104"/>
      <c r="R93" s="105"/>
      <c r="S93" s="62"/>
      <c r="T93" s="62"/>
      <c r="U93" s="62"/>
      <c r="V93" s="62"/>
      <c r="W93" s="62"/>
      <c r="X93" s="62"/>
      <c r="Y93" s="106"/>
      <c r="Z93" s="106"/>
      <c r="AA93" s="106"/>
      <c r="AB93" s="106"/>
      <c r="AC93" s="62"/>
    </row>
    <row r="94" spans="1:29" x14ac:dyDescent="0.35">
      <c r="A94" s="65" t="str">
        <f>IF(Tableau43[[#This Row],[Nom
]]&lt;&gt;"",VLOOKUP(Tableau43[[#This Row],[Matricule 
]],BASEDATA,5,FALSE),"")</f>
        <v/>
      </c>
      <c r="B94" s="6" t="str">
        <f>IF(Tableau43[[#This Row],[Nom
]]&lt;&gt;"",VLOOKUP(Tableau43[[#This Row],[Matricule 
]],BASEDATA,3,FALSE),"")</f>
        <v/>
      </c>
      <c r="C94" s="72" t="str">
        <f>IF(Tableau43[[#This Row],[Nom
]]&lt;&gt;"",VLOOKUP(Tableau43[[#This Row],[Matricule 
]],BASEDATA,2,FALSE),"")</f>
        <v/>
      </c>
      <c r="D94" s="216" t="str">
        <f>IF(Tableau43[[#This Row],[Nom
]]&lt;&gt;"",VLOOKUP(E94,DATA!A:U,3,FALSE),"")</f>
        <v/>
      </c>
      <c r="F94" s="1" t="str">
        <f>IF(Tableau43[[#This Row],[Nom
]]&lt;&gt;"",VLOOKUP(E94,DATA!A:U,2,FALSE),"")</f>
        <v/>
      </c>
      <c r="G94" s="69" t="str">
        <f>IF(Tableau43[[#This Row],[Nom
]]&lt;&gt;"",VLOOKUP(Tableau43[[#This Row],[Matricule 
]],BASESERVICE,4,FALSE),"")</f>
        <v/>
      </c>
      <c r="H94" s="105"/>
      <c r="I94" s="104"/>
      <c r="J94" s="105"/>
      <c r="K94" s="104"/>
      <c r="L94" s="107"/>
      <c r="M94" s="104"/>
      <c r="N94" s="3"/>
      <c r="O94" s="104"/>
      <c r="P94" s="105"/>
      <c r="Q94" s="104"/>
      <c r="R94" s="105"/>
      <c r="S94" s="62"/>
      <c r="T94" s="62"/>
      <c r="U94" s="62"/>
      <c r="V94" s="62"/>
      <c r="W94" s="62"/>
      <c r="X94" s="62"/>
      <c r="Y94" s="106"/>
      <c r="Z94" s="106"/>
      <c r="AA94" s="106"/>
      <c r="AB94" s="106"/>
      <c r="AC94" s="62"/>
    </row>
    <row r="95" spans="1:29" x14ac:dyDescent="0.35">
      <c r="A95" s="65" t="str">
        <f>IF(Tableau43[[#This Row],[Nom
]]&lt;&gt;"",VLOOKUP(Tableau43[[#This Row],[Matricule 
]],BASEDATA,5,FALSE),"")</f>
        <v/>
      </c>
      <c r="B95" s="6" t="str">
        <f>IF(Tableau43[[#This Row],[Nom
]]&lt;&gt;"",VLOOKUP(Tableau43[[#This Row],[Matricule 
]],BASEDATA,3,FALSE),"")</f>
        <v/>
      </c>
      <c r="C95" s="72" t="str">
        <f>IF(Tableau43[[#This Row],[Nom
]]&lt;&gt;"",VLOOKUP(Tableau43[[#This Row],[Matricule 
]],BASEDATA,2,FALSE),"")</f>
        <v/>
      </c>
      <c r="D95" s="216" t="str">
        <f>IF(Tableau43[[#This Row],[Nom
]]&lt;&gt;"",VLOOKUP(E95,DATA!A:U,3,FALSE),"")</f>
        <v/>
      </c>
      <c r="F95" s="1" t="str">
        <f>IF(Tableau43[[#This Row],[Nom
]]&lt;&gt;"",VLOOKUP(E95,DATA!A:U,2,FALSE),"")</f>
        <v/>
      </c>
      <c r="G95" s="69" t="str">
        <f>IF(Tableau43[[#This Row],[Nom
]]&lt;&gt;"",VLOOKUP(Tableau43[[#This Row],[Matricule 
]],BASESERVICE,4,FALSE),"")</f>
        <v/>
      </c>
      <c r="H95" s="105"/>
      <c r="I95" s="104"/>
      <c r="J95" s="105"/>
      <c r="K95" s="104"/>
      <c r="L95" s="107"/>
      <c r="M95" s="104"/>
      <c r="N95" s="3"/>
      <c r="O95" s="104"/>
      <c r="P95" s="105"/>
      <c r="Q95" s="104"/>
      <c r="R95" s="105"/>
      <c r="S95" s="62"/>
      <c r="T95" s="62"/>
      <c r="U95" s="62"/>
      <c r="V95" s="62"/>
      <c r="W95" s="62"/>
      <c r="X95" s="62"/>
      <c r="Y95" s="106"/>
      <c r="Z95" s="106"/>
      <c r="AA95" s="106"/>
      <c r="AB95" s="106"/>
      <c r="AC95" s="62"/>
    </row>
    <row r="96" spans="1:29" x14ac:dyDescent="0.35">
      <c r="A96" s="65" t="str">
        <f>IF(Tableau43[[#This Row],[Nom
]]&lt;&gt;"",VLOOKUP(Tableau43[[#This Row],[Matricule 
]],BASEDATA,5,FALSE),"")</f>
        <v/>
      </c>
      <c r="B96" s="6" t="str">
        <f>IF(Tableau43[[#This Row],[Nom
]]&lt;&gt;"",VLOOKUP(Tableau43[[#This Row],[Matricule 
]],BASEDATA,3,FALSE),"")</f>
        <v/>
      </c>
      <c r="C96" s="72" t="str">
        <f>IF(Tableau43[[#This Row],[Nom
]]&lt;&gt;"",VLOOKUP(Tableau43[[#This Row],[Matricule 
]],BASEDATA,2,FALSE),"")</f>
        <v/>
      </c>
      <c r="D96" s="216" t="str">
        <f>IF(Tableau43[[#This Row],[Nom
]]&lt;&gt;"",VLOOKUP(E96,DATA!A:U,3,FALSE),"")</f>
        <v/>
      </c>
      <c r="F96" s="1" t="str">
        <f>IF(Tableau43[[#This Row],[Nom
]]&lt;&gt;"",VLOOKUP(E96,DATA!A:U,2,FALSE),"")</f>
        <v/>
      </c>
      <c r="G96" s="69" t="str">
        <f>IF(Tableau43[[#This Row],[Nom
]]&lt;&gt;"",VLOOKUP(Tableau43[[#This Row],[Matricule 
]],BASESERVICE,4,FALSE),"")</f>
        <v/>
      </c>
      <c r="H96" s="105"/>
      <c r="I96" s="104"/>
      <c r="J96" s="105"/>
      <c r="K96" s="104"/>
      <c r="L96" s="107"/>
      <c r="M96" s="104"/>
      <c r="N96" s="3"/>
      <c r="O96" s="104"/>
      <c r="P96" s="105"/>
      <c r="Q96" s="104"/>
      <c r="R96" s="105"/>
      <c r="S96" s="62"/>
      <c r="T96" s="62"/>
      <c r="U96" s="62"/>
      <c r="V96" s="62"/>
      <c r="W96" s="62"/>
      <c r="X96" s="62"/>
      <c r="Y96" s="106"/>
      <c r="Z96" s="106"/>
      <c r="AA96" s="106"/>
      <c r="AB96" s="106"/>
      <c r="AC96" s="62"/>
    </row>
    <row r="97" spans="1:29" x14ac:dyDescent="0.35">
      <c r="A97" s="65" t="str">
        <f>IF(Tableau43[[#This Row],[Nom
]]&lt;&gt;"",VLOOKUP(Tableau43[[#This Row],[Matricule 
]],BASEDATA,5,FALSE),"")</f>
        <v/>
      </c>
      <c r="B97" s="6" t="str">
        <f>IF(Tableau43[[#This Row],[Nom
]]&lt;&gt;"",VLOOKUP(Tableau43[[#This Row],[Matricule 
]],BASEDATA,3,FALSE),"")</f>
        <v/>
      </c>
      <c r="C97" s="72" t="str">
        <f>IF(Tableau43[[#This Row],[Nom
]]&lt;&gt;"",VLOOKUP(Tableau43[[#This Row],[Matricule 
]],BASEDATA,2,FALSE),"")</f>
        <v/>
      </c>
      <c r="D97" s="216" t="str">
        <f>IF(Tableau43[[#This Row],[Nom
]]&lt;&gt;"",VLOOKUP(E97,DATA!A:U,3,FALSE),"")</f>
        <v/>
      </c>
      <c r="F97" s="1" t="str">
        <f>IF(Tableau43[[#This Row],[Nom
]]&lt;&gt;"",VLOOKUP(E97,DATA!A:U,2,FALSE),"")</f>
        <v/>
      </c>
      <c r="G97" s="69" t="str">
        <f>IF(Tableau43[[#This Row],[Nom
]]&lt;&gt;"",VLOOKUP(Tableau43[[#This Row],[Matricule 
]],BASESERVICE,4,FALSE),"")</f>
        <v/>
      </c>
      <c r="H97" s="105"/>
      <c r="I97" s="104"/>
      <c r="J97" s="105"/>
      <c r="K97" s="104"/>
      <c r="L97" s="107"/>
      <c r="M97" s="104"/>
      <c r="N97" s="3"/>
      <c r="O97" s="104"/>
      <c r="P97" s="105"/>
      <c r="Q97" s="104"/>
      <c r="R97" s="105"/>
      <c r="S97" s="62"/>
      <c r="T97" s="62"/>
      <c r="U97" s="62"/>
      <c r="V97" s="62"/>
      <c r="W97" s="62"/>
      <c r="X97" s="62"/>
      <c r="Y97" s="106"/>
      <c r="Z97" s="106"/>
      <c r="AA97" s="106"/>
      <c r="AB97" s="106"/>
      <c r="AC97" s="62"/>
    </row>
    <row r="98" spans="1:29" x14ac:dyDescent="0.35">
      <c r="A98" s="65" t="str">
        <f>IF(Tableau43[[#This Row],[Nom
]]&lt;&gt;"",VLOOKUP(Tableau43[[#This Row],[Matricule 
]],BASEDATA,5,FALSE),"")</f>
        <v/>
      </c>
      <c r="B98" s="6" t="str">
        <f>IF(Tableau43[[#This Row],[Nom
]]&lt;&gt;"",VLOOKUP(Tableau43[[#This Row],[Matricule 
]],BASEDATA,3,FALSE),"")</f>
        <v/>
      </c>
      <c r="C98" s="72" t="str">
        <f>IF(Tableau43[[#This Row],[Nom
]]&lt;&gt;"",VLOOKUP(Tableau43[[#This Row],[Matricule 
]],BASEDATA,2,FALSE),"")</f>
        <v/>
      </c>
      <c r="D98" s="216" t="str">
        <f>IF(Tableau43[[#This Row],[Nom
]]&lt;&gt;"",VLOOKUP(E98,DATA!A:U,3,FALSE),"")</f>
        <v/>
      </c>
      <c r="F98" s="1" t="str">
        <f>IF(Tableau43[[#This Row],[Nom
]]&lt;&gt;"",VLOOKUP(E98,DATA!A:U,2,FALSE),"")</f>
        <v/>
      </c>
      <c r="G98" s="69" t="str">
        <f>IF(Tableau43[[#This Row],[Nom
]]&lt;&gt;"",VLOOKUP(Tableau43[[#This Row],[Matricule 
]],BASESERVICE,4,FALSE),"")</f>
        <v/>
      </c>
      <c r="H98" s="105"/>
      <c r="I98" s="104"/>
      <c r="J98" s="105"/>
      <c r="K98" s="104"/>
      <c r="L98" s="107"/>
      <c r="M98" s="104"/>
      <c r="N98" s="3"/>
      <c r="O98" s="104"/>
      <c r="P98" s="105"/>
      <c r="Q98" s="104"/>
      <c r="R98" s="105"/>
      <c r="S98" s="62"/>
      <c r="T98" s="62"/>
      <c r="U98" s="62"/>
      <c r="V98" s="62"/>
      <c r="W98" s="62"/>
      <c r="X98" s="62"/>
      <c r="Y98" s="106"/>
      <c r="Z98" s="106"/>
      <c r="AA98" s="106"/>
      <c r="AB98" s="106"/>
      <c r="AC98" s="62"/>
    </row>
    <row r="99" spans="1:29" x14ac:dyDescent="0.35">
      <c r="A99" s="65" t="str">
        <f>IF(Tableau43[[#This Row],[Nom
]]&lt;&gt;"",VLOOKUP(Tableau43[[#This Row],[Matricule 
]],BASEDATA,5,FALSE),"")</f>
        <v/>
      </c>
      <c r="B99" s="6" t="str">
        <f>IF(Tableau43[[#This Row],[Nom
]]&lt;&gt;"",VLOOKUP(Tableau43[[#This Row],[Matricule 
]],BASEDATA,3,FALSE),"")</f>
        <v/>
      </c>
      <c r="C99" s="72" t="str">
        <f>IF(Tableau43[[#This Row],[Nom
]]&lt;&gt;"",VLOOKUP(Tableau43[[#This Row],[Matricule 
]],BASEDATA,2,FALSE),"")</f>
        <v/>
      </c>
      <c r="D99" s="216" t="str">
        <f>IF(Tableau43[[#This Row],[Nom
]]&lt;&gt;"",VLOOKUP(E99,DATA!A:U,3,FALSE),"")</f>
        <v/>
      </c>
      <c r="F99" s="1" t="str">
        <f>IF(Tableau43[[#This Row],[Nom
]]&lt;&gt;"",VLOOKUP(E99,DATA!A:U,2,FALSE),"")</f>
        <v/>
      </c>
      <c r="G99" s="69" t="str">
        <f>IF(Tableau43[[#This Row],[Nom
]]&lt;&gt;"",VLOOKUP(Tableau43[[#This Row],[Matricule 
]],BASESERVICE,4,FALSE),"")</f>
        <v/>
      </c>
      <c r="H99" s="105"/>
      <c r="I99" s="104"/>
      <c r="J99" s="105"/>
      <c r="K99" s="104"/>
      <c r="L99" s="107"/>
      <c r="M99" s="104"/>
      <c r="N99" s="3"/>
      <c r="O99" s="104"/>
      <c r="P99" s="105"/>
      <c r="Q99" s="104"/>
      <c r="R99" s="105"/>
      <c r="S99" s="62"/>
      <c r="T99" s="62"/>
      <c r="U99" s="62"/>
      <c r="V99" s="62"/>
      <c r="W99" s="62"/>
      <c r="X99" s="62"/>
      <c r="Y99" s="106"/>
      <c r="Z99" s="106"/>
      <c r="AA99" s="106"/>
      <c r="AB99" s="106"/>
      <c r="AC99" s="62"/>
    </row>
    <row r="100" spans="1:29" x14ac:dyDescent="0.35">
      <c r="A100" s="65" t="str">
        <f>IF(Tableau43[[#This Row],[Nom
]]&lt;&gt;"",VLOOKUP(Tableau43[[#This Row],[Matricule 
]],BASEDATA,5,FALSE),"")</f>
        <v/>
      </c>
      <c r="B100" s="6" t="str">
        <f>IF(Tableau43[[#This Row],[Nom
]]&lt;&gt;"",VLOOKUP(Tableau43[[#This Row],[Matricule 
]],BASEDATA,3,FALSE),"")</f>
        <v/>
      </c>
      <c r="C100" s="72" t="str">
        <f>IF(Tableau43[[#This Row],[Nom
]]&lt;&gt;"",VLOOKUP(Tableau43[[#This Row],[Matricule 
]],BASEDATA,2,FALSE),"")</f>
        <v/>
      </c>
      <c r="D100" s="216" t="str">
        <f>IF(Tableau43[[#This Row],[Nom
]]&lt;&gt;"",VLOOKUP(E100,DATA!A:U,3,FALSE),"")</f>
        <v/>
      </c>
      <c r="F100" s="1" t="str">
        <f>IF(Tableau43[[#This Row],[Nom
]]&lt;&gt;"",VLOOKUP(E100,DATA!A:U,2,FALSE),"")</f>
        <v/>
      </c>
      <c r="G100" s="69" t="str">
        <f>IF(Tableau43[[#This Row],[Nom
]]&lt;&gt;"",VLOOKUP(Tableau43[[#This Row],[Matricule 
]],BASESERVICE,4,FALSE),"")</f>
        <v/>
      </c>
      <c r="H100" s="105"/>
      <c r="I100" s="104"/>
      <c r="J100" s="105"/>
      <c r="K100" s="104"/>
      <c r="L100" s="107"/>
      <c r="M100" s="104"/>
      <c r="N100" s="3"/>
      <c r="O100" s="104"/>
      <c r="P100" s="105"/>
      <c r="Q100" s="104"/>
      <c r="R100" s="105"/>
      <c r="S100" s="62"/>
      <c r="T100" s="62"/>
      <c r="U100" s="62"/>
      <c r="V100" s="62"/>
      <c r="W100" s="62"/>
      <c r="X100" s="62"/>
      <c r="Y100" s="106"/>
      <c r="Z100" s="106"/>
      <c r="AA100" s="106"/>
      <c r="AB100" s="106"/>
      <c r="AC100" s="62"/>
    </row>
    <row r="101" spans="1:29" x14ac:dyDescent="0.35">
      <c r="A101" s="65" t="str">
        <f>IF(Tableau43[[#This Row],[Nom
]]&lt;&gt;"",VLOOKUP(Tableau43[[#This Row],[Matricule 
]],BASEDATA,5,FALSE),"")</f>
        <v/>
      </c>
      <c r="B101" s="6" t="str">
        <f>IF(Tableau43[[#This Row],[Nom
]]&lt;&gt;"",VLOOKUP(Tableau43[[#This Row],[Matricule 
]],BASEDATA,3,FALSE),"")</f>
        <v/>
      </c>
      <c r="C101" s="72" t="str">
        <f>IF(Tableau43[[#This Row],[Nom
]]&lt;&gt;"",VLOOKUP(Tableau43[[#This Row],[Matricule 
]],BASEDATA,2,FALSE),"")</f>
        <v/>
      </c>
      <c r="D101" s="216" t="str">
        <f>IF(Tableau43[[#This Row],[Nom
]]&lt;&gt;"",VLOOKUP(E101,DATA!A:U,3,FALSE),"")</f>
        <v/>
      </c>
      <c r="F101" s="1" t="str">
        <f>IF(Tableau43[[#This Row],[Nom
]]&lt;&gt;"",VLOOKUP(E101,DATA!A:U,2,FALSE),"")</f>
        <v/>
      </c>
      <c r="G101" s="69" t="str">
        <f>IF(Tableau43[[#This Row],[Nom
]]&lt;&gt;"",VLOOKUP(Tableau43[[#This Row],[Matricule 
]],BASESERVICE,4,FALSE),"")</f>
        <v/>
      </c>
      <c r="H101" s="105"/>
      <c r="I101" s="104"/>
      <c r="J101" s="105"/>
      <c r="K101" s="104"/>
      <c r="L101" s="107"/>
      <c r="M101" s="104"/>
      <c r="N101" s="3"/>
      <c r="O101" s="104"/>
      <c r="P101" s="105"/>
      <c r="Q101" s="104"/>
      <c r="R101" s="105"/>
      <c r="S101" s="62"/>
      <c r="T101" s="62"/>
      <c r="U101" s="62"/>
      <c r="V101" s="62"/>
      <c r="W101" s="62"/>
      <c r="X101" s="62"/>
      <c r="Y101" s="106"/>
      <c r="Z101" s="106"/>
      <c r="AA101" s="106"/>
      <c r="AB101" s="106"/>
      <c r="AC101" s="62"/>
    </row>
    <row r="102" spans="1:29" x14ac:dyDescent="0.35">
      <c r="A102" s="65" t="str">
        <f>IF(Tableau43[[#This Row],[Nom
]]&lt;&gt;"",VLOOKUP(Tableau43[[#This Row],[Matricule 
]],BASEDATA,5,FALSE),"")</f>
        <v/>
      </c>
      <c r="B102" s="6" t="str">
        <f>IF(Tableau43[[#This Row],[Nom
]]&lt;&gt;"",VLOOKUP(Tableau43[[#This Row],[Matricule 
]],BASEDATA,3,FALSE),"")</f>
        <v/>
      </c>
      <c r="C102" s="72" t="str">
        <f>IF(Tableau43[[#This Row],[Nom
]]&lt;&gt;"",VLOOKUP(Tableau43[[#This Row],[Matricule 
]],BASEDATA,2,FALSE),"")</f>
        <v/>
      </c>
      <c r="D102" s="216" t="str">
        <f>IF(Tableau43[[#This Row],[Nom
]]&lt;&gt;"",VLOOKUP(E102,DATA!A:U,3,FALSE),"")</f>
        <v/>
      </c>
      <c r="F102" s="1" t="str">
        <f>IF(Tableau43[[#This Row],[Nom
]]&lt;&gt;"",VLOOKUP(E102,DATA!A:U,2,FALSE),"")</f>
        <v/>
      </c>
      <c r="G102" s="69" t="str">
        <f>IF(Tableau43[[#This Row],[Nom
]]&lt;&gt;"",VLOOKUP(Tableau43[[#This Row],[Matricule 
]],BASESERVICE,4,FALSE),"")</f>
        <v/>
      </c>
      <c r="H102" s="105"/>
      <c r="I102" s="104"/>
      <c r="J102" s="105"/>
      <c r="K102" s="104"/>
      <c r="L102" s="107"/>
      <c r="M102" s="104"/>
      <c r="N102" s="3"/>
      <c r="O102" s="104"/>
      <c r="P102" s="105"/>
      <c r="Q102" s="104"/>
      <c r="R102" s="105"/>
      <c r="S102" s="62"/>
      <c r="T102" s="62"/>
      <c r="U102" s="62"/>
      <c r="V102" s="62"/>
      <c r="W102" s="62"/>
      <c r="X102" s="62"/>
      <c r="Y102" s="106"/>
      <c r="Z102" s="106"/>
      <c r="AA102" s="106"/>
      <c r="AB102" s="106"/>
      <c r="AC102" s="62"/>
    </row>
    <row r="103" spans="1:29" x14ac:dyDescent="0.35">
      <c r="A103" s="65" t="str">
        <f>IF(Tableau43[[#This Row],[Nom
]]&lt;&gt;"",VLOOKUP(Tableau43[[#This Row],[Matricule 
]],BASEDATA,5,FALSE),"")</f>
        <v/>
      </c>
      <c r="B103" s="6" t="str">
        <f>IF(Tableau43[[#This Row],[Nom
]]&lt;&gt;"",VLOOKUP(Tableau43[[#This Row],[Matricule 
]],BASEDATA,3,FALSE),"")</f>
        <v/>
      </c>
      <c r="C103" s="72" t="str">
        <f>IF(Tableau43[[#This Row],[Nom
]]&lt;&gt;"",VLOOKUP(Tableau43[[#This Row],[Matricule 
]],BASEDATA,2,FALSE),"")</f>
        <v/>
      </c>
      <c r="D103" s="216" t="str">
        <f>IF(Tableau43[[#This Row],[Nom
]]&lt;&gt;"",VLOOKUP(E103,DATA!A:U,3,FALSE),"")</f>
        <v/>
      </c>
      <c r="F103" s="1" t="str">
        <f>IF(Tableau43[[#This Row],[Nom
]]&lt;&gt;"",VLOOKUP(E103,DATA!A:U,2,FALSE),"")</f>
        <v/>
      </c>
      <c r="G103" s="69" t="str">
        <f>IF(Tableau43[[#This Row],[Nom
]]&lt;&gt;"",VLOOKUP(Tableau43[[#This Row],[Matricule 
]],BASESERVICE,4,FALSE),"")</f>
        <v/>
      </c>
      <c r="H103" s="105"/>
      <c r="I103" s="104"/>
      <c r="J103" s="105"/>
      <c r="K103" s="104"/>
      <c r="L103" s="107"/>
      <c r="M103" s="104"/>
      <c r="N103" s="3"/>
      <c r="O103" s="104"/>
      <c r="P103" s="105"/>
      <c r="Q103" s="104"/>
      <c r="R103" s="105"/>
      <c r="S103" s="62"/>
      <c r="T103" s="62"/>
      <c r="U103" s="62"/>
      <c r="V103" s="62"/>
      <c r="W103" s="62"/>
      <c r="X103" s="62"/>
      <c r="Y103" s="106"/>
      <c r="Z103" s="106"/>
      <c r="AA103" s="106"/>
      <c r="AB103" s="106"/>
      <c r="AC103" s="62"/>
    </row>
    <row r="104" spans="1:29" x14ac:dyDescent="0.35">
      <c r="A104" s="65" t="str">
        <f>IF(Tableau43[[#This Row],[Nom
]]&lt;&gt;"",VLOOKUP(Tableau43[[#This Row],[Matricule 
]],BASEDATA,5,FALSE),"")</f>
        <v/>
      </c>
      <c r="B104" s="6" t="str">
        <f>IF(Tableau43[[#This Row],[Nom
]]&lt;&gt;"",VLOOKUP(Tableau43[[#This Row],[Matricule 
]],BASEDATA,3,FALSE),"")</f>
        <v/>
      </c>
      <c r="C104" s="72" t="str">
        <f>IF(Tableau43[[#This Row],[Nom
]]&lt;&gt;"",VLOOKUP(Tableau43[[#This Row],[Matricule 
]],BASEDATA,2,FALSE),"")</f>
        <v/>
      </c>
      <c r="D104" s="216" t="str">
        <f>IF(Tableau43[[#This Row],[Nom
]]&lt;&gt;"",VLOOKUP(E104,DATA!A:U,3,FALSE),"")</f>
        <v/>
      </c>
      <c r="F104" s="1" t="str">
        <f>IF(Tableau43[[#This Row],[Nom
]]&lt;&gt;"",VLOOKUP(E104,DATA!A:U,2,FALSE),"")</f>
        <v/>
      </c>
      <c r="G104" s="69" t="str">
        <f>IF(Tableau43[[#This Row],[Nom
]]&lt;&gt;"",VLOOKUP(Tableau43[[#This Row],[Matricule 
]],BASESERVICE,4,FALSE),"")</f>
        <v/>
      </c>
      <c r="H104" s="105"/>
      <c r="I104" s="104"/>
      <c r="J104" s="105"/>
      <c r="K104" s="104"/>
      <c r="L104" s="107"/>
      <c r="M104" s="104"/>
      <c r="N104" s="3"/>
      <c r="O104" s="104"/>
      <c r="P104" s="105"/>
      <c r="Q104" s="104"/>
      <c r="R104" s="105"/>
      <c r="S104" s="62"/>
      <c r="T104" s="62"/>
      <c r="U104" s="62"/>
      <c r="V104" s="62"/>
      <c r="W104" s="62"/>
      <c r="X104" s="62"/>
      <c r="Y104" s="106"/>
      <c r="Z104" s="106"/>
      <c r="AA104" s="106"/>
      <c r="AB104" s="106"/>
      <c r="AC104" s="62"/>
    </row>
    <row r="105" spans="1:29" x14ac:dyDescent="0.35">
      <c r="A105" s="65" t="str">
        <f>IF(Tableau43[[#This Row],[Nom
]]&lt;&gt;"",VLOOKUP(Tableau43[[#This Row],[Matricule 
]],BASEDATA,5,FALSE),"")</f>
        <v/>
      </c>
      <c r="B105" s="6" t="str">
        <f>IF(Tableau43[[#This Row],[Nom
]]&lt;&gt;"",VLOOKUP(Tableau43[[#This Row],[Matricule 
]],BASEDATA,3,FALSE),"")</f>
        <v/>
      </c>
      <c r="C105" s="72" t="str">
        <f>IF(Tableau43[[#This Row],[Nom
]]&lt;&gt;"",VLOOKUP(Tableau43[[#This Row],[Matricule 
]],BASEDATA,2,FALSE),"")</f>
        <v/>
      </c>
      <c r="D105" s="216" t="str">
        <f>IF(Tableau43[[#This Row],[Nom
]]&lt;&gt;"",VLOOKUP(E105,DATA!A:U,3,FALSE),"")</f>
        <v/>
      </c>
      <c r="F105" s="1" t="str">
        <f>IF(Tableau43[[#This Row],[Nom
]]&lt;&gt;"",VLOOKUP(E105,DATA!A:U,2,FALSE),"")</f>
        <v/>
      </c>
      <c r="G105" s="69" t="str">
        <f>IF(Tableau43[[#This Row],[Nom
]]&lt;&gt;"",VLOOKUP(Tableau43[[#This Row],[Matricule 
]],BASESERVICE,4,FALSE),"")</f>
        <v/>
      </c>
      <c r="H105" s="105"/>
      <c r="I105" s="104"/>
      <c r="J105" s="105"/>
      <c r="K105" s="104"/>
      <c r="L105" s="107"/>
      <c r="M105" s="104"/>
      <c r="N105" s="3"/>
      <c r="O105" s="104"/>
      <c r="P105" s="105"/>
      <c r="Q105" s="104"/>
      <c r="R105" s="105"/>
      <c r="S105" s="62"/>
      <c r="T105" s="62"/>
      <c r="U105" s="62"/>
      <c r="V105" s="62"/>
      <c r="W105" s="62"/>
      <c r="X105" s="62"/>
      <c r="Y105" s="106"/>
      <c r="Z105" s="106"/>
      <c r="AA105" s="106"/>
      <c r="AB105" s="106"/>
      <c r="AC105" s="62"/>
    </row>
    <row r="106" spans="1:29" x14ac:dyDescent="0.35">
      <c r="A106" s="65" t="str">
        <f>IF(Tableau43[[#This Row],[Nom
]]&lt;&gt;"",VLOOKUP(Tableau43[[#This Row],[Matricule 
]],BASEDATA,5,FALSE),"")</f>
        <v/>
      </c>
      <c r="B106" s="6" t="str">
        <f>IF(Tableau43[[#This Row],[Nom
]]&lt;&gt;"",VLOOKUP(Tableau43[[#This Row],[Matricule 
]],BASEDATA,3,FALSE),"")</f>
        <v/>
      </c>
      <c r="C106" s="72" t="str">
        <f>IF(Tableau43[[#This Row],[Nom
]]&lt;&gt;"",VLOOKUP(Tableau43[[#This Row],[Matricule 
]],BASEDATA,2,FALSE),"")</f>
        <v/>
      </c>
      <c r="D106" s="216" t="str">
        <f>IF(Tableau43[[#This Row],[Nom
]]&lt;&gt;"",VLOOKUP(E106,DATA!A:U,3,FALSE),"")</f>
        <v/>
      </c>
      <c r="F106" s="1" t="str">
        <f>IF(Tableau43[[#This Row],[Nom
]]&lt;&gt;"",VLOOKUP(E106,DATA!A:U,2,FALSE),"")</f>
        <v/>
      </c>
      <c r="G106" s="69" t="str">
        <f>IF(Tableau43[[#This Row],[Nom
]]&lt;&gt;"",VLOOKUP(Tableau43[[#This Row],[Matricule 
]],BASESERVICE,4,FALSE),"")</f>
        <v/>
      </c>
      <c r="H106" s="105"/>
      <c r="I106" s="104"/>
      <c r="J106" s="105"/>
      <c r="K106" s="104"/>
      <c r="L106" s="107"/>
      <c r="M106" s="104"/>
      <c r="N106" s="3"/>
      <c r="O106" s="104"/>
      <c r="P106" s="105"/>
      <c r="Q106" s="104"/>
      <c r="R106" s="105"/>
      <c r="S106" s="62"/>
      <c r="T106" s="62"/>
      <c r="U106" s="62"/>
      <c r="V106" s="62"/>
      <c r="W106" s="62"/>
      <c r="X106" s="62"/>
      <c r="Y106" s="106"/>
      <c r="Z106" s="106"/>
      <c r="AA106" s="106"/>
      <c r="AB106" s="106"/>
      <c r="AC106" s="62"/>
    </row>
    <row r="107" spans="1:29" x14ac:dyDescent="0.35">
      <c r="A107" s="65" t="str">
        <f>IF(Tableau43[[#This Row],[Nom
]]&lt;&gt;"",VLOOKUP(Tableau43[[#This Row],[Matricule 
]],BASEDATA,5,FALSE),"")</f>
        <v/>
      </c>
      <c r="B107" s="6" t="str">
        <f>IF(Tableau43[[#This Row],[Nom
]]&lt;&gt;"",VLOOKUP(Tableau43[[#This Row],[Matricule 
]],BASEDATA,3,FALSE),"")</f>
        <v/>
      </c>
      <c r="C107" s="72" t="str">
        <f>IF(Tableau43[[#This Row],[Nom
]]&lt;&gt;"",VLOOKUP(Tableau43[[#This Row],[Matricule 
]],BASEDATA,2,FALSE),"")</f>
        <v/>
      </c>
      <c r="D107" s="216" t="str">
        <f>IF(Tableau43[[#This Row],[Nom
]]&lt;&gt;"",VLOOKUP(E107,DATA!A:U,3,FALSE),"")</f>
        <v/>
      </c>
      <c r="F107" s="1" t="str">
        <f>IF(Tableau43[[#This Row],[Nom
]]&lt;&gt;"",VLOOKUP(E107,DATA!A:U,2,FALSE),"")</f>
        <v/>
      </c>
      <c r="G107" s="69" t="str">
        <f>IF(Tableau43[[#This Row],[Nom
]]&lt;&gt;"",VLOOKUP(Tableau43[[#This Row],[Matricule 
]],BASESERVICE,4,FALSE),"")</f>
        <v/>
      </c>
      <c r="H107" s="105"/>
      <c r="I107" s="104"/>
      <c r="J107" s="105"/>
      <c r="K107" s="104"/>
      <c r="L107" s="107"/>
      <c r="M107" s="104"/>
      <c r="N107" s="3"/>
      <c r="O107" s="104"/>
      <c r="P107" s="105"/>
      <c r="Q107" s="104"/>
      <c r="R107" s="105"/>
      <c r="S107" s="62"/>
      <c r="T107" s="62"/>
      <c r="U107" s="62"/>
      <c r="V107" s="62"/>
      <c r="W107" s="62"/>
      <c r="X107" s="62"/>
      <c r="Y107" s="106"/>
      <c r="Z107" s="106"/>
      <c r="AA107" s="106"/>
      <c r="AB107" s="106"/>
      <c r="AC107" s="62"/>
    </row>
    <row r="108" spans="1:29" x14ac:dyDescent="0.35">
      <c r="A108" s="65" t="str">
        <f>IF(Tableau43[[#This Row],[Nom
]]&lt;&gt;"",VLOOKUP(Tableau43[[#This Row],[Matricule 
]],BASEDATA,5,FALSE),"")</f>
        <v/>
      </c>
      <c r="B108" s="6" t="str">
        <f>IF(Tableau43[[#This Row],[Nom
]]&lt;&gt;"",VLOOKUP(Tableau43[[#This Row],[Matricule 
]],BASEDATA,3,FALSE),"")</f>
        <v/>
      </c>
      <c r="C108" s="72" t="str">
        <f>IF(Tableau43[[#This Row],[Nom
]]&lt;&gt;"",VLOOKUP(Tableau43[[#This Row],[Matricule 
]],BASEDATA,2,FALSE),"")</f>
        <v/>
      </c>
      <c r="D108" s="216" t="str">
        <f>IF(Tableau43[[#This Row],[Nom
]]&lt;&gt;"",VLOOKUP(E108,DATA!A:U,3,FALSE),"")</f>
        <v/>
      </c>
      <c r="F108" s="1" t="str">
        <f>IF(Tableau43[[#This Row],[Nom
]]&lt;&gt;"",VLOOKUP(E108,DATA!A:U,2,FALSE),"")</f>
        <v/>
      </c>
      <c r="G108" s="69" t="str">
        <f>IF(Tableau43[[#This Row],[Nom
]]&lt;&gt;"",VLOOKUP(Tableau43[[#This Row],[Matricule 
]],BASESERVICE,4,FALSE),"")</f>
        <v/>
      </c>
      <c r="H108" s="69"/>
      <c r="I108" s="104"/>
      <c r="J108" s="69"/>
      <c r="K108" s="70"/>
      <c r="L108" s="103"/>
      <c r="M108" s="70"/>
      <c r="N108" s="3"/>
      <c r="O108" s="104"/>
      <c r="P108" s="69"/>
      <c r="Q108" s="70"/>
      <c r="R108" s="69"/>
      <c r="S108" s="62"/>
      <c r="T108" s="62"/>
      <c r="U108" s="62"/>
      <c r="V108" s="62"/>
      <c r="W108" s="62"/>
      <c r="X108" s="62"/>
      <c r="Y108" s="71"/>
      <c r="Z108" s="71"/>
      <c r="AA108" s="71"/>
      <c r="AB108" s="71"/>
      <c r="AC108" s="62"/>
    </row>
    <row r="109" spans="1:29" x14ac:dyDescent="0.35">
      <c r="A109" s="65" t="str">
        <f>IF(Tableau43[[#This Row],[Nom
]]&lt;&gt;"",VLOOKUP(Tableau43[[#This Row],[Matricule 
]],BASEDATA,5,FALSE),"")</f>
        <v/>
      </c>
      <c r="B109" s="6" t="str">
        <f>IF(Tableau43[[#This Row],[Nom
]]&lt;&gt;"",VLOOKUP(Tableau43[[#This Row],[Matricule 
]],BASEDATA,3,FALSE),"")</f>
        <v/>
      </c>
      <c r="C109" s="72" t="str">
        <f>IF(Tableau43[[#This Row],[Nom
]]&lt;&gt;"",VLOOKUP(Tableau43[[#This Row],[Matricule 
]],BASEDATA,2,FALSE),"")</f>
        <v/>
      </c>
      <c r="D109" s="216" t="str">
        <f>IF(Tableau43[[#This Row],[Nom
]]&lt;&gt;"",VLOOKUP(E109,DATA!A:U,3,FALSE),"")</f>
        <v/>
      </c>
      <c r="F109" s="1" t="str">
        <f>IF(Tableau43[[#This Row],[Nom
]]&lt;&gt;"",VLOOKUP(E109,DATA!A:U,2,FALSE),"")</f>
        <v/>
      </c>
      <c r="G109" s="69" t="str">
        <f>IF(Tableau43[[#This Row],[Nom
]]&lt;&gt;"",VLOOKUP(Tableau43[[#This Row],[Matricule 
]],BASESERVICE,4,FALSE),"")</f>
        <v/>
      </c>
      <c r="H109" s="105"/>
      <c r="I109" s="104"/>
      <c r="J109" s="105"/>
      <c r="K109" s="70"/>
      <c r="L109" s="107"/>
      <c r="M109" s="70"/>
      <c r="N109" s="3"/>
      <c r="O109" s="104"/>
      <c r="P109" s="69"/>
      <c r="Q109" s="70"/>
      <c r="R109" s="69"/>
      <c r="S109" s="62"/>
      <c r="T109" s="62"/>
      <c r="U109" s="62"/>
      <c r="V109" s="62"/>
      <c r="W109" s="62"/>
      <c r="X109" s="62"/>
      <c r="Y109" s="106"/>
      <c r="Z109" s="106"/>
      <c r="AA109" s="106"/>
      <c r="AB109" s="106"/>
      <c r="AC109" s="62"/>
    </row>
    <row r="110" spans="1:29" x14ac:dyDescent="0.35">
      <c r="A110" s="65" t="str">
        <f>IF(Tableau43[[#This Row],[Nom
]]&lt;&gt;"",VLOOKUP(Tableau43[[#This Row],[Matricule 
]],BASEDATA,5,FALSE),"")</f>
        <v/>
      </c>
      <c r="B110" s="6" t="str">
        <f>IF(Tableau43[[#This Row],[Nom
]]&lt;&gt;"",VLOOKUP(Tableau43[[#This Row],[Matricule 
]],BASEDATA,3,FALSE),"")</f>
        <v/>
      </c>
      <c r="C110" s="72" t="str">
        <f>IF(Tableau43[[#This Row],[Nom
]]&lt;&gt;"",VLOOKUP(Tableau43[[#This Row],[Matricule 
]],BASEDATA,2,FALSE),"")</f>
        <v/>
      </c>
      <c r="D110" s="216" t="str">
        <f>IF(Tableau43[[#This Row],[Nom
]]&lt;&gt;"",VLOOKUP(E110,DATA!A:U,3,FALSE),"")</f>
        <v/>
      </c>
      <c r="F110" s="1" t="str">
        <f>IF(Tableau43[[#This Row],[Nom
]]&lt;&gt;"",VLOOKUP(E110,DATA!A:U,2,FALSE),"")</f>
        <v/>
      </c>
      <c r="G110" s="69" t="str">
        <f>IF(Tableau43[[#This Row],[Nom
]]&lt;&gt;"",VLOOKUP(Tableau43[[#This Row],[Matricule 
]],BASESERVICE,4,FALSE),"")</f>
        <v/>
      </c>
      <c r="H110" s="105"/>
      <c r="I110" s="104"/>
      <c r="J110" s="105"/>
      <c r="K110" s="70"/>
      <c r="L110" s="107"/>
      <c r="M110" s="70"/>
      <c r="N110" s="3"/>
      <c r="O110" s="104"/>
      <c r="P110" s="69"/>
      <c r="Q110" s="70"/>
      <c r="R110" s="69"/>
      <c r="S110" s="62"/>
      <c r="T110" s="62"/>
      <c r="U110" s="62"/>
      <c r="V110" s="62"/>
      <c r="W110" s="62"/>
      <c r="X110" s="62"/>
      <c r="Y110" s="106"/>
      <c r="Z110" s="106"/>
      <c r="AA110" s="106"/>
      <c r="AB110" s="106"/>
      <c r="AC110" s="62"/>
    </row>
    <row r="111" spans="1:29" x14ac:dyDescent="0.35">
      <c r="A111" s="65" t="str">
        <f>IF(Tableau43[[#This Row],[Nom
]]&lt;&gt;"",VLOOKUP(Tableau43[[#This Row],[Matricule 
]],BASEDATA,5,FALSE),"")</f>
        <v/>
      </c>
      <c r="B111" s="6" t="str">
        <f>IF(Tableau43[[#This Row],[Nom
]]&lt;&gt;"",VLOOKUP(Tableau43[[#This Row],[Matricule 
]],BASEDATA,3,FALSE),"")</f>
        <v/>
      </c>
      <c r="C111" s="72" t="str">
        <f>IF(Tableau43[[#This Row],[Nom
]]&lt;&gt;"",VLOOKUP(Tableau43[[#This Row],[Matricule 
]],BASEDATA,2,FALSE),"")</f>
        <v/>
      </c>
      <c r="D111" s="216" t="str">
        <f>IF(Tableau43[[#This Row],[Nom
]]&lt;&gt;"",VLOOKUP(E111,DATA!A:U,3,FALSE),"")</f>
        <v/>
      </c>
      <c r="F111" s="1" t="str">
        <f>IF(Tableau43[[#This Row],[Nom
]]&lt;&gt;"",VLOOKUP(E111,DATA!A:U,2,FALSE),"")</f>
        <v/>
      </c>
      <c r="G111" s="69" t="str">
        <f>IF(Tableau43[[#This Row],[Nom
]]&lt;&gt;"",VLOOKUP(Tableau43[[#This Row],[Matricule 
]],BASESERVICE,4,FALSE),"")</f>
        <v/>
      </c>
      <c r="H111" s="105"/>
      <c r="I111" s="104"/>
      <c r="J111" s="105"/>
      <c r="K111" s="70"/>
      <c r="L111" s="107"/>
      <c r="M111" s="70"/>
      <c r="N111" s="3"/>
      <c r="O111" s="104"/>
      <c r="P111" s="69"/>
      <c r="Q111" s="70"/>
      <c r="R111" s="69"/>
      <c r="S111" s="62"/>
      <c r="T111" s="62"/>
      <c r="U111" s="62"/>
      <c r="V111" s="62"/>
      <c r="W111" s="62"/>
      <c r="X111" s="62"/>
      <c r="Y111" s="106"/>
      <c r="Z111" s="106"/>
      <c r="AA111" s="106"/>
      <c r="AB111" s="106"/>
      <c r="AC111" s="62"/>
    </row>
    <row r="112" spans="1:29" x14ac:dyDescent="0.35">
      <c r="A112" s="65" t="str">
        <f>IF(Tableau43[[#This Row],[Nom
]]&lt;&gt;"",VLOOKUP(Tableau43[[#This Row],[Matricule 
]],BASEDATA,5,FALSE),"")</f>
        <v/>
      </c>
      <c r="B112" s="6" t="str">
        <f>IF(Tableau43[[#This Row],[Nom
]]&lt;&gt;"",VLOOKUP(Tableau43[[#This Row],[Matricule 
]],BASEDATA,3,FALSE),"")</f>
        <v/>
      </c>
      <c r="C112" s="72" t="str">
        <f>IF(Tableau43[[#This Row],[Nom
]]&lt;&gt;"",VLOOKUP(Tableau43[[#This Row],[Matricule 
]],BASEDATA,2,FALSE),"")</f>
        <v/>
      </c>
      <c r="D112" s="216" t="str">
        <f>IF(Tableau43[[#This Row],[Nom
]]&lt;&gt;"",VLOOKUP(E112,DATA!A:U,3,FALSE),"")</f>
        <v/>
      </c>
      <c r="F112" s="1" t="str">
        <f>IF(Tableau43[[#This Row],[Nom
]]&lt;&gt;"",VLOOKUP(E112,DATA!A:U,2,FALSE),"")</f>
        <v/>
      </c>
      <c r="G112" s="69" t="str">
        <f>IF(Tableau43[[#This Row],[Nom
]]&lt;&gt;"",VLOOKUP(Tableau43[[#This Row],[Matricule 
]],BASESERVICE,4,FALSE),"")</f>
        <v/>
      </c>
      <c r="H112" s="105"/>
      <c r="I112" s="104"/>
      <c r="J112" s="105"/>
      <c r="K112" s="70"/>
      <c r="L112" s="107"/>
      <c r="M112" s="70"/>
      <c r="N112" s="3"/>
      <c r="O112" s="104"/>
      <c r="P112" s="69"/>
      <c r="Q112" s="70"/>
      <c r="R112" s="69"/>
      <c r="S112" s="62"/>
      <c r="T112" s="62"/>
      <c r="U112" s="62"/>
      <c r="V112" s="62"/>
      <c r="W112" s="62"/>
      <c r="X112" s="62"/>
      <c r="Y112" s="106"/>
      <c r="Z112" s="106"/>
      <c r="AA112" s="106"/>
      <c r="AB112" s="106"/>
      <c r="AC112" s="62"/>
    </row>
    <row r="113" spans="1:29" x14ac:dyDescent="0.35">
      <c r="A113" s="65" t="str">
        <f>IF(Tableau43[[#This Row],[Nom
]]&lt;&gt;"",VLOOKUP(Tableau43[[#This Row],[Matricule 
]],BASEDATA,5,FALSE),"")</f>
        <v/>
      </c>
      <c r="B113" s="6" t="str">
        <f>IF(Tableau43[[#This Row],[Nom
]]&lt;&gt;"",VLOOKUP(Tableau43[[#This Row],[Matricule 
]],BASEDATA,3,FALSE),"")</f>
        <v/>
      </c>
      <c r="C113" s="72" t="str">
        <f>IF(Tableau43[[#This Row],[Nom
]]&lt;&gt;"",VLOOKUP(Tableau43[[#This Row],[Matricule 
]],BASEDATA,2,FALSE),"")</f>
        <v/>
      </c>
      <c r="D113" s="216" t="str">
        <f>IF(Tableau43[[#This Row],[Nom
]]&lt;&gt;"",VLOOKUP(E113,DATA!A:U,3,FALSE),"")</f>
        <v/>
      </c>
      <c r="F113" s="1" t="str">
        <f>IF(Tableau43[[#This Row],[Nom
]]&lt;&gt;"",VLOOKUP(E113,DATA!A:U,2,FALSE),"")</f>
        <v/>
      </c>
      <c r="G113" s="69" t="str">
        <f>IF(Tableau43[[#This Row],[Nom
]]&lt;&gt;"",VLOOKUP(Tableau43[[#This Row],[Matricule 
]],BASESERVICE,4,FALSE),"")</f>
        <v/>
      </c>
      <c r="H113" s="105"/>
      <c r="I113" s="104"/>
      <c r="J113" s="105"/>
      <c r="K113" s="70"/>
      <c r="L113" s="107"/>
      <c r="M113" s="70"/>
      <c r="N113" s="3"/>
      <c r="O113" s="104"/>
      <c r="P113" s="69"/>
      <c r="Q113" s="70"/>
      <c r="R113" s="69"/>
      <c r="S113" s="62"/>
      <c r="T113" s="62"/>
      <c r="U113" s="62"/>
      <c r="V113" s="62"/>
      <c r="W113" s="62"/>
      <c r="X113" s="62"/>
      <c r="Y113" s="106"/>
      <c r="Z113" s="106"/>
      <c r="AA113" s="106"/>
      <c r="AB113" s="106"/>
      <c r="AC113" s="62"/>
    </row>
    <row r="114" spans="1:29" x14ac:dyDescent="0.35">
      <c r="A114" s="65" t="str">
        <f>IF(Tableau43[[#This Row],[Nom
]]&lt;&gt;"",VLOOKUP(Tableau43[[#This Row],[Matricule 
]],BASEDATA,5,FALSE),"")</f>
        <v/>
      </c>
      <c r="B114" s="6" t="str">
        <f>IF(Tableau43[[#This Row],[Nom
]]&lt;&gt;"",VLOOKUP(Tableau43[[#This Row],[Matricule 
]],BASEDATA,3,FALSE),"")</f>
        <v/>
      </c>
      <c r="C114" s="72" t="str">
        <f>IF(Tableau43[[#This Row],[Nom
]]&lt;&gt;"",VLOOKUP(Tableau43[[#This Row],[Matricule 
]],BASEDATA,2,FALSE),"")</f>
        <v/>
      </c>
      <c r="D114" s="216" t="str">
        <f>IF(Tableau43[[#This Row],[Nom
]]&lt;&gt;"",VLOOKUP(E114,DATA!A:U,3,FALSE),"")</f>
        <v/>
      </c>
      <c r="F114" s="1" t="str">
        <f>IF(Tableau43[[#This Row],[Nom
]]&lt;&gt;"",VLOOKUP(E114,DATA!A:U,2,FALSE),"")</f>
        <v/>
      </c>
      <c r="G114" s="69" t="str">
        <f>IF(Tableau43[[#This Row],[Nom
]]&lt;&gt;"",VLOOKUP(Tableau43[[#This Row],[Matricule 
]],BASESERVICE,4,FALSE),"")</f>
        <v/>
      </c>
      <c r="H114" s="105"/>
      <c r="I114" s="104"/>
      <c r="J114" s="105"/>
      <c r="K114" s="70"/>
      <c r="L114" s="107"/>
      <c r="M114" s="70"/>
      <c r="N114" s="3"/>
      <c r="O114" s="104"/>
      <c r="P114" s="69"/>
      <c r="Q114" s="70"/>
      <c r="R114" s="69"/>
      <c r="S114" s="62"/>
      <c r="T114" s="62"/>
      <c r="U114" s="62"/>
      <c r="V114" s="62"/>
      <c r="W114" s="62"/>
      <c r="X114" s="62"/>
      <c r="Y114" s="106"/>
      <c r="Z114" s="106"/>
      <c r="AA114" s="106"/>
      <c r="AB114" s="106"/>
      <c r="AC114" s="62"/>
    </row>
    <row r="115" spans="1:29" x14ac:dyDescent="0.35">
      <c r="A115" s="65" t="str">
        <f>IF(Tableau43[[#This Row],[Nom
]]&lt;&gt;"",VLOOKUP(Tableau43[[#This Row],[Matricule 
]],BASEDATA,5,FALSE),"")</f>
        <v/>
      </c>
      <c r="B115" s="6" t="str">
        <f>IF(Tableau43[[#This Row],[Nom
]]&lt;&gt;"",VLOOKUP(Tableau43[[#This Row],[Matricule 
]],BASEDATA,3,FALSE),"")</f>
        <v/>
      </c>
      <c r="C115" s="72" t="str">
        <f>IF(Tableau43[[#This Row],[Nom
]]&lt;&gt;"",VLOOKUP(Tableau43[[#This Row],[Matricule 
]],BASEDATA,2,FALSE),"")</f>
        <v/>
      </c>
      <c r="D115" s="216" t="str">
        <f>IF(Tableau43[[#This Row],[Nom
]]&lt;&gt;"",VLOOKUP(E115,DATA!A:U,3,FALSE),"")</f>
        <v/>
      </c>
      <c r="F115" s="1" t="str">
        <f>IF(Tableau43[[#This Row],[Nom
]]&lt;&gt;"",VLOOKUP(E115,DATA!A:U,2,FALSE),"")</f>
        <v/>
      </c>
      <c r="G115" s="69" t="str">
        <f>IF(Tableau43[[#This Row],[Nom
]]&lt;&gt;"",VLOOKUP(Tableau43[[#This Row],[Matricule 
]],BASESERVICE,4,FALSE),"")</f>
        <v/>
      </c>
      <c r="H115" s="105"/>
      <c r="I115" s="104"/>
      <c r="J115" s="105"/>
      <c r="K115" s="70"/>
      <c r="L115" s="107"/>
      <c r="M115" s="70"/>
      <c r="N115" s="3"/>
      <c r="O115" s="104"/>
      <c r="P115" s="69"/>
      <c r="Q115" s="70"/>
      <c r="R115" s="69"/>
      <c r="S115" s="62"/>
      <c r="T115" s="62"/>
      <c r="U115" s="62"/>
      <c r="V115" s="62"/>
      <c r="W115" s="62"/>
      <c r="X115" s="62"/>
      <c r="Y115" s="106"/>
      <c r="Z115" s="106"/>
      <c r="AA115" s="106"/>
      <c r="AB115" s="106"/>
      <c r="AC115" s="62"/>
    </row>
    <row r="116" spans="1:29" x14ac:dyDescent="0.35">
      <c r="A116" s="65" t="str">
        <f>IF(Tableau43[[#This Row],[Nom
]]&lt;&gt;"",VLOOKUP(Tableau43[[#This Row],[Matricule 
]],BASEDATA,5,FALSE),"")</f>
        <v/>
      </c>
      <c r="B116" s="6" t="str">
        <f>IF(Tableau43[[#This Row],[Nom
]]&lt;&gt;"",VLOOKUP(Tableau43[[#This Row],[Matricule 
]],BASEDATA,3,FALSE),"")</f>
        <v/>
      </c>
      <c r="C116" s="72" t="str">
        <f>IF(Tableau43[[#This Row],[Nom
]]&lt;&gt;"",VLOOKUP(Tableau43[[#This Row],[Matricule 
]],BASEDATA,2,FALSE),"")</f>
        <v/>
      </c>
      <c r="D116" s="216" t="str">
        <f>IF(Tableau43[[#This Row],[Nom
]]&lt;&gt;"",VLOOKUP(E116,DATA!A:U,3,FALSE),"")</f>
        <v/>
      </c>
      <c r="F116" s="1" t="str">
        <f>IF(Tableau43[[#This Row],[Nom
]]&lt;&gt;"",VLOOKUP(E116,DATA!A:U,2,FALSE),"")</f>
        <v/>
      </c>
      <c r="G116" s="69" t="str">
        <f>IF(Tableau43[[#This Row],[Nom
]]&lt;&gt;"",VLOOKUP(Tableau43[[#This Row],[Matricule 
]],BASESERVICE,4,FALSE),"")</f>
        <v/>
      </c>
      <c r="H116" s="105"/>
      <c r="I116" s="104"/>
      <c r="J116" s="105"/>
      <c r="K116" s="70"/>
      <c r="L116" s="107"/>
      <c r="M116" s="70"/>
      <c r="N116" s="3"/>
      <c r="O116" s="104"/>
      <c r="P116" s="69"/>
      <c r="Q116" s="70"/>
      <c r="R116" s="69"/>
      <c r="S116" s="62"/>
      <c r="T116" s="62"/>
      <c r="U116" s="62"/>
      <c r="V116" s="62"/>
      <c r="W116" s="62"/>
      <c r="X116" s="62"/>
      <c r="Y116" s="106"/>
      <c r="Z116" s="106"/>
      <c r="AA116" s="106"/>
      <c r="AB116" s="106"/>
      <c r="AC116" s="62"/>
    </row>
    <row r="117" spans="1:29" x14ac:dyDescent="0.35">
      <c r="A117" s="65" t="str">
        <f>IF(Tableau43[[#This Row],[Nom
]]&lt;&gt;"",VLOOKUP(Tableau43[[#This Row],[Matricule 
]],BASEDATA,5,FALSE),"")</f>
        <v/>
      </c>
      <c r="B117" s="6" t="str">
        <f>IF(Tableau43[[#This Row],[Nom
]]&lt;&gt;"",VLOOKUP(Tableau43[[#This Row],[Matricule 
]],BASEDATA,3,FALSE),"")</f>
        <v/>
      </c>
      <c r="C117" s="72" t="str">
        <f>IF(Tableau43[[#This Row],[Nom
]]&lt;&gt;"",VLOOKUP(Tableau43[[#This Row],[Matricule 
]],BASEDATA,2,FALSE),"")</f>
        <v/>
      </c>
      <c r="D117" s="216" t="str">
        <f>IF(Tableau43[[#This Row],[Nom
]]&lt;&gt;"",VLOOKUP(E117,DATA!A:U,3,FALSE),"")</f>
        <v/>
      </c>
      <c r="F117" s="1" t="str">
        <f>IF(Tableau43[[#This Row],[Nom
]]&lt;&gt;"",VLOOKUP(E117,DATA!A:U,2,FALSE),"")</f>
        <v/>
      </c>
      <c r="G117" s="69" t="str">
        <f>IF(Tableau43[[#This Row],[Nom
]]&lt;&gt;"",VLOOKUP(Tableau43[[#This Row],[Matricule 
]],BASESERVICE,4,FALSE),"")</f>
        <v/>
      </c>
      <c r="H117" s="105"/>
      <c r="I117" s="104"/>
      <c r="J117" s="105"/>
      <c r="K117" s="70"/>
      <c r="L117" s="107"/>
      <c r="M117" s="70"/>
      <c r="N117" s="3"/>
      <c r="O117" s="104"/>
      <c r="P117" s="69"/>
      <c r="Q117" s="70"/>
      <c r="R117" s="69"/>
      <c r="S117" s="62"/>
      <c r="T117" s="62"/>
      <c r="U117" s="62"/>
      <c r="V117" s="62"/>
      <c r="W117" s="62"/>
      <c r="X117" s="62"/>
      <c r="Y117" s="106"/>
      <c r="Z117" s="106"/>
      <c r="AA117" s="106"/>
      <c r="AB117" s="106"/>
      <c r="AC117" s="62"/>
    </row>
    <row r="118" spans="1:29" x14ac:dyDescent="0.35">
      <c r="A118" s="65" t="str">
        <f>IF(Tableau43[[#This Row],[Nom
]]&lt;&gt;"",VLOOKUP(Tableau43[[#This Row],[Matricule 
]],BASEDATA,5,FALSE),"")</f>
        <v/>
      </c>
      <c r="B118" s="6" t="str">
        <f>IF(Tableau43[[#This Row],[Nom
]]&lt;&gt;"",VLOOKUP(Tableau43[[#This Row],[Matricule 
]],BASEDATA,3,FALSE),"")</f>
        <v/>
      </c>
      <c r="C118" s="72" t="str">
        <f>IF(Tableau43[[#This Row],[Nom
]]&lt;&gt;"",VLOOKUP(Tableau43[[#This Row],[Matricule 
]],BASEDATA,2,FALSE),"")</f>
        <v/>
      </c>
      <c r="D118" s="216" t="str">
        <f>IF(Tableau43[[#This Row],[Nom
]]&lt;&gt;"",VLOOKUP(E118,DATA!A:U,3,FALSE),"")</f>
        <v/>
      </c>
      <c r="F118" s="1" t="str">
        <f>IF(Tableau43[[#This Row],[Nom
]]&lt;&gt;"",VLOOKUP(E118,DATA!A:U,2,FALSE),"")</f>
        <v/>
      </c>
      <c r="G118" s="69" t="str">
        <f>IF(Tableau43[[#This Row],[Nom
]]&lt;&gt;"",VLOOKUP(Tableau43[[#This Row],[Matricule 
]],BASESERVICE,4,FALSE),"")</f>
        <v/>
      </c>
      <c r="H118" s="105"/>
      <c r="I118" s="104"/>
      <c r="J118" s="105"/>
      <c r="K118" s="70"/>
      <c r="L118" s="107"/>
      <c r="M118" s="70"/>
      <c r="N118" s="3"/>
      <c r="O118" s="104"/>
      <c r="P118" s="69"/>
      <c r="Q118" s="70"/>
      <c r="R118" s="69"/>
      <c r="S118" s="62"/>
      <c r="T118" s="62"/>
      <c r="U118" s="62"/>
      <c r="V118" s="62"/>
      <c r="W118" s="62"/>
      <c r="X118" s="62"/>
      <c r="Y118" s="106"/>
      <c r="Z118" s="106"/>
      <c r="AA118" s="106"/>
      <c r="AB118" s="106"/>
      <c r="AC118" s="62"/>
    </row>
    <row r="119" spans="1:29" x14ac:dyDescent="0.35">
      <c r="A119" s="65" t="str">
        <f>IF(Tableau43[[#This Row],[Nom
]]&lt;&gt;"",VLOOKUP(Tableau43[[#This Row],[Matricule 
]],BASEDATA,5,FALSE),"")</f>
        <v/>
      </c>
      <c r="B119" s="6" t="str">
        <f>IF(Tableau43[[#This Row],[Nom
]]&lt;&gt;"",VLOOKUP(Tableau43[[#This Row],[Matricule 
]],BASEDATA,3,FALSE),"")</f>
        <v/>
      </c>
      <c r="C119" s="72" t="str">
        <f>IF(Tableau43[[#This Row],[Nom
]]&lt;&gt;"",VLOOKUP(Tableau43[[#This Row],[Matricule 
]],BASEDATA,2,FALSE),"")</f>
        <v/>
      </c>
      <c r="D119" s="216" t="str">
        <f>IF(Tableau43[[#This Row],[Nom
]]&lt;&gt;"",VLOOKUP(E119,DATA!A:U,3,FALSE),"")</f>
        <v/>
      </c>
      <c r="F119" s="1" t="str">
        <f>IF(Tableau43[[#This Row],[Nom
]]&lt;&gt;"",VLOOKUP(E119,DATA!A:U,2,FALSE),"")</f>
        <v/>
      </c>
      <c r="G119" s="69" t="str">
        <f>IF(Tableau43[[#This Row],[Nom
]]&lt;&gt;"",VLOOKUP(Tableau43[[#This Row],[Matricule 
]],BASESERVICE,4,FALSE),"")</f>
        <v/>
      </c>
      <c r="H119" s="105"/>
      <c r="I119" s="104"/>
      <c r="J119" s="105"/>
      <c r="K119" s="70"/>
      <c r="L119" s="107"/>
      <c r="M119" s="70"/>
      <c r="N119" s="3"/>
      <c r="O119" s="104"/>
      <c r="P119" s="69"/>
      <c r="Q119" s="70"/>
      <c r="R119" s="69"/>
      <c r="S119" s="62"/>
      <c r="T119" s="62"/>
      <c r="U119" s="62"/>
      <c r="V119" s="62"/>
      <c r="W119" s="62"/>
      <c r="X119" s="62"/>
      <c r="Y119" s="106"/>
      <c r="Z119" s="106"/>
      <c r="AA119" s="106"/>
      <c r="AB119" s="106"/>
      <c r="AC119" s="62"/>
    </row>
    <row r="120" spans="1:29" x14ac:dyDescent="0.35">
      <c r="A120" s="65" t="str">
        <f>IF(Tableau43[[#This Row],[Nom
]]&lt;&gt;"",VLOOKUP(Tableau43[[#This Row],[Matricule 
]],BASEDATA,5,FALSE),"")</f>
        <v/>
      </c>
      <c r="B120" s="6" t="str">
        <f>IF(Tableau43[[#This Row],[Nom
]]&lt;&gt;"",VLOOKUP(Tableau43[[#This Row],[Matricule 
]],BASEDATA,3,FALSE),"")</f>
        <v/>
      </c>
      <c r="C120" s="72" t="str">
        <f>IF(Tableau43[[#This Row],[Nom
]]&lt;&gt;"",VLOOKUP(Tableau43[[#This Row],[Matricule 
]],BASEDATA,2,FALSE),"")</f>
        <v/>
      </c>
      <c r="D120" s="216" t="str">
        <f>IF(Tableau43[[#This Row],[Nom
]]&lt;&gt;"",VLOOKUP(E120,DATA!A:U,3,FALSE),"")</f>
        <v/>
      </c>
      <c r="F120" s="1" t="str">
        <f>IF(Tableau43[[#This Row],[Nom
]]&lt;&gt;"",VLOOKUP(E120,DATA!A:U,2,FALSE),"")</f>
        <v/>
      </c>
      <c r="G120" s="69" t="str">
        <f>IF(Tableau43[[#This Row],[Nom
]]&lt;&gt;"",VLOOKUP(Tableau43[[#This Row],[Matricule 
]],BASESERVICE,4,FALSE),"")</f>
        <v/>
      </c>
      <c r="H120" s="105"/>
      <c r="I120" s="104"/>
      <c r="J120" s="105"/>
      <c r="K120" s="70"/>
      <c r="L120" s="107"/>
      <c r="M120" s="70"/>
      <c r="N120" s="3"/>
      <c r="O120" s="104"/>
      <c r="P120" s="69"/>
      <c r="Q120" s="70"/>
      <c r="R120" s="69"/>
      <c r="S120" s="62"/>
      <c r="T120" s="62"/>
      <c r="U120" s="62"/>
      <c r="V120" s="62"/>
      <c r="W120" s="62"/>
      <c r="X120" s="62"/>
      <c r="Y120" s="71"/>
      <c r="Z120" s="71"/>
      <c r="AA120" s="71"/>
      <c r="AB120" s="71"/>
      <c r="AC120" s="62"/>
    </row>
    <row r="121" spans="1:29" x14ac:dyDescent="0.35">
      <c r="A121" s="65" t="str">
        <f>IF(Tableau43[[#This Row],[Nom
]]&lt;&gt;"",VLOOKUP(Tableau43[[#This Row],[Matricule 
]],BASEDATA,5,FALSE),"")</f>
        <v/>
      </c>
      <c r="B121" s="6" t="str">
        <f>IF(Tableau43[[#This Row],[Nom
]]&lt;&gt;"",VLOOKUP(Tableau43[[#This Row],[Matricule 
]],BASEDATA,3,FALSE),"")</f>
        <v/>
      </c>
      <c r="C121" s="72" t="str">
        <f>IF(Tableau43[[#This Row],[Nom
]]&lt;&gt;"",VLOOKUP(Tableau43[[#This Row],[Matricule 
]],BASEDATA,2,FALSE),"")</f>
        <v/>
      </c>
      <c r="D121" s="216" t="str">
        <f>IF(Tableau43[[#This Row],[Nom
]]&lt;&gt;"",VLOOKUP(E121,DATA!A:U,3,FALSE),"")</f>
        <v/>
      </c>
      <c r="F121" s="1" t="str">
        <f>IF(Tableau43[[#This Row],[Nom
]]&lt;&gt;"",VLOOKUP(E121,DATA!A:U,2,FALSE),"")</f>
        <v/>
      </c>
      <c r="G121" s="69" t="str">
        <f>IF(Tableau43[[#This Row],[Nom
]]&lt;&gt;"",VLOOKUP(Tableau43[[#This Row],[Matricule 
]],BASESERVICE,4,FALSE),"")</f>
        <v/>
      </c>
      <c r="H121" s="105"/>
      <c r="I121" s="104"/>
      <c r="J121" s="105"/>
      <c r="K121" s="70"/>
      <c r="L121" s="107"/>
      <c r="M121" s="70"/>
      <c r="N121" s="3"/>
      <c r="O121" s="104"/>
      <c r="P121" s="69"/>
      <c r="Q121" s="70"/>
      <c r="R121" s="69"/>
      <c r="S121" s="62"/>
      <c r="T121" s="62"/>
      <c r="U121" s="62"/>
      <c r="V121" s="62"/>
      <c r="W121" s="62"/>
      <c r="X121" s="62"/>
      <c r="Y121" s="71"/>
      <c r="Z121" s="71"/>
      <c r="AA121" s="71"/>
      <c r="AB121" s="71"/>
      <c r="AC121" s="62"/>
    </row>
    <row r="122" spans="1:29" x14ac:dyDescent="0.35">
      <c r="A122" s="65" t="str">
        <f>IF(Tableau43[[#This Row],[Nom
]]&lt;&gt;"",VLOOKUP(Tableau43[[#This Row],[Matricule 
]],BASEDATA,5,FALSE),"")</f>
        <v/>
      </c>
      <c r="B122" s="6" t="str">
        <f>IF(Tableau43[[#This Row],[Nom
]]&lt;&gt;"",VLOOKUP(Tableau43[[#This Row],[Matricule 
]],BASEDATA,3,FALSE),"")</f>
        <v/>
      </c>
      <c r="C122" s="72" t="str">
        <f>IF(Tableau43[[#This Row],[Nom
]]&lt;&gt;"",VLOOKUP(Tableau43[[#This Row],[Matricule 
]],BASEDATA,2,FALSE),"")</f>
        <v/>
      </c>
      <c r="D122" s="216" t="str">
        <f>IF(Tableau43[[#This Row],[Nom
]]&lt;&gt;"",VLOOKUP(E122,DATA!A:U,3,FALSE),"")</f>
        <v/>
      </c>
      <c r="F122" s="1" t="str">
        <f>IF(Tableau43[[#This Row],[Nom
]]&lt;&gt;"",VLOOKUP(E122,DATA!A:U,2,FALSE),"")</f>
        <v/>
      </c>
      <c r="G122" s="69" t="str">
        <f>IF(Tableau43[[#This Row],[Nom
]]&lt;&gt;"",VLOOKUP(Tableau43[[#This Row],[Matricule 
]],BASESERVICE,4,FALSE),"")</f>
        <v/>
      </c>
      <c r="H122" s="105"/>
      <c r="I122" s="104"/>
      <c r="J122" s="105"/>
      <c r="K122" s="70"/>
      <c r="L122" s="107"/>
      <c r="M122" s="70"/>
      <c r="N122" s="3"/>
      <c r="O122" s="104"/>
      <c r="P122" s="69"/>
      <c r="Q122" s="70"/>
      <c r="R122" s="69"/>
      <c r="S122" s="62"/>
      <c r="T122" s="62"/>
      <c r="U122" s="62"/>
      <c r="V122" s="62"/>
      <c r="W122" s="62"/>
      <c r="X122" s="62"/>
      <c r="Y122" s="71"/>
      <c r="Z122" s="71"/>
      <c r="AA122" s="71"/>
      <c r="AB122" s="71"/>
      <c r="AC122" s="62"/>
    </row>
    <row r="123" spans="1:29" x14ac:dyDescent="0.35">
      <c r="A123" s="65" t="str">
        <f>IF(Tableau43[[#This Row],[Nom
]]&lt;&gt;"",VLOOKUP(Tableau43[[#This Row],[Matricule 
]],BASEDATA,5,FALSE),"")</f>
        <v/>
      </c>
      <c r="B123" s="6" t="str">
        <f>IF(Tableau43[[#This Row],[Nom
]]&lt;&gt;"",VLOOKUP(Tableau43[[#This Row],[Matricule 
]],BASEDATA,3,FALSE),"")</f>
        <v/>
      </c>
      <c r="C123" s="72" t="str">
        <f>IF(Tableau43[[#This Row],[Nom
]]&lt;&gt;"",VLOOKUP(Tableau43[[#This Row],[Matricule 
]],BASEDATA,2,FALSE),"")</f>
        <v/>
      </c>
      <c r="D123" s="216" t="str">
        <f>IF(Tableau43[[#This Row],[Nom
]]&lt;&gt;"",VLOOKUP(E123,DATA!A:U,3,FALSE),"")</f>
        <v/>
      </c>
      <c r="F123" s="1" t="str">
        <f>IF(Tableau43[[#This Row],[Nom
]]&lt;&gt;"",VLOOKUP(E123,DATA!A:U,2,FALSE),"")</f>
        <v/>
      </c>
      <c r="G123" s="69" t="str">
        <f>IF(Tableau43[[#This Row],[Nom
]]&lt;&gt;"",VLOOKUP(Tableau43[[#This Row],[Matricule 
]],BASESERVICE,4,FALSE),"")</f>
        <v/>
      </c>
      <c r="H123" s="105"/>
      <c r="I123" s="104"/>
      <c r="J123" s="105"/>
      <c r="K123" s="70"/>
      <c r="L123" s="107"/>
      <c r="M123" s="70"/>
      <c r="N123" s="3"/>
      <c r="O123" s="104"/>
      <c r="P123" s="69"/>
      <c r="Q123" s="70"/>
      <c r="R123" s="69"/>
      <c r="S123" s="62"/>
      <c r="T123" s="62"/>
      <c r="U123" s="62"/>
      <c r="V123" s="62"/>
      <c r="W123" s="62"/>
      <c r="X123" s="62"/>
      <c r="Y123" s="71"/>
      <c r="Z123" s="71"/>
      <c r="AA123" s="71"/>
      <c r="AB123" s="71"/>
      <c r="AC123" s="62"/>
    </row>
    <row r="124" spans="1:29" x14ac:dyDescent="0.35">
      <c r="A124" s="65" t="str">
        <f>IF(Tableau43[[#This Row],[Nom
]]&lt;&gt;"",VLOOKUP(Tableau43[[#This Row],[Matricule 
]],BASEDATA,5,FALSE),"")</f>
        <v/>
      </c>
      <c r="B124" s="6" t="str">
        <f>IF(Tableau43[[#This Row],[Nom
]]&lt;&gt;"",VLOOKUP(Tableau43[[#This Row],[Matricule 
]],BASEDATA,3,FALSE),"")</f>
        <v/>
      </c>
      <c r="C124" s="72" t="str">
        <f>IF(Tableau43[[#This Row],[Nom
]]&lt;&gt;"",VLOOKUP(Tableau43[[#This Row],[Matricule 
]],BASEDATA,2,FALSE),"")</f>
        <v/>
      </c>
      <c r="D124" s="216" t="str">
        <f>IF(Tableau43[[#This Row],[Nom
]]&lt;&gt;"",VLOOKUP(E124,DATA!A:U,3,FALSE),"")</f>
        <v/>
      </c>
      <c r="F124" s="1" t="str">
        <f>IF(Tableau43[[#This Row],[Nom
]]&lt;&gt;"",VLOOKUP(E124,DATA!A:U,2,FALSE),"")</f>
        <v/>
      </c>
      <c r="G124" s="69" t="str">
        <f>IF(Tableau43[[#This Row],[Nom
]]&lt;&gt;"",VLOOKUP(Tableau43[[#This Row],[Matricule 
]],BASESERVICE,4,FALSE),"")</f>
        <v/>
      </c>
      <c r="H124" s="105"/>
      <c r="I124" s="104"/>
      <c r="J124" s="105"/>
      <c r="K124" s="70"/>
      <c r="L124" s="107"/>
      <c r="M124" s="70"/>
      <c r="N124" s="3"/>
      <c r="O124" s="104"/>
      <c r="P124" s="69"/>
      <c r="Q124" s="70"/>
      <c r="R124" s="69"/>
      <c r="S124" s="62"/>
      <c r="T124" s="62"/>
      <c r="U124" s="62"/>
      <c r="V124" s="62"/>
      <c r="W124" s="62"/>
      <c r="X124" s="62"/>
      <c r="Y124" s="71"/>
      <c r="Z124" s="71"/>
      <c r="AA124" s="71"/>
      <c r="AB124" s="71"/>
      <c r="AC124" s="62"/>
    </row>
    <row r="125" spans="1:29" x14ac:dyDescent="0.35">
      <c r="A125" s="65" t="str">
        <f>IF(Tableau43[[#This Row],[Nom
]]&lt;&gt;"",VLOOKUP(Tableau43[[#This Row],[Matricule 
]],BASEDATA,5,FALSE),"")</f>
        <v/>
      </c>
      <c r="B125" s="6" t="str">
        <f>IF(Tableau43[[#This Row],[Nom
]]&lt;&gt;"",VLOOKUP(Tableau43[[#This Row],[Matricule 
]],BASEDATA,3,FALSE),"")</f>
        <v/>
      </c>
      <c r="C125" s="72" t="str">
        <f>IF(Tableau43[[#This Row],[Nom
]]&lt;&gt;"",VLOOKUP(Tableau43[[#This Row],[Matricule 
]],BASEDATA,2,FALSE),"")</f>
        <v/>
      </c>
      <c r="D125" s="216" t="str">
        <f>IF(Tableau43[[#This Row],[Nom
]]&lt;&gt;"",VLOOKUP(E125,DATA!A:U,3,FALSE),"")</f>
        <v/>
      </c>
      <c r="F125" s="1" t="str">
        <f>IF(Tableau43[[#This Row],[Nom
]]&lt;&gt;"",VLOOKUP(E125,DATA!A:U,2,FALSE),"")</f>
        <v/>
      </c>
      <c r="G125" s="69" t="str">
        <f>IF(Tableau43[[#This Row],[Nom
]]&lt;&gt;"",VLOOKUP(Tableau43[[#This Row],[Matricule 
]],BASESERVICE,4,FALSE),"")</f>
        <v/>
      </c>
      <c r="H125" s="105"/>
      <c r="I125" s="104"/>
      <c r="J125" s="105"/>
      <c r="K125" s="70"/>
      <c r="L125" s="107"/>
      <c r="M125" s="70"/>
      <c r="N125" s="3"/>
      <c r="O125" s="104"/>
      <c r="P125" s="69"/>
      <c r="Q125" s="70"/>
      <c r="R125" s="69"/>
      <c r="S125" s="62"/>
      <c r="T125" s="62"/>
      <c r="U125" s="62"/>
      <c r="V125" s="62"/>
      <c r="W125" s="62"/>
      <c r="X125" s="62"/>
      <c r="Y125" s="71"/>
      <c r="Z125" s="71"/>
      <c r="AA125" s="71"/>
      <c r="AB125" s="71"/>
      <c r="AC125" s="62"/>
    </row>
    <row r="126" spans="1:29" x14ac:dyDescent="0.35">
      <c r="A126" s="65" t="str">
        <f>IF(Tableau43[[#This Row],[Nom
]]&lt;&gt;"",VLOOKUP(Tableau43[[#This Row],[Matricule 
]],BASEDATA,5,FALSE),"")</f>
        <v/>
      </c>
      <c r="B126" s="6" t="str">
        <f>IF(Tableau43[[#This Row],[Nom
]]&lt;&gt;"",VLOOKUP(Tableau43[[#This Row],[Matricule 
]],BASEDATA,3,FALSE),"")</f>
        <v/>
      </c>
      <c r="C126" s="72" t="str">
        <f>IF(Tableau43[[#This Row],[Nom
]]&lt;&gt;"",VLOOKUP(Tableau43[[#This Row],[Matricule 
]],BASEDATA,2,FALSE),"")</f>
        <v/>
      </c>
      <c r="D126" s="216" t="str">
        <f>IF(Tableau43[[#This Row],[Nom
]]&lt;&gt;"",VLOOKUP(E126,DATA!A:U,3,FALSE),"")</f>
        <v/>
      </c>
      <c r="F126" s="1" t="str">
        <f>IF(Tableau43[[#This Row],[Nom
]]&lt;&gt;"",VLOOKUP(E126,DATA!A:U,2,FALSE),"")</f>
        <v/>
      </c>
      <c r="G126" s="69" t="str">
        <f>IF(Tableau43[[#This Row],[Nom
]]&lt;&gt;"",VLOOKUP(Tableau43[[#This Row],[Matricule 
]],BASESERVICE,4,FALSE),"")</f>
        <v/>
      </c>
      <c r="H126" s="105"/>
      <c r="I126" s="104"/>
      <c r="J126" s="105"/>
      <c r="K126" s="70"/>
      <c r="L126" s="107"/>
      <c r="M126" s="70"/>
      <c r="N126" s="3"/>
      <c r="O126" s="104"/>
      <c r="P126" s="69"/>
      <c r="Q126" s="70"/>
      <c r="R126" s="69"/>
      <c r="S126" s="62"/>
      <c r="T126" s="62"/>
      <c r="U126" s="62"/>
      <c r="V126" s="62"/>
      <c r="W126" s="62"/>
      <c r="X126" s="62"/>
      <c r="Y126" s="71"/>
      <c r="Z126" s="71"/>
      <c r="AA126" s="71"/>
      <c r="AB126" s="71"/>
      <c r="AC126" s="62"/>
    </row>
    <row r="127" spans="1:29" x14ac:dyDescent="0.35">
      <c r="A127" s="65" t="str">
        <f>IF(Tableau43[[#This Row],[Nom
]]&lt;&gt;"",VLOOKUP(Tableau43[[#This Row],[Matricule 
]],BASEDATA,5,FALSE),"")</f>
        <v/>
      </c>
      <c r="B127" s="6" t="str">
        <f>IF(Tableau43[[#This Row],[Nom
]]&lt;&gt;"",VLOOKUP(Tableau43[[#This Row],[Matricule 
]],BASEDATA,3,FALSE),"")</f>
        <v/>
      </c>
      <c r="C127" s="72" t="str">
        <f>IF(Tableau43[[#This Row],[Nom
]]&lt;&gt;"",VLOOKUP(Tableau43[[#This Row],[Matricule 
]],BASEDATA,2,FALSE),"")</f>
        <v/>
      </c>
      <c r="D127" s="216" t="str">
        <f>IF(Tableau43[[#This Row],[Nom
]]&lt;&gt;"",VLOOKUP(E127,DATA!A:U,3,FALSE),"")</f>
        <v/>
      </c>
      <c r="F127" s="1" t="str">
        <f>IF(Tableau43[[#This Row],[Nom
]]&lt;&gt;"",VLOOKUP(E127,DATA!A:U,2,FALSE),"")</f>
        <v/>
      </c>
      <c r="G127" s="69" t="str">
        <f>IF(Tableau43[[#This Row],[Nom
]]&lt;&gt;"",VLOOKUP(Tableau43[[#This Row],[Matricule 
]],BASESERVICE,4,FALSE),"")</f>
        <v/>
      </c>
      <c r="H127" s="69"/>
      <c r="I127" s="104"/>
      <c r="J127" s="69"/>
      <c r="K127" s="70"/>
      <c r="L127" s="103"/>
      <c r="M127" s="70"/>
      <c r="N127" s="3"/>
      <c r="O127" s="104"/>
      <c r="P127" s="69"/>
      <c r="Q127" s="70"/>
      <c r="R127" s="69"/>
      <c r="S127" s="62"/>
      <c r="T127" s="62"/>
      <c r="U127" s="62"/>
      <c r="V127" s="62"/>
      <c r="W127" s="62"/>
      <c r="X127" s="62"/>
      <c r="Y127" s="71"/>
      <c r="Z127" s="71"/>
      <c r="AA127" s="71"/>
      <c r="AB127" s="71"/>
      <c r="AC127" s="62"/>
    </row>
    <row r="128" spans="1:29" x14ac:dyDescent="0.35">
      <c r="A128" s="65" t="str">
        <f>IF(Tableau43[[#This Row],[Nom
]]&lt;&gt;"",VLOOKUP(Tableau43[[#This Row],[Matricule 
]],BASEDATA,5,FALSE),"")</f>
        <v/>
      </c>
      <c r="B128" s="6" t="str">
        <f>IF(Tableau43[[#This Row],[Nom
]]&lt;&gt;"",VLOOKUP(Tableau43[[#This Row],[Matricule 
]],BASEDATA,3,FALSE),"")</f>
        <v/>
      </c>
      <c r="C128" s="72" t="str">
        <f>IF(Tableau43[[#This Row],[Nom
]]&lt;&gt;"",VLOOKUP(Tableau43[[#This Row],[Matricule 
]],BASEDATA,2,FALSE),"")</f>
        <v/>
      </c>
      <c r="D128" s="216" t="str">
        <f>IF(Tableau43[[#This Row],[Nom
]]&lt;&gt;"",VLOOKUP(E128,DATA!A:U,3,FALSE),"")</f>
        <v/>
      </c>
      <c r="F128" s="1" t="str">
        <f>IF(Tableau43[[#This Row],[Nom
]]&lt;&gt;"",VLOOKUP(E128,DATA!A:U,2,FALSE),"")</f>
        <v/>
      </c>
      <c r="G128" s="69" t="str">
        <f>IF(Tableau43[[#This Row],[Nom
]]&lt;&gt;"",VLOOKUP(Tableau43[[#This Row],[Matricule 
]],BASESERVICE,4,FALSE),"")</f>
        <v/>
      </c>
      <c r="H128" s="69"/>
      <c r="I128" s="104"/>
      <c r="J128" s="69"/>
      <c r="K128" s="70"/>
      <c r="L128" s="103"/>
      <c r="M128" s="70"/>
      <c r="N128" s="3"/>
      <c r="O128" s="104"/>
      <c r="P128" s="69"/>
      <c r="Q128" s="70"/>
      <c r="R128" s="69"/>
      <c r="S128" s="62"/>
      <c r="T128" s="62"/>
      <c r="U128" s="62"/>
      <c r="V128" s="62"/>
      <c r="W128" s="62"/>
      <c r="X128" s="62"/>
      <c r="Y128" s="71"/>
      <c r="Z128" s="71"/>
      <c r="AA128" s="71"/>
      <c r="AB128" s="71"/>
      <c r="AC128" s="62"/>
    </row>
    <row r="129" spans="1:29" x14ac:dyDescent="0.35">
      <c r="A129" s="65" t="str">
        <f>IF(Tableau43[[#This Row],[Nom
]]&lt;&gt;"",VLOOKUP(Tableau43[[#This Row],[Matricule 
]],BASEDATA,5,FALSE),"")</f>
        <v/>
      </c>
      <c r="B129" s="6" t="str">
        <f>IF(Tableau43[[#This Row],[Nom
]]&lt;&gt;"",VLOOKUP(Tableau43[[#This Row],[Matricule 
]],BASEDATA,3,FALSE),"")</f>
        <v/>
      </c>
      <c r="C129" s="72" t="str">
        <f>IF(Tableau43[[#This Row],[Nom
]]&lt;&gt;"",VLOOKUP(Tableau43[[#This Row],[Matricule 
]],BASEDATA,2,FALSE),"")</f>
        <v/>
      </c>
      <c r="D129" s="216" t="str">
        <f>IF(Tableau43[[#This Row],[Nom
]]&lt;&gt;"",VLOOKUP(E129,DATA!A:U,3,FALSE),"")</f>
        <v/>
      </c>
      <c r="F129" s="1" t="str">
        <f>IF(Tableau43[[#This Row],[Nom
]]&lt;&gt;"",VLOOKUP(E129,DATA!A:U,2,FALSE),"")</f>
        <v/>
      </c>
      <c r="G129" s="69" t="str">
        <f>IF(Tableau43[[#This Row],[Nom
]]&lt;&gt;"",VLOOKUP(Tableau43[[#This Row],[Matricule 
]],BASESERVICE,4,FALSE),"")</f>
        <v/>
      </c>
      <c r="H129" s="69"/>
      <c r="I129" s="104"/>
      <c r="J129" s="69"/>
      <c r="K129" s="70"/>
      <c r="L129" s="103"/>
      <c r="M129" s="70"/>
      <c r="N129" s="3"/>
      <c r="O129" s="104"/>
      <c r="P129" s="69"/>
      <c r="Q129" s="70"/>
      <c r="R129" s="69"/>
      <c r="S129" s="62"/>
      <c r="T129" s="62"/>
      <c r="U129" s="62"/>
      <c r="V129" s="62"/>
      <c r="W129" s="62"/>
      <c r="X129" s="62"/>
      <c r="Y129" s="71"/>
      <c r="Z129" s="71"/>
      <c r="AA129" s="71"/>
      <c r="AB129" s="71"/>
      <c r="AC129" s="62"/>
    </row>
    <row r="130" spans="1:29" x14ac:dyDescent="0.35">
      <c r="A130" s="65" t="str">
        <f>IF(Tableau43[[#This Row],[Nom
]]&lt;&gt;"",VLOOKUP(Tableau43[[#This Row],[Matricule 
]],BASEDATA,5,FALSE),"")</f>
        <v/>
      </c>
      <c r="B130" s="6" t="str">
        <f>IF(Tableau43[[#This Row],[Nom
]]&lt;&gt;"",VLOOKUP(Tableau43[[#This Row],[Matricule 
]],BASEDATA,3,FALSE),"")</f>
        <v/>
      </c>
      <c r="C130" s="72" t="str">
        <f>IF(Tableau43[[#This Row],[Nom
]]&lt;&gt;"",VLOOKUP(Tableau43[[#This Row],[Matricule 
]],BASEDATA,2,FALSE),"")</f>
        <v/>
      </c>
      <c r="D130" s="216" t="str">
        <f>IF(Tableau43[[#This Row],[Nom
]]&lt;&gt;"",VLOOKUP(E130,DATA!A:U,3,FALSE),"")</f>
        <v/>
      </c>
      <c r="F130" s="1" t="str">
        <f>IF(Tableau43[[#This Row],[Nom
]]&lt;&gt;"",VLOOKUP(E130,DATA!A:U,2,FALSE),"")</f>
        <v/>
      </c>
      <c r="G130" s="69" t="str">
        <f>IF(Tableau43[[#This Row],[Nom
]]&lt;&gt;"",VLOOKUP(Tableau43[[#This Row],[Matricule 
]],BASESERVICE,4,FALSE),"")</f>
        <v/>
      </c>
      <c r="H130" s="69"/>
      <c r="I130" s="104"/>
      <c r="J130" s="69"/>
      <c r="K130" s="70"/>
      <c r="L130" s="103"/>
      <c r="M130" s="70"/>
      <c r="N130" s="3"/>
      <c r="O130" s="104"/>
      <c r="P130" s="69"/>
      <c r="Q130" s="70"/>
      <c r="R130" s="69"/>
      <c r="S130" s="62"/>
      <c r="T130" s="62"/>
      <c r="U130" s="62"/>
      <c r="V130" s="62"/>
      <c r="W130" s="62"/>
      <c r="X130" s="62"/>
      <c r="Y130" s="71"/>
      <c r="Z130" s="71"/>
      <c r="AA130" s="71"/>
      <c r="AB130" s="71"/>
      <c r="AC130" s="62"/>
    </row>
    <row r="131" spans="1:29" x14ac:dyDescent="0.35">
      <c r="A131" s="65" t="str">
        <f>IF(Tableau43[[#This Row],[Nom
]]&lt;&gt;"",VLOOKUP(Tableau43[[#This Row],[Matricule 
]],BASEDATA,5,FALSE),"")</f>
        <v/>
      </c>
      <c r="B131" s="6" t="str">
        <f>IF(Tableau43[[#This Row],[Nom
]]&lt;&gt;"",VLOOKUP(Tableau43[[#This Row],[Matricule 
]],BASEDATA,3,FALSE),"")</f>
        <v/>
      </c>
      <c r="C131" s="72" t="str">
        <f>IF(Tableau43[[#This Row],[Nom
]]&lt;&gt;"",VLOOKUP(Tableau43[[#This Row],[Matricule 
]],BASEDATA,2,FALSE),"")</f>
        <v/>
      </c>
      <c r="D131" s="216" t="str">
        <f>IF(Tableau43[[#This Row],[Nom
]]&lt;&gt;"",VLOOKUP(E131,DATA!A:U,3,FALSE),"")</f>
        <v/>
      </c>
      <c r="F131" s="1" t="str">
        <f>IF(Tableau43[[#This Row],[Nom
]]&lt;&gt;"",VLOOKUP(E131,DATA!A:U,2,FALSE),"")</f>
        <v/>
      </c>
      <c r="G131" s="69" t="str">
        <f>IF(Tableau43[[#This Row],[Nom
]]&lt;&gt;"",VLOOKUP(Tableau43[[#This Row],[Matricule 
]],BASESERVICE,4,FALSE),"")</f>
        <v/>
      </c>
      <c r="H131" s="69"/>
      <c r="I131" s="104"/>
      <c r="J131" s="69"/>
      <c r="K131" s="70"/>
      <c r="L131" s="103"/>
      <c r="M131" s="70"/>
      <c r="N131" s="3"/>
      <c r="O131" s="104"/>
      <c r="P131" s="69"/>
      <c r="Q131" s="70"/>
      <c r="R131" s="69"/>
      <c r="S131" s="62"/>
      <c r="T131" s="62"/>
      <c r="U131" s="62"/>
      <c r="V131" s="62"/>
      <c r="W131" s="62"/>
      <c r="X131" s="62"/>
      <c r="Y131" s="71"/>
      <c r="Z131" s="71"/>
      <c r="AA131" s="71"/>
      <c r="AB131" s="71"/>
      <c r="AC131" s="62"/>
    </row>
    <row r="132" spans="1:29" x14ac:dyDescent="0.35">
      <c r="A132" s="65" t="str">
        <f>IF(Tableau43[[#This Row],[Nom
]]&lt;&gt;"",VLOOKUP(Tableau43[[#This Row],[Matricule 
]],BASEDATA,5,FALSE),"")</f>
        <v/>
      </c>
      <c r="B132" s="6" t="str">
        <f>IF(Tableau43[[#This Row],[Nom
]]&lt;&gt;"",VLOOKUP(Tableau43[[#This Row],[Matricule 
]],BASEDATA,3,FALSE),"")</f>
        <v/>
      </c>
      <c r="C132" s="72" t="str">
        <f>IF(Tableau43[[#This Row],[Nom
]]&lt;&gt;"",VLOOKUP(Tableau43[[#This Row],[Matricule 
]],BASEDATA,2,FALSE),"")</f>
        <v/>
      </c>
      <c r="D132" s="216" t="str">
        <f>IF(Tableau43[[#This Row],[Nom
]]&lt;&gt;"",VLOOKUP(E132,DATA!A:U,3,FALSE),"")</f>
        <v/>
      </c>
      <c r="F132" s="1" t="str">
        <f>IF(Tableau43[[#This Row],[Nom
]]&lt;&gt;"",VLOOKUP(E132,DATA!A:U,2,FALSE),"")</f>
        <v/>
      </c>
      <c r="G132" s="69" t="str">
        <f>IF(Tableau43[[#This Row],[Nom
]]&lt;&gt;"",VLOOKUP(Tableau43[[#This Row],[Matricule 
]],BASESERVICE,4,FALSE),"")</f>
        <v/>
      </c>
      <c r="H132" s="69"/>
      <c r="I132" s="104"/>
      <c r="J132" s="69"/>
      <c r="K132" s="70"/>
      <c r="L132" s="103"/>
      <c r="M132" s="70"/>
      <c r="N132" s="3"/>
      <c r="O132" s="104"/>
      <c r="P132" s="69"/>
      <c r="Q132" s="70"/>
      <c r="R132" s="69"/>
      <c r="S132" s="62"/>
      <c r="T132" s="62"/>
      <c r="U132" s="62"/>
      <c r="V132" s="62"/>
      <c r="W132" s="62"/>
      <c r="X132" s="62"/>
      <c r="Y132" s="71"/>
      <c r="Z132" s="71"/>
      <c r="AA132" s="71"/>
      <c r="AB132" s="71"/>
      <c r="AC132" s="62"/>
    </row>
    <row r="133" spans="1:29" x14ac:dyDescent="0.35">
      <c r="A133" s="65" t="str">
        <f>IF(Tableau43[[#This Row],[Nom
]]&lt;&gt;"",VLOOKUP(Tableau43[[#This Row],[Matricule 
]],BASEDATA,5,FALSE),"")</f>
        <v/>
      </c>
      <c r="B133" s="6" t="str">
        <f>IF(Tableau43[[#This Row],[Nom
]]&lt;&gt;"",VLOOKUP(Tableau43[[#This Row],[Matricule 
]],BASEDATA,3,FALSE),"")</f>
        <v/>
      </c>
      <c r="C133" s="72" t="str">
        <f>IF(Tableau43[[#This Row],[Nom
]]&lt;&gt;"",VLOOKUP(Tableau43[[#This Row],[Matricule 
]],BASEDATA,2,FALSE),"")</f>
        <v/>
      </c>
      <c r="D133" s="216" t="str">
        <f>IF(Tableau43[[#This Row],[Nom
]]&lt;&gt;"",VLOOKUP(E133,DATA!A:U,3,FALSE),"")</f>
        <v/>
      </c>
      <c r="F133" s="1" t="str">
        <f>IF(Tableau43[[#This Row],[Nom
]]&lt;&gt;"",VLOOKUP(E133,DATA!A:U,2,FALSE),"")</f>
        <v/>
      </c>
      <c r="G133" s="69" t="str">
        <f>IF(Tableau43[[#This Row],[Nom
]]&lt;&gt;"",VLOOKUP(Tableau43[[#This Row],[Matricule 
]],BASESERVICE,4,FALSE),"")</f>
        <v/>
      </c>
      <c r="H133" s="105"/>
      <c r="I133" s="104"/>
      <c r="J133" s="105"/>
      <c r="K133" s="104"/>
      <c r="L133" s="107"/>
      <c r="M133" s="104"/>
      <c r="N133" s="3"/>
      <c r="O133" s="104"/>
      <c r="P133" s="69"/>
      <c r="Q133" s="70"/>
      <c r="R133" s="69"/>
      <c r="S133" s="62"/>
      <c r="T133" s="62"/>
      <c r="U133" s="62"/>
      <c r="V133" s="62"/>
      <c r="W133" s="62"/>
      <c r="X133" s="62"/>
      <c r="Y133" s="106"/>
      <c r="Z133" s="106"/>
      <c r="AA133" s="106"/>
      <c r="AB133" s="106"/>
      <c r="AC133" s="62"/>
    </row>
    <row r="134" spans="1:29" x14ac:dyDescent="0.35">
      <c r="A134" s="65" t="str">
        <f>IF(Tableau43[[#This Row],[Nom
]]&lt;&gt;"",VLOOKUP(Tableau43[[#This Row],[Matricule 
]],BASEDATA,5,FALSE),"")</f>
        <v/>
      </c>
      <c r="B134" s="6" t="str">
        <f>IF(Tableau43[[#This Row],[Nom
]]&lt;&gt;"",VLOOKUP(Tableau43[[#This Row],[Matricule 
]],BASEDATA,3,FALSE),"")</f>
        <v/>
      </c>
      <c r="C134" s="72" t="str">
        <f>IF(Tableau43[[#This Row],[Nom
]]&lt;&gt;"",VLOOKUP(Tableau43[[#This Row],[Matricule 
]],BASEDATA,2,FALSE),"")</f>
        <v/>
      </c>
      <c r="D134" s="216" t="str">
        <f>IF(Tableau43[[#This Row],[Nom
]]&lt;&gt;"",VLOOKUP(E134,DATA!A:U,3,FALSE),"")</f>
        <v/>
      </c>
      <c r="F134" s="1" t="str">
        <f>IF(Tableau43[[#This Row],[Nom
]]&lt;&gt;"",VLOOKUP(E134,DATA!A:U,2,FALSE),"")</f>
        <v/>
      </c>
      <c r="G134" s="69" t="str">
        <f>IF(Tableau43[[#This Row],[Nom
]]&lt;&gt;"",VLOOKUP(Tableau43[[#This Row],[Matricule 
]],BASESERVICE,4,FALSE),"")</f>
        <v/>
      </c>
      <c r="H134" s="105"/>
      <c r="I134" s="104"/>
      <c r="J134" s="105"/>
      <c r="K134" s="104"/>
      <c r="L134" s="107"/>
      <c r="M134" s="104"/>
      <c r="N134" s="3"/>
      <c r="O134" s="104"/>
      <c r="P134" s="69"/>
      <c r="Q134" s="70"/>
      <c r="R134" s="105"/>
      <c r="S134" s="62"/>
      <c r="T134" s="62"/>
      <c r="U134" s="62"/>
      <c r="V134" s="62"/>
      <c r="W134" s="62"/>
      <c r="X134" s="62"/>
      <c r="Y134" s="106"/>
      <c r="Z134" s="106"/>
      <c r="AA134" s="106"/>
      <c r="AB134" s="106"/>
      <c r="AC134" s="62"/>
    </row>
    <row r="135" spans="1:29" x14ac:dyDescent="0.35">
      <c r="A135" s="65" t="str">
        <f>IF(Tableau43[[#This Row],[Nom
]]&lt;&gt;"",VLOOKUP(Tableau43[[#This Row],[Matricule 
]],BASEDATA,5,FALSE),"")</f>
        <v/>
      </c>
      <c r="B135" s="6" t="str">
        <f>IF(Tableau43[[#This Row],[Nom
]]&lt;&gt;"",VLOOKUP(Tableau43[[#This Row],[Matricule 
]],BASEDATA,3,FALSE),"")</f>
        <v/>
      </c>
      <c r="C135" s="72" t="str">
        <f>IF(Tableau43[[#This Row],[Nom
]]&lt;&gt;"",VLOOKUP(Tableau43[[#This Row],[Matricule 
]],BASEDATA,2,FALSE),"")</f>
        <v/>
      </c>
      <c r="D135" s="216" t="str">
        <f>IF(Tableau43[[#This Row],[Nom
]]&lt;&gt;"",VLOOKUP(E135,DATA!A:U,3,FALSE),"")</f>
        <v/>
      </c>
      <c r="F135" s="1" t="str">
        <f>IF(Tableau43[[#This Row],[Nom
]]&lt;&gt;"",VLOOKUP(E135,DATA!A:U,2,FALSE),"")</f>
        <v/>
      </c>
      <c r="G135" s="69" t="str">
        <f>IF(Tableau43[[#This Row],[Nom
]]&lt;&gt;"",VLOOKUP(Tableau43[[#This Row],[Matricule 
]],BASESERVICE,4,FALSE),"")</f>
        <v/>
      </c>
      <c r="H135" s="105"/>
      <c r="I135" s="104"/>
      <c r="J135" s="105"/>
      <c r="K135" s="104"/>
      <c r="L135" s="107"/>
      <c r="M135" s="104"/>
      <c r="N135" s="3"/>
      <c r="O135" s="104"/>
      <c r="P135" s="69"/>
      <c r="Q135" s="70"/>
      <c r="R135" s="105"/>
      <c r="S135" s="62"/>
      <c r="T135" s="62"/>
      <c r="U135" s="62"/>
      <c r="V135" s="62"/>
      <c r="W135" s="62"/>
      <c r="X135" s="62"/>
      <c r="Y135" s="106"/>
      <c r="Z135" s="106"/>
      <c r="AA135" s="106"/>
      <c r="AB135" s="106"/>
      <c r="AC135" s="62"/>
    </row>
    <row r="136" spans="1:29" x14ac:dyDescent="0.35">
      <c r="A136" s="65" t="str">
        <f>IF(Tableau43[[#This Row],[Nom
]]&lt;&gt;"",VLOOKUP(Tableau43[[#This Row],[Matricule 
]],BASEDATA,5,FALSE),"")</f>
        <v/>
      </c>
      <c r="B136" s="6" t="str">
        <f>IF(Tableau43[[#This Row],[Nom
]]&lt;&gt;"",VLOOKUP(Tableau43[[#This Row],[Matricule 
]],BASEDATA,3,FALSE),"")</f>
        <v/>
      </c>
      <c r="C136" s="72" t="str">
        <f>IF(Tableau43[[#This Row],[Nom
]]&lt;&gt;"",VLOOKUP(Tableau43[[#This Row],[Matricule 
]],BASEDATA,2,FALSE),"")</f>
        <v/>
      </c>
      <c r="D136" s="216" t="str">
        <f>IF(Tableau43[[#This Row],[Nom
]]&lt;&gt;"",VLOOKUP(E136,DATA!A:U,3,FALSE),"")</f>
        <v/>
      </c>
      <c r="F136" s="1" t="str">
        <f>IF(Tableau43[[#This Row],[Nom
]]&lt;&gt;"",VLOOKUP(E136,DATA!A:U,2,FALSE),"")</f>
        <v/>
      </c>
      <c r="G136" s="69" t="str">
        <f>IF(Tableau43[[#This Row],[Nom
]]&lt;&gt;"",VLOOKUP(Tableau43[[#This Row],[Matricule 
]],BASESERVICE,4,FALSE),"")</f>
        <v/>
      </c>
      <c r="H136" s="105"/>
      <c r="I136" s="104"/>
      <c r="J136" s="105"/>
      <c r="K136" s="104"/>
      <c r="L136" s="107"/>
      <c r="M136" s="104"/>
      <c r="N136" s="3"/>
      <c r="O136" s="104"/>
      <c r="P136" s="69"/>
      <c r="Q136" s="70"/>
      <c r="R136" s="105"/>
      <c r="S136" s="62"/>
      <c r="T136" s="62"/>
      <c r="U136" s="62"/>
      <c r="V136" s="62"/>
      <c r="W136" s="62"/>
      <c r="X136" s="62"/>
      <c r="Y136" s="106"/>
      <c r="Z136" s="106"/>
      <c r="AA136" s="106"/>
      <c r="AB136" s="106"/>
      <c r="AC136" s="62"/>
    </row>
    <row r="137" spans="1:29" x14ac:dyDescent="0.35">
      <c r="A137" s="65" t="str">
        <f>IF(Tableau43[[#This Row],[Nom
]]&lt;&gt;"",VLOOKUP(Tableau43[[#This Row],[Matricule 
]],BASEDATA,5,FALSE),"")</f>
        <v/>
      </c>
      <c r="B137" s="6" t="str">
        <f>IF(Tableau43[[#This Row],[Nom
]]&lt;&gt;"",VLOOKUP(Tableau43[[#This Row],[Matricule 
]],BASEDATA,3,FALSE),"")</f>
        <v/>
      </c>
      <c r="C137" s="72" t="str">
        <f>IF(Tableau43[[#This Row],[Nom
]]&lt;&gt;"",VLOOKUP(Tableau43[[#This Row],[Matricule 
]],BASEDATA,2,FALSE),"")</f>
        <v/>
      </c>
      <c r="D137" s="216" t="str">
        <f>IF(Tableau43[[#This Row],[Nom
]]&lt;&gt;"",VLOOKUP(E137,DATA!A:U,3,FALSE),"")</f>
        <v/>
      </c>
      <c r="F137" s="1" t="str">
        <f>IF(Tableau43[[#This Row],[Nom
]]&lt;&gt;"",VLOOKUP(E137,DATA!A:U,2,FALSE),"")</f>
        <v/>
      </c>
      <c r="G137" s="69" t="str">
        <f>IF(Tableau43[[#This Row],[Nom
]]&lt;&gt;"",VLOOKUP(Tableau43[[#This Row],[Matricule 
]],BASESERVICE,4,FALSE),"")</f>
        <v/>
      </c>
      <c r="H137" s="105"/>
      <c r="I137" s="104"/>
      <c r="J137" s="105"/>
      <c r="K137" s="104"/>
      <c r="L137" s="107"/>
      <c r="M137" s="104"/>
      <c r="N137" s="3"/>
      <c r="O137" s="104"/>
      <c r="P137" s="69"/>
      <c r="Q137" s="70"/>
      <c r="R137" s="105"/>
      <c r="S137" s="62"/>
      <c r="T137" s="62"/>
      <c r="U137" s="62"/>
      <c r="V137" s="62"/>
      <c r="W137" s="62"/>
      <c r="X137" s="62"/>
      <c r="Y137" s="106"/>
      <c r="Z137" s="106"/>
      <c r="AA137" s="106"/>
      <c r="AB137" s="106"/>
      <c r="AC137" s="62"/>
    </row>
    <row r="138" spans="1:29" x14ac:dyDescent="0.35">
      <c r="A138" s="65" t="str">
        <f>IF(Tableau43[[#This Row],[Nom
]]&lt;&gt;"",VLOOKUP(Tableau43[[#This Row],[Matricule 
]],BASEDATA,5,FALSE),"")</f>
        <v/>
      </c>
      <c r="B138" s="6" t="str">
        <f>IF(Tableau43[[#This Row],[Nom
]]&lt;&gt;"",VLOOKUP(Tableau43[[#This Row],[Matricule 
]],BASEDATA,3,FALSE),"")</f>
        <v/>
      </c>
      <c r="C138" s="72" t="str">
        <f>IF(Tableau43[[#This Row],[Nom
]]&lt;&gt;"",VLOOKUP(Tableau43[[#This Row],[Matricule 
]],BASEDATA,2,FALSE),"")</f>
        <v/>
      </c>
      <c r="D138" s="216" t="str">
        <f>IF(Tableau43[[#This Row],[Nom
]]&lt;&gt;"",VLOOKUP(E138,DATA!A:U,3,FALSE),"")</f>
        <v/>
      </c>
      <c r="F138" s="1" t="str">
        <f>IF(Tableau43[[#This Row],[Nom
]]&lt;&gt;"",VLOOKUP(E138,DATA!A:U,2,FALSE),"")</f>
        <v/>
      </c>
      <c r="G138" s="69" t="str">
        <f>IF(Tableau43[[#This Row],[Nom
]]&lt;&gt;"",VLOOKUP(Tableau43[[#This Row],[Matricule 
]],BASESERVICE,4,FALSE),"")</f>
        <v/>
      </c>
      <c r="H138" s="69"/>
      <c r="I138" s="104"/>
      <c r="J138" s="105"/>
      <c r="K138" s="104"/>
      <c r="L138" s="107"/>
      <c r="M138" s="104"/>
      <c r="N138" s="3"/>
      <c r="O138" s="104"/>
      <c r="P138" s="105"/>
      <c r="Q138" s="104"/>
      <c r="R138" s="105"/>
      <c r="S138" s="62"/>
      <c r="T138" s="62"/>
      <c r="U138" s="62"/>
      <c r="V138" s="62"/>
      <c r="W138" s="62"/>
      <c r="X138" s="62"/>
      <c r="Y138" s="106"/>
      <c r="Z138" s="106"/>
      <c r="AA138" s="106"/>
      <c r="AB138" s="106"/>
      <c r="AC138" s="62"/>
    </row>
    <row r="139" spans="1:29" x14ac:dyDescent="0.35">
      <c r="A139" s="65" t="str">
        <f>IF(Tableau43[[#This Row],[Nom
]]&lt;&gt;"",VLOOKUP(Tableau43[[#This Row],[Matricule 
]],BASEDATA,5,FALSE),"")</f>
        <v/>
      </c>
      <c r="B139" s="6" t="str">
        <f>IF(Tableau43[[#This Row],[Nom
]]&lt;&gt;"",VLOOKUP(Tableau43[[#This Row],[Matricule 
]],BASEDATA,3,FALSE),"")</f>
        <v/>
      </c>
      <c r="C139" s="72" t="str">
        <f>IF(Tableau43[[#This Row],[Nom
]]&lt;&gt;"",VLOOKUP(Tableau43[[#This Row],[Matricule 
]],BASEDATA,2,FALSE),"")</f>
        <v/>
      </c>
      <c r="D139" s="216" t="str">
        <f>IF(Tableau43[[#This Row],[Nom
]]&lt;&gt;"",VLOOKUP(E139,DATA!A:U,3,FALSE),"")</f>
        <v/>
      </c>
      <c r="F139" s="1" t="str">
        <f>IF(Tableau43[[#This Row],[Nom
]]&lt;&gt;"",VLOOKUP(E139,DATA!A:U,2,FALSE),"")</f>
        <v/>
      </c>
      <c r="G139" s="69" t="str">
        <f>IF(Tableau43[[#This Row],[Nom
]]&lt;&gt;"",VLOOKUP(Tableau43[[#This Row],[Matricule 
]],BASESERVICE,4,FALSE),"")</f>
        <v/>
      </c>
      <c r="H139" s="69"/>
      <c r="I139" s="104"/>
      <c r="J139" s="105"/>
      <c r="K139" s="104"/>
      <c r="L139" s="107"/>
      <c r="M139" s="104"/>
      <c r="N139" s="3"/>
      <c r="O139" s="104"/>
      <c r="P139" s="105"/>
      <c r="Q139" s="104"/>
      <c r="R139" s="105"/>
      <c r="S139" s="62"/>
      <c r="T139" s="62"/>
      <c r="U139" s="62"/>
      <c r="V139" s="62"/>
      <c r="W139" s="62"/>
      <c r="X139" s="62"/>
      <c r="Y139" s="106"/>
      <c r="Z139" s="106"/>
      <c r="AA139" s="106"/>
      <c r="AB139" s="106"/>
      <c r="AC139" s="62"/>
    </row>
    <row r="140" spans="1:29" x14ac:dyDescent="0.35">
      <c r="A140" s="65" t="str">
        <f>IF(Tableau43[[#This Row],[Nom
]]&lt;&gt;"",VLOOKUP(Tableau43[[#This Row],[Matricule 
]],BASEDATA,5,FALSE),"")</f>
        <v/>
      </c>
      <c r="B140" s="6" t="str">
        <f>IF(Tableau43[[#This Row],[Nom
]]&lt;&gt;"",VLOOKUP(Tableau43[[#This Row],[Matricule 
]],BASEDATA,3,FALSE),"")</f>
        <v/>
      </c>
      <c r="C140" s="72" t="str">
        <f>IF(Tableau43[[#This Row],[Nom
]]&lt;&gt;"",VLOOKUP(Tableau43[[#This Row],[Matricule 
]],BASEDATA,2,FALSE),"")</f>
        <v/>
      </c>
      <c r="D140" s="216" t="str">
        <f>IF(Tableau43[[#This Row],[Nom
]]&lt;&gt;"",VLOOKUP(E140,DATA!A:U,3,FALSE),"")</f>
        <v/>
      </c>
      <c r="F140" s="1" t="str">
        <f>IF(Tableau43[[#This Row],[Nom
]]&lt;&gt;"",VLOOKUP(E140,DATA!A:U,2,FALSE),"")</f>
        <v/>
      </c>
      <c r="G140" s="69" t="str">
        <f>IF(Tableau43[[#This Row],[Nom
]]&lt;&gt;"",VLOOKUP(Tableau43[[#This Row],[Matricule 
]],BASESERVICE,4,FALSE),"")</f>
        <v/>
      </c>
      <c r="H140" s="69"/>
      <c r="I140" s="104"/>
      <c r="J140" s="105"/>
      <c r="K140" s="104"/>
      <c r="L140" s="107"/>
      <c r="M140" s="104"/>
      <c r="N140" s="3"/>
      <c r="O140" s="104"/>
      <c r="P140" s="105"/>
      <c r="Q140" s="104"/>
      <c r="R140" s="105"/>
      <c r="S140" s="62"/>
      <c r="T140" s="62"/>
      <c r="U140" s="62"/>
      <c r="V140" s="62"/>
      <c r="W140" s="62"/>
      <c r="X140" s="62"/>
      <c r="Y140" s="106"/>
      <c r="Z140" s="106"/>
      <c r="AA140" s="106"/>
      <c r="AB140" s="106"/>
      <c r="AC140" s="62"/>
    </row>
    <row r="141" spans="1:29" x14ac:dyDescent="0.35">
      <c r="A141" s="65" t="str">
        <f>IF(Tableau43[[#This Row],[Nom
]]&lt;&gt;"",VLOOKUP(Tableau43[[#This Row],[Matricule 
]],BASEDATA,5,FALSE),"")</f>
        <v/>
      </c>
      <c r="B141" s="6" t="str">
        <f>IF(Tableau43[[#This Row],[Nom
]]&lt;&gt;"",VLOOKUP(Tableau43[[#This Row],[Matricule 
]],BASEDATA,3,FALSE),"")</f>
        <v/>
      </c>
      <c r="C141" s="72" t="str">
        <f>IF(Tableau43[[#This Row],[Nom
]]&lt;&gt;"",VLOOKUP(Tableau43[[#This Row],[Matricule 
]],BASEDATA,2,FALSE),"")</f>
        <v/>
      </c>
      <c r="D141" s="216" t="str">
        <f>IF(Tableau43[[#This Row],[Nom
]]&lt;&gt;"",VLOOKUP(E141,DATA!A:U,3,FALSE),"")</f>
        <v/>
      </c>
      <c r="F141" s="1" t="str">
        <f>IF(Tableau43[[#This Row],[Nom
]]&lt;&gt;"",VLOOKUP(E141,DATA!A:U,2,FALSE),"")</f>
        <v/>
      </c>
      <c r="G141" s="69" t="str">
        <f>IF(Tableau43[[#This Row],[Nom
]]&lt;&gt;"",VLOOKUP(Tableau43[[#This Row],[Matricule 
]],BASESERVICE,4,FALSE),"")</f>
        <v/>
      </c>
      <c r="H141" s="69"/>
      <c r="I141" s="104"/>
      <c r="J141" s="105"/>
      <c r="K141" s="104"/>
      <c r="L141" s="107"/>
      <c r="M141" s="104"/>
      <c r="N141" s="3"/>
      <c r="O141" s="104"/>
      <c r="P141" s="105"/>
      <c r="Q141" s="104"/>
      <c r="R141" s="105"/>
      <c r="S141" s="62"/>
      <c r="T141" s="62"/>
      <c r="U141" s="62"/>
      <c r="V141" s="62"/>
      <c r="W141" s="62"/>
      <c r="X141" s="62"/>
      <c r="Y141" s="106"/>
      <c r="Z141" s="106"/>
      <c r="AA141" s="106"/>
      <c r="AB141" s="106"/>
      <c r="AC141" s="62"/>
    </row>
    <row r="142" spans="1:29" x14ac:dyDescent="0.35">
      <c r="A142" s="65" t="str">
        <f>IF(Tableau43[[#This Row],[Nom
]]&lt;&gt;"",VLOOKUP(Tableau43[[#This Row],[Matricule 
]],BASEDATA,5,FALSE),"")</f>
        <v/>
      </c>
      <c r="B142" s="6" t="str">
        <f>IF(Tableau43[[#This Row],[Nom
]]&lt;&gt;"",VLOOKUP(Tableau43[[#This Row],[Matricule 
]],BASEDATA,3,FALSE),"")</f>
        <v/>
      </c>
      <c r="C142" s="72" t="str">
        <f>IF(Tableau43[[#This Row],[Nom
]]&lt;&gt;"",VLOOKUP(Tableau43[[#This Row],[Matricule 
]],BASEDATA,2,FALSE),"")</f>
        <v/>
      </c>
      <c r="D142" s="216" t="str">
        <f>IF(Tableau43[[#This Row],[Nom
]]&lt;&gt;"",VLOOKUP(E142,DATA!A:U,3,FALSE),"")</f>
        <v/>
      </c>
      <c r="F142" s="1" t="str">
        <f>IF(Tableau43[[#This Row],[Nom
]]&lt;&gt;"",VLOOKUP(E142,DATA!A:U,2,FALSE),"")</f>
        <v/>
      </c>
      <c r="G142" s="69" t="str">
        <f>IF(Tableau43[[#This Row],[Nom
]]&lt;&gt;"",VLOOKUP(Tableau43[[#This Row],[Matricule 
]],BASESERVICE,4,FALSE),"")</f>
        <v/>
      </c>
      <c r="H142" s="69"/>
      <c r="I142" s="104"/>
      <c r="J142" s="105"/>
      <c r="K142" s="104"/>
      <c r="L142" s="107"/>
      <c r="M142" s="104"/>
      <c r="N142" s="3"/>
      <c r="O142" s="104"/>
      <c r="P142" s="105"/>
      <c r="Q142" s="104"/>
      <c r="R142" s="105"/>
      <c r="S142" s="62"/>
      <c r="T142" s="62"/>
      <c r="U142" s="62"/>
      <c r="V142" s="62"/>
      <c r="W142" s="62"/>
      <c r="X142" s="62"/>
      <c r="Y142" s="106"/>
      <c r="Z142" s="106"/>
      <c r="AA142" s="106"/>
      <c r="AB142" s="106"/>
      <c r="AC142" s="62"/>
    </row>
    <row r="143" spans="1:29" x14ac:dyDescent="0.35">
      <c r="A143" s="65" t="str">
        <f>IF(Tableau43[[#This Row],[Nom
]]&lt;&gt;"",VLOOKUP(Tableau43[[#This Row],[Matricule 
]],BASEDATA,5,FALSE),"")</f>
        <v/>
      </c>
      <c r="B143" s="6" t="str">
        <f>IF(Tableau43[[#This Row],[Nom
]]&lt;&gt;"",VLOOKUP(Tableau43[[#This Row],[Matricule 
]],BASEDATA,3,FALSE),"")</f>
        <v/>
      </c>
      <c r="C143" s="72" t="str">
        <f>IF(Tableau43[[#This Row],[Nom
]]&lt;&gt;"",VLOOKUP(Tableau43[[#This Row],[Matricule 
]],BASEDATA,2,FALSE),"")</f>
        <v/>
      </c>
      <c r="D143" s="216" t="str">
        <f>IF(Tableau43[[#This Row],[Nom
]]&lt;&gt;"",VLOOKUP(E143,DATA!A:U,3,FALSE),"")</f>
        <v/>
      </c>
      <c r="F143" s="1" t="str">
        <f>IF(Tableau43[[#This Row],[Nom
]]&lt;&gt;"",VLOOKUP(E143,DATA!A:U,2,FALSE),"")</f>
        <v/>
      </c>
      <c r="G143" s="69" t="str">
        <f>IF(Tableau43[[#This Row],[Nom
]]&lt;&gt;"",VLOOKUP(Tableau43[[#This Row],[Matricule 
]],BASESERVICE,4,FALSE),"")</f>
        <v/>
      </c>
      <c r="H143" s="69"/>
      <c r="I143" s="104"/>
      <c r="J143" s="105"/>
      <c r="K143" s="104"/>
      <c r="L143" s="107"/>
      <c r="M143" s="104"/>
      <c r="N143" s="3"/>
      <c r="O143" s="104"/>
      <c r="P143" s="105"/>
      <c r="Q143" s="104"/>
      <c r="R143" s="105"/>
      <c r="S143" s="62"/>
      <c r="T143" s="62"/>
      <c r="U143" s="62"/>
      <c r="V143" s="62"/>
      <c r="W143" s="62"/>
      <c r="X143" s="62"/>
      <c r="Y143" s="106"/>
      <c r="Z143" s="106"/>
      <c r="AA143" s="106"/>
      <c r="AB143" s="106"/>
      <c r="AC143" s="62"/>
    </row>
    <row r="144" spans="1:29" x14ac:dyDescent="0.35">
      <c r="A144" s="65" t="str">
        <f>IF(Tableau43[[#This Row],[Nom
]]&lt;&gt;"",VLOOKUP(Tableau43[[#This Row],[Matricule 
]],BASEDATA,5,FALSE),"")</f>
        <v/>
      </c>
      <c r="B144" s="6" t="str">
        <f>IF(Tableau43[[#This Row],[Nom
]]&lt;&gt;"",VLOOKUP(Tableau43[[#This Row],[Matricule 
]],BASEDATA,3,FALSE),"")</f>
        <v/>
      </c>
      <c r="C144" s="72" t="str">
        <f>IF(Tableau43[[#This Row],[Nom
]]&lt;&gt;"",VLOOKUP(Tableau43[[#This Row],[Matricule 
]],BASEDATA,2,FALSE),"")</f>
        <v/>
      </c>
      <c r="D144" s="216" t="str">
        <f>IF(Tableau43[[#This Row],[Nom
]]&lt;&gt;"",VLOOKUP(E144,DATA!A:U,3,FALSE),"")</f>
        <v/>
      </c>
      <c r="F144" s="1" t="str">
        <f>IF(Tableau43[[#This Row],[Nom
]]&lt;&gt;"",VLOOKUP(E144,DATA!A:U,2,FALSE),"")</f>
        <v/>
      </c>
      <c r="G144" s="69" t="str">
        <f>IF(Tableau43[[#This Row],[Nom
]]&lt;&gt;"",VLOOKUP(Tableau43[[#This Row],[Matricule 
]],BASESERVICE,4,FALSE),"")</f>
        <v/>
      </c>
      <c r="H144" s="69"/>
      <c r="I144" s="104"/>
      <c r="J144" s="105"/>
      <c r="K144" s="104"/>
      <c r="L144" s="107"/>
      <c r="M144" s="104"/>
      <c r="N144" s="3"/>
      <c r="O144" s="104"/>
      <c r="P144" s="105"/>
      <c r="Q144" s="104"/>
      <c r="R144" s="105"/>
      <c r="S144" s="62"/>
      <c r="T144" s="62"/>
      <c r="U144" s="62"/>
      <c r="V144" s="62"/>
      <c r="W144" s="62"/>
      <c r="X144" s="62"/>
      <c r="Y144" s="106"/>
      <c r="Z144" s="106"/>
      <c r="AA144" s="106"/>
      <c r="AB144" s="106"/>
      <c r="AC144" s="62"/>
    </row>
    <row r="145" spans="1:29" x14ac:dyDescent="0.35">
      <c r="A145" s="65" t="str">
        <f>IF(Tableau43[[#This Row],[Nom
]]&lt;&gt;"",VLOOKUP(Tableau43[[#This Row],[Matricule 
]],BASEDATA,5,FALSE),"")</f>
        <v/>
      </c>
      <c r="B145" s="6" t="str">
        <f>IF(Tableau43[[#This Row],[Nom
]]&lt;&gt;"",VLOOKUP(Tableau43[[#This Row],[Matricule 
]],BASEDATA,3,FALSE),"")</f>
        <v/>
      </c>
      <c r="C145" s="72" t="str">
        <f>IF(Tableau43[[#This Row],[Nom
]]&lt;&gt;"",VLOOKUP(Tableau43[[#This Row],[Matricule 
]],BASEDATA,2,FALSE),"")</f>
        <v/>
      </c>
      <c r="D145" s="216" t="str">
        <f>IF(Tableau43[[#This Row],[Nom
]]&lt;&gt;"",VLOOKUP(E145,DATA!A:U,3,FALSE),"")</f>
        <v/>
      </c>
      <c r="F145" s="1" t="str">
        <f>IF(Tableau43[[#This Row],[Nom
]]&lt;&gt;"",VLOOKUP(E145,DATA!A:U,2,FALSE),"")</f>
        <v/>
      </c>
      <c r="G145" s="69" t="str">
        <f>IF(Tableau43[[#This Row],[Nom
]]&lt;&gt;"",VLOOKUP(Tableau43[[#This Row],[Matricule 
]],BASESERVICE,4,FALSE),"")</f>
        <v/>
      </c>
      <c r="H145" s="69"/>
      <c r="I145" s="104"/>
      <c r="J145" s="105"/>
      <c r="K145" s="104"/>
      <c r="L145" s="107"/>
      <c r="M145" s="104"/>
      <c r="N145" s="3"/>
      <c r="O145" s="104"/>
      <c r="P145" s="105"/>
      <c r="Q145" s="104"/>
      <c r="R145" s="105"/>
      <c r="S145" s="62"/>
      <c r="T145" s="62"/>
      <c r="U145" s="62"/>
      <c r="V145" s="62"/>
      <c r="W145" s="62"/>
      <c r="X145" s="62"/>
      <c r="Y145" s="106"/>
      <c r="Z145" s="106"/>
      <c r="AA145" s="106"/>
      <c r="AB145" s="106"/>
      <c r="AC145" s="62"/>
    </row>
    <row r="146" spans="1:29" x14ac:dyDescent="0.35">
      <c r="A146" s="65" t="str">
        <f>IF(Tableau43[[#This Row],[Nom
]]&lt;&gt;"",VLOOKUP(Tableau43[[#This Row],[Matricule 
]],BASEDATA,5,FALSE),"")</f>
        <v/>
      </c>
      <c r="B146" s="6" t="str">
        <f>IF(Tableau43[[#This Row],[Nom
]]&lt;&gt;"",VLOOKUP(Tableau43[[#This Row],[Matricule 
]],BASEDATA,3,FALSE),"")</f>
        <v/>
      </c>
      <c r="C146" s="72" t="str">
        <f>IF(Tableau43[[#This Row],[Nom
]]&lt;&gt;"",VLOOKUP(Tableau43[[#This Row],[Matricule 
]],BASEDATA,2,FALSE),"")</f>
        <v/>
      </c>
      <c r="D146" s="216" t="str">
        <f>IF(Tableau43[[#This Row],[Nom
]]&lt;&gt;"",VLOOKUP(E146,DATA!A:U,3,FALSE),"")</f>
        <v/>
      </c>
      <c r="F146" s="1" t="str">
        <f>IF(Tableau43[[#This Row],[Nom
]]&lt;&gt;"",VLOOKUP(E146,DATA!A:U,2,FALSE),"")</f>
        <v/>
      </c>
      <c r="G146" s="69" t="str">
        <f>IF(Tableau43[[#This Row],[Nom
]]&lt;&gt;"",VLOOKUP(Tableau43[[#This Row],[Matricule 
]],BASESERVICE,4,FALSE),"")</f>
        <v/>
      </c>
      <c r="H146" s="69"/>
      <c r="I146" s="104"/>
      <c r="J146" s="105"/>
      <c r="K146" s="104"/>
      <c r="L146" s="107"/>
      <c r="M146" s="104"/>
      <c r="N146" s="3"/>
      <c r="O146" s="104"/>
      <c r="P146" s="105"/>
      <c r="Q146" s="104"/>
      <c r="R146" s="105"/>
      <c r="S146" s="62"/>
      <c r="T146" s="62"/>
      <c r="U146" s="62"/>
      <c r="V146" s="62"/>
      <c r="W146" s="62"/>
      <c r="X146" s="62"/>
      <c r="Y146" s="106"/>
      <c r="Z146" s="106"/>
      <c r="AA146" s="106"/>
      <c r="AB146" s="106"/>
      <c r="AC146" s="62"/>
    </row>
    <row r="147" spans="1:29" x14ac:dyDescent="0.35">
      <c r="A147" s="65" t="str">
        <f>IF(Tableau43[[#This Row],[Nom
]]&lt;&gt;"",VLOOKUP(Tableau43[[#This Row],[Matricule 
]],BASEDATA,5,FALSE),"")</f>
        <v/>
      </c>
      <c r="B147" s="6" t="str">
        <f>IF(Tableau43[[#This Row],[Nom
]]&lt;&gt;"",VLOOKUP(Tableau43[[#This Row],[Matricule 
]],BASEDATA,3,FALSE),"")</f>
        <v/>
      </c>
      <c r="C147" s="72" t="str">
        <f>IF(Tableau43[[#This Row],[Nom
]]&lt;&gt;"",VLOOKUP(Tableau43[[#This Row],[Matricule 
]],BASEDATA,2,FALSE),"")</f>
        <v/>
      </c>
      <c r="D147" s="216" t="str">
        <f>IF(Tableau43[[#This Row],[Nom
]]&lt;&gt;"",VLOOKUP(E147,DATA!A:U,3,FALSE),"")</f>
        <v/>
      </c>
      <c r="F147" s="1" t="str">
        <f>IF(Tableau43[[#This Row],[Nom
]]&lt;&gt;"",VLOOKUP(E147,DATA!A:U,2,FALSE),"")</f>
        <v/>
      </c>
      <c r="G147" s="69" t="str">
        <f>IF(Tableau43[[#This Row],[Nom
]]&lt;&gt;"",VLOOKUP(Tableau43[[#This Row],[Matricule 
]],BASESERVICE,4,FALSE),"")</f>
        <v/>
      </c>
      <c r="H147" s="105"/>
      <c r="I147" s="104"/>
      <c r="J147" s="105"/>
      <c r="K147" s="104"/>
      <c r="L147" s="107"/>
      <c r="M147" s="104"/>
      <c r="N147" s="3"/>
      <c r="O147" s="104"/>
      <c r="P147" s="105"/>
      <c r="Q147" s="104"/>
      <c r="R147" s="105"/>
      <c r="S147" s="62"/>
      <c r="T147" s="62"/>
      <c r="U147" s="62"/>
      <c r="V147" s="62"/>
      <c r="W147" s="62"/>
      <c r="X147" s="62"/>
      <c r="Y147" s="106"/>
      <c r="Z147" s="106"/>
      <c r="AA147" s="106"/>
      <c r="AB147" s="106"/>
      <c r="AC147" s="62"/>
    </row>
    <row r="148" spans="1:29" x14ac:dyDescent="0.35">
      <c r="A148" s="65" t="str">
        <f>IF(Tableau43[[#This Row],[Nom
]]&lt;&gt;"",VLOOKUP(Tableau43[[#This Row],[Matricule 
]],BASEDATA,5,FALSE),"")</f>
        <v/>
      </c>
      <c r="B148" s="6" t="str">
        <f>IF(Tableau43[[#This Row],[Nom
]]&lt;&gt;"",VLOOKUP(Tableau43[[#This Row],[Matricule 
]],BASEDATA,3,FALSE),"")</f>
        <v/>
      </c>
      <c r="C148" s="72" t="str">
        <f>IF(Tableau43[[#This Row],[Nom
]]&lt;&gt;"",VLOOKUP(Tableau43[[#This Row],[Matricule 
]],BASEDATA,2,FALSE),"")</f>
        <v/>
      </c>
      <c r="D148" s="216" t="str">
        <f>IF(Tableau43[[#This Row],[Nom
]]&lt;&gt;"",VLOOKUP(E148,DATA!A:U,3,FALSE),"")</f>
        <v/>
      </c>
      <c r="F148" s="1" t="str">
        <f>IF(Tableau43[[#This Row],[Nom
]]&lt;&gt;"",VLOOKUP(E148,DATA!A:U,2,FALSE),"")</f>
        <v/>
      </c>
      <c r="G148" s="69" t="str">
        <f>IF(Tableau43[[#This Row],[Nom
]]&lt;&gt;"",VLOOKUP(Tableau43[[#This Row],[Matricule 
]],BASESERVICE,4,FALSE),"")</f>
        <v/>
      </c>
      <c r="H148" s="105"/>
      <c r="I148" s="104"/>
      <c r="J148" s="105"/>
      <c r="K148" s="104"/>
      <c r="L148" s="107"/>
      <c r="M148" s="104"/>
      <c r="N148" s="3"/>
      <c r="O148" s="104"/>
      <c r="P148" s="105"/>
      <c r="Q148" s="104"/>
      <c r="R148" s="105"/>
      <c r="S148" s="62"/>
      <c r="T148" s="62"/>
      <c r="U148" s="62"/>
      <c r="V148" s="62"/>
      <c r="W148" s="62"/>
      <c r="X148" s="62"/>
      <c r="Y148" s="106"/>
      <c r="Z148" s="106"/>
      <c r="AA148" s="106"/>
      <c r="AB148" s="106"/>
      <c r="AC148" s="62"/>
    </row>
    <row r="149" spans="1:29" x14ac:dyDescent="0.35">
      <c r="A149" s="65" t="str">
        <f>IF(Tableau43[[#This Row],[Nom
]]&lt;&gt;"",VLOOKUP(Tableau43[[#This Row],[Matricule 
]],BASEDATA,5,FALSE),"")</f>
        <v/>
      </c>
      <c r="B149" s="6" t="str">
        <f>IF(Tableau43[[#This Row],[Nom
]]&lt;&gt;"",VLOOKUP(Tableau43[[#This Row],[Matricule 
]],BASEDATA,3,FALSE),"")</f>
        <v/>
      </c>
      <c r="C149" s="72" t="str">
        <f>IF(Tableau43[[#This Row],[Nom
]]&lt;&gt;"",VLOOKUP(Tableau43[[#This Row],[Matricule 
]],BASEDATA,2,FALSE),"")</f>
        <v/>
      </c>
      <c r="D149" s="216" t="str">
        <f>IF(Tableau43[[#This Row],[Nom
]]&lt;&gt;"",VLOOKUP(E149,DATA!A:U,3,FALSE),"")</f>
        <v/>
      </c>
      <c r="F149" s="1" t="str">
        <f>IF(Tableau43[[#This Row],[Nom
]]&lt;&gt;"",VLOOKUP(E149,DATA!A:U,2,FALSE),"")</f>
        <v/>
      </c>
      <c r="G149" s="69" t="str">
        <f>IF(Tableau43[[#This Row],[Nom
]]&lt;&gt;"",VLOOKUP(Tableau43[[#This Row],[Matricule 
]],BASESERVICE,4,FALSE),"")</f>
        <v/>
      </c>
      <c r="H149" s="105"/>
      <c r="I149" s="104"/>
      <c r="J149" s="105"/>
      <c r="K149" s="104"/>
      <c r="L149" s="107"/>
      <c r="M149" s="104"/>
      <c r="N149" s="3"/>
      <c r="O149" s="104"/>
      <c r="P149" s="105"/>
      <c r="Q149" s="104"/>
      <c r="R149" s="105"/>
      <c r="S149" s="62"/>
      <c r="T149" s="62"/>
      <c r="U149" s="62"/>
      <c r="V149" s="62"/>
      <c r="W149" s="62"/>
      <c r="X149" s="62"/>
      <c r="Y149" s="106"/>
      <c r="Z149" s="106"/>
      <c r="AA149" s="106"/>
      <c r="AB149" s="106"/>
      <c r="AC149" s="62"/>
    </row>
    <row r="150" spans="1:29" x14ac:dyDescent="0.35">
      <c r="A150" s="65" t="str">
        <f>IF(Tableau43[[#This Row],[Nom
]]&lt;&gt;"",VLOOKUP(Tableau43[[#This Row],[Matricule 
]],BASEDATA,5,FALSE),"")</f>
        <v/>
      </c>
      <c r="B150" s="6" t="str">
        <f>IF(Tableau43[[#This Row],[Nom
]]&lt;&gt;"",VLOOKUP(Tableau43[[#This Row],[Matricule 
]],BASEDATA,3,FALSE),"")</f>
        <v/>
      </c>
      <c r="C150" s="72" t="str">
        <f>IF(Tableau43[[#This Row],[Nom
]]&lt;&gt;"",VLOOKUP(Tableau43[[#This Row],[Matricule 
]],BASEDATA,2,FALSE),"")</f>
        <v/>
      </c>
      <c r="D150" s="216" t="str">
        <f>IF(Tableau43[[#This Row],[Nom
]]&lt;&gt;"",VLOOKUP(E150,DATA!A:U,3,FALSE),"")</f>
        <v/>
      </c>
      <c r="F150" s="1" t="str">
        <f>IF(Tableau43[[#This Row],[Nom
]]&lt;&gt;"",VLOOKUP(E150,DATA!A:U,2,FALSE),"")</f>
        <v/>
      </c>
      <c r="G150" s="69" t="str">
        <f>IF(Tableau43[[#This Row],[Nom
]]&lt;&gt;"",VLOOKUP(Tableau43[[#This Row],[Matricule 
]],BASESERVICE,4,FALSE),"")</f>
        <v/>
      </c>
      <c r="H150" s="105"/>
      <c r="I150" s="104"/>
      <c r="J150" s="105"/>
      <c r="K150" s="104"/>
      <c r="L150" s="107"/>
      <c r="M150" s="104"/>
      <c r="N150" s="3"/>
      <c r="O150" s="104"/>
      <c r="P150" s="105"/>
      <c r="Q150" s="104"/>
      <c r="R150" s="105"/>
      <c r="S150" s="62"/>
      <c r="T150" s="62"/>
      <c r="U150" s="62"/>
      <c r="V150" s="62"/>
      <c r="W150" s="62"/>
      <c r="X150" s="62"/>
      <c r="Y150" s="106"/>
      <c r="Z150" s="106"/>
      <c r="AA150" s="106"/>
      <c r="AB150" s="106"/>
      <c r="AC150" s="62"/>
    </row>
    <row r="151" spans="1:29" x14ac:dyDescent="0.35">
      <c r="A151" s="65" t="str">
        <f>IF(Tableau43[[#This Row],[Nom
]]&lt;&gt;"",VLOOKUP(Tableau43[[#This Row],[Matricule 
]],BASEDATA,5,FALSE),"")</f>
        <v/>
      </c>
      <c r="B151" s="6" t="str">
        <f>IF(Tableau43[[#This Row],[Nom
]]&lt;&gt;"",VLOOKUP(Tableau43[[#This Row],[Matricule 
]],BASEDATA,3,FALSE),"")</f>
        <v/>
      </c>
      <c r="C151" s="72" t="str">
        <f>IF(Tableau43[[#This Row],[Nom
]]&lt;&gt;"",VLOOKUP(Tableau43[[#This Row],[Matricule 
]],BASEDATA,2,FALSE),"")</f>
        <v/>
      </c>
      <c r="D151" s="216" t="str">
        <f>IF(Tableau43[[#This Row],[Nom
]]&lt;&gt;"",VLOOKUP(E151,DATA!A:U,3,FALSE),"")</f>
        <v/>
      </c>
      <c r="F151" s="1" t="str">
        <f>IF(Tableau43[[#This Row],[Nom
]]&lt;&gt;"",VLOOKUP(E151,DATA!A:U,2,FALSE),"")</f>
        <v/>
      </c>
      <c r="G151" s="69" t="str">
        <f>IF(Tableau43[[#This Row],[Nom
]]&lt;&gt;"",VLOOKUP(Tableau43[[#This Row],[Matricule 
]],BASESERVICE,4,FALSE),"")</f>
        <v/>
      </c>
      <c r="H151" s="105"/>
      <c r="I151" s="104"/>
      <c r="J151" s="105"/>
      <c r="K151" s="104"/>
      <c r="L151" s="107"/>
      <c r="M151" s="104"/>
      <c r="N151" s="3"/>
      <c r="O151" s="104"/>
      <c r="P151" s="105"/>
      <c r="Q151" s="104"/>
      <c r="R151" s="105"/>
      <c r="S151" s="62"/>
      <c r="T151" s="62"/>
      <c r="U151" s="62"/>
      <c r="V151" s="62"/>
      <c r="W151" s="62"/>
      <c r="X151" s="62"/>
      <c r="Y151" s="106"/>
      <c r="Z151" s="106"/>
      <c r="AA151" s="106"/>
      <c r="AB151" s="106"/>
      <c r="AC151" s="62"/>
    </row>
    <row r="152" spans="1:29" x14ac:dyDescent="0.35">
      <c r="A152" s="65" t="str">
        <f>IF(Tableau43[[#This Row],[Nom
]]&lt;&gt;"",VLOOKUP(Tableau43[[#This Row],[Matricule 
]],BASEDATA,5,FALSE),"")</f>
        <v/>
      </c>
      <c r="B152" s="6" t="str">
        <f>IF(Tableau43[[#This Row],[Nom
]]&lt;&gt;"",VLOOKUP(Tableau43[[#This Row],[Matricule 
]],BASEDATA,3,FALSE),"")</f>
        <v/>
      </c>
      <c r="C152" s="72" t="str">
        <f>IF(Tableau43[[#This Row],[Nom
]]&lt;&gt;"",VLOOKUP(Tableau43[[#This Row],[Matricule 
]],BASEDATA,2,FALSE),"")</f>
        <v/>
      </c>
      <c r="D152" s="216" t="str">
        <f>IF(Tableau43[[#This Row],[Nom
]]&lt;&gt;"",VLOOKUP(E152,DATA!A:U,3,FALSE),"")</f>
        <v/>
      </c>
      <c r="F152" s="1" t="str">
        <f>IF(Tableau43[[#This Row],[Nom
]]&lt;&gt;"",VLOOKUP(E152,DATA!A:U,2,FALSE),"")</f>
        <v/>
      </c>
      <c r="G152" s="69" t="str">
        <f>IF(Tableau43[[#This Row],[Nom
]]&lt;&gt;"",VLOOKUP(Tableau43[[#This Row],[Matricule 
]],BASESERVICE,4,FALSE),"")</f>
        <v/>
      </c>
      <c r="H152" s="105"/>
      <c r="I152" s="104"/>
      <c r="J152" s="105"/>
      <c r="K152" s="104"/>
      <c r="L152" s="107"/>
      <c r="M152" s="104"/>
      <c r="N152" s="3"/>
      <c r="O152" s="104"/>
      <c r="P152" s="105"/>
      <c r="Q152" s="104"/>
      <c r="R152" s="105"/>
      <c r="S152" s="62"/>
      <c r="T152" s="62"/>
      <c r="U152" s="62"/>
      <c r="V152" s="62"/>
      <c r="W152" s="62"/>
      <c r="X152" s="62"/>
      <c r="Y152" s="106"/>
      <c r="Z152" s="106"/>
      <c r="AA152" s="106"/>
      <c r="AB152" s="106"/>
      <c r="AC152" s="62"/>
    </row>
    <row r="153" spans="1:29" x14ac:dyDescent="0.35">
      <c r="A153" s="65" t="str">
        <f>IF(Tableau43[[#This Row],[Nom
]]&lt;&gt;"",VLOOKUP(Tableau43[[#This Row],[Matricule 
]],BASEDATA,5,FALSE),"")</f>
        <v/>
      </c>
      <c r="B153" s="6" t="str">
        <f>IF(Tableau43[[#This Row],[Nom
]]&lt;&gt;"",VLOOKUP(Tableau43[[#This Row],[Matricule 
]],BASEDATA,3,FALSE),"")</f>
        <v/>
      </c>
      <c r="C153" s="72" t="str">
        <f>IF(Tableau43[[#This Row],[Nom
]]&lt;&gt;"",VLOOKUP(Tableau43[[#This Row],[Matricule 
]],BASEDATA,2,FALSE),"")</f>
        <v/>
      </c>
      <c r="D153" s="216" t="str">
        <f>IF(Tableau43[[#This Row],[Nom
]]&lt;&gt;"",VLOOKUP(E153,DATA!A:U,3,FALSE),"")</f>
        <v/>
      </c>
      <c r="F153" s="1" t="str">
        <f>IF(Tableau43[[#This Row],[Nom
]]&lt;&gt;"",VLOOKUP(E153,DATA!A:U,2,FALSE),"")</f>
        <v/>
      </c>
      <c r="G153" s="69" t="str">
        <f>IF(Tableau43[[#This Row],[Nom
]]&lt;&gt;"",VLOOKUP(Tableau43[[#This Row],[Matricule 
]],BASESERVICE,4,FALSE),"")</f>
        <v/>
      </c>
      <c r="H153" s="105"/>
      <c r="I153" s="104"/>
      <c r="J153" s="105"/>
      <c r="K153" s="104"/>
      <c r="L153" s="107"/>
      <c r="M153" s="104"/>
      <c r="N153" s="3"/>
      <c r="O153" s="104"/>
      <c r="P153" s="105"/>
      <c r="Q153" s="104"/>
      <c r="R153" s="105"/>
      <c r="S153" s="62"/>
      <c r="T153" s="62"/>
      <c r="U153" s="62"/>
      <c r="V153" s="62"/>
      <c r="W153" s="62"/>
      <c r="X153" s="62"/>
      <c r="Y153" s="106"/>
      <c r="Z153" s="106"/>
      <c r="AA153" s="106"/>
      <c r="AB153" s="106"/>
      <c r="AC153" s="62"/>
    </row>
    <row r="154" spans="1:29" x14ac:dyDescent="0.35">
      <c r="A154" s="65" t="str">
        <f>IF(Tableau43[[#This Row],[Nom
]]&lt;&gt;"",VLOOKUP(Tableau43[[#This Row],[Matricule 
]],BASEDATA,5,FALSE),"")</f>
        <v/>
      </c>
      <c r="B154" s="6" t="str">
        <f>IF(Tableau43[[#This Row],[Nom
]]&lt;&gt;"",VLOOKUP(Tableau43[[#This Row],[Matricule 
]],BASEDATA,3,FALSE),"")</f>
        <v/>
      </c>
      <c r="C154" s="72" t="str">
        <f>IF(Tableau43[[#This Row],[Nom
]]&lt;&gt;"",VLOOKUP(Tableau43[[#This Row],[Matricule 
]],BASEDATA,2,FALSE),"")</f>
        <v/>
      </c>
      <c r="D154" s="216" t="str">
        <f>IF(Tableau43[[#This Row],[Nom
]]&lt;&gt;"",VLOOKUP(E154,DATA!A:U,3,FALSE),"")</f>
        <v/>
      </c>
      <c r="F154" s="1" t="str">
        <f>IF(Tableau43[[#This Row],[Nom
]]&lt;&gt;"",VLOOKUP(E154,DATA!A:U,2,FALSE),"")</f>
        <v/>
      </c>
      <c r="G154" s="69" t="str">
        <f>IF(Tableau43[[#This Row],[Nom
]]&lt;&gt;"",VLOOKUP(Tableau43[[#This Row],[Matricule 
]],BASESERVICE,4,FALSE),"")</f>
        <v/>
      </c>
      <c r="H154" s="105"/>
      <c r="I154" s="104"/>
      <c r="J154" s="105"/>
      <c r="K154" s="104"/>
      <c r="L154" s="107"/>
      <c r="M154" s="104"/>
      <c r="N154" s="3"/>
      <c r="O154" s="104"/>
      <c r="P154" s="105"/>
      <c r="Q154" s="104"/>
      <c r="R154" s="105"/>
      <c r="S154" s="62"/>
      <c r="T154" s="62"/>
      <c r="U154" s="62"/>
      <c r="V154" s="62"/>
      <c r="W154" s="62"/>
      <c r="X154" s="62"/>
      <c r="Y154" s="106"/>
      <c r="Z154" s="106"/>
      <c r="AA154" s="106"/>
      <c r="AB154" s="106"/>
      <c r="AC154" s="62"/>
    </row>
    <row r="155" spans="1:29" x14ac:dyDescent="0.35">
      <c r="A155" s="65" t="str">
        <f>IF(Tableau43[[#This Row],[Nom
]]&lt;&gt;"",VLOOKUP(Tableau43[[#This Row],[Matricule 
]],BASEDATA,5,FALSE),"")</f>
        <v/>
      </c>
      <c r="B155" s="6" t="str">
        <f>IF(Tableau43[[#This Row],[Nom
]]&lt;&gt;"",VLOOKUP(Tableau43[[#This Row],[Matricule 
]],BASEDATA,3,FALSE),"")</f>
        <v/>
      </c>
      <c r="C155" s="72" t="str">
        <f>IF(Tableau43[[#This Row],[Nom
]]&lt;&gt;"",VLOOKUP(Tableau43[[#This Row],[Matricule 
]],BASEDATA,2,FALSE),"")</f>
        <v/>
      </c>
      <c r="D155" s="216" t="str">
        <f>IF(Tableau43[[#This Row],[Nom
]]&lt;&gt;"",VLOOKUP(E155,DATA!A:U,3,FALSE),"")</f>
        <v/>
      </c>
      <c r="F155" s="1" t="str">
        <f>IF(Tableau43[[#This Row],[Nom
]]&lt;&gt;"",VLOOKUP(E155,DATA!A:U,2,FALSE),"")</f>
        <v/>
      </c>
      <c r="G155" s="69" t="str">
        <f>IF(Tableau43[[#This Row],[Nom
]]&lt;&gt;"",VLOOKUP(Tableau43[[#This Row],[Matricule 
]],BASESERVICE,4,FALSE),"")</f>
        <v/>
      </c>
      <c r="H155" s="105"/>
      <c r="I155" s="104"/>
      <c r="J155" s="105"/>
      <c r="K155" s="104"/>
      <c r="L155" s="107"/>
      <c r="M155" s="104"/>
      <c r="N155" s="3"/>
      <c r="O155" s="104"/>
      <c r="P155" s="105"/>
      <c r="Q155" s="104"/>
      <c r="R155" s="105"/>
      <c r="S155" s="62"/>
      <c r="T155" s="62"/>
      <c r="U155" s="62"/>
      <c r="V155" s="62"/>
      <c r="W155" s="62"/>
      <c r="X155" s="62"/>
      <c r="Y155" s="106"/>
      <c r="Z155" s="106"/>
      <c r="AA155" s="106"/>
      <c r="AB155" s="106"/>
      <c r="AC155" s="62"/>
    </row>
    <row r="156" spans="1:29" x14ac:dyDescent="0.35">
      <c r="A156" s="65" t="str">
        <f>IF(Tableau43[[#This Row],[Nom
]]&lt;&gt;"",VLOOKUP(Tableau43[[#This Row],[Matricule 
]],BASEDATA,5,FALSE),"")</f>
        <v/>
      </c>
      <c r="B156" s="6" t="str">
        <f>IF(Tableau43[[#This Row],[Nom
]]&lt;&gt;"",VLOOKUP(Tableau43[[#This Row],[Matricule 
]],BASEDATA,3,FALSE),"")</f>
        <v/>
      </c>
      <c r="C156" s="72" t="str">
        <f>IF(Tableau43[[#This Row],[Nom
]]&lt;&gt;"",VLOOKUP(Tableau43[[#This Row],[Matricule 
]],BASEDATA,2,FALSE),"")</f>
        <v/>
      </c>
      <c r="D156" s="216" t="str">
        <f>IF(Tableau43[[#This Row],[Nom
]]&lt;&gt;"",VLOOKUP(E156,DATA!A:U,3,FALSE),"")</f>
        <v/>
      </c>
      <c r="F156" s="1" t="str">
        <f>IF(Tableau43[[#This Row],[Nom
]]&lt;&gt;"",VLOOKUP(E156,DATA!A:U,2,FALSE),"")</f>
        <v/>
      </c>
      <c r="G156" s="69" t="str">
        <f>IF(Tableau43[[#This Row],[Nom
]]&lt;&gt;"",VLOOKUP(Tableau43[[#This Row],[Matricule 
]],BASESERVICE,4,FALSE),"")</f>
        <v/>
      </c>
      <c r="H156" s="105"/>
      <c r="I156" s="104"/>
      <c r="J156" s="105"/>
      <c r="K156" s="104"/>
      <c r="L156" s="107"/>
      <c r="M156" s="104"/>
      <c r="N156" s="3"/>
      <c r="O156" s="104"/>
      <c r="P156" s="105"/>
      <c r="Q156" s="104"/>
      <c r="R156" s="105"/>
      <c r="S156" s="62"/>
      <c r="T156" s="62"/>
      <c r="U156" s="62"/>
      <c r="V156" s="62"/>
      <c r="W156" s="62"/>
      <c r="X156" s="62"/>
      <c r="Y156" s="106"/>
      <c r="Z156" s="106"/>
      <c r="AA156" s="106"/>
      <c r="AB156" s="106"/>
      <c r="AC156" s="62"/>
    </row>
    <row r="157" spans="1:29" x14ac:dyDescent="0.35">
      <c r="A157" s="65" t="str">
        <f>IF(Tableau43[[#This Row],[Nom
]]&lt;&gt;"",VLOOKUP(Tableau43[[#This Row],[Matricule 
]],BASEDATA,5,FALSE),"")</f>
        <v/>
      </c>
      <c r="B157" s="6" t="str">
        <f>IF(Tableau43[[#This Row],[Nom
]]&lt;&gt;"",VLOOKUP(Tableau43[[#This Row],[Matricule 
]],BASEDATA,3,FALSE),"")</f>
        <v/>
      </c>
      <c r="C157" s="72" t="str">
        <f>IF(Tableau43[[#This Row],[Nom
]]&lt;&gt;"",VLOOKUP(Tableau43[[#This Row],[Matricule 
]],BASEDATA,2,FALSE),"")</f>
        <v/>
      </c>
      <c r="D157" s="216" t="str">
        <f>IF(Tableau43[[#This Row],[Nom
]]&lt;&gt;"",VLOOKUP(E157,DATA!A:U,3,FALSE),"")</f>
        <v/>
      </c>
      <c r="F157" s="1" t="str">
        <f>IF(Tableau43[[#This Row],[Nom
]]&lt;&gt;"",VLOOKUP(E157,DATA!A:U,2,FALSE),"")</f>
        <v/>
      </c>
      <c r="G157" s="69" t="str">
        <f>IF(Tableau43[[#This Row],[Nom
]]&lt;&gt;"",VLOOKUP(Tableau43[[#This Row],[Matricule 
]],BASESERVICE,4,FALSE),"")</f>
        <v/>
      </c>
      <c r="H157" s="105"/>
      <c r="I157" s="104"/>
      <c r="J157" s="105"/>
      <c r="K157" s="104"/>
      <c r="L157" s="107"/>
      <c r="M157" s="104"/>
      <c r="N157" s="3"/>
      <c r="O157" s="104"/>
      <c r="P157" s="105"/>
      <c r="Q157" s="104"/>
      <c r="R157" s="105"/>
      <c r="S157" s="62"/>
      <c r="T157" s="62"/>
      <c r="U157" s="62"/>
      <c r="V157" s="62"/>
      <c r="W157" s="62"/>
      <c r="X157" s="62"/>
      <c r="Y157" s="106"/>
      <c r="Z157" s="106"/>
      <c r="AA157" s="106"/>
      <c r="AB157" s="106"/>
      <c r="AC157" s="62"/>
    </row>
    <row r="158" spans="1:29" x14ac:dyDescent="0.35">
      <c r="A158" s="65" t="str">
        <f>IF(Tableau43[[#This Row],[Nom
]]&lt;&gt;"",VLOOKUP(Tableau43[[#This Row],[Matricule 
]],BASEDATA,5,FALSE),"")</f>
        <v/>
      </c>
      <c r="B158" s="6" t="str">
        <f>IF(Tableau43[[#This Row],[Nom
]]&lt;&gt;"",VLOOKUP(Tableau43[[#This Row],[Matricule 
]],BASEDATA,3,FALSE),"")</f>
        <v/>
      </c>
      <c r="C158" s="72" t="str">
        <f>IF(Tableau43[[#This Row],[Nom
]]&lt;&gt;"",VLOOKUP(Tableau43[[#This Row],[Matricule 
]],BASEDATA,2,FALSE),"")</f>
        <v/>
      </c>
      <c r="D158" s="216" t="str">
        <f>IF(Tableau43[[#This Row],[Nom
]]&lt;&gt;"",VLOOKUP(E158,DATA!A:U,3,FALSE),"")</f>
        <v/>
      </c>
      <c r="F158" s="1" t="str">
        <f>IF(Tableau43[[#This Row],[Nom
]]&lt;&gt;"",VLOOKUP(E158,DATA!A:U,2,FALSE),"")</f>
        <v/>
      </c>
      <c r="G158" s="69" t="str">
        <f>IF(Tableau43[[#This Row],[Nom
]]&lt;&gt;"",VLOOKUP(Tableau43[[#This Row],[Matricule 
]],BASESERVICE,4,FALSE),"")</f>
        <v/>
      </c>
      <c r="H158" s="105"/>
      <c r="I158" s="104"/>
      <c r="J158" s="105"/>
      <c r="K158" s="104"/>
      <c r="L158" s="107"/>
      <c r="M158" s="104"/>
      <c r="N158" s="3"/>
      <c r="O158" s="104"/>
      <c r="P158" s="105"/>
      <c r="Q158" s="104"/>
      <c r="R158" s="105"/>
      <c r="S158" s="62"/>
      <c r="T158" s="62"/>
      <c r="U158" s="62"/>
      <c r="V158" s="62"/>
      <c r="W158" s="62"/>
      <c r="X158" s="62"/>
      <c r="Y158" s="106"/>
      <c r="Z158" s="106"/>
      <c r="AA158" s="106"/>
      <c r="AB158" s="106"/>
      <c r="AC158" s="62"/>
    </row>
    <row r="159" spans="1:29" x14ac:dyDescent="0.35">
      <c r="A159" s="65" t="str">
        <f>IF(Tableau43[[#This Row],[Nom
]]&lt;&gt;"",VLOOKUP(Tableau43[[#This Row],[Matricule 
]],BASEDATA,5,FALSE),"")</f>
        <v/>
      </c>
      <c r="B159" s="6" t="str">
        <f>IF(Tableau43[[#This Row],[Nom
]]&lt;&gt;"",VLOOKUP(Tableau43[[#This Row],[Matricule 
]],BASEDATA,3,FALSE),"")</f>
        <v/>
      </c>
      <c r="C159" s="72" t="str">
        <f>IF(Tableau43[[#This Row],[Nom
]]&lt;&gt;"",VLOOKUP(Tableau43[[#This Row],[Matricule 
]],BASEDATA,2,FALSE),"")</f>
        <v/>
      </c>
      <c r="D159" s="216" t="str">
        <f>IF(Tableau43[[#This Row],[Nom
]]&lt;&gt;"",VLOOKUP(E159,DATA!A:U,3,FALSE),"")</f>
        <v/>
      </c>
      <c r="F159" s="1" t="str">
        <f>IF(Tableau43[[#This Row],[Nom
]]&lt;&gt;"",VLOOKUP(E159,DATA!A:U,2,FALSE),"")</f>
        <v/>
      </c>
      <c r="G159" s="69" t="str">
        <f>IF(Tableau43[[#This Row],[Nom
]]&lt;&gt;"",VLOOKUP(Tableau43[[#This Row],[Matricule 
]],BASESERVICE,4,FALSE),"")</f>
        <v/>
      </c>
      <c r="H159" s="105"/>
      <c r="I159" s="104"/>
      <c r="J159" s="105"/>
      <c r="K159" s="104"/>
      <c r="L159" s="107"/>
      <c r="M159" s="104"/>
      <c r="N159" s="3"/>
      <c r="O159" s="104"/>
      <c r="P159" s="105"/>
      <c r="Q159" s="104"/>
      <c r="R159" s="105"/>
      <c r="S159" s="62"/>
      <c r="T159" s="62"/>
      <c r="U159" s="62"/>
      <c r="V159" s="62"/>
      <c r="W159" s="62"/>
      <c r="X159" s="62"/>
      <c r="Y159" s="106"/>
      <c r="Z159" s="106"/>
      <c r="AA159" s="106"/>
      <c r="AB159" s="106"/>
      <c r="AC159" s="62"/>
    </row>
    <row r="160" spans="1:29" x14ac:dyDescent="0.35">
      <c r="A160" s="65" t="str">
        <f>IF(Tableau43[[#This Row],[Nom
]]&lt;&gt;"",VLOOKUP(Tableau43[[#This Row],[Matricule 
]],BASEDATA,5,FALSE),"")</f>
        <v/>
      </c>
      <c r="B160" s="6" t="str">
        <f>IF(Tableau43[[#This Row],[Nom
]]&lt;&gt;"",VLOOKUP(Tableau43[[#This Row],[Matricule 
]],BASEDATA,3,FALSE),"")</f>
        <v/>
      </c>
      <c r="C160" s="72" t="str">
        <f>IF(Tableau43[[#This Row],[Nom
]]&lt;&gt;"",VLOOKUP(Tableau43[[#This Row],[Matricule 
]],BASEDATA,2,FALSE),"")</f>
        <v/>
      </c>
      <c r="D160" s="216" t="str">
        <f>IF(Tableau43[[#This Row],[Nom
]]&lt;&gt;"",VLOOKUP(E160,DATA!A:U,3,FALSE),"")</f>
        <v/>
      </c>
      <c r="F160" s="1" t="str">
        <f>IF(Tableau43[[#This Row],[Nom
]]&lt;&gt;"",VLOOKUP(E160,DATA!A:U,2,FALSE),"")</f>
        <v/>
      </c>
      <c r="G160" s="69" t="str">
        <f>IF(Tableau43[[#This Row],[Nom
]]&lt;&gt;"",VLOOKUP(Tableau43[[#This Row],[Matricule 
]],BASESERVICE,4,FALSE),"")</f>
        <v/>
      </c>
      <c r="H160" s="105"/>
      <c r="I160" s="104"/>
      <c r="J160" s="105"/>
      <c r="K160" s="104"/>
      <c r="L160" s="107"/>
      <c r="M160" s="104"/>
      <c r="N160" s="3"/>
      <c r="O160" s="104"/>
      <c r="P160" s="105"/>
      <c r="Q160" s="104"/>
      <c r="R160" s="105"/>
      <c r="S160" s="62"/>
      <c r="T160" s="62"/>
      <c r="U160" s="62"/>
      <c r="V160" s="62"/>
      <c r="W160" s="62"/>
      <c r="X160" s="62"/>
      <c r="Y160" s="106"/>
      <c r="Z160" s="106"/>
      <c r="AA160" s="106"/>
      <c r="AB160" s="106"/>
      <c r="AC160" s="62"/>
    </row>
    <row r="161" spans="1:29" x14ac:dyDescent="0.35">
      <c r="A161" s="65" t="str">
        <f>IF(Tableau43[[#This Row],[Nom
]]&lt;&gt;"",VLOOKUP(Tableau43[[#This Row],[Matricule 
]],BASEDATA,5,FALSE),"")</f>
        <v/>
      </c>
      <c r="B161" s="6" t="str">
        <f>IF(Tableau43[[#This Row],[Nom
]]&lt;&gt;"",VLOOKUP(Tableau43[[#This Row],[Matricule 
]],BASEDATA,3,FALSE),"")</f>
        <v/>
      </c>
      <c r="C161" s="72" t="str">
        <f>IF(Tableau43[[#This Row],[Nom
]]&lt;&gt;"",VLOOKUP(Tableau43[[#This Row],[Matricule 
]],BASEDATA,2,FALSE),"")</f>
        <v/>
      </c>
      <c r="D161" s="216" t="str">
        <f>IF(Tableau43[[#This Row],[Nom
]]&lt;&gt;"",VLOOKUP(E161,DATA!A:U,3,FALSE),"")</f>
        <v/>
      </c>
      <c r="F161" s="1" t="str">
        <f>IF(Tableau43[[#This Row],[Nom
]]&lt;&gt;"",VLOOKUP(E161,DATA!A:U,2,FALSE),"")</f>
        <v/>
      </c>
      <c r="G161" s="69" t="str">
        <f>IF(Tableau43[[#This Row],[Nom
]]&lt;&gt;"",VLOOKUP(Tableau43[[#This Row],[Matricule 
]],BASESERVICE,4,FALSE),"")</f>
        <v/>
      </c>
      <c r="H161" s="105"/>
      <c r="I161" s="104"/>
      <c r="J161" s="105"/>
      <c r="K161" s="104"/>
      <c r="L161" s="107"/>
      <c r="M161" s="104"/>
      <c r="N161" s="3"/>
      <c r="O161" s="104"/>
      <c r="P161" s="105"/>
      <c r="Q161" s="104"/>
      <c r="R161" s="105"/>
      <c r="S161" s="62"/>
      <c r="T161" s="62"/>
      <c r="U161" s="62"/>
      <c r="V161" s="62"/>
      <c r="W161" s="62"/>
      <c r="X161" s="62"/>
      <c r="Y161" s="106"/>
      <c r="Z161" s="106"/>
      <c r="AA161" s="106"/>
      <c r="AB161" s="106"/>
      <c r="AC161" s="62"/>
    </row>
    <row r="162" spans="1:29" x14ac:dyDescent="0.35">
      <c r="A162" s="65" t="str">
        <f>IF(Tableau43[[#This Row],[Nom
]]&lt;&gt;"",VLOOKUP(Tableau43[[#This Row],[Matricule 
]],BASEDATA,5,FALSE),"")</f>
        <v/>
      </c>
      <c r="B162" s="6" t="str">
        <f>IF(Tableau43[[#This Row],[Nom
]]&lt;&gt;"",VLOOKUP(Tableau43[[#This Row],[Matricule 
]],BASEDATA,3,FALSE),"")</f>
        <v/>
      </c>
      <c r="C162" s="72" t="str">
        <f>IF(Tableau43[[#This Row],[Nom
]]&lt;&gt;"",VLOOKUP(Tableau43[[#This Row],[Matricule 
]],BASEDATA,2,FALSE),"")</f>
        <v/>
      </c>
      <c r="D162" s="216" t="str">
        <f>IF(Tableau43[[#This Row],[Nom
]]&lt;&gt;"",VLOOKUP(E162,DATA!A:U,3,FALSE),"")</f>
        <v/>
      </c>
      <c r="F162" s="1" t="str">
        <f>IF(Tableau43[[#This Row],[Nom
]]&lt;&gt;"",VLOOKUP(E162,DATA!A:U,2,FALSE),"")</f>
        <v/>
      </c>
      <c r="G162" s="69" t="str">
        <f>IF(Tableau43[[#This Row],[Nom
]]&lt;&gt;"",VLOOKUP(Tableau43[[#This Row],[Matricule 
]],BASESERVICE,4,FALSE),"")</f>
        <v/>
      </c>
      <c r="H162" s="105"/>
      <c r="I162" s="104"/>
      <c r="J162" s="105"/>
      <c r="K162" s="104"/>
      <c r="L162" s="107"/>
      <c r="M162" s="104"/>
      <c r="N162" s="3"/>
      <c r="O162" s="104"/>
      <c r="P162" s="105"/>
      <c r="Q162" s="104"/>
      <c r="R162" s="105"/>
      <c r="S162" s="62"/>
      <c r="T162" s="62"/>
      <c r="U162" s="62"/>
      <c r="V162" s="62"/>
      <c r="W162" s="62"/>
      <c r="X162" s="62"/>
      <c r="Y162" s="106"/>
      <c r="Z162" s="106"/>
      <c r="AA162" s="106"/>
      <c r="AB162" s="106"/>
      <c r="AC162" s="62"/>
    </row>
    <row r="163" spans="1:29" x14ac:dyDescent="0.35">
      <c r="A163" s="65" t="str">
        <f>IF(Tableau43[[#This Row],[Nom
]]&lt;&gt;"",VLOOKUP(Tableau43[[#This Row],[Matricule 
]],BASEDATA,5,FALSE),"")</f>
        <v/>
      </c>
      <c r="B163" s="6" t="str">
        <f>IF(Tableau43[[#This Row],[Nom
]]&lt;&gt;"",VLOOKUP(Tableau43[[#This Row],[Matricule 
]],BASEDATA,3,FALSE),"")</f>
        <v/>
      </c>
      <c r="C163" s="72" t="str">
        <f>IF(Tableau43[[#This Row],[Nom
]]&lt;&gt;"",VLOOKUP(Tableau43[[#This Row],[Matricule 
]],BASEDATA,2,FALSE),"")</f>
        <v/>
      </c>
      <c r="D163" s="216" t="str">
        <f>IF(Tableau43[[#This Row],[Nom
]]&lt;&gt;"",VLOOKUP(E163,DATA!A:U,3,FALSE),"")</f>
        <v/>
      </c>
      <c r="F163" s="1" t="str">
        <f>IF(Tableau43[[#This Row],[Nom
]]&lt;&gt;"",VLOOKUP(E163,DATA!A:U,2,FALSE),"")</f>
        <v/>
      </c>
      <c r="G163" s="69" t="str">
        <f>IF(Tableau43[[#This Row],[Nom
]]&lt;&gt;"",VLOOKUP(Tableau43[[#This Row],[Matricule 
]],BASESERVICE,4,FALSE),"")</f>
        <v/>
      </c>
      <c r="H163" s="105"/>
      <c r="I163" s="104"/>
      <c r="J163" s="105"/>
      <c r="K163" s="104"/>
      <c r="L163" s="107"/>
      <c r="M163" s="104"/>
      <c r="N163" s="3"/>
      <c r="O163" s="104"/>
      <c r="P163" s="105"/>
      <c r="Q163" s="104"/>
      <c r="R163" s="105"/>
      <c r="S163" s="62"/>
      <c r="T163" s="62"/>
      <c r="U163" s="62"/>
      <c r="V163" s="62"/>
      <c r="W163" s="62"/>
      <c r="X163" s="62"/>
      <c r="Y163" s="106"/>
      <c r="Z163" s="106"/>
      <c r="AA163" s="106"/>
      <c r="AB163" s="106"/>
      <c r="AC163" s="62"/>
    </row>
    <row r="164" spans="1:29" x14ac:dyDescent="0.35">
      <c r="A164" s="65" t="str">
        <f>IF(Tableau43[[#This Row],[Nom
]]&lt;&gt;"",VLOOKUP(Tableau43[[#This Row],[Matricule 
]],BASEDATA,5,FALSE),"")</f>
        <v/>
      </c>
      <c r="B164" s="6" t="str">
        <f>IF(Tableau43[[#This Row],[Nom
]]&lt;&gt;"",VLOOKUP(Tableau43[[#This Row],[Matricule 
]],BASEDATA,3,FALSE),"")</f>
        <v/>
      </c>
      <c r="C164" s="72" t="str">
        <f>IF(Tableau43[[#This Row],[Nom
]]&lt;&gt;"",VLOOKUP(Tableau43[[#This Row],[Matricule 
]],BASEDATA,2,FALSE),"")</f>
        <v/>
      </c>
      <c r="D164" s="216" t="str">
        <f>IF(Tableau43[[#This Row],[Nom
]]&lt;&gt;"",VLOOKUP(E164,DATA!A:U,3,FALSE),"")</f>
        <v/>
      </c>
      <c r="F164" s="1" t="str">
        <f>IF(Tableau43[[#This Row],[Nom
]]&lt;&gt;"",VLOOKUP(E164,DATA!A:U,2,FALSE),"")</f>
        <v/>
      </c>
      <c r="G164" s="69" t="str">
        <f>IF(Tableau43[[#This Row],[Nom
]]&lt;&gt;"",VLOOKUP(Tableau43[[#This Row],[Matricule 
]],BASESERVICE,4,FALSE),"")</f>
        <v/>
      </c>
      <c r="H164" s="105"/>
      <c r="I164" s="104"/>
      <c r="J164" s="105"/>
      <c r="K164" s="104"/>
      <c r="L164" s="107"/>
      <c r="M164" s="104"/>
      <c r="N164" s="3"/>
      <c r="O164" s="104"/>
      <c r="P164" s="105"/>
      <c r="Q164" s="104"/>
      <c r="R164" s="105"/>
      <c r="S164" s="62"/>
      <c r="T164" s="62"/>
      <c r="U164" s="62"/>
      <c r="V164" s="62"/>
      <c r="W164" s="62"/>
      <c r="X164" s="62"/>
      <c r="Y164" s="106"/>
      <c r="Z164" s="106"/>
      <c r="AA164" s="106"/>
      <c r="AB164" s="106"/>
      <c r="AC164" s="62"/>
    </row>
    <row r="165" spans="1:29" x14ac:dyDescent="0.35">
      <c r="A165" s="65" t="str">
        <f>IF(Tableau43[[#This Row],[Nom
]]&lt;&gt;"",VLOOKUP(Tableau43[[#This Row],[Matricule 
]],BASEDATA,5,FALSE),"")</f>
        <v/>
      </c>
      <c r="B165" s="6" t="str">
        <f>IF(Tableau43[[#This Row],[Nom
]]&lt;&gt;"",VLOOKUP(Tableau43[[#This Row],[Matricule 
]],BASEDATA,3,FALSE),"")</f>
        <v/>
      </c>
      <c r="C165" s="72" t="str">
        <f>IF(Tableau43[[#This Row],[Nom
]]&lt;&gt;"",VLOOKUP(Tableau43[[#This Row],[Matricule 
]],BASEDATA,2,FALSE),"")</f>
        <v/>
      </c>
      <c r="D165" s="216" t="str">
        <f>IF(Tableau43[[#This Row],[Nom
]]&lt;&gt;"",VLOOKUP(E165,DATA!A:U,3,FALSE),"")</f>
        <v/>
      </c>
      <c r="F165" s="1" t="str">
        <f>IF(Tableau43[[#This Row],[Nom
]]&lt;&gt;"",VLOOKUP(E165,DATA!A:U,2,FALSE),"")</f>
        <v/>
      </c>
      <c r="G165" s="69" t="str">
        <f>IF(Tableau43[[#This Row],[Nom
]]&lt;&gt;"",VLOOKUP(Tableau43[[#This Row],[Matricule 
]],BASESERVICE,4,FALSE),"")</f>
        <v/>
      </c>
      <c r="H165" s="105"/>
      <c r="I165" s="104"/>
      <c r="J165" s="105"/>
      <c r="K165" s="104"/>
      <c r="L165" s="107"/>
      <c r="M165" s="104"/>
      <c r="N165" s="3"/>
      <c r="O165" s="104"/>
      <c r="P165" s="105"/>
      <c r="Q165" s="104"/>
      <c r="R165" s="105"/>
      <c r="S165" s="62"/>
      <c r="T165" s="62"/>
      <c r="U165" s="62"/>
      <c r="V165" s="62"/>
      <c r="W165" s="62"/>
      <c r="X165" s="62"/>
      <c r="Y165" s="106"/>
      <c r="Z165" s="106"/>
      <c r="AA165" s="106"/>
      <c r="AB165" s="106"/>
      <c r="AC165" s="62"/>
    </row>
    <row r="166" spans="1:29" x14ac:dyDescent="0.35">
      <c r="A166" s="65" t="str">
        <f>IF(Tableau43[[#This Row],[Nom
]]&lt;&gt;"",VLOOKUP(Tableau43[[#This Row],[Matricule 
]],BASEDATA,5,FALSE),"")</f>
        <v/>
      </c>
      <c r="B166" s="6" t="str">
        <f>IF(Tableau43[[#This Row],[Nom
]]&lt;&gt;"",VLOOKUP(Tableau43[[#This Row],[Matricule 
]],BASEDATA,3,FALSE),"")</f>
        <v/>
      </c>
      <c r="C166" s="72" t="str">
        <f>IF(Tableau43[[#This Row],[Nom
]]&lt;&gt;"",VLOOKUP(Tableau43[[#This Row],[Matricule 
]],BASEDATA,2,FALSE),"")</f>
        <v/>
      </c>
      <c r="D166" s="216" t="str">
        <f>IF(Tableau43[[#This Row],[Nom
]]&lt;&gt;"",VLOOKUP(E166,DATA!A:U,3,FALSE),"")</f>
        <v/>
      </c>
      <c r="F166" s="1" t="str">
        <f>IF(Tableau43[[#This Row],[Nom
]]&lt;&gt;"",VLOOKUP(E166,DATA!A:U,2,FALSE),"")</f>
        <v/>
      </c>
      <c r="G166" s="69" t="str">
        <f>IF(Tableau43[[#This Row],[Nom
]]&lt;&gt;"",VLOOKUP(Tableau43[[#This Row],[Matricule 
]],BASESERVICE,4,FALSE),"")</f>
        <v/>
      </c>
      <c r="H166" s="105"/>
      <c r="I166" s="104"/>
      <c r="J166" s="105"/>
      <c r="K166" s="104"/>
      <c r="L166" s="107"/>
      <c r="M166" s="104"/>
      <c r="N166" s="3"/>
      <c r="O166" s="104"/>
      <c r="P166" s="105"/>
      <c r="Q166" s="104"/>
      <c r="R166" s="105"/>
      <c r="S166" s="62"/>
      <c r="T166" s="62"/>
      <c r="U166" s="62"/>
      <c r="V166" s="62"/>
      <c r="W166" s="62"/>
      <c r="X166" s="62"/>
      <c r="Y166" s="106"/>
      <c r="Z166" s="106"/>
      <c r="AA166" s="106"/>
      <c r="AB166" s="106"/>
      <c r="AC166" s="62"/>
    </row>
    <row r="167" spans="1:29" x14ac:dyDescent="0.35">
      <c r="A167" s="65" t="str">
        <f>IF(Tableau43[[#This Row],[Nom
]]&lt;&gt;"",VLOOKUP(Tableau43[[#This Row],[Matricule 
]],BASEDATA,5,FALSE),"")</f>
        <v/>
      </c>
      <c r="B167" s="6" t="str">
        <f>IF(Tableau43[[#This Row],[Nom
]]&lt;&gt;"",VLOOKUP(Tableau43[[#This Row],[Matricule 
]],BASEDATA,3,FALSE),"")</f>
        <v/>
      </c>
      <c r="C167" s="72" t="str">
        <f>IF(Tableau43[[#This Row],[Nom
]]&lt;&gt;"",VLOOKUP(Tableau43[[#This Row],[Matricule 
]],BASEDATA,2,FALSE),"")</f>
        <v/>
      </c>
      <c r="D167" s="216" t="str">
        <f>IF(Tableau43[[#This Row],[Nom
]]&lt;&gt;"",VLOOKUP(E167,DATA!A:U,3,FALSE),"")</f>
        <v/>
      </c>
      <c r="F167" s="1" t="str">
        <f>IF(Tableau43[[#This Row],[Nom
]]&lt;&gt;"",VLOOKUP(E167,DATA!A:U,2,FALSE),"")</f>
        <v/>
      </c>
      <c r="G167" s="69" t="str">
        <f>IF(Tableau43[[#This Row],[Nom
]]&lt;&gt;"",VLOOKUP(Tableau43[[#This Row],[Matricule 
]],BASESERVICE,4,FALSE),"")</f>
        <v/>
      </c>
      <c r="H167" s="105"/>
      <c r="I167" s="104"/>
      <c r="J167" s="105"/>
      <c r="K167" s="104"/>
      <c r="L167" s="107"/>
      <c r="M167" s="104"/>
      <c r="N167" s="3"/>
      <c r="O167" s="104"/>
      <c r="P167" s="105"/>
      <c r="Q167" s="104"/>
      <c r="R167" s="105"/>
      <c r="S167" s="62"/>
      <c r="T167" s="62"/>
      <c r="U167" s="62"/>
      <c r="V167" s="62"/>
      <c r="W167" s="62"/>
      <c r="X167" s="62"/>
      <c r="Y167" s="106"/>
      <c r="Z167" s="106"/>
      <c r="AA167" s="106"/>
      <c r="AB167" s="106"/>
      <c r="AC167" s="62"/>
    </row>
    <row r="168" spans="1:29" x14ac:dyDescent="0.35">
      <c r="A168" s="65" t="str">
        <f>IF(Tableau43[[#This Row],[Nom
]]&lt;&gt;"",VLOOKUP(Tableau43[[#This Row],[Matricule 
]],BASEDATA,5,FALSE),"")</f>
        <v/>
      </c>
      <c r="B168" s="6" t="str">
        <f>IF(Tableau43[[#This Row],[Nom
]]&lt;&gt;"",VLOOKUP(Tableau43[[#This Row],[Matricule 
]],BASEDATA,3,FALSE),"")</f>
        <v/>
      </c>
      <c r="C168" s="72" t="str">
        <f>IF(Tableau43[[#This Row],[Nom
]]&lt;&gt;"",VLOOKUP(Tableau43[[#This Row],[Matricule 
]],BASEDATA,2,FALSE),"")</f>
        <v/>
      </c>
      <c r="D168" s="216" t="str">
        <f>IF(Tableau43[[#This Row],[Nom
]]&lt;&gt;"",VLOOKUP(E168,DATA!A:U,3,FALSE),"")</f>
        <v/>
      </c>
      <c r="F168" s="1" t="str">
        <f>IF(Tableau43[[#This Row],[Nom
]]&lt;&gt;"",VLOOKUP(E168,DATA!A:U,2,FALSE),"")</f>
        <v/>
      </c>
      <c r="G168" s="69" t="str">
        <f>IF(Tableau43[[#This Row],[Nom
]]&lt;&gt;"",VLOOKUP(Tableau43[[#This Row],[Matricule 
]],BASESERVICE,4,FALSE),"")</f>
        <v/>
      </c>
      <c r="H168" s="105"/>
      <c r="I168" s="104"/>
      <c r="J168" s="105"/>
      <c r="K168" s="104"/>
      <c r="L168" s="107"/>
      <c r="M168" s="104"/>
      <c r="N168" s="3"/>
      <c r="O168" s="104"/>
      <c r="P168" s="105"/>
      <c r="Q168" s="104"/>
      <c r="R168" s="105"/>
      <c r="S168" s="62"/>
      <c r="T168" s="62"/>
      <c r="U168" s="62"/>
      <c r="V168" s="62"/>
      <c r="W168" s="62"/>
      <c r="X168" s="62"/>
      <c r="Y168" s="106"/>
      <c r="Z168" s="106"/>
      <c r="AA168" s="106"/>
      <c r="AB168" s="106"/>
      <c r="AC168" s="62"/>
    </row>
    <row r="169" spans="1:29" x14ac:dyDescent="0.35">
      <c r="A169" s="65" t="str">
        <f>IF(Tableau43[[#This Row],[Nom
]]&lt;&gt;"",VLOOKUP(Tableau43[[#This Row],[Matricule 
]],BASEDATA,5,FALSE),"")</f>
        <v/>
      </c>
      <c r="B169" s="6" t="str">
        <f>IF(Tableau43[[#This Row],[Nom
]]&lt;&gt;"",VLOOKUP(Tableau43[[#This Row],[Matricule 
]],BASEDATA,3,FALSE),"")</f>
        <v/>
      </c>
      <c r="C169" s="72" t="str">
        <f>IF(Tableau43[[#This Row],[Nom
]]&lt;&gt;"",VLOOKUP(Tableau43[[#This Row],[Matricule 
]],BASEDATA,2,FALSE),"")</f>
        <v/>
      </c>
      <c r="D169" s="216" t="str">
        <f>IF(Tableau43[[#This Row],[Nom
]]&lt;&gt;"",VLOOKUP(E169,DATA!A:U,3,FALSE),"")</f>
        <v/>
      </c>
      <c r="F169" s="1" t="str">
        <f>IF(Tableau43[[#This Row],[Nom
]]&lt;&gt;"",VLOOKUP(E169,DATA!A:U,2,FALSE),"")</f>
        <v/>
      </c>
      <c r="G169" s="69" t="str">
        <f>IF(Tableau43[[#This Row],[Nom
]]&lt;&gt;"",VLOOKUP(Tableau43[[#This Row],[Matricule 
]],BASESERVICE,4,FALSE),"")</f>
        <v/>
      </c>
      <c r="H169" s="105"/>
      <c r="I169" s="104"/>
      <c r="J169" s="105"/>
      <c r="K169" s="104"/>
      <c r="L169" s="107"/>
      <c r="M169" s="104"/>
      <c r="N169" s="3"/>
      <c r="O169" s="104"/>
      <c r="P169" s="105"/>
      <c r="Q169" s="104"/>
      <c r="R169" s="105"/>
      <c r="S169" s="62"/>
      <c r="T169" s="62"/>
      <c r="U169" s="62"/>
      <c r="V169" s="62"/>
      <c r="W169" s="62"/>
      <c r="X169" s="62"/>
      <c r="Y169" s="106"/>
      <c r="Z169" s="106"/>
      <c r="AA169" s="106"/>
      <c r="AB169" s="106"/>
      <c r="AC169" s="62"/>
    </row>
    <row r="170" spans="1:29" x14ac:dyDescent="0.35">
      <c r="A170" s="65" t="str">
        <f>IF(Tableau43[[#This Row],[Nom
]]&lt;&gt;"",VLOOKUP(Tableau43[[#This Row],[Matricule 
]],BASEDATA,5,FALSE),"")</f>
        <v/>
      </c>
      <c r="B170" s="6" t="str">
        <f>IF(Tableau43[[#This Row],[Nom
]]&lt;&gt;"",VLOOKUP(Tableau43[[#This Row],[Matricule 
]],BASEDATA,3,FALSE),"")</f>
        <v/>
      </c>
      <c r="C170" s="72" t="str">
        <f>IF(Tableau43[[#This Row],[Nom
]]&lt;&gt;"",VLOOKUP(Tableau43[[#This Row],[Matricule 
]],BASEDATA,2,FALSE),"")</f>
        <v/>
      </c>
      <c r="D170" s="216" t="str">
        <f>IF(Tableau43[[#This Row],[Nom
]]&lt;&gt;"",VLOOKUP(E170,DATA!A:U,3,FALSE),"")</f>
        <v/>
      </c>
      <c r="F170" s="1" t="str">
        <f>IF(Tableau43[[#This Row],[Nom
]]&lt;&gt;"",VLOOKUP(E170,DATA!A:U,2,FALSE),"")</f>
        <v/>
      </c>
      <c r="G170" s="69" t="str">
        <f>IF(Tableau43[[#This Row],[Nom
]]&lt;&gt;"",VLOOKUP(Tableau43[[#This Row],[Matricule 
]],BASESERVICE,4,FALSE),"")</f>
        <v/>
      </c>
      <c r="H170" s="105"/>
      <c r="I170" s="104"/>
      <c r="J170" s="105"/>
      <c r="K170" s="104"/>
      <c r="L170" s="107"/>
      <c r="M170" s="104"/>
      <c r="N170" s="3"/>
      <c r="O170" s="104"/>
      <c r="P170" s="105"/>
      <c r="Q170" s="104"/>
      <c r="R170" s="105"/>
      <c r="S170" s="62"/>
      <c r="T170" s="62"/>
      <c r="U170" s="62"/>
      <c r="V170" s="62"/>
      <c r="W170" s="62"/>
      <c r="X170" s="62"/>
      <c r="Y170" s="106"/>
      <c r="Z170" s="106"/>
      <c r="AA170" s="106"/>
      <c r="AB170" s="106"/>
      <c r="AC170" s="62"/>
    </row>
    <row r="171" spans="1:29" x14ac:dyDescent="0.35">
      <c r="A171" s="65" t="str">
        <f>IF(Tableau43[[#This Row],[Nom
]]&lt;&gt;"",VLOOKUP(Tableau43[[#This Row],[Matricule 
]],BASEDATA,5,FALSE),"")</f>
        <v/>
      </c>
      <c r="B171" s="6" t="str">
        <f>IF(Tableau43[[#This Row],[Nom
]]&lt;&gt;"",VLOOKUP(Tableau43[[#This Row],[Matricule 
]],BASEDATA,3,FALSE),"")</f>
        <v/>
      </c>
      <c r="C171" s="72" t="str">
        <f>IF(Tableau43[[#This Row],[Nom
]]&lt;&gt;"",VLOOKUP(Tableau43[[#This Row],[Matricule 
]],BASEDATA,2,FALSE),"")</f>
        <v/>
      </c>
      <c r="D171" s="216" t="str">
        <f>IF(Tableau43[[#This Row],[Nom
]]&lt;&gt;"",VLOOKUP(E171,DATA!A:U,3,FALSE),"")</f>
        <v/>
      </c>
      <c r="F171" s="1" t="str">
        <f>IF(Tableau43[[#This Row],[Nom
]]&lt;&gt;"",VLOOKUP(E171,DATA!A:U,2,FALSE),"")</f>
        <v/>
      </c>
      <c r="G171" s="69" t="str">
        <f>IF(Tableau43[[#This Row],[Nom
]]&lt;&gt;"",VLOOKUP(Tableau43[[#This Row],[Matricule 
]],BASESERVICE,4,FALSE),"")</f>
        <v/>
      </c>
      <c r="H171" s="105"/>
      <c r="I171" s="104"/>
      <c r="J171" s="105"/>
      <c r="K171" s="104"/>
      <c r="L171" s="107"/>
      <c r="M171" s="104"/>
      <c r="N171" s="3"/>
      <c r="O171" s="104"/>
      <c r="P171" s="105"/>
      <c r="Q171" s="104"/>
      <c r="R171" s="105"/>
      <c r="S171" s="62"/>
      <c r="T171" s="62"/>
      <c r="U171" s="62"/>
      <c r="V171" s="62"/>
      <c r="W171" s="62"/>
      <c r="X171" s="62"/>
      <c r="Y171" s="106"/>
      <c r="Z171" s="106"/>
      <c r="AA171" s="106"/>
      <c r="AB171" s="106"/>
      <c r="AC171" s="62"/>
    </row>
    <row r="172" spans="1:29" x14ac:dyDescent="0.35">
      <c r="A172" s="65" t="str">
        <f>IF(Tableau43[[#This Row],[Nom
]]&lt;&gt;"",VLOOKUP(Tableau43[[#This Row],[Matricule 
]],BASEDATA,5,FALSE),"")</f>
        <v/>
      </c>
      <c r="B172" s="6" t="str">
        <f>IF(Tableau43[[#This Row],[Nom
]]&lt;&gt;"",VLOOKUP(Tableau43[[#This Row],[Matricule 
]],BASEDATA,3,FALSE),"")</f>
        <v/>
      </c>
      <c r="C172" s="72" t="str">
        <f>IF(Tableau43[[#This Row],[Nom
]]&lt;&gt;"",VLOOKUP(Tableau43[[#This Row],[Matricule 
]],BASEDATA,2,FALSE),"")</f>
        <v/>
      </c>
      <c r="D172" s="216" t="str">
        <f>IF(Tableau43[[#This Row],[Nom
]]&lt;&gt;"",VLOOKUP(E172,DATA!A:U,3,FALSE),"")</f>
        <v/>
      </c>
      <c r="F172" s="1" t="str">
        <f>IF(Tableau43[[#This Row],[Nom
]]&lt;&gt;"",VLOOKUP(E172,DATA!A:U,2,FALSE),"")</f>
        <v/>
      </c>
      <c r="G172" s="69" t="str">
        <f>IF(Tableau43[[#This Row],[Nom
]]&lt;&gt;"",VLOOKUP(Tableau43[[#This Row],[Matricule 
]],BASESERVICE,4,FALSE),"")</f>
        <v/>
      </c>
      <c r="H172" s="105"/>
      <c r="I172" s="104"/>
      <c r="J172" s="105"/>
      <c r="K172" s="104"/>
      <c r="L172" s="107"/>
      <c r="M172" s="104"/>
      <c r="N172" s="3"/>
      <c r="O172" s="104"/>
      <c r="P172" s="105"/>
      <c r="Q172" s="104"/>
      <c r="R172" s="105"/>
      <c r="S172" s="62"/>
      <c r="T172" s="62"/>
      <c r="U172" s="62"/>
      <c r="V172" s="62"/>
      <c r="W172" s="62"/>
      <c r="X172" s="62"/>
      <c r="Y172" s="106"/>
      <c r="Z172" s="106"/>
      <c r="AA172" s="106"/>
      <c r="AB172" s="106"/>
      <c r="AC172" s="62"/>
    </row>
    <row r="173" spans="1:29" x14ac:dyDescent="0.35">
      <c r="A173" s="65" t="str">
        <f>IF(Tableau43[[#This Row],[Nom
]]&lt;&gt;"",VLOOKUP(Tableau43[[#This Row],[Matricule 
]],BASEDATA,5,FALSE),"")</f>
        <v/>
      </c>
      <c r="B173" s="6" t="str">
        <f>IF(Tableau43[[#This Row],[Nom
]]&lt;&gt;"",VLOOKUP(Tableau43[[#This Row],[Matricule 
]],BASEDATA,3,FALSE),"")</f>
        <v/>
      </c>
      <c r="C173" s="72" t="str">
        <f>IF(Tableau43[[#This Row],[Nom
]]&lt;&gt;"",VLOOKUP(Tableau43[[#This Row],[Matricule 
]],BASEDATA,2,FALSE),"")</f>
        <v/>
      </c>
      <c r="D173" s="216" t="str">
        <f>IF(Tableau43[[#This Row],[Nom
]]&lt;&gt;"",VLOOKUP(E173,DATA!A:U,3,FALSE),"")</f>
        <v/>
      </c>
      <c r="F173" s="1" t="str">
        <f>IF(Tableau43[[#This Row],[Nom
]]&lt;&gt;"",VLOOKUP(E173,DATA!A:U,2,FALSE),"")</f>
        <v/>
      </c>
      <c r="G173" s="69" t="str">
        <f>IF(Tableau43[[#This Row],[Nom
]]&lt;&gt;"",VLOOKUP(Tableau43[[#This Row],[Matricule 
]],BASESERVICE,4,FALSE),"")</f>
        <v/>
      </c>
      <c r="H173" s="105"/>
      <c r="I173" s="104"/>
      <c r="J173" s="105"/>
      <c r="K173" s="104"/>
      <c r="L173" s="107"/>
      <c r="M173" s="104"/>
      <c r="N173" s="3"/>
      <c r="O173" s="104"/>
      <c r="P173" s="105"/>
      <c r="Q173" s="104"/>
      <c r="R173" s="105"/>
      <c r="S173" s="62"/>
      <c r="T173" s="62"/>
      <c r="U173" s="62"/>
      <c r="V173" s="62"/>
      <c r="W173" s="62"/>
      <c r="X173" s="62"/>
      <c r="Y173" s="106"/>
      <c r="Z173" s="106"/>
      <c r="AA173" s="106"/>
      <c r="AB173" s="106"/>
      <c r="AC173" s="62"/>
    </row>
    <row r="174" spans="1:29" x14ac:dyDescent="0.35">
      <c r="A174" s="65" t="str">
        <f>IF(Tableau43[[#This Row],[Nom
]]&lt;&gt;"",VLOOKUP(Tableau43[[#This Row],[Matricule 
]],BASEDATA,5,FALSE),"")</f>
        <v/>
      </c>
      <c r="B174" s="6" t="str">
        <f>IF(Tableau43[[#This Row],[Nom
]]&lt;&gt;"",VLOOKUP(Tableau43[[#This Row],[Matricule 
]],BASEDATA,3,FALSE),"")</f>
        <v/>
      </c>
      <c r="C174" s="72" t="str">
        <f>IF(Tableau43[[#This Row],[Nom
]]&lt;&gt;"",VLOOKUP(Tableau43[[#This Row],[Matricule 
]],BASEDATA,2,FALSE),"")</f>
        <v/>
      </c>
      <c r="D174" s="216" t="str">
        <f>IF(Tableau43[[#This Row],[Nom
]]&lt;&gt;"",VLOOKUP(E174,DATA!A:U,3,FALSE),"")</f>
        <v/>
      </c>
      <c r="F174" s="1" t="str">
        <f>IF(Tableau43[[#This Row],[Nom
]]&lt;&gt;"",VLOOKUP(E174,DATA!A:U,2,FALSE),"")</f>
        <v/>
      </c>
      <c r="G174" s="69" t="str">
        <f>IF(Tableau43[[#This Row],[Nom
]]&lt;&gt;"",VLOOKUP(Tableau43[[#This Row],[Matricule 
]],BASESERVICE,4,FALSE),"")</f>
        <v/>
      </c>
      <c r="H174" s="105"/>
      <c r="I174" s="104"/>
      <c r="J174" s="105"/>
      <c r="K174" s="104"/>
      <c r="L174" s="107"/>
      <c r="M174" s="104"/>
      <c r="N174" s="3"/>
      <c r="O174" s="104"/>
      <c r="P174" s="105"/>
      <c r="Q174" s="104"/>
      <c r="R174" s="105"/>
      <c r="S174" s="62"/>
      <c r="T174" s="62"/>
      <c r="U174" s="62"/>
      <c r="V174" s="62"/>
      <c r="W174" s="62"/>
      <c r="X174" s="62"/>
      <c r="Y174" s="106"/>
      <c r="Z174" s="106"/>
      <c r="AA174" s="106"/>
      <c r="AB174" s="106"/>
      <c r="AC174" s="62"/>
    </row>
    <row r="175" spans="1:29" x14ac:dyDescent="0.35">
      <c r="A175" s="65" t="str">
        <f>IF(Tableau43[[#This Row],[Nom
]]&lt;&gt;"",VLOOKUP(Tableau43[[#This Row],[Matricule 
]],BASEDATA,5,FALSE),"")</f>
        <v/>
      </c>
      <c r="B175" s="6" t="str">
        <f>IF(Tableau43[[#This Row],[Nom
]]&lt;&gt;"",VLOOKUP(Tableau43[[#This Row],[Matricule 
]],BASEDATA,3,FALSE),"")</f>
        <v/>
      </c>
      <c r="C175" s="72" t="str">
        <f>IF(Tableau43[[#This Row],[Nom
]]&lt;&gt;"",VLOOKUP(Tableau43[[#This Row],[Matricule 
]],BASEDATA,2,FALSE),"")</f>
        <v/>
      </c>
      <c r="D175" s="216" t="str">
        <f>IF(Tableau43[[#This Row],[Nom
]]&lt;&gt;"",VLOOKUP(E175,DATA!A:U,3,FALSE),"")</f>
        <v/>
      </c>
      <c r="F175" s="1" t="str">
        <f>IF(Tableau43[[#This Row],[Nom
]]&lt;&gt;"",VLOOKUP(E175,DATA!A:U,2,FALSE),"")</f>
        <v/>
      </c>
      <c r="G175" s="69" t="str">
        <f>IF(Tableau43[[#This Row],[Nom
]]&lt;&gt;"",VLOOKUP(Tableau43[[#This Row],[Matricule 
]],BASESERVICE,4,FALSE),"")</f>
        <v/>
      </c>
      <c r="H175" s="105"/>
      <c r="I175" s="104"/>
      <c r="J175" s="105"/>
      <c r="K175" s="104"/>
      <c r="L175" s="107"/>
      <c r="M175" s="104"/>
      <c r="N175" s="3"/>
      <c r="O175" s="104"/>
      <c r="P175" s="105"/>
      <c r="Q175" s="104"/>
      <c r="R175" s="105"/>
      <c r="S175" s="62"/>
      <c r="T175" s="62"/>
      <c r="U175" s="62"/>
      <c r="V175" s="62"/>
      <c r="W175" s="62"/>
      <c r="X175" s="62"/>
      <c r="Y175" s="106"/>
      <c r="Z175" s="106"/>
      <c r="AA175" s="106"/>
      <c r="AB175" s="106"/>
      <c r="AC175" s="62"/>
    </row>
    <row r="176" spans="1:29" x14ac:dyDescent="0.35">
      <c r="A176" s="65" t="str">
        <f>IF(Tableau43[[#This Row],[Nom
]]&lt;&gt;"",VLOOKUP(Tableau43[[#This Row],[Matricule 
]],BASEDATA,5,FALSE),"")</f>
        <v/>
      </c>
      <c r="B176" s="6" t="str">
        <f>IF(Tableau43[[#This Row],[Nom
]]&lt;&gt;"",VLOOKUP(Tableau43[[#This Row],[Matricule 
]],BASEDATA,3,FALSE),"")</f>
        <v/>
      </c>
      <c r="C176" s="72" t="str">
        <f>IF(Tableau43[[#This Row],[Nom
]]&lt;&gt;"",VLOOKUP(Tableau43[[#This Row],[Matricule 
]],BASEDATA,2,FALSE),"")</f>
        <v/>
      </c>
      <c r="D176" s="216" t="str">
        <f>IF(Tableau43[[#This Row],[Nom
]]&lt;&gt;"",VLOOKUP(E176,DATA!A:U,3,FALSE),"")</f>
        <v/>
      </c>
      <c r="F176" s="1" t="str">
        <f>IF(Tableau43[[#This Row],[Nom
]]&lt;&gt;"",VLOOKUP(E176,DATA!A:U,2,FALSE),"")</f>
        <v/>
      </c>
      <c r="G176" s="69" t="str">
        <f>IF(Tableau43[[#This Row],[Nom
]]&lt;&gt;"",VLOOKUP(Tableau43[[#This Row],[Matricule 
]],BASESERVICE,4,FALSE),"")</f>
        <v/>
      </c>
      <c r="H176" s="105"/>
      <c r="I176" s="104"/>
      <c r="J176" s="105"/>
      <c r="K176" s="104"/>
      <c r="L176" s="107"/>
      <c r="M176" s="104"/>
      <c r="N176" s="3"/>
      <c r="O176" s="104"/>
      <c r="P176" s="105"/>
      <c r="Q176" s="104"/>
      <c r="R176" s="105"/>
      <c r="S176" s="62"/>
      <c r="T176" s="62"/>
      <c r="U176" s="62"/>
      <c r="V176" s="62"/>
      <c r="W176" s="62"/>
      <c r="X176" s="62"/>
      <c r="Y176" s="106"/>
      <c r="Z176" s="106"/>
      <c r="AA176" s="106"/>
      <c r="AB176" s="106"/>
      <c r="AC176" s="62"/>
    </row>
    <row r="177" spans="1:29" x14ac:dyDescent="0.35">
      <c r="A177" s="65" t="str">
        <f>IF(Tableau43[[#This Row],[Nom
]]&lt;&gt;"",VLOOKUP(Tableau43[[#This Row],[Matricule 
]],BASEDATA,5,FALSE),"")</f>
        <v/>
      </c>
      <c r="B177" s="6" t="str">
        <f>IF(Tableau43[[#This Row],[Nom
]]&lt;&gt;"",VLOOKUP(Tableau43[[#This Row],[Matricule 
]],BASEDATA,3,FALSE),"")</f>
        <v/>
      </c>
      <c r="C177" s="72" t="str">
        <f>IF(Tableau43[[#This Row],[Nom
]]&lt;&gt;"",VLOOKUP(Tableau43[[#This Row],[Matricule 
]],BASEDATA,2,FALSE),"")</f>
        <v/>
      </c>
      <c r="D177" s="216" t="str">
        <f>IF(Tableau43[[#This Row],[Nom
]]&lt;&gt;"",VLOOKUP(E177,DATA!A:U,3,FALSE),"")</f>
        <v/>
      </c>
      <c r="F177" s="1" t="str">
        <f>IF(Tableau43[[#This Row],[Nom
]]&lt;&gt;"",VLOOKUP(E177,DATA!A:U,2,FALSE),"")</f>
        <v/>
      </c>
      <c r="G177" s="69" t="str">
        <f>IF(Tableau43[[#This Row],[Nom
]]&lt;&gt;"",VLOOKUP(Tableau43[[#This Row],[Matricule 
]],BASESERVICE,4,FALSE),"")</f>
        <v/>
      </c>
      <c r="H177" s="105"/>
      <c r="I177" s="104"/>
      <c r="J177" s="105"/>
      <c r="K177" s="104"/>
      <c r="L177" s="107"/>
      <c r="M177" s="104"/>
      <c r="N177" s="3"/>
      <c r="O177" s="104"/>
      <c r="P177" s="105"/>
      <c r="Q177" s="104"/>
      <c r="R177" s="105"/>
      <c r="S177" s="62"/>
      <c r="T177" s="62"/>
      <c r="U177" s="62"/>
      <c r="V177" s="62"/>
      <c r="W177" s="62"/>
      <c r="X177" s="62"/>
      <c r="Y177" s="106"/>
      <c r="Z177" s="106"/>
      <c r="AA177" s="106"/>
      <c r="AB177" s="106"/>
      <c r="AC177" s="62"/>
    </row>
    <row r="178" spans="1:29" x14ac:dyDescent="0.35">
      <c r="A178" s="65" t="str">
        <f>IF(Tableau43[[#This Row],[Nom
]]&lt;&gt;"",VLOOKUP(Tableau43[[#This Row],[Matricule 
]],BASEDATA,5,FALSE),"")</f>
        <v/>
      </c>
      <c r="B178" s="6" t="str">
        <f>IF(Tableau43[[#This Row],[Nom
]]&lt;&gt;"",VLOOKUP(Tableau43[[#This Row],[Matricule 
]],BASEDATA,3,FALSE),"")</f>
        <v/>
      </c>
      <c r="C178" s="72" t="str">
        <f>IF(Tableau43[[#This Row],[Nom
]]&lt;&gt;"",VLOOKUP(Tableau43[[#This Row],[Matricule 
]],BASEDATA,2,FALSE),"")</f>
        <v/>
      </c>
      <c r="D178" s="216" t="str">
        <f>IF(Tableau43[[#This Row],[Nom
]]&lt;&gt;"",VLOOKUP(E178,DATA!A:U,3,FALSE),"")</f>
        <v/>
      </c>
      <c r="F178" s="1" t="str">
        <f>IF(Tableau43[[#This Row],[Nom
]]&lt;&gt;"",VLOOKUP(E178,DATA!A:U,2,FALSE),"")</f>
        <v/>
      </c>
      <c r="G178" s="69" t="str">
        <f>IF(Tableau43[[#This Row],[Nom
]]&lt;&gt;"",VLOOKUP(Tableau43[[#This Row],[Matricule 
]],BASESERVICE,4,FALSE),"")</f>
        <v/>
      </c>
      <c r="H178" s="105"/>
      <c r="I178" s="104"/>
      <c r="J178" s="105"/>
      <c r="K178" s="104"/>
      <c r="L178" s="107"/>
      <c r="M178" s="104"/>
      <c r="N178" s="3"/>
      <c r="O178" s="104"/>
      <c r="P178" s="105"/>
      <c r="Q178" s="104"/>
      <c r="R178" s="105"/>
      <c r="S178" s="62" t="str">
        <f t="shared" ref="S178:S189" si="3">IF(ISNA(VLOOKUP($D178,Base,5,FALSE))," ",+VLOOKUP($D178,Base,5,FALSE))</f>
        <v xml:space="preserve"> </v>
      </c>
      <c r="T178" s="62" t="str">
        <f t="shared" ref="T178:T189" si="4">IF(ISNA(VLOOKUP($D178,Base,6,FALSE))," ",+VLOOKUP($D178,Base,6,FALSE))</f>
        <v xml:space="preserve"> </v>
      </c>
      <c r="U178" s="62" t="str">
        <f t="shared" ref="U178:U189" si="5">IF(ISNA(VLOOKUP($D178,Base,11,FALSE))," ",+VLOOKUP($D178,Base,11,FALSE))</f>
        <v xml:space="preserve"> </v>
      </c>
      <c r="V178" s="62" t="str">
        <f t="shared" ref="V178:V189" si="6">IF(ISNA(VLOOKUP($D178,Base,12,FALSE))," ",+VLOOKUP($D178,Base,12,FALSE))</f>
        <v xml:space="preserve"> </v>
      </c>
      <c r="W178" s="62" t="str">
        <f t="shared" ref="W178:W189" si="7">IF(ISNA(VLOOKUP($D178,Base,7,FALSE))," ",+VLOOKUP($D178,Base,7,FALSE))</f>
        <v xml:space="preserve"> </v>
      </c>
      <c r="X178" s="62" t="str">
        <f t="shared" ref="X178:X189" si="8">IF(ISNA(VLOOKUP($D178,Base,8,FALSE))," ",+VLOOKUP($D178,Base,8,FALSE))</f>
        <v xml:space="preserve"> </v>
      </c>
      <c r="Y178" s="106"/>
      <c r="Z178" s="106"/>
      <c r="AA178" s="106"/>
      <c r="AB178" s="106"/>
      <c r="AC178" s="62"/>
    </row>
    <row r="179" spans="1:29" x14ac:dyDescent="0.35">
      <c r="A179" s="65" t="str">
        <f>IF(Tableau43[[#This Row],[Nom
]]&lt;&gt;"",VLOOKUP(Tableau43[[#This Row],[Matricule 
]],BASEDATA,5,FALSE),"")</f>
        <v/>
      </c>
      <c r="B179" s="6" t="str">
        <f>IF(Tableau43[[#This Row],[Nom
]]&lt;&gt;"",VLOOKUP(Tableau43[[#This Row],[Matricule 
]],BASEDATA,3,FALSE),"")</f>
        <v/>
      </c>
      <c r="C179" s="72" t="str">
        <f>IF(Tableau43[[#This Row],[Nom
]]&lt;&gt;"",VLOOKUP(Tableau43[[#This Row],[Matricule 
]],BASEDATA,2,FALSE),"")</f>
        <v/>
      </c>
      <c r="D179" s="216" t="str">
        <f>IF(Tableau43[[#This Row],[Nom
]]&lt;&gt;"",VLOOKUP(E179,DATA!A:U,3,FALSE),"")</f>
        <v/>
      </c>
      <c r="F179" s="1" t="str">
        <f>IF(Tableau43[[#This Row],[Nom
]]&lt;&gt;"",VLOOKUP(E179,DATA!A:U,2,FALSE),"")</f>
        <v/>
      </c>
      <c r="G179" s="69" t="str">
        <f>IF(Tableau43[[#This Row],[Nom
]]&lt;&gt;"",VLOOKUP(Tableau43[[#This Row],[Matricule 
]],BASESERVICE,4,FALSE),"")</f>
        <v/>
      </c>
      <c r="H179" s="105"/>
      <c r="I179" s="104"/>
      <c r="J179" s="105"/>
      <c r="K179" s="104"/>
      <c r="L179" s="107"/>
      <c r="M179" s="104"/>
      <c r="N179" s="3"/>
      <c r="O179" s="104"/>
      <c r="P179" s="105"/>
      <c r="Q179" s="104"/>
      <c r="R179" s="105"/>
      <c r="S179" s="62" t="str">
        <f t="shared" si="3"/>
        <v xml:space="preserve"> </v>
      </c>
      <c r="T179" s="62" t="str">
        <f t="shared" si="4"/>
        <v xml:space="preserve"> </v>
      </c>
      <c r="U179" s="62" t="str">
        <f t="shared" si="5"/>
        <v xml:space="preserve"> </v>
      </c>
      <c r="V179" s="62" t="str">
        <f t="shared" si="6"/>
        <v xml:space="preserve"> </v>
      </c>
      <c r="W179" s="62" t="str">
        <f t="shared" si="7"/>
        <v xml:space="preserve"> </v>
      </c>
      <c r="X179" s="62" t="str">
        <f t="shared" si="8"/>
        <v xml:space="preserve"> </v>
      </c>
      <c r="Y179" s="106"/>
      <c r="Z179" s="106"/>
      <c r="AA179" s="106"/>
      <c r="AB179" s="106"/>
      <c r="AC179" s="62"/>
    </row>
    <row r="180" spans="1:29" x14ac:dyDescent="0.35">
      <c r="A180" s="65" t="str">
        <f>IF(Tableau43[[#This Row],[Nom
]]&lt;&gt;"",VLOOKUP(Tableau43[[#This Row],[Matricule 
]],BASEDATA,5,FALSE),"")</f>
        <v/>
      </c>
      <c r="B180" s="6" t="str">
        <f>IF(Tableau43[[#This Row],[Nom
]]&lt;&gt;"",VLOOKUP(Tableau43[[#This Row],[Matricule 
]],BASEDATA,3,FALSE),"")</f>
        <v/>
      </c>
      <c r="C180" s="72" t="str">
        <f>IF(Tableau43[[#This Row],[Nom
]]&lt;&gt;"",VLOOKUP(Tableau43[[#This Row],[Matricule 
]],BASEDATA,2,FALSE),"")</f>
        <v/>
      </c>
      <c r="D180" s="216" t="str">
        <f>IF(Tableau43[[#This Row],[Nom
]]&lt;&gt;"",VLOOKUP(E180,DATA!A:U,3,FALSE),"")</f>
        <v/>
      </c>
      <c r="F180" s="1" t="str">
        <f>IF(Tableau43[[#This Row],[Nom
]]&lt;&gt;"",VLOOKUP(E180,DATA!A:U,2,FALSE),"")</f>
        <v/>
      </c>
      <c r="G180" s="69" t="str">
        <f>IF(Tableau43[[#This Row],[Nom
]]&lt;&gt;"",VLOOKUP(Tableau43[[#This Row],[Matricule 
]],BASESERVICE,4,FALSE),"")</f>
        <v/>
      </c>
      <c r="H180" s="105"/>
      <c r="I180" s="104"/>
      <c r="J180" s="105"/>
      <c r="K180" s="104"/>
      <c r="L180" s="107"/>
      <c r="M180" s="104"/>
      <c r="N180" s="3"/>
      <c r="O180" s="104"/>
      <c r="P180" s="105"/>
      <c r="Q180" s="104"/>
      <c r="R180" s="105"/>
      <c r="S180" s="62" t="str">
        <f t="shared" si="3"/>
        <v xml:space="preserve"> </v>
      </c>
      <c r="T180" s="62" t="str">
        <f t="shared" si="4"/>
        <v xml:space="preserve"> </v>
      </c>
      <c r="U180" s="62" t="str">
        <f t="shared" si="5"/>
        <v xml:space="preserve"> </v>
      </c>
      <c r="V180" s="62" t="str">
        <f t="shared" si="6"/>
        <v xml:space="preserve"> </v>
      </c>
      <c r="W180" s="62" t="str">
        <f t="shared" si="7"/>
        <v xml:space="preserve"> </v>
      </c>
      <c r="X180" s="62" t="str">
        <f t="shared" si="8"/>
        <v xml:space="preserve"> </v>
      </c>
      <c r="Y180" s="106"/>
      <c r="Z180" s="106"/>
      <c r="AA180" s="106"/>
      <c r="AB180" s="106"/>
      <c r="AC180" s="62"/>
    </row>
    <row r="181" spans="1:29" x14ac:dyDescent="0.35">
      <c r="A181" s="65" t="str">
        <f>IF(Tableau43[[#This Row],[Nom
]]&lt;&gt;"",VLOOKUP(Tableau43[[#This Row],[Matricule 
]],BASEDATA,5,FALSE),"")</f>
        <v/>
      </c>
      <c r="B181" s="6" t="str">
        <f>IF(Tableau43[[#This Row],[Nom
]]&lt;&gt;"",VLOOKUP(Tableau43[[#This Row],[Matricule 
]],BASEDATA,3,FALSE),"")</f>
        <v/>
      </c>
      <c r="C181" s="72" t="str">
        <f>IF(Tableau43[[#This Row],[Nom
]]&lt;&gt;"",VLOOKUP(Tableau43[[#This Row],[Matricule 
]],BASEDATA,2,FALSE),"")</f>
        <v/>
      </c>
      <c r="D181" s="216" t="str">
        <f>IF(Tableau43[[#This Row],[Nom
]]&lt;&gt;"",VLOOKUP(E181,DATA!A:U,3,FALSE),"")</f>
        <v/>
      </c>
      <c r="F181" s="1" t="str">
        <f>IF(Tableau43[[#This Row],[Nom
]]&lt;&gt;"",VLOOKUP(E181,DATA!A:U,2,FALSE),"")</f>
        <v/>
      </c>
      <c r="G181" s="69" t="str">
        <f>IF(Tableau43[[#This Row],[Nom
]]&lt;&gt;"",VLOOKUP(Tableau43[[#This Row],[Matricule 
]],BASESERVICE,4,FALSE),"")</f>
        <v/>
      </c>
      <c r="H181" s="105"/>
      <c r="I181" s="104"/>
      <c r="J181" s="105"/>
      <c r="K181" s="104"/>
      <c r="L181" s="107"/>
      <c r="M181" s="104"/>
      <c r="N181" s="3"/>
      <c r="O181" s="104"/>
      <c r="P181" s="105"/>
      <c r="Q181" s="104"/>
      <c r="R181" s="105"/>
      <c r="S181" s="62" t="str">
        <f t="shared" si="3"/>
        <v xml:space="preserve"> </v>
      </c>
      <c r="T181" s="62" t="str">
        <f t="shared" si="4"/>
        <v xml:space="preserve"> </v>
      </c>
      <c r="U181" s="62" t="str">
        <f t="shared" si="5"/>
        <v xml:space="preserve"> </v>
      </c>
      <c r="V181" s="62" t="str">
        <f t="shared" si="6"/>
        <v xml:space="preserve"> </v>
      </c>
      <c r="W181" s="62" t="str">
        <f t="shared" si="7"/>
        <v xml:space="preserve"> </v>
      </c>
      <c r="X181" s="62" t="str">
        <f t="shared" si="8"/>
        <v xml:space="preserve"> </v>
      </c>
      <c r="Y181" s="106"/>
      <c r="Z181" s="106"/>
      <c r="AA181" s="106"/>
      <c r="AB181" s="106"/>
      <c r="AC181" s="62"/>
    </row>
    <row r="182" spans="1:29" x14ac:dyDescent="0.35">
      <c r="A182" s="65" t="str">
        <f>IF(Tableau43[[#This Row],[Nom
]]&lt;&gt;"",VLOOKUP(Tableau43[[#This Row],[Matricule 
]],BASEDATA,5,FALSE),"")</f>
        <v/>
      </c>
      <c r="B182" s="6" t="str">
        <f>IF(Tableau43[[#This Row],[Nom
]]&lt;&gt;"",VLOOKUP(Tableau43[[#This Row],[Matricule 
]],BASEDATA,3,FALSE),"")</f>
        <v/>
      </c>
      <c r="C182" s="72" t="str">
        <f>IF(Tableau43[[#This Row],[Nom
]]&lt;&gt;"",VLOOKUP(Tableau43[[#This Row],[Matricule 
]],BASEDATA,2,FALSE),"")</f>
        <v/>
      </c>
      <c r="D182" s="216" t="str">
        <f>IF(Tableau43[[#This Row],[Nom
]]&lt;&gt;"",VLOOKUP(E182,DATA!A:U,3,FALSE),"")</f>
        <v/>
      </c>
      <c r="F182" s="1" t="str">
        <f>IF(Tableau43[[#This Row],[Nom
]]&lt;&gt;"",VLOOKUP(E182,DATA!A:U,2,FALSE),"")</f>
        <v/>
      </c>
      <c r="G182" s="69" t="str">
        <f>IF(Tableau43[[#This Row],[Nom
]]&lt;&gt;"",VLOOKUP(Tableau43[[#This Row],[Matricule 
]],BASESERVICE,4,FALSE),"")</f>
        <v/>
      </c>
      <c r="H182" s="105"/>
      <c r="I182" s="104"/>
      <c r="J182" s="105"/>
      <c r="K182" s="104"/>
      <c r="L182" s="107"/>
      <c r="M182" s="104"/>
      <c r="N182" s="3"/>
      <c r="O182" s="104"/>
      <c r="P182" s="105"/>
      <c r="Q182" s="104"/>
      <c r="R182" s="105"/>
      <c r="S182" s="62" t="str">
        <f t="shared" si="3"/>
        <v xml:space="preserve"> </v>
      </c>
      <c r="T182" s="62" t="str">
        <f t="shared" si="4"/>
        <v xml:space="preserve"> </v>
      </c>
      <c r="U182" s="62" t="str">
        <f t="shared" si="5"/>
        <v xml:space="preserve"> </v>
      </c>
      <c r="V182" s="62" t="str">
        <f t="shared" si="6"/>
        <v xml:space="preserve"> </v>
      </c>
      <c r="W182" s="62" t="str">
        <f t="shared" si="7"/>
        <v xml:space="preserve"> </v>
      </c>
      <c r="X182" s="62" t="str">
        <f t="shared" si="8"/>
        <v xml:space="preserve"> </v>
      </c>
      <c r="Y182" s="106"/>
      <c r="Z182" s="106"/>
      <c r="AA182" s="106"/>
      <c r="AB182" s="106"/>
      <c r="AC182" s="62"/>
    </row>
    <row r="183" spans="1:29" x14ac:dyDescent="0.35">
      <c r="A183" s="65" t="str">
        <f>IF(Tableau43[[#This Row],[Nom
]]&lt;&gt;"",VLOOKUP(Tableau43[[#This Row],[Matricule 
]],BASEDATA,5,FALSE),"")</f>
        <v/>
      </c>
      <c r="B183" s="6" t="str">
        <f>IF(Tableau43[[#This Row],[Nom
]]&lt;&gt;"",VLOOKUP(Tableau43[[#This Row],[Matricule 
]],BASEDATA,3,FALSE),"")</f>
        <v/>
      </c>
      <c r="C183" s="72" t="str">
        <f>IF(Tableau43[[#This Row],[Nom
]]&lt;&gt;"",VLOOKUP(Tableau43[[#This Row],[Matricule 
]],BASEDATA,2,FALSE),"")</f>
        <v/>
      </c>
      <c r="D183" s="216" t="str">
        <f>IF(Tableau43[[#This Row],[Nom
]]&lt;&gt;"",VLOOKUP(E183,DATA!A:U,3,FALSE),"")</f>
        <v/>
      </c>
      <c r="F183" s="1" t="str">
        <f>IF(Tableau43[[#This Row],[Nom
]]&lt;&gt;"",VLOOKUP(E183,DATA!A:U,2,FALSE),"")</f>
        <v/>
      </c>
      <c r="G183" s="69" t="str">
        <f>IF(Tableau43[[#This Row],[Nom
]]&lt;&gt;"",VLOOKUP(Tableau43[[#This Row],[Matricule 
]],BASESERVICE,4,FALSE),"")</f>
        <v/>
      </c>
      <c r="H183" s="105"/>
      <c r="I183" s="104"/>
      <c r="J183" s="105"/>
      <c r="K183" s="104"/>
      <c r="L183" s="107"/>
      <c r="M183" s="104"/>
      <c r="N183" s="3"/>
      <c r="O183" s="104"/>
      <c r="P183" s="105"/>
      <c r="Q183" s="104"/>
      <c r="R183" s="105"/>
      <c r="S183" s="62" t="str">
        <f t="shared" si="3"/>
        <v xml:space="preserve"> </v>
      </c>
      <c r="T183" s="62" t="str">
        <f t="shared" si="4"/>
        <v xml:space="preserve"> </v>
      </c>
      <c r="U183" s="62" t="str">
        <f t="shared" si="5"/>
        <v xml:space="preserve"> </v>
      </c>
      <c r="V183" s="62" t="str">
        <f t="shared" si="6"/>
        <v xml:space="preserve"> </v>
      </c>
      <c r="W183" s="62" t="str">
        <f t="shared" si="7"/>
        <v xml:space="preserve"> </v>
      </c>
      <c r="X183" s="62" t="str">
        <f t="shared" si="8"/>
        <v xml:space="preserve"> </v>
      </c>
      <c r="Y183" s="106"/>
      <c r="Z183" s="106"/>
      <c r="AA183" s="106"/>
      <c r="AB183" s="106"/>
      <c r="AC183" s="62"/>
    </row>
    <row r="184" spans="1:29" x14ac:dyDescent="0.35">
      <c r="A184" s="65" t="str">
        <f>IF(Tableau43[[#This Row],[Nom
]]&lt;&gt;"",VLOOKUP(Tableau43[[#This Row],[Matricule 
]],BASEDATA,5,FALSE),"")</f>
        <v/>
      </c>
      <c r="B184" s="6" t="str">
        <f>IF(Tableau43[[#This Row],[Nom
]]&lt;&gt;"",VLOOKUP(Tableau43[[#This Row],[Matricule 
]],BASEDATA,3,FALSE),"")</f>
        <v/>
      </c>
      <c r="C184" s="72" t="str">
        <f>IF(Tableau43[[#This Row],[Nom
]]&lt;&gt;"",VLOOKUP(Tableau43[[#This Row],[Matricule 
]],BASEDATA,2,FALSE),"")</f>
        <v/>
      </c>
      <c r="D184" s="216" t="str">
        <f>IF(Tableau43[[#This Row],[Nom
]]&lt;&gt;"",VLOOKUP(E184,DATA!A:U,3,FALSE),"")</f>
        <v/>
      </c>
      <c r="F184" s="1" t="str">
        <f>IF(Tableau43[[#This Row],[Nom
]]&lt;&gt;"",VLOOKUP(E184,DATA!A:U,2,FALSE),"")</f>
        <v/>
      </c>
      <c r="G184" s="69" t="str">
        <f>IF(Tableau43[[#This Row],[Nom
]]&lt;&gt;"",VLOOKUP(Tableau43[[#This Row],[Matricule 
]],BASESERVICE,4,FALSE),"")</f>
        <v/>
      </c>
      <c r="H184" s="105"/>
      <c r="I184" s="104"/>
      <c r="J184" s="105"/>
      <c r="K184" s="104"/>
      <c r="L184" s="107"/>
      <c r="M184" s="104"/>
      <c r="N184" s="3"/>
      <c r="O184" s="104"/>
      <c r="P184" s="105"/>
      <c r="Q184" s="104"/>
      <c r="R184" s="105"/>
      <c r="S184" s="62" t="str">
        <f t="shared" si="3"/>
        <v xml:space="preserve"> </v>
      </c>
      <c r="T184" s="62" t="str">
        <f t="shared" si="4"/>
        <v xml:space="preserve"> </v>
      </c>
      <c r="U184" s="62" t="str">
        <f t="shared" si="5"/>
        <v xml:space="preserve"> </v>
      </c>
      <c r="V184" s="62" t="str">
        <f t="shared" si="6"/>
        <v xml:space="preserve"> </v>
      </c>
      <c r="W184" s="62" t="str">
        <f t="shared" si="7"/>
        <v xml:space="preserve"> </v>
      </c>
      <c r="X184" s="62" t="str">
        <f t="shared" si="8"/>
        <v xml:space="preserve"> </v>
      </c>
      <c r="Y184" s="106"/>
      <c r="Z184" s="106"/>
      <c r="AA184" s="106"/>
      <c r="AB184" s="106"/>
      <c r="AC184" s="62"/>
    </row>
    <row r="185" spans="1:29" x14ac:dyDescent="0.35">
      <c r="A185" s="65" t="str">
        <f>IF(Tableau43[[#This Row],[Nom
]]&lt;&gt;"",VLOOKUP(Tableau43[[#This Row],[Matricule 
]],BASEDATA,5,FALSE),"")</f>
        <v/>
      </c>
      <c r="B185" s="6" t="str">
        <f>IF(Tableau43[[#This Row],[Nom
]]&lt;&gt;"",VLOOKUP(Tableau43[[#This Row],[Matricule 
]],BASEDATA,3,FALSE),"")</f>
        <v/>
      </c>
      <c r="C185" s="72" t="str">
        <f>IF(Tableau43[[#This Row],[Nom
]]&lt;&gt;"",VLOOKUP(Tableau43[[#This Row],[Matricule 
]],BASEDATA,2,FALSE),"")</f>
        <v/>
      </c>
      <c r="D185" s="216" t="str">
        <f>IF(Tableau43[[#This Row],[Nom
]]&lt;&gt;"",VLOOKUP(E185,DATA!A:U,3,FALSE),"")</f>
        <v/>
      </c>
      <c r="F185" s="1" t="str">
        <f>IF(Tableau43[[#This Row],[Nom
]]&lt;&gt;"",VLOOKUP(E185,DATA!A:U,2,FALSE),"")</f>
        <v/>
      </c>
      <c r="G185" s="69" t="str">
        <f>IF(Tableau43[[#This Row],[Nom
]]&lt;&gt;"",VLOOKUP(Tableau43[[#This Row],[Matricule 
]],BASESERVICE,4,FALSE),"")</f>
        <v/>
      </c>
      <c r="H185" s="105"/>
      <c r="I185" s="104"/>
      <c r="J185" s="105"/>
      <c r="K185" s="104"/>
      <c r="L185" s="107"/>
      <c r="M185" s="104"/>
      <c r="N185" s="3"/>
      <c r="O185" s="104"/>
      <c r="P185" s="105"/>
      <c r="Q185" s="104"/>
      <c r="R185" s="105"/>
      <c r="S185" s="62" t="str">
        <f t="shared" si="3"/>
        <v xml:space="preserve"> </v>
      </c>
      <c r="T185" s="62" t="str">
        <f t="shared" si="4"/>
        <v xml:space="preserve"> </v>
      </c>
      <c r="U185" s="62" t="str">
        <f t="shared" si="5"/>
        <v xml:space="preserve"> </v>
      </c>
      <c r="V185" s="62" t="str">
        <f t="shared" si="6"/>
        <v xml:space="preserve"> </v>
      </c>
      <c r="W185" s="62" t="str">
        <f t="shared" si="7"/>
        <v xml:space="preserve"> </v>
      </c>
      <c r="X185" s="62" t="str">
        <f t="shared" si="8"/>
        <v xml:space="preserve"> </v>
      </c>
      <c r="Y185" s="106"/>
      <c r="Z185" s="106"/>
      <c r="AA185" s="106"/>
      <c r="AB185" s="106"/>
      <c r="AC185" s="62"/>
    </row>
    <row r="186" spans="1:29" x14ac:dyDescent="0.35">
      <c r="A186" s="65" t="str">
        <f>IF(Tableau43[[#This Row],[Nom
]]&lt;&gt;"",VLOOKUP(Tableau43[[#This Row],[Matricule 
]],BASEDATA,5,FALSE),"")</f>
        <v/>
      </c>
      <c r="B186" s="6" t="str">
        <f>IF(Tableau43[[#This Row],[Nom
]]&lt;&gt;"",VLOOKUP(Tableau43[[#This Row],[Matricule 
]],BASEDATA,3,FALSE),"")</f>
        <v/>
      </c>
      <c r="C186" s="72" t="str">
        <f>IF(Tableau43[[#This Row],[Nom
]]&lt;&gt;"",VLOOKUP(Tableau43[[#This Row],[Matricule 
]],BASEDATA,2,FALSE),"")</f>
        <v/>
      </c>
      <c r="D186" s="216" t="str">
        <f>IF(Tableau43[[#This Row],[Nom
]]&lt;&gt;"",VLOOKUP(E186,DATA!A:U,3,FALSE),"")</f>
        <v/>
      </c>
      <c r="F186" s="1" t="str">
        <f>IF(Tableau43[[#This Row],[Nom
]]&lt;&gt;"",VLOOKUP(E186,DATA!A:U,2,FALSE),"")</f>
        <v/>
      </c>
      <c r="G186" s="69" t="str">
        <f>IF(Tableau43[[#This Row],[Nom
]]&lt;&gt;"",VLOOKUP(Tableau43[[#This Row],[Matricule 
]],BASESERVICE,4,FALSE),"")</f>
        <v/>
      </c>
      <c r="H186" s="105"/>
      <c r="I186" s="104"/>
      <c r="J186" s="105"/>
      <c r="K186" s="104"/>
      <c r="L186" s="107"/>
      <c r="M186" s="104"/>
      <c r="N186" s="3"/>
      <c r="O186" s="104"/>
      <c r="P186" s="105"/>
      <c r="Q186" s="104"/>
      <c r="R186" s="105"/>
      <c r="S186" s="62" t="str">
        <f t="shared" si="3"/>
        <v xml:space="preserve"> </v>
      </c>
      <c r="T186" s="62" t="str">
        <f t="shared" si="4"/>
        <v xml:space="preserve"> </v>
      </c>
      <c r="U186" s="62" t="str">
        <f t="shared" si="5"/>
        <v xml:space="preserve"> </v>
      </c>
      <c r="V186" s="62" t="str">
        <f t="shared" si="6"/>
        <v xml:space="preserve"> </v>
      </c>
      <c r="W186" s="62" t="str">
        <f t="shared" si="7"/>
        <v xml:space="preserve"> </v>
      </c>
      <c r="X186" s="62" t="str">
        <f t="shared" si="8"/>
        <v xml:space="preserve"> </v>
      </c>
      <c r="Y186" s="106"/>
      <c r="Z186" s="106"/>
      <c r="AA186" s="106"/>
      <c r="AB186" s="106"/>
      <c r="AC186" s="62"/>
    </row>
    <row r="187" spans="1:29" x14ac:dyDescent="0.35">
      <c r="A187" s="65" t="str">
        <f>IF(Tableau43[[#This Row],[Nom
]]&lt;&gt;"",VLOOKUP(Tableau43[[#This Row],[Matricule 
]],BASEDATA,5,FALSE),"")</f>
        <v/>
      </c>
      <c r="B187" s="6" t="str">
        <f>IF(Tableau43[[#This Row],[Nom
]]&lt;&gt;"",VLOOKUP(Tableau43[[#This Row],[Matricule 
]],BASEDATA,3,FALSE),"")</f>
        <v/>
      </c>
      <c r="C187" s="72" t="str">
        <f>IF(Tableau43[[#This Row],[Nom
]]&lt;&gt;"",VLOOKUP(Tableau43[[#This Row],[Matricule 
]],BASEDATA,2,FALSE),"")</f>
        <v/>
      </c>
      <c r="D187" s="216" t="str">
        <f>IF(Tableau43[[#This Row],[Nom
]]&lt;&gt;"",VLOOKUP(E187,DATA!A:U,3,FALSE),"")</f>
        <v/>
      </c>
      <c r="F187" s="1" t="str">
        <f>IF(Tableau43[[#This Row],[Nom
]]&lt;&gt;"",VLOOKUP(E187,DATA!A:U,2,FALSE),"")</f>
        <v/>
      </c>
      <c r="G187" s="69" t="str">
        <f>IF(Tableau43[[#This Row],[Nom
]]&lt;&gt;"",VLOOKUP(Tableau43[[#This Row],[Matricule 
]],BASESERVICE,4,FALSE),"")</f>
        <v/>
      </c>
      <c r="H187" s="105"/>
      <c r="I187" s="104"/>
      <c r="J187" s="105"/>
      <c r="K187" s="104"/>
      <c r="L187" s="107"/>
      <c r="M187" s="104"/>
      <c r="N187" s="3"/>
      <c r="O187" s="104"/>
      <c r="P187" s="105"/>
      <c r="Q187" s="104"/>
      <c r="R187" s="105"/>
      <c r="S187" s="62" t="str">
        <f t="shared" si="3"/>
        <v xml:space="preserve"> </v>
      </c>
      <c r="T187" s="62" t="str">
        <f t="shared" si="4"/>
        <v xml:space="preserve"> </v>
      </c>
      <c r="U187" s="62" t="str">
        <f t="shared" si="5"/>
        <v xml:space="preserve"> </v>
      </c>
      <c r="V187" s="62" t="str">
        <f t="shared" si="6"/>
        <v xml:space="preserve"> </v>
      </c>
      <c r="W187" s="62" t="str">
        <f t="shared" si="7"/>
        <v xml:space="preserve"> </v>
      </c>
      <c r="X187" s="62" t="str">
        <f t="shared" si="8"/>
        <v xml:space="preserve"> </v>
      </c>
      <c r="Y187" s="106"/>
      <c r="Z187" s="106"/>
      <c r="AA187" s="106"/>
      <c r="AB187" s="106"/>
      <c r="AC187" s="62"/>
    </row>
    <row r="188" spans="1:29" x14ac:dyDescent="0.35">
      <c r="A188" s="65" t="str">
        <f>IF(Tableau43[[#This Row],[Nom
]]&lt;&gt;"",VLOOKUP(Tableau43[[#This Row],[Matricule 
]],BASEDATA,5,FALSE),"")</f>
        <v/>
      </c>
      <c r="B188" s="6" t="str">
        <f>IF(Tableau43[[#This Row],[Nom
]]&lt;&gt;"",VLOOKUP(Tableau43[[#This Row],[Matricule 
]],BASEDATA,3,FALSE),"")</f>
        <v/>
      </c>
      <c r="C188" s="72" t="str">
        <f>IF(Tableau43[[#This Row],[Nom
]]&lt;&gt;"",VLOOKUP(Tableau43[[#This Row],[Matricule 
]],BASEDATA,2,FALSE),"")</f>
        <v/>
      </c>
      <c r="D188" s="216" t="str">
        <f>IF(Tableau43[[#This Row],[Nom
]]&lt;&gt;"",VLOOKUP(E188,DATA!A:U,3,FALSE),"")</f>
        <v/>
      </c>
      <c r="F188" s="1" t="str">
        <f>IF(Tableau43[[#This Row],[Nom
]]&lt;&gt;"",VLOOKUP(E188,DATA!A:U,2,FALSE),"")</f>
        <v/>
      </c>
      <c r="G188" s="69" t="str">
        <f>IF(Tableau43[[#This Row],[Nom
]]&lt;&gt;"",VLOOKUP(Tableau43[[#This Row],[Matricule 
]],BASESERVICE,4,FALSE),"")</f>
        <v/>
      </c>
      <c r="H188" s="105"/>
      <c r="I188" s="104"/>
      <c r="J188" s="105"/>
      <c r="K188" s="104"/>
      <c r="L188" s="107"/>
      <c r="M188" s="104"/>
      <c r="N188" s="3"/>
      <c r="O188" s="104"/>
      <c r="P188" s="105"/>
      <c r="Q188" s="104"/>
      <c r="R188" s="105"/>
      <c r="S188" s="62" t="str">
        <f t="shared" si="3"/>
        <v xml:space="preserve"> </v>
      </c>
      <c r="T188" s="62" t="str">
        <f t="shared" si="4"/>
        <v xml:space="preserve"> </v>
      </c>
      <c r="U188" s="62" t="str">
        <f t="shared" si="5"/>
        <v xml:space="preserve"> </v>
      </c>
      <c r="V188" s="62" t="str">
        <f t="shared" si="6"/>
        <v xml:space="preserve"> </v>
      </c>
      <c r="W188" s="62" t="str">
        <f t="shared" si="7"/>
        <v xml:space="preserve"> </v>
      </c>
      <c r="X188" s="62" t="str">
        <f t="shared" si="8"/>
        <v xml:space="preserve"> </v>
      </c>
      <c r="Y188" s="106"/>
      <c r="Z188" s="106"/>
      <c r="AA188" s="106"/>
      <c r="AB188" s="106"/>
      <c r="AC188" s="62"/>
    </row>
    <row r="189" spans="1:29" x14ac:dyDescent="0.35">
      <c r="A189" s="65" t="str">
        <f>IF(Tableau43[[#This Row],[Nom
]]&lt;&gt;"",VLOOKUP(Tableau43[[#This Row],[Matricule 
]],BASEDATA,5,FALSE),"")</f>
        <v/>
      </c>
      <c r="B189" s="6" t="str">
        <f>IF(Tableau43[[#This Row],[Nom
]]&lt;&gt;"",VLOOKUP(Tableau43[[#This Row],[Matricule 
]],BASEDATA,3,FALSE),"")</f>
        <v/>
      </c>
      <c r="C189" s="72" t="str">
        <f>IF(Tableau43[[#This Row],[Nom
]]&lt;&gt;"",VLOOKUP(Tableau43[[#This Row],[Matricule 
]],BASEDATA,2,FALSE),"")</f>
        <v/>
      </c>
      <c r="D189" s="216" t="str">
        <f>IF(Tableau43[[#This Row],[Nom
]]&lt;&gt;"",VLOOKUP(E189,DATA!A:U,3,FALSE),"")</f>
        <v/>
      </c>
      <c r="F189" s="1" t="str">
        <f>IF(Tableau43[[#This Row],[Nom
]]&lt;&gt;"",VLOOKUP(E189,DATA!A:U,2,FALSE),"")</f>
        <v/>
      </c>
      <c r="G189" s="69" t="str">
        <f>IF(Tableau43[[#This Row],[Nom
]]&lt;&gt;"",VLOOKUP(Tableau43[[#This Row],[Matricule 
]],BASESERVICE,4,FALSE),"")</f>
        <v/>
      </c>
      <c r="H189" s="105"/>
      <c r="I189" s="104"/>
      <c r="J189" s="105"/>
      <c r="K189" s="104"/>
      <c r="L189" s="107"/>
      <c r="M189" s="104"/>
      <c r="N189" s="3"/>
      <c r="O189" s="104"/>
      <c r="P189" s="105"/>
      <c r="Q189" s="104"/>
      <c r="R189" s="105"/>
      <c r="S189" s="62" t="str">
        <f t="shared" si="3"/>
        <v xml:space="preserve"> </v>
      </c>
      <c r="T189" s="62" t="str">
        <f t="shared" si="4"/>
        <v xml:space="preserve"> </v>
      </c>
      <c r="U189" s="62" t="str">
        <f t="shared" si="5"/>
        <v xml:space="preserve"> </v>
      </c>
      <c r="V189" s="62" t="str">
        <f t="shared" si="6"/>
        <v xml:space="preserve"> </v>
      </c>
      <c r="W189" s="62" t="str">
        <f t="shared" si="7"/>
        <v xml:space="preserve"> </v>
      </c>
      <c r="X189" s="62" t="str">
        <f t="shared" si="8"/>
        <v xml:space="preserve"> </v>
      </c>
      <c r="Y189" s="106"/>
      <c r="Z189" s="106"/>
      <c r="AA189" s="106"/>
      <c r="AB189" s="106"/>
      <c r="AC189" s="62"/>
    </row>
    <row r="190" spans="1:29" x14ac:dyDescent="0.35">
      <c r="A190" s="65" t="str">
        <f>IF(Tableau43[[#This Row],[Nom
]]&lt;&gt;"",VLOOKUP(Tableau43[[#This Row],[Matricule 
]],BASEDATA,5,FALSE),"")</f>
        <v/>
      </c>
      <c r="B190" s="6" t="str">
        <f>IF(Tableau43[[#This Row],[Nom
]]&lt;&gt;"",VLOOKUP(Tableau43[[#This Row],[Matricule 
]],BASEDATA,3,FALSE),"")</f>
        <v/>
      </c>
      <c r="C190" s="72" t="str">
        <f>IF(Tableau43[[#This Row],[Nom
]]&lt;&gt;"",VLOOKUP(Tableau43[[#This Row],[Matricule 
]],BASEDATA,2,FALSE),"")</f>
        <v/>
      </c>
      <c r="D190" s="216" t="str">
        <f>IF(Tableau43[[#This Row],[Nom
]]&lt;&gt;"",VLOOKUP(E190,DATA!A:U,3,FALSE),"")</f>
        <v/>
      </c>
      <c r="F190" s="1" t="str">
        <f>IF(Tableau43[[#This Row],[Nom
]]&lt;&gt;"",VLOOKUP(E190,DATA!A:U,2,FALSE),"")</f>
        <v/>
      </c>
      <c r="G190" s="69" t="str">
        <f>IF(Tableau43[[#This Row],[Nom
]]&lt;&gt;"",VLOOKUP(Tableau43[[#This Row],[Matricule 
]],BASESERVICE,4,FALSE),"")</f>
        <v/>
      </c>
      <c r="H190" s="69"/>
      <c r="I190" s="70"/>
      <c r="J190" s="69"/>
      <c r="K190" s="70"/>
      <c r="L190" s="103"/>
      <c r="M190" s="70"/>
      <c r="N190" s="3"/>
      <c r="O190" s="70"/>
      <c r="P190" s="69"/>
      <c r="Q190" s="70"/>
      <c r="R190" s="69"/>
      <c r="S190" s="62" t="str">
        <f t="shared" ref="S190:S192" si="9">IF(ISNA(VLOOKUP($D190,Base,5,FALSE))," ",+VLOOKUP($D190,Base,5,FALSE))</f>
        <v xml:space="preserve"> </v>
      </c>
      <c r="T190" s="62" t="str">
        <f t="shared" ref="T190:T192" si="10">IF(ISNA(VLOOKUP($D190,Base,6,FALSE))," ",+VLOOKUP($D190,Base,6,FALSE))</f>
        <v xml:space="preserve"> </v>
      </c>
      <c r="U190" s="62" t="str">
        <f t="shared" ref="U190:U192" si="11">IF(ISNA(VLOOKUP($D190,Base,11,FALSE))," ",+VLOOKUP($D190,Base,11,FALSE))</f>
        <v xml:space="preserve"> </v>
      </c>
      <c r="V190" s="62" t="str">
        <f t="shared" ref="V190:V192" si="12">IF(ISNA(VLOOKUP($D190,Base,12,FALSE))," ",+VLOOKUP($D190,Base,12,FALSE))</f>
        <v xml:space="preserve"> </v>
      </c>
      <c r="W190" s="62" t="str">
        <f t="shared" ref="W190:W192" si="13">IF(ISNA(VLOOKUP($D190,Base,7,FALSE))," ",+VLOOKUP($D190,Base,7,FALSE))</f>
        <v xml:space="preserve"> </v>
      </c>
      <c r="X190" s="62" t="str">
        <f t="shared" ref="X190:X192" si="14">IF(ISNA(VLOOKUP($D190,Base,8,FALSE))," ",+VLOOKUP($D190,Base,8,FALSE))</f>
        <v xml:space="preserve"> </v>
      </c>
      <c r="Y190" s="71"/>
      <c r="Z190" s="71"/>
      <c r="AA190" s="71"/>
      <c r="AB190" s="71"/>
      <c r="AC190" s="62"/>
    </row>
    <row r="191" spans="1:29" x14ac:dyDescent="0.35">
      <c r="A191" s="65" t="str">
        <f>IF(Tableau43[[#This Row],[Nom
]]&lt;&gt;"",VLOOKUP(Tableau43[[#This Row],[Matricule 
]],BASEDATA,5,FALSE),"")</f>
        <v/>
      </c>
      <c r="B191" s="6" t="str">
        <f>IF(Tableau43[[#This Row],[Nom
]]&lt;&gt;"",VLOOKUP(Tableau43[[#This Row],[Matricule 
]],BASEDATA,3,FALSE),"")</f>
        <v/>
      </c>
      <c r="C191" s="72" t="str">
        <f>IF(Tableau43[[#This Row],[Nom
]]&lt;&gt;"",VLOOKUP(Tableau43[[#This Row],[Matricule 
]],BASEDATA,2,FALSE),"")</f>
        <v/>
      </c>
      <c r="D191" s="216" t="str">
        <f>IF(Tableau43[[#This Row],[Nom
]]&lt;&gt;"",VLOOKUP(E191,DATA!A:U,3,FALSE),"")</f>
        <v/>
      </c>
      <c r="F191" s="1" t="str">
        <f>IF(Tableau43[[#This Row],[Nom
]]&lt;&gt;"",VLOOKUP(E191,DATA!A:U,2,FALSE),"")</f>
        <v/>
      </c>
      <c r="G191" s="69" t="str">
        <f>IF(Tableau43[[#This Row],[Nom
]]&lt;&gt;"",VLOOKUP(Tableau43[[#This Row],[Matricule 
]],BASESERVICE,4,FALSE),"")</f>
        <v/>
      </c>
      <c r="H191" s="69"/>
      <c r="I191" s="70"/>
      <c r="J191" s="69"/>
      <c r="K191" s="70"/>
      <c r="L191" s="103"/>
      <c r="M191" s="70"/>
      <c r="N191" s="3"/>
      <c r="O191" s="70"/>
      <c r="P191" s="69"/>
      <c r="Q191" s="70"/>
      <c r="R191" s="69"/>
      <c r="S191" s="62" t="str">
        <f t="shared" si="9"/>
        <v xml:space="preserve"> </v>
      </c>
      <c r="T191" s="62" t="str">
        <f t="shared" si="10"/>
        <v xml:space="preserve"> </v>
      </c>
      <c r="U191" s="62" t="str">
        <f t="shared" si="11"/>
        <v xml:space="preserve"> </v>
      </c>
      <c r="V191" s="62" t="str">
        <f t="shared" si="12"/>
        <v xml:space="preserve"> </v>
      </c>
      <c r="W191" s="62" t="str">
        <f t="shared" si="13"/>
        <v xml:space="preserve"> </v>
      </c>
      <c r="X191" s="62" t="str">
        <f t="shared" si="14"/>
        <v xml:space="preserve"> </v>
      </c>
      <c r="Y191" s="71"/>
      <c r="Z191" s="71"/>
      <c r="AA191" s="71"/>
      <c r="AB191" s="71"/>
      <c r="AC191" s="62"/>
    </row>
    <row r="192" spans="1:29" x14ac:dyDescent="0.35">
      <c r="A192" s="65" t="str">
        <f>IF(Tableau43[[#This Row],[Nom
]]&lt;&gt;"",VLOOKUP(Tableau43[[#This Row],[Matricule 
]],BASEDATA,5,FALSE),"")</f>
        <v/>
      </c>
      <c r="B192" s="6" t="str">
        <f>IF(Tableau43[[#This Row],[Nom
]]&lt;&gt;"",VLOOKUP(Tableau43[[#This Row],[Matricule 
]],BASEDATA,3,FALSE),"")</f>
        <v/>
      </c>
      <c r="C192" s="72" t="str">
        <f>IF(Tableau43[[#This Row],[Nom
]]&lt;&gt;"",VLOOKUP(Tableau43[[#This Row],[Matricule 
]],BASEDATA,2,FALSE),"")</f>
        <v/>
      </c>
      <c r="D192" s="216" t="str">
        <f>IF(Tableau43[[#This Row],[Nom
]]&lt;&gt;"",VLOOKUP(E192,DATA!A:U,3,FALSE),"")</f>
        <v/>
      </c>
      <c r="F192" s="1" t="str">
        <f>IF(Tableau43[[#This Row],[Nom
]]&lt;&gt;"",VLOOKUP(E192,DATA!A:U,2,FALSE),"")</f>
        <v/>
      </c>
      <c r="G192" s="69" t="str">
        <f>IF(Tableau43[[#This Row],[Nom
]]&lt;&gt;"",VLOOKUP(Tableau43[[#This Row],[Matricule 
]],BASESERVICE,4,FALSE),"")</f>
        <v/>
      </c>
      <c r="H192" s="69"/>
      <c r="I192" s="70"/>
      <c r="J192" s="69"/>
      <c r="K192" s="70"/>
      <c r="L192" s="103"/>
      <c r="M192" s="70"/>
      <c r="N192" s="3"/>
      <c r="O192" s="70"/>
      <c r="P192" s="69"/>
      <c r="Q192" s="70"/>
      <c r="R192" s="69"/>
      <c r="S192" s="62" t="str">
        <f t="shared" si="9"/>
        <v xml:space="preserve"> </v>
      </c>
      <c r="T192" s="62" t="str">
        <f t="shared" si="10"/>
        <v xml:space="preserve"> </v>
      </c>
      <c r="U192" s="62" t="str">
        <f t="shared" si="11"/>
        <v xml:space="preserve"> </v>
      </c>
      <c r="V192" s="62" t="str">
        <f t="shared" si="12"/>
        <v xml:space="preserve"> </v>
      </c>
      <c r="W192" s="62" t="str">
        <f t="shared" si="13"/>
        <v xml:space="preserve"> </v>
      </c>
      <c r="X192" s="62" t="str">
        <f t="shared" si="14"/>
        <v xml:space="preserve"> </v>
      </c>
      <c r="Y192" s="71"/>
      <c r="Z192" s="71"/>
      <c r="AA192" s="71"/>
      <c r="AB192" s="71"/>
      <c r="AC192" s="62"/>
    </row>
  </sheetData>
  <dataConsolidate>
    <dataRefs count="1">
      <dataRef ref="D12:D204" sheet="Plan 2011 consolidé" r:id="rId1"/>
    </dataRefs>
  </dataConsolidate>
  <mergeCells count="8">
    <mergeCell ref="Y10:AB10"/>
    <mergeCell ref="M10:X10"/>
    <mergeCell ref="F1:J1"/>
    <mergeCell ref="A10:C10"/>
    <mergeCell ref="D10:F10"/>
    <mergeCell ref="Q3:S3"/>
    <mergeCell ref="G10:I10"/>
    <mergeCell ref="J10:L10"/>
  </mergeCells>
  <dataValidations count="7">
    <dataValidation type="list" allowBlank="1" showInputMessage="1" showErrorMessage="1" sqref="R12:R192" xr:uid="{00000000-0002-0000-0000-000000000000}">
      <formula1>Typologie</formula1>
    </dataValidation>
    <dataValidation type="list" allowBlank="1" showInputMessage="1" showErrorMessage="1" sqref="M12:M192" xr:uid="{00000000-0002-0000-0000-000001000000}">
      <formula1>"Plan,DIF,PP"</formula1>
    </dataValidation>
    <dataValidation type="list" allowBlank="1" showInputMessage="1" showErrorMessage="1" sqref="P12:P192" xr:uid="{00000000-0002-0000-0000-000002000000}">
      <formula1>Calendrier</formula1>
    </dataValidation>
    <dataValidation type="list" allowBlank="1" showInputMessage="1" showErrorMessage="1" sqref="O12:O192" xr:uid="{00000000-0002-0000-0000-000003000000}">
      <formula1>"Oui,Non"</formula1>
    </dataValidation>
    <dataValidation type="list" allowBlank="1" showInputMessage="1" showErrorMessage="1" sqref="G12:G192" xr:uid="{00000000-0002-0000-0000-000004000000}">
      <formula1>Axe_Filieres</formula1>
    </dataValidation>
    <dataValidation type="list" allowBlank="1" showInputMessage="1" showErrorMessage="1" sqref="I12:I192" xr:uid="{00000000-0002-0000-0000-000005000000}">
      <formula1>Priorité_mger</formula1>
    </dataValidation>
    <dataValidation type="list" allowBlank="1" showInputMessage="1" showErrorMessage="1" sqref="Q12:Q192" xr:uid="{00000000-0002-0000-0000-000007000000}">
      <formula1>Avancement</formula1>
    </dataValidation>
  </dataValidations>
  <printOptions horizontalCentered="1"/>
  <pageMargins left="0.11811023622047245" right="0.11811023622047245" top="0.35433070866141736" bottom="0.35433070866141736" header="0.31496062992125984" footer="0.11811023622047245"/>
  <pageSetup scale="48" orientation="landscape"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E58ACCC-96E8-4450-8EA4-119D4AE2E2E4}">
          <x14:formula1>
            <xm:f>Tables!$W$2:$W$4</xm:f>
          </x14:formula1>
          <xm:sqref>N12:N192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79998168889431442"/>
    <pageSetUpPr fitToPage="1"/>
  </sheetPr>
  <dimension ref="A1:T484"/>
  <sheetViews>
    <sheetView topLeftCell="A163" zoomScale="70" zoomScaleNormal="70" workbookViewId="0">
      <selection activeCell="D12" sqref="D12"/>
    </sheetView>
  </sheetViews>
  <sheetFormatPr baseColWidth="10" defaultRowHeight="14.5" x14ac:dyDescent="0.35"/>
  <cols>
    <col min="1" max="1" width="11.453125" style="9" customWidth="1"/>
    <col min="2" max="2" width="9.7265625" style="9" customWidth="1"/>
    <col min="3" max="3" width="14.90625" customWidth="1"/>
    <col min="4" max="4" width="10.54296875" customWidth="1"/>
    <col min="5" max="5" width="19.90625" customWidth="1"/>
    <col min="6" max="6" width="20.7265625" customWidth="1"/>
    <col min="7" max="7" width="9.90625" customWidth="1"/>
    <col min="8" max="8" width="17.453125" bestFit="1" customWidth="1"/>
    <col min="9" max="9" width="10" style="9" customWidth="1"/>
    <col min="10" max="10" width="8.54296875" customWidth="1"/>
    <col min="11" max="11" width="9.7265625" customWidth="1"/>
    <col min="12" max="12" width="10.1796875" bestFit="1" customWidth="1"/>
    <col min="13" max="13" width="15.7265625" style="9" customWidth="1"/>
    <col min="14" max="14" width="22.08984375" customWidth="1"/>
    <col min="15" max="15" width="15" style="9" customWidth="1"/>
    <col min="16" max="16" width="18.453125" customWidth="1"/>
  </cols>
  <sheetData>
    <row r="1" spans="1:20" s="1" customFormat="1" ht="33" customHeight="1" thickBot="1" x14ac:dyDescent="0.4">
      <c r="A1" s="6"/>
      <c r="B1" s="2"/>
      <c r="C1" s="2"/>
      <c r="D1" s="2"/>
      <c r="E1" s="2"/>
      <c r="F1" s="313" t="s">
        <v>1448</v>
      </c>
      <c r="G1" s="314"/>
      <c r="H1" s="314"/>
      <c r="I1" s="314"/>
      <c r="J1" s="315"/>
      <c r="K1" s="2"/>
      <c r="L1" s="95"/>
      <c r="M1" s="2"/>
      <c r="R1" s="2"/>
      <c r="S1" s="2"/>
      <c r="T1" s="2"/>
    </row>
    <row r="2" spans="1:20" s="1" customFormat="1" ht="14.25" customHeight="1" thickTop="1" thickBot="1" x14ac:dyDescent="0.4">
      <c r="A2" s="6"/>
      <c r="B2" s="2"/>
      <c r="C2" s="2"/>
      <c r="D2" s="2"/>
      <c r="E2" s="2"/>
      <c r="F2" s="2"/>
      <c r="G2" s="2"/>
      <c r="I2" s="2"/>
      <c r="J2" s="2"/>
      <c r="K2" s="2"/>
      <c r="L2" s="95"/>
      <c r="M2" s="2"/>
    </row>
    <row r="3" spans="1:20" s="1" customFormat="1" ht="35" thickTop="1" thickBot="1" x14ac:dyDescent="0.4">
      <c r="A3" s="6"/>
      <c r="C3" s="235"/>
      <c r="D3" s="262" t="s">
        <v>38</v>
      </c>
      <c r="E3" s="263" t="s">
        <v>53</v>
      </c>
      <c r="F3" s="236" t="s">
        <v>54</v>
      </c>
      <c r="G3" s="237" t="s">
        <v>196</v>
      </c>
      <c r="H3" s="239" t="s">
        <v>193</v>
      </c>
      <c r="I3" s="238" t="s">
        <v>187</v>
      </c>
    </row>
    <row r="4" spans="1:20" s="1" customFormat="1" ht="18" thickTop="1" thickBot="1" x14ac:dyDescent="0.4">
      <c r="A4" s="6"/>
      <c r="B4" s="234"/>
      <c r="C4" s="233" t="s">
        <v>14</v>
      </c>
      <c r="D4" s="241">
        <f>COUNTA(DATA!A2:A379)</f>
        <v>236</v>
      </c>
      <c r="E4" s="240">
        <f>COUNTA(H12:H643)</f>
        <v>308</v>
      </c>
      <c r="F4" s="241">
        <f>SUM(K12:K643)</f>
        <v>1726</v>
      </c>
      <c r="G4" s="242">
        <f>SUM(L12:L643)</f>
        <v>38115</v>
      </c>
      <c r="H4" s="241">
        <f>SUM(V12:V191)</f>
        <v>0</v>
      </c>
      <c r="I4" s="242">
        <f>G4+H4</f>
        <v>38115</v>
      </c>
      <c r="J4" s="243"/>
    </row>
    <row r="5" spans="1:20" s="1" customFormat="1" ht="18" thickTop="1" thickBot="1" x14ac:dyDescent="0.4">
      <c r="A5" s="6"/>
      <c r="C5" s="244"/>
      <c r="D5" s="2"/>
      <c r="E5" s="245"/>
      <c r="F5" s="245"/>
      <c r="G5" s="246"/>
      <c r="H5" s="246"/>
      <c r="I5" s="130"/>
    </row>
    <row r="6" spans="1:20" s="1" customFormat="1" ht="18" thickTop="1" thickBot="1" x14ac:dyDescent="0.4">
      <c r="A6" s="6"/>
      <c r="C6" s="247" t="s">
        <v>15</v>
      </c>
      <c r="D6" s="249"/>
      <c r="E6" s="241">
        <f>SUBTOTAL(3,H12:H643)</f>
        <v>308</v>
      </c>
      <c r="F6" s="250">
        <f>SUBTOTAL(9,K12:K643)</f>
        <v>1726</v>
      </c>
      <c r="G6" s="251">
        <f>SUBTOTAL(9,L12:L643)</f>
        <v>38115</v>
      </c>
      <c r="H6" s="251">
        <f>SUBTOTAL(9,V12:V191)</f>
        <v>0</v>
      </c>
      <c r="I6" s="252">
        <f>G6+H6</f>
        <v>38115</v>
      </c>
      <c r="P6" s="3"/>
      <c r="Q6" s="3"/>
      <c r="R6" s="3"/>
    </row>
    <row r="7" spans="1:20" s="1" customFormat="1" ht="18" thickTop="1" thickBot="1" x14ac:dyDescent="0.4">
      <c r="A7" s="6"/>
      <c r="C7" s="248" t="s">
        <v>16</v>
      </c>
      <c r="D7" s="249"/>
      <c r="E7" s="253">
        <f>IFERROR(E6/E4,"")</f>
        <v>1</v>
      </c>
      <c r="F7" s="254">
        <f t="shared" ref="F7:I7" si="0">IFERROR(F6/F4,"")</f>
        <v>1</v>
      </c>
      <c r="G7" s="253">
        <f>IFERROR(G6/G4,"")</f>
        <v>1</v>
      </c>
      <c r="H7" s="254" t="str">
        <f t="shared" si="0"/>
        <v/>
      </c>
      <c r="I7" s="255">
        <f t="shared" si="0"/>
        <v>1</v>
      </c>
    </row>
    <row r="8" spans="1:20" s="1" customFormat="1" ht="15" thickTop="1" x14ac:dyDescent="0.35">
      <c r="A8" s="6"/>
      <c r="B8" s="6"/>
      <c r="C8" s="4"/>
      <c r="H8" s="5"/>
      <c r="I8" s="6"/>
      <c r="J8" s="5"/>
      <c r="K8" s="5"/>
      <c r="L8" s="5"/>
      <c r="M8" s="6"/>
      <c r="O8" s="6"/>
    </row>
    <row r="9" spans="1:20" s="1" customFormat="1" x14ac:dyDescent="0.35">
      <c r="A9" s="6"/>
      <c r="B9" s="6"/>
      <c r="C9" s="4"/>
      <c r="H9" s="5"/>
      <c r="I9" s="6"/>
      <c r="J9" s="5"/>
      <c r="K9" s="5"/>
      <c r="L9" s="5"/>
      <c r="M9" s="6"/>
      <c r="O9" s="6"/>
    </row>
    <row r="10" spans="1:20" s="3" customFormat="1" x14ac:dyDescent="0.35">
      <c r="A10" s="304" t="s">
        <v>50</v>
      </c>
      <c r="B10" s="305"/>
      <c r="C10" s="306"/>
      <c r="D10" s="307" t="s">
        <v>51</v>
      </c>
      <c r="E10" s="308"/>
      <c r="F10" s="309"/>
      <c r="G10" s="310" t="s">
        <v>52</v>
      </c>
      <c r="H10" s="311"/>
      <c r="I10" s="311"/>
      <c r="J10" s="311"/>
      <c r="K10" s="311"/>
      <c r="L10" s="312"/>
      <c r="M10" s="302" t="s">
        <v>1325</v>
      </c>
      <c r="N10" s="303"/>
      <c r="O10" s="303"/>
      <c r="P10" s="303"/>
    </row>
    <row r="11" spans="1:20" s="6" customFormat="1" ht="29" x14ac:dyDescent="0.35">
      <c r="A11" s="200" t="s">
        <v>80</v>
      </c>
      <c r="B11" s="201" t="s">
        <v>1326</v>
      </c>
      <c r="C11" s="201" t="s">
        <v>0</v>
      </c>
      <c r="D11" s="202" t="s">
        <v>39</v>
      </c>
      <c r="E11" s="232" t="s">
        <v>40</v>
      </c>
      <c r="F11" s="202" t="s">
        <v>41</v>
      </c>
      <c r="G11" s="203" t="s">
        <v>43</v>
      </c>
      <c r="H11" s="203" t="s">
        <v>44</v>
      </c>
      <c r="I11" s="203" t="s">
        <v>42</v>
      </c>
      <c r="J11" s="203" t="s">
        <v>1</v>
      </c>
      <c r="K11" s="203" t="s">
        <v>45</v>
      </c>
      <c r="L11" s="203" t="s">
        <v>46</v>
      </c>
      <c r="M11" s="211" t="s">
        <v>47</v>
      </c>
      <c r="N11" s="211" t="s">
        <v>48</v>
      </c>
      <c r="O11" s="211" t="s">
        <v>49</v>
      </c>
      <c r="P11" s="211" t="s">
        <v>25</v>
      </c>
    </row>
    <row r="12" spans="1:20" ht="16" customHeight="1" x14ac:dyDescent="0.35">
      <c r="A12" s="217" t="str">
        <f>IF(Tableau1[[#This Row],[Nom
]]&lt;&gt;"",VLOOKUP(Tableau1[[#This Row],[Matricule 
]],BASEDATA,5,FALSE),"")</f>
        <v>DVC</v>
      </c>
      <c r="B12" s="217" t="str">
        <f>IF(Tableau1[[#This Row],[Nom
]]&lt;&gt;"",VLOOKUP(Tableau1[[#This Row],[Matricule 
]],BASEDATA,3,FALSE),"")</f>
        <v>Aub.</v>
      </c>
      <c r="C12" s="218" t="str">
        <f>IF(Tableau1[[#This Row],[Nom
]]&lt;&gt;"",VLOOKUP(Tableau1[[#This Row],[Matricule 
]],BASEDATA,2,FALSE),"")</f>
        <v>ALIX</v>
      </c>
      <c r="D12" s="219">
        <f>IF(Tableau1[[#This Row],[Nom
]]&lt;&gt;"",VLOOKUP(E12,DATA!A:U,3,FALSE),"")</f>
        <v>102933</v>
      </c>
      <c r="E12" s="220" t="s">
        <v>282</v>
      </c>
      <c r="F12" s="219" t="str">
        <f>IF(Tableau1[[#This Row],[Nom
]]&lt;&gt;"",VLOOKUP(E12,DATA!A:U,2,FALSE),"")</f>
        <v>Yazid</v>
      </c>
      <c r="G12" s="205" t="s">
        <v>9</v>
      </c>
      <c r="H12" s="205" t="s">
        <v>1331</v>
      </c>
      <c r="I12" s="221"/>
      <c r="J12" s="205" t="s">
        <v>1329</v>
      </c>
      <c r="K12" s="206">
        <v>1.5</v>
      </c>
      <c r="L12" s="207">
        <v>53</v>
      </c>
      <c r="M12" s="222" t="s">
        <v>5</v>
      </c>
      <c r="N12" s="223" t="s">
        <v>1449</v>
      </c>
      <c r="O12" s="222"/>
      <c r="P12" s="223"/>
    </row>
    <row r="13" spans="1:20" ht="16.5" customHeight="1" x14ac:dyDescent="0.35">
      <c r="A13" s="217" t="str">
        <f>IF(Tableau1[[#This Row],[Nom
]]&lt;&gt;"",VLOOKUP(Tableau1[[#This Row],[Matricule 
]],BASEDATA,5,FALSE),"")</f>
        <v>DVC</v>
      </c>
      <c r="B13" s="217" t="str">
        <f>IF(Tableau1[[#This Row],[Nom
]]&lt;&gt;"",VLOOKUP(Tableau1[[#This Row],[Matricule 
]],BASEDATA,3,FALSE),"")</f>
        <v>Aub.</v>
      </c>
      <c r="C13" s="218" t="str">
        <f>IF(Tableau1[[#This Row],[Nom
]]&lt;&gt;"",VLOOKUP(Tableau1[[#This Row],[Matricule 
]],BASEDATA,2,FALSE),"")</f>
        <v>ALIX</v>
      </c>
      <c r="D13" s="219">
        <f>IF(Tableau1[[#This Row],[Nom
]]&lt;&gt;"",VLOOKUP(E13,DATA!A:U,3,FALSE),"")</f>
        <v>102933</v>
      </c>
      <c r="E13" s="220" t="s">
        <v>282</v>
      </c>
      <c r="F13" s="219" t="str">
        <f>IF(Tableau1[[#This Row],[Nom
]]&lt;&gt;"",VLOOKUP(E13,DATA!A:U,2,FALSE),"")</f>
        <v>Yazid</v>
      </c>
      <c r="G13" s="205" t="s">
        <v>9</v>
      </c>
      <c r="H13" s="205" t="s">
        <v>1345</v>
      </c>
      <c r="I13" s="221"/>
      <c r="J13" s="205" t="s">
        <v>1346</v>
      </c>
      <c r="K13" s="206">
        <v>7</v>
      </c>
      <c r="L13" s="207">
        <v>117</v>
      </c>
      <c r="M13" s="222" t="s">
        <v>5</v>
      </c>
      <c r="N13" s="223" t="s">
        <v>1449</v>
      </c>
      <c r="O13" s="222"/>
      <c r="P13" s="223"/>
    </row>
    <row r="14" spans="1:20" x14ac:dyDescent="0.35">
      <c r="A14" s="217" t="str">
        <f>IF(Tableau1[[#This Row],[Nom
]]&lt;&gt;"",VLOOKUP(Tableau1[[#This Row],[Matricule 
]],BASEDATA,5,FALSE),"")</f>
        <v>DVC</v>
      </c>
      <c r="B14" s="217" t="str">
        <f>IF(Tableau1[[#This Row],[Nom
]]&lt;&gt;"",VLOOKUP(Tableau1[[#This Row],[Matricule 
]],BASEDATA,3,FALSE),"")</f>
        <v>STG</v>
      </c>
      <c r="C14" s="218" t="str">
        <f>IF(Tableau1[[#This Row],[Nom
]]&lt;&gt;"",VLOOKUP(Tableau1[[#This Row],[Matricule 
]],BASEDATA,2,FALSE),"")</f>
        <v>XUEREB</v>
      </c>
      <c r="D14" s="219">
        <f>IF(Tableau1[[#This Row],[Nom
]]&lt;&gt;"",VLOOKUP(E14,DATA!A:U,3,FALSE),"")</f>
        <v>104634</v>
      </c>
      <c r="E14" s="220" t="s">
        <v>296</v>
      </c>
      <c r="F14" s="219" t="str">
        <f>IF(Tableau1[[#This Row],[Nom
]]&lt;&gt;"",VLOOKUP(E14,DATA!A:U,2,FALSE),"")</f>
        <v>Paolo</v>
      </c>
      <c r="G14" s="205" t="s">
        <v>9</v>
      </c>
      <c r="H14" s="205" t="s">
        <v>1331</v>
      </c>
      <c r="I14" s="221"/>
      <c r="J14" s="205" t="s">
        <v>1329</v>
      </c>
      <c r="K14" s="206">
        <v>1.5</v>
      </c>
      <c r="L14" s="207">
        <v>53</v>
      </c>
      <c r="M14" s="222" t="s">
        <v>5</v>
      </c>
      <c r="N14" s="223" t="s">
        <v>1449</v>
      </c>
      <c r="O14" s="222"/>
      <c r="P14" s="223"/>
    </row>
    <row r="15" spans="1:20" ht="15" customHeight="1" x14ac:dyDescent="0.35">
      <c r="A15" s="217" t="str">
        <f>IF(Tableau1[[#This Row],[Nom
]]&lt;&gt;"",VLOOKUP(Tableau1[[#This Row],[Matricule 
]],BASEDATA,5,FALSE),"")</f>
        <v>DVC</v>
      </c>
      <c r="B15" s="217" t="str">
        <f>IF(Tableau1[[#This Row],[Nom
]]&lt;&gt;"",VLOOKUP(Tableau1[[#This Row],[Matricule 
]],BASEDATA,3,FALSE),"")</f>
        <v>STG</v>
      </c>
      <c r="C15" s="218" t="str">
        <f>IF(Tableau1[[#This Row],[Nom
]]&lt;&gt;"",VLOOKUP(Tableau1[[#This Row],[Matricule 
]],BASEDATA,2,FALSE),"")</f>
        <v>XUEREB</v>
      </c>
      <c r="D15" s="219">
        <f>IF(Tableau1[[#This Row],[Nom
]]&lt;&gt;"",VLOOKUP(E15,DATA!A:U,3,FALSE),"")</f>
        <v>104634</v>
      </c>
      <c r="E15" s="220" t="s">
        <v>296</v>
      </c>
      <c r="F15" s="219" t="str">
        <f>IF(Tableau1[[#This Row],[Nom
]]&lt;&gt;"",VLOOKUP(E15,DATA!A:U,2,FALSE),"")</f>
        <v>Paolo</v>
      </c>
      <c r="G15" s="205" t="s">
        <v>9</v>
      </c>
      <c r="H15" s="205" t="s">
        <v>1338</v>
      </c>
      <c r="I15" s="221"/>
      <c r="J15" s="205" t="s">
        <v>1329</v>
      </c>
      <c r="K15" s="206">
        <v>7</v>
      </c>
      <c r="L15" s="207">
        <v>162</v>
      </c>
      <c r="M15" s="222" t="s">
        <v>5</v>
      </c>
      <c r="N15" s="223" t="s">
        <v>1449</v>
      </c>
      <c r="O15" s="222"/>
      <c r="P15" s="223"/>
    </row>
    <row r="16" spans="1:20" ht="15" customHeight="1" x14ac:dyDescent="0.35">
      <c r="A16" s="217" t="str">
        <f>IF(Tableau1[[#This Row],[Nom
]]&lt;&gt;"",VLOOKUP(Tableau1[[#This Row],[Matricule 
]],BASEDATA,5,FALSE),"")</f>
        <v>DVC</v>
      </c>
      <c r="B16" s="217" t="str">
        <f>IF(Tableau1[[#This Row],[Nom
]]&lt;&gt;"",VLOOKUP(Tableau1[[#This Row],[Matricule 
]],BASEDATA,3,FALSE),"")</f>
        <v>STG</v>
      </c>
      <c r="C16" s="218" t="str">
        <f>IF(Tableau1[[#This Row],[Nom
]]&lt;&gt;"",VLOOKUP(Tableau1[[#This Row],[Matricule 
]],BASEDATA,2,FALSE),"")</f>
        <v>XUEREB</v>
      </c>
      <c r="D16" s="219">
        <f>IF(Tableau1[[#This Row],[Nom
]]&lt;&gt;"",VLOOKUP(E16,DATA!A:U,3,FALSE),"")</f>
        <v>104634</v>
      </c>
      <c r="E16" s="220" t="s">
        <v>296</v>
      </c>
      <c r="F16" s="219" t="str">
        <f>IF(Tableau1[[#This Row],[Nom
]]&lt;&gt;"",VLOOKUP(E16,DATA!A:U,2,FALSE),"")</f>
        <v>Paolo</v>
      </c>
      <c r="G16" s="205" t="s">
        <v>9</v>
      </c>
      <c r="H16" s="205" t="s">
        <v>1344</v>
      </c>
      <c r="I16" s="221"/>
      <c r="J16" s="205" t="s">
        <v>1329</v>
      </c>
      <c r="K16" s="206">
        <v>7</v>
      </c>
      <c r="L16" s="207">
        <v>165</v>
      </c>
      <c r="M16" s="222" t="s">
        <v>5</v>
      </c>
      <c r="N16" s="223" t="s">
        <v>1449</v>
      </c>
      <c r="O16" s="222"/>
      <c r="P16" s="223"/>
    </row>
    <row r="17" spans="1:16" ht="15" customHeight="1" x14ac:dyDescent="0.35">
      <c r="A17" s="217" t="str">
        <f>IF(Tableau1[[#This Row],[Nom
]]&lt;&gt;"",VLOOKUP(Tableau1[[#This Row],[Matricule 
]],BASEDATA,5,FALSE),"")</f>
        <v>DVC</v>
      </c>
      <c r="B17" s="217" t="str">
        <f>IF(Tableau1[[#This Row],[Nom
]]&lt;&gt;"",VLOOKUP(Tableau1[[#This Row],[Matricule 
]],BASEDATA,3,FALSE),"")</f>
        <v>STG</v>
      </c>
      <c r="C17" s="218" t="str">
        <f>IF(Tableau1[[#This Row],[Nom
]]&lt;&gt;"",VLOOKUP(Tableau1[[#This Row],[Matricule 
]],BASEDATA,2,FALSE),"")</f>
        <v>XUEREB</v>
      </c>
      <c r="D17" s="219">
        <f>IF(Tableau1[[#This Row],[Nom
]]&lt;&gt;"",VLOOKUP(E17,DATA!A:U,3,FALSE),"")</f>
        <v>104692</v>
      </c>
      <c r="E17" s="220" t="s">
        <v>309</v>
      </c>
      <c r="F17" s="219" t="str">
        <f>IF(Tableau1[[#This Row],[Nom
]]&lt;&gt;"",VLOOKUP(E17,DATA!A:U,2,FALSE),"")</f>
        <v>Jean-Marc</v>
      </c>
      <c r="G17" s="205" t="s">
        <v>9</v>
      </c>
      <c r="H17" s="205" t="s">
        <v>1331</v>
      </c>
      <c r="I17" s="221"/>
      <c r="J17" s="205" t="s">
        <v>1329</v>
      </c>
      <c r="K17" s="206">
        <v>1.5</v>
      </c>
      <c r="L17" s="207">
        <v>53</v>
      </c>
      <c r="M17" s="222" t="s">
        <v>5</v>
      </c>
      <c r="N17" s="223" t="s">
        <v>1449</v>
      </c>
      <c r="O17" s="222"/>
      <c r="P17" s="223"/>
    </row>
    <row r="18" spans="1:16" x14ac:dyDescent="0.35">
      <c r="A18" s="217" t="str">
        <f>IF(Tableau1[[#This Row],[Nom
]]&lt;&gt;"",VLOOKUP(Tableau1[[#This Row],[Matricule 
]],BASEDATA,5,FALSE),"")</f>
        <v>DVC</v>
      </c>
      <c r="B18" s="217" t="str">
        <f>IF(Tableau1[[#This Row],[Nom
]]&lt;&gt;"",VLOOKUP(Tableau1[[#This Row],[Matricule 
]],BASEDATA,3,FALSE),"")</f>
        <v>STG</v>
      </c>
      <c r="C18" s="218" t="str">
        <f>IF(Tableau1[[#This Row],[Nom
]]&lt;&gt;"",VLOOKUP(Tableau1[[#This Row],[Matricule 
]],BASEDATA,2,FALSE),"")</f>
        <v>XUEREB</v>
      </c>
      <c r="D18" s="219">
        <f>IF(Tableau1[[#This Row],[Nom
]]&lt;&gt;"",VLOOKUP(E18,DATA!A:U,3,FALSE),"")</f>
        <v>104692</v>
      </c>
      <c r="E18" s="220" t="s">
        <v>309</v>
      </c>
      <c r="F18" s="219" t="str">
        <f>IF(Tableau1[[#This Row],[Nom
]]&lt;&gt;"",VLOOKUP(E18,DATA!A:U,2,FALSE),"")</f>
        <v>Jean-Marc</v>
      </c>
      <c r="G18" s="205" t="s">
        <v>9</v>
      </c>
      <c r="H18" s="205" t="s">
        <v>1338</v>
      </c>
      <c r="I18" s="221"/>
      <c r="J18" s="205" t="s">
        <v>1329</v>
      </c>
      <c r="K18" s="206">
        <v>7</v>
      </c>
      <c r="L18" s="207">
        <v>162</v>
      </c>
      <c r="M18" s="222" t="s">
        <v>5</v>
      </c>
      <c r="N18" s="223" t="s">
        <v>1449</v>
      </c>
      <c r="O18" s="222"/>
      <c r="P18" s="223"/>
    </row>
    <row r="19" spans="1:16" x14ac:dyDescent="0.35">
      <c r="A19" s="217" t="str">
        <f>IF(Tableau1[[#This Row],[Nom
]]&lt;&gt;"",VLOOKUP(Tableau1[[#This Row],[Matricule 
]],BASEDATA,5,FALSE),"")</f>
        <v>DVC</v>
      </c>
      <c r="B19" s="217" t="str">
        <f>IF(Tableau1[[#This Row],[Nom
]]&lt;&gt;"",VLOOKUP(Tableau1[[#This Row],[Matricule 
]],BASEDATA,3,FALSE),"")</f>
        <v>Aub.</v>
      </c>
      <c r="C19" s="218" t="str">
        <f>IF(Tableau1[[#This Row],[Nom
]]&lt;&gt;"",VLOOKUP(Tableau1[[#This Row],[Matricule 
]],BASEDATA,2,FALSE),"")</f>
        <v>SAVY</v>
      </c>
      <c r="D19" s="219">
        <f>IF(Tableau1[[#This Row],[Nom
]]&lt;&gt;"",VLOOKUP(E19,DATA!A:U,3,FALSE),"")</f>
        <v>102936</v>
      </c>
      <c r="E19" s="209" t="s">
        <v>1334</v>
      </c>
      <c r="F19" s="219" t="str">
        <f>IF(Tableau1[[#This Row],[Nom
]]&lt;&gt;"",VLOOKUP(E19,DATA!A:U,2,FALSE),"")</f>
        <v>Emmanuel</v>
      </c>
      <c r="G19" s="205" t="s">
        <v>9</v>
      </c>
      <c r="H19" s="205" t="s">
        <v>1331</v>
      </c>
      <c r="I19" s="221"/>
      <c r="J19" s="205" t="s">
        <v>1329</v>
      </c>
      <c r="K19" s="206">
        <v>1.5</v>
      </c>
      <c r="L19" s="207">
        <v>53</v>
      </c>
      <c r="M19" s="222" t="s">
        <v>5</v>
      </c>
      <c r="N19" s="223" t="s">
        <v>1449</v>
      </c>
      <c r="O19" s="222"/>
      <c r="P19" s="223"/>
    </row>
    <row r="20" spans="1:16" x14ac:dyDescent="0.35">
      <c r="A20" s="217" t="str">
        <f>IF(Tableau1[[#This Row],[Nom
]]&lt;&gt;"",VLOOKUP(Tableau1[[#This Row],[Matricule 
]],BASEDATA,5,FALSE),"")</f>
        <v>DVC</v>
      </c>
      <c r="B20" s="217" t="str">
        <f>IF(Tableau1[[#This Row],[Nom
]]&lt;&gt;"",VLOOKUP(Tableau1[[#This Row],[Matricule 
]],BASEDATA,3,FALSE),"")</f>
        <v>Aub.</v>
      </c>
      <c r="C20" s="218" t="str">
        <f>IF(Tableau1[[#This Row],[Nom
]]&lt;&gt;"",VLOOKUP(Tableau1[[#This Row],[Matricule 
]],BASEDATA,2,FALSE),"")</f>
        <v>SAVY</v>
      </c>
      <c r="D20" s="219">
        <f>IF(Tableau1[[#This Row],[Nom
]]&lt;&gt;"",VLOOKUP(E20,DATA!A:U,3,FALSE),"")</f>
        <v>102936</v>
      </c>
      <c r="E20" s="220" t="s">
        <v>1334</v>
      </c>
      <c r="F20" s="219" t="str">
        <f>IF(Tableau1[[#This Row],[Nom
]]&lt;&gt;"",VLOOKUP(E20,DATA!A:U,2,FALSE),"")</f>
        <v>Emmanuel</v>
      </c>
      <c r="G20" s="205" t="s">
        <v>9</v>
      </c>
      <c r="H20" s="205" t="s">
        <v>1345</v>
      </c>
      <c r="I20" s="221"/>
      <c r="J20" s="205" t="s">
        <v>1346</v>
      </c>
      <c r="K20" s="206">
        <v>7</v>
      </c>
      <c r="L20" s="207">
        <v>117</v>
      </c>
      <c r="M20" s="222" t="s">
        <v>5</v>
      </c>
      <c r="N20" s="223" t="s">
        <v>1449</v>
      </c>
      <c r="O20" s="222"/>
      <c r="P20" s="223"/>
    </row>
    <row r="21" spans="1:16" x14ac:dyDescent="0.35">
      <c r="A21" s="217" t="str">
        <f>IF(Tableau1[[#This Row],[Nom
]]&lt;&gt;"",VLOOKUP(Tableau1[[#This Row],[Matricule 
]],BASEDATA,5,FALSE),"")</f>
        <v>DVC</v>
      </c>
      <c r="B21" s="217" t="str">
        <f>IF(Tableau1[[#This Row],[Nom
]]&lt;&gt;"",VLOOKUP(Tableau1[[#This Row],[Matricule 
]],BASEDATA,3,FALSE),"")</f>
        <v>Aub.</v>
      </c>
      <c r="C21" s="218" t="str">
        <f>IF(Tableau1[[#This Row],[Nom
]]&lt;&gt;"",VLOOKUP(Tableau1[[#This Row],[Matricule 
]],BASEDATA,2,FALSE),"")</f>
        <v>PIFFAUT</v>
      </c>
      <c r="D21" s="219">
        <f>IF(Tableau1[[#This Row],[Nom
]]&lt;&gt;"",VLOOKUP(E21,DATA!A:U,3,FALSE),"")</f>
        <v>103038</v>
      </c>
      <c r="E21" s="209" t="s">
        <v>1335</v>
      </c>
      <c r="F21" s="219" t="str">
        <f>IF(Tableau1[[#This Row],[Nom
]]&lt;&gt;"",VLOOKUP(E21,DATA!A:U,2,FALSE),"")</f>
        <v>Jean-Luc</v>
      </c>
      <c r="G21" s="205" t="s">
        <v>9</v>
      </c>
      <c r="H21" s="205" t="s">
        <v>1331</v>
      </c>
      <c r="I21" s="221"/>
      <c r="J21" s="205" t="s">
        <v>1329</v>
      </c>
      <c r="K21" s="206">
        <v>1.5</v>
      </c>
      <c r="L21" s="207">
        <v>53</v>
      </c>
      <c r="M21" s="222" t="s">
        <v>5</v>
      </c>
      <c r="N21" s="223" t="s">
        <v>1449</v>
      </c>
      <c r="O21" s="222"/>
      <c r="P21" s="223"/>
    </row>
    <row r="22" spans="1:16" x14ac:dyDescent="0.35">
      <c r="A22" s="217" t="str">
        <f>IF(Tableau1[[#This Row],[Nom
]]&lt;&gt;"",VLOOKUP(Tableau1[[#This Row],[Matricule 
]],BASEDATA,5,FALSE),"")</f>
        <v>DVC</v>
      </c>
      <c r="B22" s="217" t="str">
        <f>IF(Tableau1[[#This Row],[Nom
]]&lt;&gt;"",VLOOKUP(Tableau1[[#This Row],[Matricule 
]],BASEDATA,3,FALSE),"")</f>
        <v>Aub.</v>
      </c>
      <c r="C22" s="218" t="str">
        <f>IF(Tableau1[[#This Row],[Nom
]]&lt;&gt;"",VLOOKUP(Tableau1[[#This Row],[Matricule 
]],BASEDATA,2,FALSE),"")</f>
        <v>PIFFAUT</v>
      </c>
      <c r="D22" s="219">
        <f>IF(Tableau1[[#This Row],[Nom
]]&lt;&gt;"",VLOOKUP(E22,DATA!A:U,3,FALSE),"")</f>
        <v>103038</v>
      </c>
      <c r="E22" s="220" t="s">
        <v>1335</v>
      </c>
      <c r="F22" s="219" t="str">
        <f>IF(Tableau1[[#This Row],[Nom
]]&lt;&gt;"",VLOOKUP(E22,DATA!A:U,2,FALSE),"")</f>
        <v>Jean-Luc</v>
      </c>
      <c r="G22" s="205" t="s">
        <v>9</v>
      </c>
      <c r="H22" s="205" t="s">
        <v>1342</v>
      </c>
      <c r="I22" s="221"/>
      <c r="J22" s="205" t="s">
        <v>1329</v>
      </c>
      <c r="K22" s="206">
        <v>14</v>
      </c>
      <c r="L22" s="207">
        <v>297</v>
      </c>
      <c r="M22" s="222" t="s">
        <v>5</v>
      </c>
      <c r="N22" s="223" t="s">
        <v>1449</v>
      </c>
      <c r="O22" s="222"/>
      <c r="P22" s="223"/>
    </row>
    <row r="23" spans="1:16" x14ac:dyDescent="0.35">
      <c r="A23" s="217" t="str">
        <f>IF(Tableau1[[#This Row],[Nom
]]&lt;&gt;"",VLOOKUP(Tableau1[[#This Row],[Matricule 
]],BASEDATA,5,FALSE),"")</f>
        <v>DVC</v>
      </c>
      <c r="B23" s="217" t="str">
        <f>IF(Tableau1[[#This Row],[Nom
]]&lt;&gt;"",VLOOKUP(Tableau1[[#This Row],[Matricule 
]],BASEDATA,3,FALSE),"")</f>
        <v>Aub.</v>
      </c>
      <c r="C23" s="218" t="str">
        <f>IF(Tableau1[[#This Row],[Nom
]]&lt;&gt;"",VLOOKUP(Tableau1[[#This Row],[Matricule 
]],BASEDATA,2,FALSE),"")</f>
        <v>PIFFAUT</v>
      </c>
      <c r="D23" s="219">
        <f>IF(Tableau1[[#This Row],[Nom
]]&lt;&gt;"",VLOOKUP(E23,DATA!A:U,3,FALSE),"")</f>
        <v>103038</v>
      </c>
      <c r="E23" s="220" t="s">
        <v>1335</v>
      </c>
      <c r="F23" s="219" t="str">
        <f>IF(Tableau1[[#This Row],[Nom
]]&lt;&gt;"",VLOOKUP(E23,DATA!A:U,2,FALSE),"")</f>
        <v>Jean-Luc</v>
      </c>
      <c r="G23" s="205" t="s">
        <v>9</v>
      </c>
      <c r="H23" s="205" t="s">
        <v>1345</v>
      </c>
      <c r="I23" s="221"/>
      <c r="J23" s="205" t="s">
        <v>1346</v>
      </c>
      <c r="K23" s="206">
        <v>7</v>
      </c>
      <c r="L23" s="207">
        <v>117</v>
      </c>
      <c r="M23" s="222" t="s">
        <v>5</v>
      </c>
      <c r="N23" s="223" t="s">
        <v>1449</v>
      </c>
      <c r="O23" s="222"/>
      <c r="P23" s="223"/>
    </row>
    <row r="24" spans="1:16" x14ac:dyDescent="0.35">
      <c r="A24" s="208" t="str">
        <f>IF(Tableau1[[#This Row],[Nom
]]&lt;&gt;"",VLOOKUP(Tableau1[[#This Row],[Matricule 
]],BASEDATA,5,FALSE),"")</f>
        <v>DVC</v>
      </c>
      <c r="B24" s="217" t="str">
        <f>IF(Tableau1[[#This Row],[Nom
]]&lt;&gt;"",VLOOKUP(Tableau1[[#This Row],[Matricule 
]],BASEDATA,3,FALSE),"")</f>
        <v>Aub.</v>
      </c>
      <c r="C24" s="218" t="str">
        <f>IF(Tableau1[[#This Row],[Nom
]]&lt;&gt;"",VLOOKUP(Tableau1[[#This Row],[Matricule 
]],BASEDATA,2,FALSE),"")</f>
        <v>SAVY</v>
      </c>
      <c r="D24" s="219">
        <f>IF(Tableau1[[#This Row],[Nom
]]&lt;&gt;"",VLOOKUP(E24,DATA!A:U,3,FALSE),"")</f>
        <v>103070</v>
      </c>
      <c r="E24" s="204" t="s">
        <v>393</v>
      </c>
      <c r="F24" s="219" t="str">
        <f>IF(Tableau1[[#This Row],[Nom
]]&lt;&gt;"",VLOOKUP(E24,DATA!A:U,2,FALSE),"")</f>
        <v>Herve</v>
      </c>
      <c r="G24" s="205" t="s">
        <v>9</v>
      </c>
      <c r="H24" s="205" t="s">
        <v>1328</v>
      </c>
      <c r="I24" s="206"/>
      <c r="J24" s="205" t="s">
        <v>1329</v>
      </c>
      <c r="K24" s="206">
        <v>7</v>
      </c>
      <c r="L24" s="207">
        <v>124</v>
      </c>
      <c r="M24" s="222" t="s">
        <v>5</v>
      </c>
      <c r="N24" s="223" t="s">
        <v>1449</v>
      </c>
      <c r="O24" s="212"/>
      <c r="P24" s="213"/>
    </row>
    <row r="25" spans="1:16" x14ac:dyDescent="0.35">
      <c r="A25" s="217" t="str">
        <f>IF(Tableau1[[#This Row],[Nom
]]&lt;&gt;"",VLOOKUP(Tableau1[[#This Row],[Matricule 
]],BASEDATA,5,FALSE),"")</f>
        <v>Non DVC</v>
      </c>
      <c r="B25" s="217" t="str">
        <f>IF(Tableau1[[#This Row],[Nom
]]&lt;&gt;"",VLOOKUP(Tableau1[[#This Row],[Matricule 
]],BASEDATA,3,FALSE),"")</f>
        <v>Aub.</v>
      </c>
      <c r="C25" s="218" t="str">
        <f>IF(Tableau1[[#This Row],[Nom
]]&lt;&gt;"",VLOOKUP(Tableau1[[#This Row],[Matricule 
]],BASEDATA,2,FALSE),"")</f>
        <v>RICCARDI</v>
      </c>
      <c r="D25" s="219">
        <f>IF(Tableau1[[#This Row],[Nom
]]&lt;&gt;"",VLOOKUP(E25,DATA!A:U,3,FALSE),"")</f>
        <v>102998</v>
      </c>
      <c r="E25" s="220" t="s">
        <v>399</v>
      </c>
      <c r="F25" s="219" t="str">
        <f>IF(Tableau1[[#This Row],[Nom
]]&lt;&gt;"",VLOOKUP(E25,DATA!A:U,2,FALSE),"")</f>
        <v>Emmanuel</v>
      </c>
      <c r="G25" s="205" t="s">
        <v>9</v>
      </c>
      <c r="H25" s="205" t="s">
        <v>1331</v>
      </c>
      <c r="I25" s="221"/>
      <c r="J25" s="205" t="s">
        <v>1329</v>
      </c>
      <c r="K25" s="206">
        <v>1.5</v>
      </c>
      <c r="L25" s="207">
        <v>53</v>
      </c>
      <c r="M25" s="222" t="s">
        <v>5</v>
      </c>
      <c r="N25" s="223" t="s">
        <v>1449</v>
      </c>
      <c r="O25" s="222"/>
      <c r="P25" s="223"/>
    </row>
    <row r="26" spans="1:16" x14ac:dyDescent="0.35">
      <c r="A26" s="217" t="str">
        <f>IF(Tableau1[[#This Row],[Nom
]]&lt;&gt;"",VLOOKUP(Tableau1[[#This Row],[Matricule 
]],BASEDATA,5,FALSE),"")</f>
        <v>Non DVC</v>
      </c>
      <c r="B26" s="217" t="str">
        <f>IF(Tableau1[[#This Row],[Nom
]]&lt;&gt;"",VLOOKUP(Tableau1[[#This Row],[Matricule 
]],BASEDATA,3,FALSE),"")</f>
        <v>Aub.</v>
      </c>
      <c r="C26" s="218" t="str">
        <f>IF(Tableau1[[#This Row],[Nom
]]&lt;&gt;"",VLOOKUP(Tableau1[[#This Row],[Matricule 
]],BASEDATA,2,FALSE),"")</f>
        <v>RICCARDI</v>
      </c>
      <c r="D26" s="219">
        <f>IF(Tableau1[[#This Row],[Nom
]]&lt;&gt;"",VLOOKUP(E26,DATA!A:U,3,FALSE),"")</f>
        <v>102998</v>
      </c>
      <c r="E26" s="220" t="s">
        <v>399</v>
      </c>
      <c r="F26" s="219" t="str">
        <f>IF(Tableau1[[#This Row],[Nom
]]&lt;&gt;"",VLOOKUP(E26,DATA!A:U,2,FALSE),"")</f>
        <v>Emmanuel</v>
      </c>
      <c r="G26" s="205" t="s">
        <v>9</v>
      </c>
      <c r="H26" s="205" t="s">
        <v>1345</v>
      </c>
      <c r="I26" s="221"/>
      <c r="J26" s="205" t="s">
        <v>1346</v>
      </c>
      <c r="K26" s="206">
        <v>7</v>
      </c>
      <c r="L26" s="207">
        <v>117</v>
      </c>
      <c r="M26" s="222" t="s">
        <v>5</v>
      </c>
      <c r="N26" s="223" t="s">
        <v>1449</v>
      </c>
      <c r="O26" s="222"/>
      <c r="P26" s="223"/>
    </row>
    <row r="27" spans="1:16" x14ac:dyDescent="0.35">
      <c r="A27" s="208" t="str">
        <f>IF(Tableau1[[#This Row],[Nom
]]&lt;&gt;"",VLOOKUP(Tableau1[[#This Row],[Matricule 
]],BASEDATA,5,FALSE),"")</f>
        <v>DVC</v>
      </c>
      <c r="B27" s="217" t="str">
        <f>IF(Tableau1[[#This Row],[Nom
]]&lt;&gt;"",VLOOKUP(Tableau1[[#This Row],[Matricule 
]],BASEDATA,3,FALSE),"")</f>
        <v>Aub.</v>
      </c>
      <c r="C27" s="218" t="str">
        <f>IF(Tableau1[[#This Row],[Nom
]]&lt;&gt;"",VLOOKUP(Tableau1[[#This Row],[Matricule 
]],BASEDATA,2,FALSE),"")</f>
        <v>ALIX</v>
      </c>
      <c r="D27" s="219">
        <f>IF(Tableau1[[#This Row],[Nom
]]&lt;&gt;"",VLOOKUP(E27,DATA!A:U,3,FALSE),"")</f>
        <v>103009</v>
      </c>
      <c r="E27" s="204" t="s">
        <v>407</v>
      </c>
      <c r="F27" s="219" t="str">
        <f>IF(Tableau1[[#This Row],[Nom
]]&lt;&gt;"",VLOOKUP(E27,DATA!A:U,2,FALSE),"")</f>
        <v>Dominique</v>
      </c>
      <c r="G27" s="205" t="s">
        <v>9</v>
      </c>
      <c r="H27" s="205" t="s">
        <v>1328</v>
      </c>
      <c r="I27" s="206"/>
      <c r="J27" s="205" t="s">
        <v>1329</v>
      </c>
      <c r="K27" s="206">
        <v>7</v>
      </c>
      <c r="L27" s="207">
        <v>124</v>
      </c>
      <c r="M27" s="222" t="s">
        <v>5</v>
      </c>
      <c r="N27" s="223" t="s">
        <v>1449</v>
      </c>
      <c r="O27" s="212"/>
      <c r="P27" s="213"/>
    </row>
    <row r="28" spans="1:16" x14ac:dyDescent="0.35">
      <c r="A28" s="217" t="str">
        <f>IF(Tableau1[[#This Row],[Nom
]]&lt;&gt;"",VLOOKUP(Tableau1[[#This Row],[Matricule 
]],BASEDATA,5,FALSE),"")</f>
        <v>DVC</v>
      </c>
      <c r="B28" s="217" t="str">
        <f>IF(Tableau1[[#This Row],[Nom
]]&lt;&gt;"",VLOOKUP(Tableau1[[#This Row],[Matricule 
]],BASEDATA,3,FALSE),"")</f>
        <v>STG</v>
      </c>
      <c r="C28" s="218" t="str">
        <f>IF(Tableau1[[#This Row],[Nom
]]&lt;&gt;"",VLOOKUP(Tableau1[[#This Row],[Matricule 
]],BASEDATA,2,FALSE),"")</f>
        <v>XUEREB</v>
      </c>
      <c r="D28" s="219">
        <f>IF(Tableau1[[#This Row],[Nom
]]&lt;&gt;"",VLOOKUP(E28,DATA!A:U,3,FALSE),"")</f>
        <v>104628</v>
      </c>
      <c r="E28" s="220" t="s">
        <v>921</v>
      </c>
      <c r="F28" s="219" t="str">
        <f>IF(Tableau1[[#This Row],[Nom
]]&lt;&gt;"",VLOOKUP(E28,DATA!A:U,2,FALSE),"")</f>
        <v>Lionel</v>
      </c>
      <c r="G28" s="205" t="s">
        <v>9</v>
      </c>
      <c r="H28" s="205" t="s">
        <v>1331</v>
      </c>
      <c r="I28" s="221"/>
      <c r="J28" s="205" t="s">
        <v>1329</v>
      </c>
      <c r="K28" s="206">
        <v>1.5</v>
      </c>
      <c r="L28" s="207">
        <v>53</v>
      </c>
      <c r="M28" s="222" t="s">
        <v>5</v>
      </c>
      <c r="N28" s="223" t="s">
        <v>1449</v>
      </c>
      <c r="O28" s="222"/>
      <c r="P28" s="223"/>
    </row>
    <row r="29" spans="1:16" x14ac:dyDescent="0.35">
      <c r="A29" s="217" t="str">
        <f>IF(Tableau1[[#This Row],[Nom
]]&lt;&gt;"",VLOOKUP(Tableau1[[#This Row],[Matricule 
]],BASEDATA,5,FALSE),"")</f>
        <v>DVC</v>
      </c>
      <c r="B29" s="217" t="str">
        <f>IF(Tableau1[[#This Row],[Nom
]]&lt;&gt;"",VLOOKUP(Tableau1[[#This Row],[Matricule 
]],BASEDATA,3,FALSE),"")</f>
        <v>STG</v>
      </c>
      <c r="C29" s="218" t="str">
        <f>IF(Tableau1[[#This Row],[Nom
]]&lt;&gt;"",VLOOKUP(Tableau1[[#This Row],[Matricule 
]],BASEDATA,2,FALSE),"")</f>
        <v>XUEREB</v>
      </c>
      <c r="D29" s="219">
        <f>IF(Tableau1[[#This Row],[Nom
]]&lt;&gt;"",VLOOKUP(E29,DATA!A:U,3,FALSE),"")</f>
        <v>104628</v>
      </c>
      <c r="E29" s="220" t="s">
        <v>921</v>
      </c>
      <c r="F29" s="219" t="str">
        <f>IF(Tableau1[[#This Row],[Nom
]]&lt;&gt;"",VLOOKUP(E29,DATA!A:U,2,FALSE),"")</f>
        <v>Lionel</v>
      </c>
      <c r="G29" s="205" t="s">
        <v>9</v>
      </c>
      <c r="H29" s="205" t="s">
        <v>1338</v>
      </c>
      <c r="I29" s="221"/>
      <c r="J29" s="205" t="s">
        <v>1329</v>
      </c>
      <c r="K29" s="206">
        <v>7</v>
      </c>
      <c r="L29" s="207">
        <v>162</v>
      </c>
      <c r="M29" s="222" t="s">
        <v>5</v>
      </c>
      <c r="N29" s="223" t="s">
        <v>1449</v>
      </c>
      <c r="O29" s="222"/>
      <c r="P29" s="223"/>
    </row>
    <row r="30" spans="1:16" x14ac:dyDescent="0.35">
      <c r="A30" s="217" t="str">
        <f>IF(Tableau1[[#This Row],[Nom
]]&lt;&gt;"",VLOOKUP(Tableau1[[#This Row],[Matricule 
]],BASEDATA,5,FALSE),"")</f>
        <v>DVC</v>
      </c>
      <c r="B30" s="217" t="str">
        <f>IF(Tableau1[[#This Row],[Nom
]]&lt;&gt;"",VLOOKUP(Tableau1[[#This Row],[Matricule 
]],BASEDATA,3,FALSE),"")</f>
        <v>Aub.</v>
      </c>
      <c r="C30" s="218" t="str">
        <f>IF(Tableau1[[#This Row],[Nom
]]&lt;&gt;"",VLOOKUP(Tableau1[[#This Row],[Matricule 
]],BASEDATA,2,FALSE),"")</f>
        <v>SENEPART</v>
      </c>
      <c r="D30" s="219">
        <f>IF(Tableau1[[#This Row],[Nom
]]&lt;&gt;"",VLOOKUP(E30,DATA!A:U,3,FALSE),"")</f>
        <v>104383</v>
      </c>
      <c r="E30" s="220" t="s">
        <v>411</v>
      </c>
      <c r="F30" s="219" t="str">
        <f>IF(Tableau1[[#This Row],[Nom
]]&lt;&gt;"",VLOOKUP(E30,DATA!A:U,2,FALSE),"")</f>
        <v>Jeremy</v>
      </c>
      <c r="G30" s="205" t="s">
        <v>9</v>
      </c>
      <c r="H30" s="205" t="s">
        <v>1331</v>
      </c>
      <c r="I30" s="221"/>
      <c r="J30" s="205" t="s">
        <v>1329</v>
      </c>
      <c r="K30" s="206">
        <v>1.5</v>
      </c>
      <c r="L30" s="207">
        <v>53</v>
      </c>
      <c r="M30" s="222" t="s">
        <v>5</v>
      </c>
      <c r="N30" s="223" t="s">
        <v>1449</v>
      </c>
      <c r="O30" s="222"/>
      <c r="P30" s="223"/>
    </row>
    <row r="31" spans="1:16" x14ac:dyDescent="0.35">
      <c r="A31" s="217" t="str">
        <f>IF(Tableau1[[#This Row],[Nom
]]&lt;&gt;"",VLOOKUP(Tableau1[[#This Row],[Matricule 
]],BASEDATA,5,FALSE),"")</f>
        <v>DVC</v>
      </c>
      <c r="B31" s="217" t="str">
        <f>IF(Tableau1[[#This Row],[Nom
]]&lt;&gt;"",VLOOKUP(Tableau1[[#This Row],[Matricule 
]],BASEDATA,3,FALSE),"")</f>
        <v>Aub.</v>
      </c>
      <c r="C31" s="218" t="str">
        <f>IF(Tableau1[[#This Row],[Nom
]]&lt;&gt;"",VLOOKUP(Tableau1[[#This Row],[Matricule 
]],BASEDATA,2,FALSE),"")</f>
        <v>SENEPART</v>
      </c>
      <c r="D31" s="219">
        <f>IF(Tableau1[[#This Row],[Nom
]]&lt;&gt;"",VLOOKUP(E31,DATA!A:U,3,FALSE),"")</f>
        <v>104383</v>
      </c>
      <c r="E31" s="220" t="s">
        <v>411</v>
      </c>
      <c r="F31" s="219" t="str">
        <f>IF(Tableau1[[#This Row],[Nom
]]&lt;&gt;"",VLOOKUP(E31,DATA!A:U,2,FALSE),"")</f>
        <v>Jeremy</v>
      </c>
      <c r="G31" s="205" t="s">
        <v>9</v>
      </c>
      <c r="H31" s="205" t="s">
        <v>1351</v>
      </c>
      <c r="I31" s="221"/>
      <c r="J31" s="205" t="s">
        <v>1349</v>
      </c>
      <c r="K31" s="206">
        <v>10.5</v>
      </c>
      <c r="L31" s="207">
        <v>260</v>
      </c>
      <c r="M31" s="222" t="s">
        <v>5</v>
      </c>
      <c r="N31" s="223" t="s">
        <v>1449</v>
      </c>
      <c r="O31" s="222"/>
      <c r="P31" s="223"/>
    </row>
    <row r="32" spans="1:16" x14ac:dyDescent="0.35">
      <c r="A32" s="217" t="str">
        <f>IF(Tableau1[[#This Row],[Nom
]]&lt;&gt;"",VLOOKUP(Tableau1[[#This Row],[Matricule 
]],BASEDATA,5,FALSE),"")</f>
        <v>DVC</v>
      </c>
      <c r="B32" s="217" t="str">
        <f>IF(Tableau1[[#This Row],[Nom
]]&lt;&gt;"",VLOOKUP(Tableau1[[#This Row],[Matricule 
]],BASEDATA,3,FALSE),"")</f>
        <v>Lattes</v>
      </c>
      <c r="C32" s="218" t="str">
        <f>IF(Tableau1[[#This Row],[Nom
]]&lt;&gt;"",VLOOKUP(Tableau1[[#This Row],[Matricule 
]],BASEDATA,2,FALSE),"")</f>
        <v>JACKEL</v>
      </c>
      <c r="D32" s="219">
        <f>IF(Tableau1[[#This Row],[Nom
]]&lt;&gt;"",VLOOKUP(E32,DATA!A:U,3,FALSE),"")</f>
        <v>240339</v>
      </c>
      <c r="E32" s="220" t="s">
        <v>1177</v>
      </c>
      <c r="F32" s="219" t="str">
        <f>IF(Tableau1[[#This Row],[Nom
]]&lt;&gt;"",VLOOKUP(E32,DATA!A:U,2,FALSE),"")</f>
        <v>Anouar</v>
      </c>
      <c r="G32" s="205" t="s">
        <v>9</v>
      </c>
      <c r="H32" s="205" t="s">
        <v>1348</v>
      </c>
      <c r="I32" s="221"/>
      <c r="J32" s="205" t="s">
        <v>1349</v>
      </c>
      <c r="K32" s="206">
        <v>10.5</v>
      </c>
      <c r="L32" s="207">
        <v>260</v>
      </c>
      <c r="M32" s="222" t="s">
        <v>5</v>
      </c>
      <c r="N32" s="223" t="s">
        <v>1449</v>
      </c>
      <c r="O32" s="222"/>
      <c r="P32" s="223"/>
    </row>
    <row r="33" spans="1:16" x14ac:dyDescent="0.35">
      <c r="A33" s="208" t="str">
        <f>IF(Tableau1[[#This Row],[Nom
]]&lt;&gt;"",VLOOKUP(Tableau1[[#This Row],[Matricule 
]],BASEDATA,5,FALSE),"")</f>
        <v>DVC</v>
      </c>
      <c r="B33" s="217" t="str">
        <f>IF(Tableau1[[#This Row],[Nom
]]&lt;&gt;"",VLOOKUP(Tableau1[[#This Row],[Matricule 
]],BASEDATA,3,FALSE),"")</f>
        <v>Aub.</v>
      </c>
      <c r="C33" s="218" t="str">
        <f>IF(Tableau1[[#This Row],[Nom
]]&lt;&gt;"",VLOOKUP(Tableau1[[#This Row],[Matricule 
]],BASEDATA,2,FALSE),"")</f>
        <v>FUENTES</v>
      </c>
      <c r="D33" s="219">
        <f>IF(Tableau1[[#This Row],[Nom
]]&lt;&gt;"",VLOOKUP(E33,DATA!A:U,3,FALSE),"")</f>
        <v>103071</v>
      </c>
      <c r="E33" s="204" t="s">
        <v>424</v>
      </c>
      <c r="F33" s="219" t="str">
        <f>IF(Tableau1[[#This Row],[Nom
]]&lt;&gt;"",VLOOKUP(E33,DATA!A:U,2,FALSE),"")</f>
        <v>Claudine</v>
      </c>
      <c r="G33" s="205" t="s">
        <v>9</v>
      </c>
      <c r="H33" s="205" t="s">
        <v>1328</v>
      </c>
      <c r="I33" s="206"/>
      <c r="J33" s="205" t="s">
        <v>1329</v>
      </c>
      <c r="K33" s="206">
        <v>7</v>
      </c>
      <c r="L33" s="207">
        <v>124</v>
      </c>
      <c r="M33" s="222" t="s">
        <v>5</v>
      </c>
      <c r="N33" s="223" t="s">
        <v>1449</v>
      </c>
      <c r="O33" s="212"/>
      <c r="P33" s="213"/>
    </row>
    <row r="34" spans="1:16" x14ac:dyDescent="0.35">
      <c r="A34" s="217" t="str">
        <f>IF(Tableau1[[#This Row],[Nom
]]&lt;&gt;"",VLOOKUP(Tableau1[[#This Row],[Matricule 
]],BASEDATA,5,FALSE),"")</f>
        <v>DVC</v>
      </c>
      <c r="B34" s="217" t="str">
        <f>IF(Tableau1[[#This Row],[Nom
]]&lt;&gt;"",VLOOKUP(Tableau1[[#This Row],[Matricule 
]],BASEDATA,3,FALSE),"")</f>
        <v>Lattes</v>
      </c>
      <c r="C34" s="218" t="str">
        <f>IF(Tableau1[[#This Row],[Nom
]]&lt;&gt;"",VLOOKUP(Tableau1[[#This Row],[Matricule 
]],BASEDATA,2,FALSE),"")</f>
        <v>VERNE</v>
      </c>
      <c r="D34" s="219">
        <f>IF(Tableau1[[#This Row],[Nom
]]&lt;&gt;"",VLOOKUP(E34,DATA!A:U,3,FALSE),"")</f>
        <v>191742</v>
      </c>
      <c r="E34" s="220" t="s">
        <v>1145</v>
      </c>
      <c r="F34" s="219" t="str">
        <f>IF(Tableau1[[#This Row],[Nom
]]&lt;&gt;"",VLOOKUP(E34,DATA!A:U,2,FALSE),"")</f>
        <v>Mohamed</v>
      </c>
      <c r="G34" s="205" t="s">
        <v>9</v>
      </c>
      <c r="H34" s="205" t="s">
        <v>1338</v>
      </c>
      <c r="I34" s="221"/>
      <c r="J34" s="205" t="s">
        <v>1329</v>
      </c>
      <c r="K34" s="206">
        <v>7</v>
      </c>
      <c r="L34" s="207">
        <v>162</v>
      </c>
      <c r="M34" s="222" t="s">
        <v>5</v>
      </c>
      <c r="N34" s="223" t="s">
        <v>1449</v>
      </c>
      <c r="O34" s="222"/>
      <c r="P34" s="223"/>
    </row>
    <row r="35" spans="1:16" x14ac:dyDescent="0.35">
      <c r="A35" s="217" t="str">
        <f>IF(Tableau1[[#This Row],[Nom
]]&lt;&gt;"",VLOOKUP(Tableau1[[#This Row],[Matricule 
]],BASEDATA,5,FALSE),"")</f>
        <v>DVC</v>
      </c>
      <c r="B35" s="217" t="str">
        <f>IF(Tableau1[[#This Row],[Nom
]]&lt;&gt;"",VLOOKUP(Tableau1[[#This Row],[Matricule 
]],BASEDATA,3,FALSE),"")</f>
        <v>Lattes</v>
      </c>
      <c r="C35" s="218" t="str">
        <f>IF(Tableau1[[#This Row],[Nom
]]&lt;&gt;"",VLOOKUP(Tableau1[[#This Row],[Matricule 
]],BASEDATA,2,FALSE),"")</f>
        <v>VERNE</v>
      </c>
      <c r="D35" s="219">
        <f>IF(Tableau1[[#This Row],[Nom
]]&lt;&gt;"",VLOOKUP(E35,DATA!A:U,3,FALSE),"")</f>
        <v>191742</v>
      </c>
      <c r="E35" s="220" t="s">
        <v>1145</v>
      </c>
      <c r="F35" s="219" t="str">
        <f>IF(Tableau1[[#This Row],[Nom
]]&lt;&gt;"",VLOOKUP(E35,DATA!A:U,2,FALSE),"")</f>
        <v>Mohamed</v>
      </c>
      <c r="G35" s="205" t="s">
        <v>9</v>
      </c>
      <c r="H35" s="205" t="s">
        <v>1348</v>
      </c>
      <c r="I35" s="221"/>
      <c r="J35" s="205" t="s">
        <v>1349</v>
      </c>
      <c r="K35" s="206">
        <v>10.5</v>
      </c>
      <c r="L35" s="207">
        <v>260</v>
      </c>
      <c r="M35" s="222" t="s">
        <v>5</v>
      </c>
      <c r="N35" s="223" t="s">
        <v>1449</v>
      </c>
      <c r="O35" s="222"/>
      <c r="P35" s="223"/>
    </row>
    <row r="36" spans="1:16" x14ac:dyDescent="0.35">
      <c r="A36" s="217" t="str">
        <f>IF(Tableau1[[#This Row],[Nom
]]&lt;&gt;"",VLOOKUP(Tableau1[[#This Row],[Matricule 
]],BASEDATA,5,FALSE),"")</f>
        <v>DVC</v>
      </c>
      <c r="B36" s="217" t="str">
        <f>IF(Tableau1[[#This Row],[Nom
]]&lt;&gt;"",VLOOKUP(Tableau1[[#This Row],[Matricule 
]],BASEDATA,3,FALSE),"")</f>
        <v>STG</v>
      </c>
      <c r="C36" s="218" t="str">
        <f>IF(Tableau1[[#This Row],[Nom
]]&lt;&gt;"",VLOOKUP(Tableau1[[#This Row],[Matricule 
]],BASEDATA,2,FALSE),"")</f>
        <v>XUEREB</v>
      </c>
      <c r="D36" s="219">
        <f>IF(Tableau1[[#This Row],[Nom
]]&lt;&gt;"",VLOOKUP(E36,DATA!A:U,3,FALSE),"")</f>
        <v>10559280</v>
      </c>
      <c r="E36" s="220" t="s">
        <v>927</v>
      </c>
      <c r="F36" s="219" t="str">
        <f>IF(Tableau1[[#This Row],[Nom
]]&lt;&gt;"",VLOOKUP(E36,DATA!A:U,2,FALSE),"")</f>
        <v>Christian</v>
      </c>
      <c r="G36" s="205" t="s">
        <v>9</v>
      </c>
      <c r="H36" s="205" t="s">
        <v>1331</v>
      </c>
      <c r="I36" s="221"/>
      <c r="J36" s="205" t="s">
        <v>1329</v>
      </c>
      <c r="K36" s="206">
        <v>1.5</v>
      </c>
      <c r="L36" s="207">
        <v>53</v>
      </c>
      <c r="M36" s="222" t="s">
        <v>5</v>
      </c>
      <c r="N36" s="223" t="s">
        <v>1449</v>
      </c>
      <c r="O36" s="222"/>
      <c r="P36" s="223"/>
    </row>
    <row r="37" spans="1:16" x14ac:dyDescent="0.35">
      <c r="A37" s="208" t="str">
        <f>IF(Tableau1[[#This Row],[Nom
]]&lt;&gt;"",VLOOKUP(Tableau1[[#This Row],[Matricule 
]],BASEDATA,5,FALSE),"")</f>
        <v>DVC</v>
      </c>
      <c r="B37" s="217" t="str">
        <f>IF(Tableau1[[#This Row],[Nom
]]&lt;&gt;"",VLOOKUP(Tableau1[[#This Row],[Matricule 
]],BASEDATA,3,FALSE),"")</f>
        <v>Aub.</v>
      </c>
      <c r="C37" s="218" t="str">
        <f>IF(Tableau1[[#This Row],[Nom
]]&lt;&gt;"",VLOOKUP(Tableau1[[#This Row],[Matricule 
]],BASEDATA,2,FALSE),"")</f>
        <v>SENEPART</v>
      </c>
      <c r="D37" s="219">
        <f>IF(Tableau1[[#This Row],[Nom
]]&lt;&gt;"",VLOOKUP(E37,DATA!A:U,3,FALSE),"")</f>
        <v>102925</v>
      </c>
      <c r="E37" s="204" t="s">
        <v>434</v>
      </c>
      <c r="F37" s="219" t="str">
        <f>IF(Tableau1[[#This Row],[Nom
]]&lt;&gt;"",VLOOKUP(E37,DATA!A:U,2,FALSE),"")</f>
        <v>Mohammed</v>
      </c>
      <c r="G37" s="205" t="s">
        <v>9</v>
      </c>
      <c r="H37" s="205" t="s">
        <v>1328</v>
      </c>
      <c r="I37" s="206"/>
      <c r="J37" s="205" t="s">
        <v>1329</v>
      </c>
      <c r="K37" s="206">
        <v>7</v>
      </c>
      <c r="L37" s="207">
        <v>124</v>
      </c>
      <c r="M37" s="222" t="s">
        <v>5</v>
      </c>
      <c r="N37" s="223" t="s">
        <v>1449</v>
      </c>
      <c r="O37" s="212"/>
      <c r="P37" s="213"/>
    </row>
    <row r="38" spans="1:16" x14ac:dyDescent="0.35">
      <c r="A38" s="217" t="str">
        <f>IF(Tableau1[[#This Row],[Nom
]]&lt;&gt;"",VLOOKUP(Tableau1[[#This Row],[Matricule 
]],BASEDATA,5,FALSE),"")</f>
        <v>DVC</v>
      </c>
      <c r="B38" s="217" t="str">
        <f>IF(Tableau1[[#This Row],[Nom
]]&lt;&gt;"",VLOOKUP(Tableau1[[#This Row],[Matricule 
]],BASEDATA,3,FALSE),"")</f>
        <v>Aub.</v>
      </c>
      <c r="C38" s="218" t="str">
        <f>IF(Tableau1[[#This Row],[Nom
]]&lt;&gt;"",VLOOKUP(Tableau1[[#This Row],[Matricule 
]],BASEDATA,2,FALSE),"")</f>
        <v>SENEPART</v>
      </c>
      <c r="D38" s="219">
        <f>IF(Tableau1[[#This Row],[Nom
]]&lt;&gt;"",VLOOKUP(E38,DATA!A:U,3,FALSE),"")</f>
        <v>102925</v>
      </c>
      <c r="E38" s="220" t="s">
        <v>434</v>
      </c>
      <c r="F38" s="219" t="str">
        <f>IF(Tableau1[[#This Row],[Nom
]]&lt;&gt;"",VLOOKUP(E38,DATA!A:U,2,FALSE),"")</f>
        <v>Mohammed</v>
      </c>
      <c r="G38" s="205" t="s">
        <v>9</v>
      </c>
      <c r="H38" s="205" t="s">
        <v>1331</v>
      </c>
      <c r="I38" s="221"/>
      <c r="J38" s="205" t="s">
        <v>1329</v>
      </c>
      <c r="K38" s="206">
        <v>1.5</v>
      </c>
      <c r="L38" s="207">
        <v>53</v>
      </c>
      <c r="M38" s="222" t="s">
        <v>5</v>
      </c>
      <c r="N38" s="223" t="s">
        <v>1449</v>
      </c>
      <c r="O38" s="222"/>
      <c r="P38" s="223"/>
    </row>
    <row r="39" spans="1:16" x14ac:dyDescent="0.35">
      <c r="A39" s="217" t="str">
        <f>IF(Tableau1[[#This Row],[Nom
]]&lt;&gt;"",VLOOKUP(Tableau1[[#This Row],[Matricule 
]],BASEDATA,5,FALSE),"")</f>
        <v>DVC</v>
      </c>
      <c r="B39" s="217" t="str">
        <f>IF(Tableau1[[#This Row],[Nom
]]&lt;&gt;"",VLOOKUP(Tableau1[[#This Row],[Matricule 
]],BASEDATA,3,FALSE),"")</f>
        <v>Aub.</v>
      </c>
      <c r="C39" s="218" t="str">
        <f>IF(Tableau1[[#This Row],[Nom
]]&lt;&gt;"",VLOOKUP(Tableau1[[#This Row],[Matricule 
]],BASEDATA,2,FALSE),"")</f>
        <v>SENEPART</v>
      </c>
      <c r="D39" s="219">
        <f>IF(Tableau1[[#This Row],[Nom
]]&lt;&gt;"",VLOOKUP(E39,DATA!A:U,3,FALSE),"")</f>
        <v>102925</v>
      </c>
      <c r="E39" s="220" t="s">
        <v>434</v>
      </c>
      <c r="F39" s="219" t="str">
        <f>IF(Tableau1[[#This Row],[Nom
]]&lt;&gt;"",VLOOKUP(E39,DATA!A:U,2,FALSE),"")</f>
        <v>Mohammed</v>
      </c>
      <c r="G39" s="205" t="s">
        <v>9</v>
      </c>
      <c r="H39" s="205" t="s">
        <v>1338</v>
      </c>
      <c r="I39" s="221"/>
      <c r="J39" s="205" t="s">
        <v>1329</v>
      </c>
      <c r="K39" s="206">
        <v>7</v>
      </c>
      <c r="L39" s="207">
        <v>162</v>
      </c>
      <c r="M39" s="222" t="s">
        <v>5</v>
      </c>
      <c r="N39" s="223" t="s">
        <v>1449</v>
      </c>
      <c r="O39" s="222"/>
      <c r="P39" s="223"/>
    </row>
    <row r="40" spans="1:16" x14ac:dyDescent="0.35">
      <c r="A40" s="208" t="str">
        <f>IF(Tableau1[[#This Row],[Nom
]]&lt;&gt;"",VLOOKUP(Tableau1[[#This Row],[Matricule 
]],BASEDATA,5,FALSE),"")</f>
        <v>DVC</v>
      </c>
      <c r="B40" s="217" t="str">
        <f>IF(Tableau1[[#This Row],[Nom
]]&lt;&gt;"",VLOOKUP(Tableau1[[#This Row],[Matricule 
]],BASEDATA,3,FALSE),"")</f>
        <v>Aub.</v>
      </c>
      <c r="C40" s="218" t="str">
        <f>IF(Tableau1[[#This Row],[Nom
]]&lt;&gt;"",VLOOKUP(Tableau1[[#This Row],[Matricule 
]],BASEDATA,2,FALSE),"")</f>
        <v>ALIX</v>
      </c>
      <c r="D40" s="219">
        <f>IF(Tableau1[[#This Row],[Nom
]]&lt;&gt;"",VLOOKUP(E40,DATA!A:U,3,FALSE),"")</f>
        <v>102971</v>
      </c>
      <c r="E40" s="204" t="s">
        <v>439</v>
      </c>
      <c r="F40" s="219" t="str">
        <f>IF(Tableau1[[#This Row],[Nom
]]&lt;&gt;"",VLOOKUP(E40,DATA!A:U,2,FALSE),"")</f>
        <v>Henri</v>
      </c>
      <c r="G40" s="205" t="s">
        <v>9</v>
      </c>
      <c r="H40" s="205" t="s">
        <v>1328</v>
      </c>
      <c r="I40" s="206"/>
      <c r="J40" s="205" t="s">
        <v>1329</v>
      </c>
      <c r="K40" s="206">
        <v>7</v>
      </c>
      <c r="L40" s="207">
        <v>124</v>
      </c>
      <c r="M40" s="222" t="s">
        <v>5</v>
      </c>
      <c r="N40" s="223" t="s">
        <v>1449</v>
      </c>
      <c r="O40" s="212"/>
      <c r="P40" s="213"/>
    </row>
    <row r="41" spans="1:16" x14ac:dyDescent="0.35">
      <c r="A41" s="217" t="str">
        <f>IF(Tableau1[[#This Row],[Nom
]]&lt;&gt;"",VLOOKUP(Tableau1[[#This Row],[Matricule 
]],BASEDATA,5,FALSE),"")</f>
        <v>DVC</v>
      </c>
      <c r="B41" s="217" t="str">
        <f>IF(Tableau1[[#This Row],[Nom
]]&lt;&gt;"",VLOOKUP(Tableau1[[#This Row],[Matricule 
]],BASEDATA,3,FALSE),"")</f>
        <v>Aub.</v>
      </c>
      <c r="C41" s="218" t="str">
        <f>IF(Tableau1[[#This Row],[Nom
]]&lt;&gt;"",VLOOKUP(Tableau1[[#This Row],[Matricule 
]],BASEDATA,2,FALSE),"")</f>
        <v>ALIX</v>
      </c>
      <c r="D41" s="219">
        <f>IF(Tableau1[[#This Row],[Nom
]]&lt;&gt;"",VLOOKUP(E41,DATA!A:U,3,FALSE),"")</f>
        <v>102971</v>
      </c>
      <c r="E41" s="220" t="s">
        <v>439</v>
      </c>
      <c r="F41" s="219" t="str">
        <f>IF(Tableau1[[#This Row],[Nom
]]&lt;&gt;"",VLOOKUP(E41,DATA!A:U,2,FALSE),"")</f>
        <v>Henri</v>
      </c>
      <c r="G41" s="205" t="s">
        <v>9</v>
      </c>
      <c r="H41" s="205" t="s">
        <v>1331</v>
      </c>
      <c r="I41" s="221"/>
      <c r="J41" s="205" t="s">
        <v>1329</v>
      </c>
      <c r="K41" s="206">
        <v>1.5</v>
      </c>
      <c r="L41" s="207">
        <v>53</v>
      </c>
      <c r="M41" s="222" t="s">
        <v>5</v>
      </c>
      <c r="N41" s="223" t="s">
        <v>1449</v>
      </c>
      <c r="O41" s="222"/>
      <c r="P41" s="223"/>
    </row>
    <row r="42" spans="1:16" x14ac:dyDescent="0.35">
      <c r="A42" s="208" t="str">
        <f>IF(Tableau1[[#This Row],[Nom
]]&lt;&gt;"",VLOOKUP(Tableau1[[#This Row],[Matricule 
]],BASEDATA,5,FALSE),"")</f>
        <v>DVC</v>
      </c>
      <c r="B42" s="217" t="str">
        <f>IF(Tableau1[[#This Row],[Nom
]]&lt;&gt;"",VLOOKUP(Tableau1[[#This Row],[Matricule 
]],BASEDATA,3,FALSE),"")</f>
        <v>Aub.</v>
      </c>
      <c r="C42" s="218" t="str">
        <f>IF(Tableau1[[#This Row],[Nom
]]&lt;&gt;"",VLOOKUP(Tableau1[[#This Row],[Matricule 
]],BASEDATA,2,FALSE),"")</f>
        <v>SAVY</v>
      </c>
      <c r="D42" s="219">
        <f>IF(Tableau1[[#This Row],[Nom
]]&lt;&gt;"",VLOOKUP(E42,DATA!A:U,3,FALSE),"")</f>
        <v>103085</v>
      </c>
      <c r="E42" s="209" t="s">
        <v>444</v>
      </c>
      <c r="F42" s="219" t="str">
        <f>IF(Tableau1[[#This Row],[Nom
]]&lt;&gt;"",VLOOKUP(E42,DATA!A:U,2,FALSE),"")</f>
        <v>Michel</v>
      </c>
      <c r="G42" s="205" t="s">
        <v>9</v>
      </c>
      <c r="H42" s="205" t="s">
        <v>1328</v>
      </c>
      <c r="I42" s="210"/>
      <c r="J42" s="205" t="s">
        <v>1329</v>
      </c>
      <c r="K42" s="206">
        <v>7</v>
      </c>
      <c r="L42" s="207">
        <v>124</v>
      </c>
      <c r="M42" s="222" t="s">
        <v>5</v>
      </c>
      <c r="N42" s="223" t="s">
        <v>1449</v>
      </c>
      <c r="O42" s="214"/>
      <c r="P42" s="215"/>
    </row>
    <row r="43" spans="1:16" x14ac:dyDescent="0.35">
      <c r="A43" s="217" t="str">
        <f>IF(Tableau1[[#This Row],[Nom
]]&lt;&gt;"",VLOOKUP(Tableau1[[#This Row],[Matricule 
]],BASEDATA,5,FALSE),"")</f>
        <v>DVC</v>
      </c>
      <c r="B43" s="217" t="str">
        <f>IF(Tableau1[[#This Row],[Nom
]]&lt;&gt;"",VLOOKUP(Tableau1[[#This Row],[Matricule 
]],BASEDATA,3,FALSE),"")</f>
        <v>Aub.</v>
      </c>
      <c r="C43" s="218" t="str">
        <f>IF(Tableau1[[#This Row],[Nom
]]&lt;&gt;"",VLOOKUP(Tableau1[[#This Row],[Matricule 
]],BASEDATA,2,FALSE),"")</f>
        <v>SAVY</v>
      </c>
      <c r="D43" s="219">
        <f>IF(Tableau1[[#This Row],[Nom
]]&lt;&gt;"",VLOOKUP(E43,DATA!A:U,3,FALSE),"")</f>
        <v>103085</v>
      </c>
      <c r="E43" s="220" t="s">
        <v>444</v>
      </c>
      <c r="F43" s="219" t="str">
        <f>IF(Tableau1[[#This Row],[Nom
]]&lt;&gt;"",VLOOKUP(E43,DATA!A:U,2,FALSE),"")</f>
        <v>Michel</v>
      </c>
      <c r="G43" s="205" t="s">
        <v>9</v>
      </c>
      <c r="H43" s="205" t="s">
        <v>1331</v>
      </c>
      <c r="I43" s="221"/>
      <c r="J43" s="205" t="s">
        <v>1329</v>
      </c>
      <c r="K43" s="206">
        <v>1.5</v>
      </c>
      <c r="L43" s="207">
        <v>53</v>
      </c>
      <c r="M43" s="222" t="s">
        <v>5</v>
      </c>
      <c r="N43" s="223" t="s">
        <v>1449</v>
      </c>
      <c r="O43" s="222"/>
      <c r="P43" s="223"/>
    </row>
    <row r="44" spans="1:16" x14ac:dyDescent="0.35">
      <c r="A44" s="217" t="str">
        <f>IF(Tableau1[[#This Row],[Nom
]]&lt;&gt;"",VLOOKUP(Tableau1[[#This Row],[Matricule 
]],BASEDATA,5,FALSE),"")</f>
        <v>DVC</v>
      </c>
      <c r="B44" s="217" t="str">
        <f>IF(Tableau1[[#This Row],[Nom
]]&lt;&gt;"",VLOOKUP(Tableau1[[#This Row],[Matricule 
]],BASEDATA,3,FALSE),"")</f>
        <v>STG</v>
      </c>
      <c r="C44" s="218" t="str">
        <f>IF(Tableau1[[#This Row],[Nom
]]&lt;&gt;"",VLOOKUP(Tableau1[[#This Row],[Matricule 
]],BASEDATA,2,FALSE),"")</f>
        <v>XUEREB</v>
      </c>
      <c r="D44" s="219">
        <f>IF(Tableau1[[#This Row],[Nom
]]&lt;&gt;"",VLOOKUP(E44,DATA!A:U,3,FALSE),"")</f>
        <v>10559278</v>
      </c>
      <c r="E44" s="209" t="s">
        <v>932</v>
      </c>
      <c r="F44" s="219" t="str">
        <f>IF(Tableau1[[#This Row],[Nom
]]&lt;&gt;"",VLOOKUP(E44,DATA!A:U,2,FALSE),"")</f>
        <v>Bertrand</v>
      </c>
      <c r="G44" s="205" t="s">
        <v>9</v>
      </c>
      <c r="H44" s="205" t="s">
        <v>1331</v>
      </c>
      <c r="I44" s="221"/>
      <c r="J44" s="205" t="s">
        <v>1329</v>
      </c>
      <c r="K44" s="206">
        <v>1.5</v>
      </c>
      <c r="L44" s="207">
        <v>53</v>
      </c>
      <c r="M44" s="222" t="s">
        <v>5</v>
      </c>
      <c r="N44" s="223" t="s">
        <v>1449</v>
      </c>
      <c r="O44" s="222"/>
      <c r="P44" s="223"/>
    </row>
    <row r="45" spans="1:16" x14ac:dyDescent="0.35">
      <c r="A45" s="217" t="str">
        <f>IF(Tableau1[[#This Row],[Nom
]]&lt;&gt;"",VLOOKUP(Tableau1[[#This Row],[Matricule 
]],BASEDATA,5,FALSE),"")</f>
        <v>Non DVC</v>
      </c>
      <c r="B45" s="217" t="str">
        <f>IF(Tableau1[[#This Row],[Nom
]]&lt;&gt;"",VLOOKUP(Tableau1[[#This Row],[Matricule 
]],BASEDATA,3,FALSE),"")</f>
        <v>Lattes</v>
      </c>
      <c r="C45" s="218" t="str">
        <f>IF(Tableau1[[#This Row],[Nom
]]&lt;&gt;"",VLOOKUP(Tableau1[[#This Row],[Matricule 
]],BASEDATA,2,FALSE),"")</f>
        <v>VERNE</v>
      </c>
      <c r="D45" s="219">
        <f>IF(Tableau1[[#This Row],[Nom
]]&lt;&gt;"",VLOOKUP(E45,DATA!A:U,3,FALSE),"")</f>
        <v>191166</v>
      </c>
      <c r="E45" s="209" t="s">
        <v>1062</v>
      </c>
      <c r="F45" s="219" t="str">
        <f>IF(Tableau1[[#This Row],[Nom
]]&lt;&gt;"",VLOOKUP(E45,DATA!A:U,2,FALSE),"")</f>
        <v>Amandine</v>
      </c>
      <c r="G45" s="205" t="s">
        <v>9</v>
      </c>
      <c r="H45" s="205" t="s">
        <v>1328</v>
      </c>
      <c r="I45" s="221"/>
      <c r="J45" s="205" t="s">
        <v>1329</v>
      </c>
      <c r="K45" s="206">
        <v>7</v>
      </c>
      <c r="L45" s="207">
        <v>124</v>
      </c>
      <c r="M45" s="222" t="s">
        <v>5</v>
      </c>
      <c r="N45" s="223" t="s">
        <v>1449</v>
      </c>
      <c r="O45" s="222"/>
      <c r="P45" s="223"/>
    </row>
    <row r="46" spans="1:16" x14ac:dyDescent="0.35">
      <c r="A46" s="217" t="str">
        <f>IF(Tableau1[[#This Row],[Nom
]]&lt;&gt;"",VLOOKUP(Tableau1[[#This Row],[Matricule 
]],BASEDATA,5,FALSE),"")</f>
        <v>DVC</v>
      </c>
      <c r="B46" s="217" t="str">
        <f>IF(Tableau1[[#This Row],[Nom
]]&lt;&gt;"",VLOOKUP(Tableau1[[#This Row],[Matricule 
]],BASEDATA,3,FALSE),"")</f>
        <v>Aub.</v>
      </c>
      <c r="C46" s="218" t="str">
        <f>IF(Tableau1[[#This Row],[Nom
]]&lt;&gt;"",VLOOKUP(Tableau1[[#This Row],[Matricule 
]],BASEDATA,2,FALSE),"")</f>
        <v>ALIX</v>
      </c>
      <c r="D46" s="219">
        <f>IF(Tableau1[[#This Row],[Nom
]]&lt;&gt;"",VLOOKUP(E46,DATA!A:U,3,FALSE),"")</f>
        <v>102961</v>
      </c>
      <c r="E46" s="220" t="s">
        <v>447</v>
      </c>
      <c r="F46" s="219" t="str">
        <f>IF(Tableau1[[#This Row],[Nom
]]&lt;&gt;"",VLOOKUP(E46,DATA!A:U,2,FALSE),"")</f>
        <v>Dominique</v>
      </c>
      <c r="G46" s="205" t="s">
        <v>9</v>
      </c>
      <c r="H46" s="205" t="s">
        <v>1345</v>
      </c>
      <c r="I46" s="221"/>
      <c r="J46" s="205" t="s">
        <v>1346</v>
      </c>
      <c r="K46" s="206">
        <v>7</v>
      </c>
      <c r="L46" s="207">
        <v>117</v>
      </c>
      <c r="M46" s="222" t="s">
        <v>5</v>
      </c>
      <c r="N46" s="223" t="s">
        <v>1449</v>
      </c>
      <c r="O46" s="222"/>
      <c r="P46" s="223"/>
    </row>
    <row r="47" spans="1:16" x14ac:dyDescent="0.35">
      <c r="A47" s="217" t="str">
        <f>IF(Tableau1[[#This Row],[Nom
]]&lt;&gt;"",VLOOKUP(Tableau1[[#This Row],[Matricule 
]],BASEDATA,5,FALSE),"")</f>
        <v>DVC</v>
      </c>
      <c r="B47" s="217" t="str">
        <f>IF(Tableau1[[#This Row],[Nom
]]&lt;&gt;"",VLOOKUP(Tableau1[[#This Row],[Matricule 
]],BASEDATA,3,FALSE),"")</f>
        <v>Aub.</v>
      </c>
      <c r="C47" s="218" t="str">
        <f>IF(Tableau1[[#This Row],[Nom
]]&lt;&gt;"",VLOOKUP(Tableau1[[#This Row],[Matricule 
]],BASEDATA,2,FALSE),"")</f>
        <v>ALIX</v>
      </c>
      <c r="D47" s="219">
        <f>IF(Tableau1[[#This Row],[Nom
]]&lt;&gt;"",VLOOKUP(E47,DATA!A:U,3,FALSE),"")</f>
        <v>103028</v>
      </c>
      <c r="E47" s="220" t="s">
        <v>451</v>
      </c>
      <c r="F47" s="219" t="str">
        <f>IF(Tableau1[[#This Row],[Nom
]]&lt;&gt;"",VLOOKUP(E47,DATA!A:U,2,FALSE),"")</f>
        <v>Daniel</v>
      </c>
      <c r="G47" s="205" t="s">
        <v>9</v>
      </c>
      <c r="H47" s="205" t="s">
        <v>1345</v>
      </c>
      <c r="I47" s="221"/>
      <c r="J47" s="205" t="s">
        <v>1346</v>
      </c>
      <c r="K47" s="206">
        <v>7</v>
      </c>
      <c r="L47" s="207">
        <v>117</v>
      </c>
      <c r="M47" s="222" t="s">
        <v>5</v>
      </c>
      <c r="N47" s="223" t="s">
        <v>1449</v>
      </c>
      <c r="O47" s="222"/>
      <c r="P47" s="223"/>
    </row>
    <row r="48" spans="1:16" x14ac:dyDescent="0.35">
      <c r="A48" s="217" t="str">
        <f>IF(Tableau1[[#This Row],[Nom
]]&lt;&gt;"",VLOOKUP(Tableau1[[#This Row],[Matricule 
]],BASEDATA,5,FALSE),"")</f>
        <v>DVC</v>
      </c>
      <c r="B48" s="217" t="str">
        <f>IF(Tableau1[[#This Row],[Nom
]]&lt;&gt;"",VLOOKUP(Tableau1[[#This Row],[Matricule 
]],BASEDATA,3,FALSE),"")</f>
        <v>Lattes</v>
      </c>
      <c r="C48" s="218" t="str">
        <f>IF(Tableau1[[#This Row],[Nom
]]&lt;&gt;"",VLOOKUP(Tableau1[[#This Row],[Matricule 
]],BASEDATA,2,FALSE),"")</f>
        <v>VERNE</v>
      </c>
      <c r="D48" s="219">
        <f>IF(Tableau1[[#This Row],[Nom
]]&lt;&gt;"",VLOOKUP(E48,DATA!A:U,3,FALSE),"")</f>
        <v>192053</v>
      </c>
      <c r="E48" s="220" t="s">
        <v>1162</v>
      </c>
      <c r="F48" s="219" t="str">
        <f>IF(Tableau1[[#This Row],[Nom
]]&lt;&gt;"",VLOOKUP(E48,DATA!A:U,2,FALSE),"")</f>
        <v>Anne</v>
      </c>
      <c r="G48" s="205" t="s">
        <v>9</v>
      </c>
      <c r="H48" s="205" t="s">
        <v>1328</v>
      </c>
      <c r="I48" s="221"/>
      <c r="J48" s="205" t="s">
        <v>1329</v>
      </c>
      <c r="K48" s="206">
        <v>7</v>
      </c>
      <c r="L48" s="207">
        <v>124</v>
      </c>
      <c r="M48" s="222" t="s">
        <v>5</v>
      </c>
      <c r="N48" s="223" t="s">
        <v>1449</v>
      </c>
      <c r="O48" s="222"/>
      <c r="P48" s="223"/>
    </row>
    <row r="49" spans="1:16" x14ac:dyDescent="0.35">
      <c r="A49" s="217" t="str">
        <f>IF(Tableau1[[#This Row],[Nom
]]&lt;&gt;"",VLOOKUP(Tableau1[[#This Row],[Matricule 
]],BASEDATA,5,FALSE),"")</f>
        <v>DVC</v>
      </c>
      <c r="B49" s="217" t="str">
        <f>IF(Tableau1[[#This Row],[Nom
]]&lt;&gt;"",VLOOKUP(Tableau1[[#This Row],[Matricule 
]],BASEDATA,3,FALSE),"")</f>
        <v>Lattes</v>
      </c>
      <c r="C49" s="218" t="str">
        <f>IF(Tableau1[[#This Row],[Nom
]]&lt;&gt;"",VLOOKUP(Tableau1[[#This Row],[Matricule 
]],BASEDATA,2,FALSE),"")</f>
        <v>VERNE</v>
      </c>
      <c r="D49" s="219">
        <f>IF(Tableau1[[#This Row],[Nom
]]&lt;&gt;"",VLOOKUP(E49,DATA!A:U,3,FALSE),"")</f>
        <v>192053</v>
      </c>
      <c r="E49" s="220" t="s">
        <v>1162</v>
      </c>
      <c r="F49" s="219" t="str">
        <f>IF(Tableau1[[#This Row],[Nom
]]&lt;&gt;"",VLOOKUP(E49,DATA!A:U,2,FALSE),"")</f>
        <v>Anne</v>
      </c>
      <c r="G49" s="205" t="s">
        <v>9</v>
      </c>
      <c r="H49" s="205" t="s">
        <v>1338</v>
      </c>
      <c r="I49" s="221"/>
      <c r="J49" s="205" t="s">
        <v>1329</v>
      </c>
      <c r="K49" s="206">
        <v>7</v>
      </c>
      <c r="L49" s="207">
        <v>162</v>
      </c>
      <c r="M49" s="222" t="s">
        <v>5</v>
      </c>
      <c r="N49" s="223" t="s">
        <v>1449</v>
      </c>
      <c r="O49" s="222"/>
      <c r="P49" s="223"/>
    </row>
    <row r="50" spans="1:16" x14ac:dyDescent="0.35">
      <c r="A50" s="217" t="str">
        <f>IF(Tableau1[[#This Row],[Nom
]]&lt;&gt;"",VLOOKUP(Tableau1[[#This Row],[Matricule 
]],BASEDATA,5,FALSE),"")</f>
        <v>DVC</v>
      </c>
      <c r="B50" s="217" t="str">
        <f>IF(Tableau1[[#This Row],[Nom
]]&lt;&gt;"",VLOOKUP(Tableau1[[#This Row],[Matricule 
]],BASEDATA,3,FALSE),"")</f>
        <v>Lattes</v>
      </c>
      <c r="C50" s="218" t="str">
        <f>IF(Tableau1[[#This Row],[Nom
]]&lt;&gt;"",VLOOKUP(Tableau1[[#This Row],[Matricule 
]],BASEDATA,2,FALSE),"")</f>
        <v>VERNE</v>
      </c>
      <c r="D50" s="219">
        <f>IF(Tableau1[[#This Row],[Nom
]]&lt;&gt;"",VLOOKUP(E50,DATA!A:U,3,FALSE),"")</f>
        <v>192053</v>
      </c>
      <c r="E50" s="209" t="s">
        <v>1162</v>
      </c>
      <c r="F50" s="219" t="str">
        <f>IF(Tableau1[[#This Row],[Nom
]]&lt;&gt;"",VLOOKUP(E50,DATA!A:U,2,FALSE),"")</f>
        <v>Anne</v>
      </c>
      <c r="G50" s="205" t="s">
        <v>9</v>
      </c>
      <c r="H50" s="205" t="s">
        <v>1328</v>
      </c>
      <c r="I50" s="221"/>
      <c r="J50" s="205" t="s">
        <v>1329</v>
      </c>
      <c r="K50" s="206">
        <v>7</v>
      </c>
      <c r="L50" s="207">
        <v>124</v>
      </c>
      <c r="M50" s="222" t="s">
        <v>5</v>
      </c>
      <c r="N50" s="223" t="s">
        <v>1449</v>
      </c>
      <c r="O50" s="222"/>
      <c r="P50" s="223"/>
    </row>
    <row r="51" spans="1:16" x14ac:dyDescent="0.35">
      <c r="A51" s="217" t="str">
        <f>IF(Tableau1[[#This Row],[Nom
]]&lt;&gt;"",VLOOKUP(Tableau1[[#This Row],[Matricule 
]],BASEDATA,5,FALSE),"")</f>
        <v>DVC</v>
      </c>
      <c r="B51" s="217" t="str">
        <f>IF(Tableau1[[#This Row],[Nom
]]&lt;&gt;"",VLOOKUP(Tableau1[[#This Row],[Matricule 
]],BASEDATA,3,FALSE),"")</f>
        <v>Aub.</v>
      </c>
      <c r="C51" s="218" t="str">
        <f>IF(Tableau1[[#This Row],[Nom
]]&lt;&gt;"",VLOOKUP(Tableau1[[#This Row],[Matricule 
]],BASEDATA,2,FALSE),"")</f>
        <v>ALIX</v>
      </c>
      <c r="D51" s="219">
        <f>IF(Tableau1[[#This Row],[Nom
]]&lt;&gt;"",VLOOKUP(E51,DATA!A:U,3,FALSE),"")</f>
        <v>102987</v>
      </c>
      <c r="E51" s="220" t="s">
        <v>464</v>
      </c>
      <c r="F51" s="219" t="str">
        <f>IF(Tableau1[[#This Row],[Nom
]]&lt;&gt;"",VLOOKUP(E51,DATA!A:U,2,FALSE),"")</f>
        <v>Dimitri</v>
      </c>
      <c r="G51" s="205" t="s">
        <v>9</v>
      </c>
      <c r="H51" s="205" t="s">
        <v>1331</v>
      </c>
      <c r="I51" s="221"/>
      <c r="J51" s="205" t="s">
        <v>1329</v>
      </c>
      <c r="K51" s="206">
        <v>1.5</v>
      </c>
      <c r="L51" s="207">
        <v>53</v>
      </c>
      <c r="M51" s="222" t="s">
        <v>5</v>
      </c>
      <c r="N51" s="223" t="s">
        <v>1449</v>
      </c>
      <c r="O51" s="222"/>
      <c r="P51" s="223"/>
    </row>
    <row r="52" spans="1:16" x14ac:dyDescent="0.35">
      <c r="A52" s="217" t="str">
        <f>IF(Tableau1[[#This Row],[Nom
]]&lt;&gt;"",VLOOKUP(Tableau1[[#This Row],[Matricule 
]],BASEDATA,5,FALSE),"")</f>
        <v>DVC</v>
      </c>
      <c r="B52" s="217" t="str">
        <f>IF(Tableau1[[#This Row],[Nom
]]&lt;&gt;"",VLOOKUP(Tableau1[[#This Row],[Matricule 
]],BASEDATA,3,FALSE),"")</f>
        <v>Aub.</v>
      </c>
      <c r="C52" s="218" t="str">
        <f>IF(Tableau1[[#This Row],[Nom
]]&lt;&gt;"",VLOOKUP(Tableau1[[#This Row],[Matricule 
]],BASEDATA,2,FALSE),"")</f>
        <v>PIFFAUT</v>
      </c>
      <c r="D52" s="219">
        <f>IF(Tableau1[[#This Row],[Nom
]]&lt;&gt;"",VLOOKUP(E52,DATA!A:U,3,FALSE),"")</f>
        <v>102920</v>
      </c>
      <c r="E52" s="220" t="s">
        <v>468</v>
      </c>
      <c r="F52" s="219" t="str">
        <f>IF(Tableau1[[#This Row],[Nom
]]&lt;&gt;"",VLOOKUP(E52,DATA!A:U,2,FALSE),"")</f>
        <v>Eddy</v>
      </c>
      <c r="G52" s="205" t="s">
        <v>9</v>
      </c>
      <c r="H52" s="205" t="s">
        <v>1338</v>
      </c>
      <c r="I52" s="221"/>
      <c r="J52" s="205" t="s">
        <v>1329</v>
      </c>
      <c r="K52" s="206">
        <v>7</v>
      </c>
      <c r="L52" s="207">
        <v>162</v>
      </c>
      <c r="M52" s="222" t="s">
        <v>5</v>
      </c>
      <c r="N52" s="223" t="s">
        <v>1449</v>
      </c>
      <c r="O52" s="222"/>
      <c r="P52" s="223"/>
    </row>
    <row r="53" spans="1:16" x14ac:dyDescent="0.35">
      <c r="A53" s="217" t="str">
        <f>IF(Tableau1[[#This Row],[Nom
]]&lt;&gt;"",VLOOKUP(Tableau1[[#This Row],[Matricule 
]],BASEDATA,5,FALSE),"")</f>
        <v>DVC</v>
      </c>
      <c r="B53" s="217" t="str">
        <f>IF(Tableau1[[#This Row],[Nom
]]&lt;&gt;"",VLOOKUP(Tableau1[[#This Row],[Matricule 
]],BASEDATA,3,FALSE),"")</f>
        <v>Aub.</v>
      </c>
      <c r="C53" s="218" t="str">
        <f>IF(Tableau1[[#This Row],[Nom
]]&lt;&gt;"",VLOOKUP(Tableau1[[#This Row],[Matricule 
]],BASEDATA,2,FALSE),"")</f>
        <v>SENEPART</v>
      </c>
      <c r="D53" s="219">
        <f>IF(Tableau1[[#This Row],[Nom
]]&lt;&gt;"",VLOOKUP(E53,DATA!A:U,3,FALSE),"")</f>
        <v>102921</v>
      </c>
      <c r="E53" s="220" t="s">
        <v>472</v>
      </c>
      <c r="F53" s="219" t="str">
        <f>IF(Tableau1[[#This Row],[Nom
]]&lt;&gt;"",VLOOKUP(E53,DATA!A:U,2,FALSE),"")</f>
        <v>Laurent</v>
      </c>
      <c r="G53" s="205" t="s">
        <v>9</v>
      </c>
      <c r="H53" s="205" t="s">
        <v>1331</v>
      </c>
      <c r="I53" s="221"/>
      <c r="J53" s="205" t="s">
        <v>1329</v>
      </c>
      <c r="K53" s="206">
        <v>1.5</v>
      </c>
      <c r="L53" s="207">
        <v>53</v>
      </c>
      <c r="M53" s="222" t="s">
        <v>5</v>
      </c>
      <c r="N53" s="223" t="s">
        <v>1449</v>
      </c>
      <c r="O53" s="222"/>
      <c r="P53" s="223"/>
    </row>
    <row r="54" spans="1:16" x14ac:dyDescent="0.35">
      <c r="A54" s="217" t="str">
        <f>IF(Tableau1[[#This Row],[Nom
]]&lt;&gt;"",VLOOKUP(Tableau1[[#This Row],[Matricule 
]],BASEDATA,5,FALSE),"")</f>
        <v>DVC</v>
      </c>
      <c r="B54" s="217" t="str">
        <f>IF(Tableau1[[#This Row],[Nom
]]&lt;&gt;"",VLOOKUP(Tableau1[[#This Row],[Matricule 
]],BASEDATA,3,FALSE),"")</f>
        <v>Aub.</v>
      </c>
      <c r="C54" s="218" t="str">
        <f>IF(Tableau1[[#This Row],[Nom
]]&lt;&gt;"",VLOOKUP(Tableau1[[#This Row],[Matricule 
]],BASEDATA,2,FALSE),"")</f>
        <v>SENEPART</v>
      </c>
      <c r="D54" s="219">
        <f>IF(Tableau1[[#This Row],[Nom
]]&lt;&gt;"",VLOOKUP(E54,DATA!A:U,3,FALSE),"")</f>
        <v>102921</v>
      </c>
      <c r="E54" s="220" t="s">
        <v>472</v>
      </c>
      <c r="F54" s="219" t="str">
        <f>IF(Tableau1[[#This Row],[Nom
]]&lt;&gt;"",VLOOKUP(E54,DATA!A:U,2,FALSE),"")</f>
        <v>Laurent</v>
      </c>
      <c r="G54" s="205" t="s">
        <v>9</v>
      </c>
      <c r="H54" s="205" t="s">
        <v>1345</v>
      </c>
      <c r="I54" s="221"/>
      <c r="J54" s="205" t="s">
        <v>1346</v>
      </c>
      <c r="K54" s="206">
        <v>7</v>
      </c>
      <c r="L54" s="207">
        <v>117</v>
      </c>
      <c r="M54" s="222" t="s">
        <v>5</v>
      </c>
      <c r="N54" s="223" t="s">
        <v>1449</v>
      </c>
      <c r="O54" s="222"/>
      <c r="P54" s="223"/>
    </row>
    <row r="55" spans="1:16" x14ac:dyDescent="0.35">
      <c r="A55" s="217" t="str">
        <f>IF(Tableau1[[#This Row],[Nom
]]&lt;&gt;"",VLOOKUP(Tableau1[[#This Row],[Matricule 
]],BASEDATA,5,FALSE),"")</f>
        <v>DVC</v>
      </c>
      <c r="B55" s="217" t="str">
        <f>IF(Tableau1[[#This Row],[Nom
]]&lt;&gt;"",VLOOKUP(Tableau1[[#This Row],[Matricule 
]],BASEDATA,3,FALSE),"")</f>
        <v>Aub.</v>
      </c>
      <c r="C55" s="218" t="str">
        <f>IF(Tableau1[[#This Row],[Nom
]]&lt;&gt;"",VLOOKUP(Tableau1[[#This Row],[Matricule 
]],BASEDATA,2,FALSE),"")</f>
        <v>SENEPART</v>
      </c>
      <c r="D55" s="219">
        <f>IF(Tableau1[[#This Row],[Nom
]]&lt;&gt;"",VLOOKUP(E55,DATA!A:U,3,FALSE),"")</f>
        <v>102921</v>
      </c>
      <c r="E55" s="220" t="s">
        <v>472</v>
      </c>
      <c r="F55" s="219" t="str">
        <f>IF(Tableau1[[#This Row],[Nom
]]&lt;&gt;"",VLOOKUP(E55,DATA!A:U,2,FALSE),"")</f>
        <v>Laurent</v>
      </c>
      <c r="G55" s="205" t="s">
        <v>9</v>
      </c>
      <c r="H55" s="205" t="s">
        <v>1351</v>
      </c>
      <c r="I55" s="221"/>
      <c r="J55" s="205" t="s">
        <v>1349</v>
      </c>
      <c r="K55" s="206">
        <v>10.5</v>
      </c>
      <c r="L55" s="207">
        <v>260</v>
      </c>
      <c r="M55" s="222" t="s">
        <v>5</v>
      </c>
      <c r="N55" s="223" t="s">
        <v>1449</v>
      </c>
      <c r="O55" s="222"/>
      <c r="P55" s="223"/>
    </row>
    <row r="56" spans="1:16" x14ac:dyDescent="0.35">
      <c r="A56" s="217" t="str">
        <f>IF(Tableau1[[#This Row],[Nom
]]&lt;&gt;"",VLOOKUP(Tableau1[[#This Row],[Matricule 
]],BASEDATA,5,FALSE),"")</f>
        <v>DVC</v>
      </c>
      <c r="B56" s="217" t="str">
        <f>IF(Tableau1[[#This Row],[Nom
]]&lt;&gt;"",VLOOKUP(Tableau1[[#This Row],[Matricule 
]],BASEDATA,3,FALSE),"")</f>
        <v>STG</v>
      </c>
      <c r="C56" s="218" t="str">
        <f>IF(Tableau1[[#This Row],[Nom
]]&lt;&gt;"",VLOOKUP(Tableau1[[#This Row],[Matricule 
]],BASEDATA,2,FALSE),"")</f>
        <v>XUEREB</v>
      </c>
      <c r="D56" s="219">
        <f>IF(Tableau1[[#This Row],[Nom
]]&lt;&gt;"",VLOOKUP(E56,DATA!A:U,3,FALSE),"")</f>
        <v>104646</v>
      </c>
      <c r="E56" s="220" t="s">
        <v>937</v>
      </c>
      <c r="F56" s="219" t="str">
        <f>IF(Tableau1[[#This Row],[Nom
]]&lt;&gt;"",VLOOKUP(E56,DATA!A:U,2,FALSE),"")</f>
        <v>David</v>
      </c>
      <c r="G56" s="205" t="s">
        <v>9</v>
      </c>
      <c r="H56" s="205" t="s">
        <v>1331</v>
      </c>
      <c r="I56" s="221"/>
      <c r="J56" s="205" t="s">
        <v>1329</v>
      </c>
      <c r="K56" s="206">
        <v>1.5</v>
      </c>
      <c r="L56" s="207">
        <v>53</v>
      </c>
      <c r="M56" s="222" t="s">
        <v>5</v>
      </c>
      <c r="N56" s="223" t="s">
        <v>1449</v>
      </c>
      <c r="O56" s="222"/>
      <c r="P56" s="223"/>
    </row>
    <row r="57" spans="1:16" x14ac:dyDescent="0.35">
      <c r="A57" s="217" t="str">
        <f>IF(Tableau1[[#This Row],[Nom
]]&lt;&gt;"",VLOOKUP(Tableau1[[#This Row],[Matricule 
]],BASEDATA,5,FALSE),"")</f>
        <v>DVC</v>
      </c>
      <c r="B57" s="217" t="str">
        <f>IF(Tableau1[[#This Row],[Nom
]]&lt;&gt;"",VLOOKUP(Tableau1[[#This Row],[Matricule 
]],BASEDATA,3,FALSE),"")</f>
        <v>STG</v>
      </c>
      <c r="C57" s="218" t="str">
        <f>IF(Tableau1[[#This Row],[Nom
]]&lt;&gt;"",VLOOKUP(Tableau1[[#This Row],[Matricule 
]],BASEDATA,2,FALSE),"")</f>
        <v>XUEREB</v>
      </c>
      <c r="D57" s="219">
        <f>IF(Tableau1[[#This Row],[Nom
]]&lt;&gt;"",VLOOKUP(E57,DATA!A:U,3,FALSE),"")</f>
        <v>104646</v>
      </c>
      <c r="E57" s="220" t="s">
        <v>937</v>
      </c>
      <c r="F57" s="219" t="str">
        <f>IF(Tableau1[[#This Row],[Nom
]]&lt;&gt;"",VLOOKUP(E57,DATA!A:U,2,FALSE),"")</f>
        <v>David</v>
      </c>
      <c r="G57" s="205" t="s">
        <v>9</v>
      </c>
      <c r="H57" s="205" t="s">
        <v>1345</v>
      </c>
      <c r="I57" s="221"/>
      <c r="J57" s="205" t="s">
        <v>1346</v>
      </c>
      <c r="K57" s="206">
        <v>7</v>
      </c>
      <c r="L57" s="207">
        <v>117</v>
      </c>
      <c r="M57" s="222" t="s">
        <v>5</v>
      </c>
      <c r="N57" s="223" t="s">
        <v>1449</v>
      </c>
      <c r="O57" s="222"/>
      <c r="P57" s="223"/>
    </row>
    <row r="58" spans="1:16" x14ac:dyDescent="0.35">
      <c r="A58" s="208" t="str">
        <f>IF(Tableau1[[#This Row],[Nom
]]&lt;&gt;"",VLOOKUP(Tableau1[[#This Row],[Matricule 
]],BASEDATA,5,FALSE),"")</f>
        <v>DVC</v>
      </c>
      <c r="B58" s="217" t="str">
        <f>IF(Tableau1[[#This Row],[Nom
]]&lt;&gt;"",VLOOKUP(Tableau1[[#This Row],[Matricule 
]],BASEDATA,3,FALSE),"")</f>
        <v>Aub.</v>
      </c>
      <c r="C58" s="218" t="str">
        <f>IF(Tableau1[[#This Row],[Nom
]]&lt;&gt;"",VLOOKUP(Tableau1[[#This Row],[Matricule 
]],BASEDATA,2,FALSE),"")</f>
        <v>SENEPART</v>
      </c>
      <c r="D58" s="219">
        <f>IF(Tableau1[[#This Row],[Nom
]]&lt;&gt;"",VLOOKUP(E58,DATA!A:U,3,FALSE),"")</f>
        <v>103039</v>
      </c>
      <c r="E58" s="209" t="s">
        <v>475</v>
      </c>
      <c r="F58" s="219" t="str">
        <f>IF(Tableau1[[#This Row],[Nom
]]&lt;&gt;"",VLOOKUP(E58,DATA!A:U,2,FALSE),"")</f>
        <v>Didier</v>
      </c>
      <c r="G58" s="205" t="s">
        <v>9</v>
      </c>
      <c r="H58" s="205" t="s">
        <v>1328</v>
      </c>
      <c r="I58" s="210"/>
      <c r="J58" s="205" t="s">
        <v>1329</v>
      </c>
      <c r="K58" s="206">
        <v>7</v>
      </c>
      <c r="L58" s="207">
        <v>124</v>
      </c>
      <c r="M58" s="222" t="s">
        <v>5</v>
      </c>
      <c r="N58" s="223" t="s">
        <v>1449</v>
      </c>
      <c r="O58" s="214"/>
      <c r="P58" s="215"/>
    </row>
    <row r="59" spans="1:16" x14ac:dyDescent="0.35">
      <c r="A59" s="208" t="str">
        <f>IF(Tableau1[[#This Row],[Nom
]]&lt;&gt;"",VLOOKUP(Tableau1[[#This Row],[Matricule 
]],BASEDATA,5,FALSE),"")</f>
        <v>DVC</v>
      </c>
      <c r="B59" s="217" t="str">
        <f>IF(Tableau1[[#This Row],[Nom
]]&lt;&gt;"",VLOOKUP(Tableau1[[#This Row],[Matricule 
]],BASEDATA,3,FALSE),"")</f>
        <v>STG</v>
      </c>
      <c r="C59" s="218" t="str">
        <f>IF(Tableau1[[#This Row],[Nom
]]&lt;&gt;"",VLOOKUP(Tableau1[[#This Row],[Matricule 
]],BASEDATA,2,FALSE),"")</f>
        <v>XUEREB</v>
      </c>
      <c r="D59" s="219">
        <f>IF(Tableau1[[#This Row],[Nom
]]&lt;&gt;"",VLOOKUP(E59,DATA!A:U,3,FALSE),"")</f>
        <v>10559261</v>
      </c>
      <c r="E59" s="204" t="s">
        <v>942</v>
      </c>
      <c r="F59" s="219" t="str">
        <f>IF(Tableau1[[#This Row],[Nom
]]&lt;&gt;"",VLOOKUP(E59,DATA!A:U,2,FALSE),"")</f>
        <v>Simon</v>
      </c>
      <c r="G59" s="205" t="s">
        <v>9</v>
      </c>
      <c r="H59" s="205" t="s">
        <v>1328</v>
      </c>
      <c r="I59" s="206"/>
      <c r="J59" s="205" t="s">
        <v>1329</v>
      </c>
      <c r="K59" s="206">
        <v>7</v>
      </c>
      <c r="L59" s="207">
        <v>124</v>
      </c>
      <c r="M59" s="222" t="s">
        <v>5</v>
      </c>
      <c r="N59" s="223" t="s">
        <v>1449</v>
      </c>
      <c r="O59" s="212" t="s">
        <v>6</v>
      </c>
      <c r="P59" s="213" t="s">
        <v>262</v>
      </c>
    </row>
    <row r="60" spans="1:16" x14ac:dyDescent="0.35">
      <c r="A60" s="217" t="str">
        <f>IF(Tableau1[[#This Row],[Nom
]]&lt;&gt;"",VLOOKUP(Tableau1[[#This Row],[Matricule 
]],BASEDATA,5,FALSE),"")</f>
        <v>DVC</v>
      </c>
      <c r="B60" s="217" t="str">
        <f>IF(Tableau1[[#This Row],[Nom
]]&lt;&gt;"",VLOOKUP(Tableau1[[#This Row],[Matricule 
]],BASEDATA,3,FALSE),"")</f>
        <v>STG</v>
      </c>
      <c r="C60" s="218" t="str">
        <f>IF(Tableau1[[#This Row],[Nom
]]&lt;&gt;"",VLOOKUP(Tableau1[[#This Row],[Matricule 
]],BASEDATA,2,FALSE),"")</f>
        <v>XUEREB</v>
      </c>
      <c r="D60" s="219">
        <f>IF(Tableau1[[#This Row],[Nom
]]&lt;&gt;"",VLOOKUP(E60,DATA!A:U,3,FALSE),"")</f>
        <v>10559261</v>
      </c>
      <c r="E60" s="220" t="s">
        <v>942</v>
      </c>
      <c r="F60" s="219" t="str">
        <f>IF(Tableau1[[#This Row],[Nom
]]&lt;&gt;"",VLOOKUP(E60,DATA!A:U,2,FALSE),"")</f>
        <v>Simon</v>
      </c>
      <c r="G60" s="205" t="s">
        <v>9</v>
      </c>
      <c r="H60" s="205" t="s">
        <v>1331</v>
      </c>
      <c r="I60" s="221"/>
      <c r="J60" s="205" t="s">
        <v>1329</v>
      </c>
      <c r="K60" s="206">
        <v>1.5</v>
      </c>
      <c r="L60" s="207">
        <v>53</v>
      </c>
      <c r="M60" s="222" t="s">
        <v>5</v>
      </c>
      <c r="N60" s="223" t="s">
        <v>1449</v>
      </c>
      <c r="O60" s="222"/>
      <c r="P60" s="223"/>
    </row>
    <row r="61" spans="1:16" x14ac:dyDescent="0.35">
      <c r="A61" s="217" t="str">
        <f>IF(Tableau1[[#This Row],[Nom
]]&lt;&gt;"",VLOOKUP(Tableau1[[#This Row],[Matricule 
]],BASEDATA,5,FALSE),"")</f>
        <v>DVC</v>
      </c>
      <c r="B61" s="217" t="str">
        <f>IF(Tableau1[[#This Row],[Nom
]]&lt;&gt;"",VLOOKUP(Tableau1[[#This Row],[Matricule 
]],BASEDATA,3,FALSE),"")</f>
        <v>STG</v>
      </c>
      <c r="C61" s="218" t="str">
        <f>IF(Tableau1[[#This Row],[Nom
]]&lt;&gt;"",VLOOKUP(Tableau1[[#This Row],[Matricule 
]],BASEDATA,2,FALSE),"")</f>
        <v>FOUASSIER</v>
      </c>
      <c r="D61" s="219">
        <f>IF(Tableau1[[#This Row],[Nom
]]&lt;&gt;"",VLOOKUP(E61,DATA!A:U,3,FALSE),"")</f>
        <v>104658</v>
      </c>
      <c r="E61" s="220" t="s">
        <v>947</v>
      </c>
      <c r="F61" s="219" t="str">
        <f>IF(Tableau1[[#This Row],[Nom
]]&lt;&gt;"",VLOOKUP(E61,DATA!A:U,2,FALSE),"")</f>
        <v>Christian</v>
      </c>
      <c r="G61" s="205" t="s">
        <v>9</v>
      </c>
      <c r="H61" s="205" t="s">
        <v>1331</v>
      </c>
      <c r="I61" s="221"/>
      <c r="J61" s="205" t="s">
        <v>1329</v>
      </c>
      <c r="K61" s="206">
        <v>1.5</v>
      </c>
      <c r="L61" s="207">
        <v>53</v>
      </c>
      <c r="M61" s="222" t="s">
        <v>5</v>
      </c>
      <c r="N61" s="223" t="s">
        <v>1449</v>
      </c>
      <c r="O61" s="222"/>
      <c r="P61" s="223"/>
    </row>
    <row r="62" spans="1:16" x14ac:dyDescent="0.35">
      <c r="A62" s="217" t="str">
        <f>IF(Tableau1[[#This Row],[Nom
]]&lt;&gt;"",VLOOKUP(Tableau1[[#This Row],[Matricule 
]],BASEDATA,5,FALSE),"")</f>
        <v>DVC</v>
      </c>
      <c r="B62" s="217" t="str">
        <f>IF(Tableau1[[#This Row],[Nom
]]&lt;&gt;"",VLOOKUP(Tableau1[[#This Row],[Matricule 
]],BASEDATA,3,FALSE),"")</f>
        <v>STG</v>
      </c>
      <c r="C62" s="218" t="str">
        <f>IF(Tableau1[[#This Row],[Nom
]]&lt;&gt;"",VLOOKUP(Tableau1[[#This Row],[Matricule 
]],BASEDATA,2,FALSE),"")</f>
        <v>FOUASSIER</v>
      </c>
      <c r="D62" s="219">
        <f>IF(Tableau1[[#This Row],[Nom
]]&lt;&gt;"",VLOOKUP(E62,DATA!A:U,3,FALSE),"")</f>
        <v>104658</v>
      </c>
      <c r="E62" s="220" t="s">
        <v>947</v>
      </c>
      <c r="F62" s="219" t="str">
        <f>IF(Tableau1[[#This Row],[Nom
]]&lt;&gt;"",VLOOKUP(E62,DATA!A:U,2,FALSE),"")</f>
        <v>Christian</v>
      </c>
      <c r="G62" s="205" t="s">
        <v>9</v>
      </c>
      <c r="H62" s="205" t="s">
        <v>1338</v>
      </c>
      <c r="I62" s="221"/>
      <c r="J62" s="205" t="s">
        <v>1329</v>
      </c>
      <c r="K62" s="206">
        <v>7</v>
      </c>
      <c r="L62" s="207">
        <v>162</v>
      </c>
      <c r="M62" s="222" t="s">
        <v>5</v>
      </c>
      <c r="N62" s="223" t="s">
        <v>1449</v>
      </c>
      <c r="O62" s="222"/>
      <c r="P62" s="223"/>
    </row>
    <row r="63" spans="1:16" x14ac:dyDescent="0.35">
      <c r="A63" s="217" t="str">
        <f>IF(Tableau1[[#This Row],[Nom
]]&lt;&gt;"",VLOOKUP(Tableau1[[#This Row],[Matricule 
]],BASEDATA,5,FALSE),"")</f>
        <v>DVC</v>
      </c>
      <c r="B63" s="217" t="str">
        <f>IF(Tableau1[[#This Row],[Nom
]]&lt;&gt;"",VLOOKUP(Tableau1[[#This Row],[Matricule 
]],BASEDATA,3,FALSE),"")</f>
        <v>Aub.</v>
      </c>
      <c r="C63" s="218" t="str">
        <f>IF(Tableau1[[#This Row],[Nom
]]&lt;&gt;"",VLOOKUP(Tableau1[[#This Row],[Matricule 
]],BASEDATA,2,FALSE),"")</f>
        <v>ALIX</v>
      </c>
      <c r="D63" s="219">
        <f>IF(Tableau1[[#This Row],[Nom
]]&lt;&gt;"",VLOOKUP(E63,DATA!A:U,3,FALSE),"")</f>
        <v>115869</v>
      </c>
      <c r="E63" s="220" t="s">
        <v>478</v>
      </c>
      <c r="F63" s="219" t="str">
        <f>IF(Tableau1[[#This Row],[Nom
]]&lt;&gt;"",VLOOKUP(E63,DATA!A:U,2,FALSE),"")</f>
        <v>Xavier</v>
      </c>
      <c r="G63" s="205" t="s">
        <v>9</v>
      </c>
      <c r="H63" s="205" t="s">
        <v>1345</v>
      </c>
      <c r="I63" s="221"/>
      <c r="J63" s="205" t="s">
        <v>1346</v>
      </c>
      <c r="K63" s="206">
        <v>7</v>
      </c>
      <c r="L63" s="207">
        <v>117</v>
      </c>
      <c r="M63" s="222" t="s">
        <v>5</v>
      </c>
      <c r="N63" s="223" t="s">
        <v>1449</v>
      </c>
      <c r="O63" s="222"/>
      <c r="P63" s="223"/>
    </row>
    <row r="64" spans="1:16" x14ac:dyDescent="0.35">
      <c r="A64" s="217" t="str">
        <f>IF(Tableau1[[#This Row],[Nom
]]&lt;&gt;"",VLOOKUP(Tableau1[[#This Row],[Matricule 
]],BASEDATA,5,FALSE),"")</f>
        <v>DVC</v>
      </c>
      <c r="B64" s="217" t="str">
        <f>IF(Tableau1[[#This Row],[Nom
]]&lt;&gt;"",VLOOKUP(Tableau1[[#This Row],[Matricule 
]],BASEDATA,3,FALSE),"")</f>
        <v>Aub.</v>
      </c>
      <c r="C64" s="218" t="str">
        <f>IF(Tableau1[[#This Row],[Nom
]]&lt;&gt;"",VLOOKUP(Tableau1[[#This Row],[Matricule 
]],BASEDATA,2,FALSE),"")</f>
        <v>ALIX</v>
      </c>
      <c r="D64" s="219">
        <f>IF(Tableau1[[#This Row],[Nom
]]&lt;&gt;"",VLOOKUP(E64,DATA!A:U,3,FALSE),"")</f>
        <v>115869</v>
      </c>
      <c r="E64" s="220" t="s">
        <v>478</v>
      </c>
      <c r="F64" s="219" t="str">
        <f>IF(Tableau1[[#This Row],[Nom
]]&lt;&gt;"",VLOOKUP(E64,DATA!A:U,2,FALSE),"")</f>
        <v>Xavier</v>
      </c>
      <c r="G64" s="205" t="s">
        <v>9</v>
      </c>
      <c r="H64" s="205" t="s">
        <v>1351</v>
      </c>
      <c r="I64" s="221"/>
      <c r="J64" s="205" t="s">
        <v>1349</v>
      </c>
      <c r="K64" s="206">
        <v>10.5</v>
      </c>
      <c r="L64" s="207">
        <v>260</v>
      </c>
      <c r="M64" s="222" t="s">
        <v>5</v>
      </c>
      <c r="N64" s="223" t="s">
        <v>1449</v>
      </c>
      <c r="O64" s="222"/>
      <c r="P64" s="223"/>
    </row>
    <row r="65" spans="1:16" x14ac:dyDescent="0.35">
      <c r="A65" s="217" t="str">
        <f>IF(Tableau1[[#This Row],[Nom
]]&lt;&gt;"",VLOOKUP(Tableau1[[#This Row],[Matricule 
]],BASEDATA,5,FALSE),"")</f>
        <v>DVC</v>
      </c>
      <c r="B65" s="217" t="str">
        <f>IF(Tableau1[[#This Row],[Nom
]]&lt;&gt;"",VLOOKUP(Tableau1[[#This Row],[Matricule 
]],BASEDATA,3,FALSE),"")</f>
        <v>STG</v>
      </c>
      <c r="C65" s="218" t="str">
        <f>IF(Tableau1[[#This Row],[Nom
]]&lt;&gt;"",VLOOKUP(Tableau1[[#This Row],[Matricule 
]],BASEDATA,2,FALSE),"")</f>
        <v>FOUASSIER</v>
      </c>
      <c r="D65" s="219">
        <f>IF(Tableau1[[#This Row],[Nom
]]&lt;&gt;"",VLOOKUP(E65,DATA!A:U,3,FALSE),"")</f>
        <v>104784</v>
      </c>
      <c r="E65" s="220" t="s">
        <v>953</v>
      </c>
      <c r="F65" s="219" t="str">
        <f>IF(Tableau1[[#This Row],[Nom
]]&lt;&gt;"",VLOOKUP(E65,DATA!A:U,2,FALSE),"")</f>
        <v>Florian</v>
      </c>
      <c r="G65" s="205" t="s">
        <v>9</v>
      </c>
      <c r="H65" s="205" t="s">
        <v>1331</v>
      </c>
      <c r="I65" s="221"/>
      <c r="J65" s="205" t="s">
        <v>1329</v>
      </c>
      <c r="K65" s="206">
        <v>1.5</v>
      </c>
      <c r="L65" s="207">
        <v>53</v>
      </c>
      <c r="M65" s="222" t="s">
        <v>5</v>
      </c>
      <c r="N65" s="223" t="s">
        <v>1449</v>
      </c>
      <c r="O65" s="222"/>
      <c r="P65" s="223"/>
    </row>
    <row r="66" spans="1:16" x14ac:dyDescent="0.35">
      <c r="A66" s="217" t="str">
        <f>IF(Tableau1[[#This Row],[Nom
]]&lt;&gt;"",VLOOKUP(Tableau1[[#This Row],[Matricule 
]],BASEDATA,5,FALSE),"")</f>
        <v>DVC</v>
      </c>
      <c r="B66" s="217" t="str">
        <f>IF(Tableau1[[#This Row],[Nom
]]&lt;&gt;"",VLOOKUP(Tableau1[[#This Row],[Matricule 
]],BASEDATA,3,FALSE),"")</f>
        <v>STG</v>
      </c>
      <c r="C66" s="218" t="str">
        <f>IF(Tableau1[[#This Row],[Nom
]]&lt;&gt;"",VLOOKUP(Tableau1[[#This Row],[Matricule 
]],BASEDATA,2,FALSE),"")</f>
        <v>FOUASSIER</v>
      </c>
      <c r="D66" s="219">
        <f>IF(Tableau1[[#This Row],[Nom
]]&lt;&gt;"",VLOOKUP(E66,DATA!A:U,3,FALSE),"")</f>
        <v>104784</v>
      </c>
      <c r="E66" s="220" t="s">
        <v>953</v>
      </c>
      <c r="F66" s="219" t="str">
        <f>IF(Tableau1[[#This Row],[Nom
]]&lt;&gt;"",VLOOKUP(E66,DATA!A:U,2,FALSE),"")</f>
        <v>Florian</v>
      </c>
      <c r="G66" s="205" t="s">
        <v>9</v>
      </c>
      <c r="H66" s="205" t="s">
        <v>1345</v>
      </c>
      <c r="I66" s="221"/>
      <c r="J66" s="205" t="s">
        <v>1346</v>
      </c>
      <c r="K66" s="206">
        <v>7</v>
      </c>
      <c r="L66" s="207">
        <v>117</v>
      </c>
      <c r="M66" s="222" t="s">
        <v>5</v>
      </c>
      <c r="N66" s="223" t="s">
        <v>1449</v>
      </c>
      <c r="O66" s="222"/>
      <c r="P66" s="223"/>
    </row>
    <row r="67" spans="1:16" x14ac:dyDescent="0.35">
      <c r="A67" s="217" t="str">
        <f>IF(Tableau1[[#This Row],[Nom
]]&lt;&gt;"",VLOOKUP(Tableau1[[#This Row],[Matricule 
]],BASEDATA,5,FALSE),"")</f>
        <v>DVC</v>
      </c>
      <c r="B67" s="217" t="str">
        <f>IF(Tableau1[[#This Row],[Nom
]]&lt;&gt;"",VLOOKUP(Tableau1[[#This Row],[Matricule 
]],BASEDATA,3,FALSE),"")</f>
        <v>STG</v>
      </c>
      <c r="C67" s="218" t="str">
        <f>IF(Tableau1[[#This Row],[Nom
]]&lt;&gt;"",VLOOKUP(Tableau1[[#This Row],[Matricule 
]],BASEDATA,2,FALSE),"")</f>
        <v>FOUASSIER</v>
      </c>
      <c r="D67" s="219">
        <f>IF(Tableau1[[#This Row],[Nom
]]&lt;&gt;"",VLOOKUP(E67,DATA!A:U,3,FALSE),"")</f>
        <v>104784</v>
      </c>
      <c r="E67" s="220" t="s">
        <v>953</v>
      </c>
      <c r="F67" s="219" t="str">
        <f>IF(Tableau1[[#This Row],[Nom
]]&lt;&gt;"",VLOOKUP(E67,DATA!A:U,2,FALSE),"")</f>
        <v>Florian</v>
      </c>
      <c r="G67" s="205" t="s">
        <v>9</v>
      </c>
      <c r="H67" s="205" t="s">
        <v>1351</v>
      </c>
      <c r="I67" s="221"/>
      <c r="J67" s="205" t="s">
        <v>1349</v>
      </c>
      <c r="K67" s="206">
        <v>10.5</v>
      </c>
      <c r="L67" s="207">
        <v>260</v>
      </c>
      <c r="M67" s="222" t="s">
        <v>5</v>
      </c>
      <c r="N67" s="223" t="s">
        <v>1449</v>
      </c>
      <c r="O67" s="222"/>
      <c r="P67" s="223"/>
    </row>
    <row r="68" spans="1:16" x14ac:dyDescent="0.35">
      <c r="A68" s="217" t="str">
        <f>IF(Tableau1[[#This Row],[Nom
]]&lt;&gt;"",VLOOKUP(Tableau1[[#This Row],[Matricule 
]],BASEDATA,5,FALSE),"")</f>
        <v>DVC</v>
      </c>
      <c r="B68" s="217" t="str">
        <f>IF(Tableau1[[#This Row],[Nom
]]&lt;&gt;"",VLOOKUP(Tableau1[[#This Row],[Matricule 
]],BASEDATA,3,FALSE),"")</f>
        <v>STG</v>
      </c>
      <c r="C68" s="218" t="str">
        <f>IF(Tableau1[[#This Row],[Nom
]]&lt;&gt;"",VLOOKUP(Tableau1[[#This Row],[Matricule 
]],BASEDATA,2,FALSE),"")</f>
        <v>XUEREB</v>
      </c>
      <c r="D68" s="219">
        <f>IF(Tableau1[[#This Row],[Nom
]]&lt;&gt;"",VLOOKUP(E68,DATA!A:U,3,FALSE),"")</f>
        <v>135347</v>
      </c>
      <c r="E68" s="220" t="s">
        <v>958</v>
      </c>
      <c r="F68" s="219" t="str">
        <f>IF(Tableau1[[#This Row],[Nom
]]&lt;&gt;"",VLOOKUP(E68,DATA!A:U,2,FALSE),"")</f>
        <v>Stephane</v>
      </c>
      <c r="G68" s="205" t="s">
        <v>9</v>
      </c>
      <c r="H68" s="205" t="s">
        <v>1331</v>
      </c>
      <c r="I68" s="221"/>
      <c r="J68" s="205" t="s">
        <v>1329</v>
      </c>
      <c r="K68" s="206">
        <v>1.5</v>
      </c>
      <c r="L68" s="207">
        <v>53</v>
      </c>
      <c r="M68" s="222" t="s">
        <v>5</v>
      </c>
      <c r="N68" s="223" t="s">
        <v>1449</v>
      </c>
      <c r="O68" s="222"/>
      <c r="P68" s="223"/>
    </row>
    <row r="69" spans="1:16" x14ac:dyDescent="0.35">
      <c r="A69" s="217" t="str">
        <f>IF(Tableau1[[#This Row],[Nom
]]&lt;&gt;"",VLOOKUP(Tableau1[[#This Row],[Matricule 
]],BASEDATA,5,FALSE),"")</f>
        <v>DVC</v>
      </c>
      <c r="B69" s="217" t="str">
        <f>IF(Tableau1[[#This Row],[Nom
]]&lt;&gt;"",VLOOKUP(Tableau1[[#This Row],[Matricule 
]],BASEDATA,3,FALSE),"")</f>
        <v>STG</v>
      </c>
      <c r="C69" s="218" t="str">
        <f>IF(Tableau1[[#This Row],[Nom
]]&lt;&gt;"",VLOOKUP(Tableau1[[#This Row],[Matricule 
]],BASEDATA,2,FALSE),"")</f>
        <v>XUEREB</v>
      </c>
      <c r="D69" s="219">
        <f>IF(Tableau1[[#This Row],[Nom
]]&lt;&gt;"",VLOOKUP(E69,DATA!A:U,3,FALSE),"")</f>
        <v>135347</v>
      </c>
      <c r="E69" s="220" t="s">
        <v>958</v>
      </c>
      <c r="F69" s="219" t="str">
        <f>IF(Tableau1[[#This Row],[Nom
]]&lt;&gt;"",VLOOKUP(E69,DATA!A:U,2,FALSE),"")</f>
        <v>Stephane</v>
      </c>
      <c r="G69" s="205" t="s">
        <v>9</v>
      </c>
      <c r="H69" s="205" t="s">
        <v>1345</v>
      </c>
      <c r="I69" s="221"/>
      <c r="J69" s="205" t="s">
        <v>1346</v>
      </c>
      <c r="K69" s="206">
        <v>7</v>
      </c>
      <c r="L69" s="207">
        <v>117</v>
      </c>
      <c r="M69" s="222" t="s">
        <v>5</v>
      </c>
      <c r="N69" s="223" t="s">
        <v>1449</v>
      </c>
      <c r="O69" s="222"/>
      <c r="P69" s="223"/>
    </row>
    <row r="70" spans="1:16" x14ac:dyDescent="0.35">
      <c r="A70" s="217" t="str">
        <f>IF(Tableau1[[#This Row],[Nom
]]&lt;&gt;"",VLOOKUP(Tableau1[[#This Row],[Matricule 
]],BASEDATA,5,FALSE),"")</f>
        <v>DVC</v>
      </c>
      <c r="B70" s="217" t="str">
        <f>IF(Tableau1[[#This Row],[Nom
]]&lt;&gt;"",VLOOKUP(Tableau1[[#This Row],[Matricule 
]],BASEDATA,3,FALSE),"")</f>
        <v>STG</v>
      </c>
      <c r="C70" s="218" t="str">
        <f>IF(Tableau1[[#This Row],[Nom
]]&lt;&gt;"",VLOOKUP(Tableau1[[#This Row],[Matricule 
]],BASEDATA,2,FALSE),"")</f>
        <v>XUEREB</v>
      </c>
      <c r="D70" s="219">
        <f>IF(Tableau1[[#This Row],[Nom
]]&lt;&gt;"",VLOOKUP(E70,DATA!A:U,3,FALSE),"")</f>
        <v>135347</v>
      </c>
      <c r="E70" s="220" t="s">
        <v>958</v>
      </c>
      <c r="F70" s="219" t="str">
        <f>IF(Tableau1[[#This Row],[Nom
]]&lt;&gt;"",VLOOKUP(E70,DATA!A:U,2,FALSE),"")</f>
        <v>Stephane</v>
      </c>
      <c r="G70" s="205" t="s">
        <v>9</v>
      </c>
      <c r="H70" s="205" t="s">
        <v>1351</v>
      </c>
      <c r="I70" s="221"/>
      <c r="J70" s="205" t="s">
        <v>1349</v>
      </c>
      <c r="K70" s="206">
        <v>10.5</v>
      </c>
      <c r="L70" s="207">
        <v>260</v>
      </c>
      <c r="M70" s="222" t="s">
        <v>5</v>
      </c>
      <c r="N70" s="223" t="s">
        <v>1449</v>
      </c>
      <c r="O70" s="222"/>
      <c r="P70" s="223"/>
    </row>
    <row r="71" spans="1:16" x14ac:dyDescent="0.35">
      <c r="A71" s="217" t="str">
        <f>IF(Tableau1[[#This Row],[Nom
]]&lt;&gt;"",VLOOKUP(Tableau1[[#This Row],[Matricule 
]],BASEDATA,5,FALSE),"")</f>
        <v>DVC</v>
      </c>
      <c r="B71" s="217" t="str">
        <f>IF(Tableau1[[#This Row],[Nom
]]&lt;&gt;"",VLOOKUP(Tableau1[[#This Row],[Matricule 
]],BASEDATA,3,FALSE),"")</f>
        <v>Lattes</v>
      </c>
      <c r="C71" s="218" t="str">
        <f>IF(Tableau1[[#This Row],[Nom
]]&lt;&gt;"",VLOOKUP(Tableau1[[#This Row],[Matricule 
]],BASEDATA,2,FALSE),"")</f>
        <v>VERNE</v>
      </c>
      <c r="D71" s="219">
        <f>IF(Tableau1[[#This Row],[Nom
]]&lt;&gt;"",VLOOKUP(E71,DATA!A:U,3,FALSE),"")</f>
        <v>191775</v>
      </c>
      <c r="E71" s="220" t="s">
        <v>1151</v>
      </c>
      <c r="F71" s="219" t="str">
        <f>IF(Tableau1[[#This Row],[Nom
]]&lt;&gt;"",VLOOKUP(E71,DATA!A:U,2,FALSE),"")</f>
        <v>Sylvie</v>
      </c>
      <c r="G71" s="205" t="s">
        <v>9</v>
      </c>
      <c r="H71" s="205" t="s">
        <v>1328</v>
      </c>
      <c r="I71" s="221"/>
      <c r="J71" s="205" t="s">
        <v>1329</v>
      </c>
      <c r="K71" s="206">
        <v>7</v>
      </c>
      <c r="L71" s="207">
        <v>124</v>
      </c>
      <c r="M71" s="222" t="s">
        <v>5</v>
      </c>
      <c r="N71" s="223" t="s">
        <v>1449</v>
      </c>
      <c r="O71" s="222"/>
      <c r="P71" s="223"/>
    </row>
    <row r="72" spans="1:16" x14ac:dyDescent="0.35">
      <c r="A72" s="217" t="str">
        <f>IF(Tableau1[[#This Row],[Nom
]]&lt;&gt;"",VLOOKUP(Tableau1[[#This Row],[Matricule 
]],BASEDATA,5,FALSE),"")</f>
        <v>Non DVC</v>
      </c>
      <c r="B72" s="217" t="str">
        <f>IF(Tableau1[[#This Row],[Nom
]]&lt;&gt;"",VLOOKUP(Tableau1[[#This Row],[Matricule 
]],BASEDATA,3,FALSE),"")</f>
        <v>STG</v>
      </c>
      <c r="C72" s="218" t="str">
        <f>IF(Tableau1[[#This Row],[Nom
]]&lt;&gt;"",VLOOKUP(Tableau1[[#This Row],[Matricule 
]],BASEDATA,2,FALSE),"")</f>
        <v>FOUASSIER</v>
      </c>
      <c r="D72" s="219">
        <f>IF(Tableau1[[#This Row],[Nom
]]&lt;&gt;"",VLOOKUP(E72,DATA!A:U,3,FALSE),"")</f>
        <v>66339</v>
      </c>
      <c r="E72" s="209" t="s">
        <v>1330</v>
      </c>
      <c r="F72" s="219" t="str">
        <f>IF(Tableau1[[#This Row],[Nom
]]&lt;&gt;"",VLOOKUP(E72,DATA!A:U,2,FALSE),"")</f>
        <v>Alexandre</v>
      </c>
      <c r="G72" s="205" t="s">
        <v>9</v>
      </c>
      <c r="H72" s="205" t="s">
        <v>1331</v>
      </c>
      <c r="I72" s="221"/>
      <c r="J72" s="205" t="s">
        <v>1329</v>
      </c>
      <c r="K72" s="206">
        <v>1.5</v>
      </c>
      <c r="L72" s="207">
        <v>53</v>
      </c>
      <c r="M72" s="222" t="s">
        <v>5</v>
      </c>
      <c r="N72" s="223" t="s">
        <v>1449</v>
      </c>
      <c r="O72" s="222"/>
      <c r="P72" s="223"/>
    </row>
    <row r="73" spans="1:16" x14ac:dyDescent="0.35">
      <c r="A73" s="217" t="str">
        <f>IF(Tableau1[[#This Row],[Nom
]]&lt;&gt;"",VLOOKUP(Tableau1[[#This Row],[Matricule 
]],BASEDATA,5,FALSE),"")</f>
        <v>DVC</v>
      </c>
      <c r="B73" s="217" t="str">
        <f>IF(Tableau1[[#This Row],[Nom
]]&lt;&gt;"",VLOOKUP(Tableau1[[#This Row],[Matricule 
]],BASEDATA,3,FALSE),"")</f>
        <v>Aub.</v>
      </c>
      <c r="C73" s="218" t="str">
        <f>IF(Tableau1[[#This Row],[Nom
]]&lt;&gt;"",VLOOKUP(Tableau1[[#This Row],[Matricule 
]],BASEDATA,2,FALSE),"")</f>
        <v>SAVY</v>
      </c>
      <c r="D73" s="219">
        <f>IF(Tableau1[[#This Row],[Nom
]]&lt;&gt;"",VLOOKUP(E73,DATA!A:U,3,FALSE),"")</f>
        <v>102965</v>
      </c>
      <c r="E73" s="220" t="s">
        <v>481</v>
      </c>
      <c r="F73" s="219" t="str">
        <f>IF(Tableau1[[#This Row],[Nom
]]&lt;&gt;"",VLOOKUP(E73,DATA!A:U,2,FALSE),"")</f>
        <v>Frederic</v>
      </c>
      <c r="G73" s="205" t="s">
        <v>9</v>
      </c>
      <c r="H73" s="205" t="s">
        <v>1331</v>
      </c>
      <c r="I73" s="221"/>
      <c r="J73" s="205" t="s">
        <v>1329</v>
      </c>
      <c r="K73" s="206">
        <v>1.5</v>
      </c>
      <c r="L73" s="207">
        <v>53</v>
      </c>
      <c r="M73" s="222" t="s">
        <v>5</v>
      </c>
      <c r="N73" s="223" t="s">
        <v>1449</v>
      </c>
      <c r="O73" s="222"/>
      <c r="P73" s="223"/>
    </row>
    <row r="74" spans="1:16" x14ac:dyDescent="0.35">
      <c r="A74" s="217" t="str">
        <f>IF(Tableau1[[#This Row],[Nom
]]&lt;&gt;"",VLOOKUP(Tableau1[[#This Row],[Matricule 
]],BASEDATA,5,FALSE),"")</f>
        <v>DVC</v>
      </c>
      <c r="B74" s="217" t="str">
        <f>IF(Tableau1[[#This Row],[Nom
]]&lt;&gt;"",VLOOKUP(Tableau1[[#This Row],[Matricule 
]],BASEDATA,3,FALSE),"")</f>
        <v>Aub.</v>
      </c>
      <c r="C74" s="218" t="str">
        <f>IF(Tableau1[[#This Row],[Nom
]]&lt;&gt;"",VLOOKUP(Tableau1[[#This Row],[Matricule 
]],BASEDATA,2,FALSE),"")</f>
        <v>SENEPART</v>
      </c>
      <c r="D74" s="219">
        <f>IF(Tableau1[[#This Row],[Nom
]]&lt;&gt;"",VLOOKUP(E74,DATA!A:U,3,FALSE),"")</f>
        <v>103027</v>
      </c>
      <c r="E74" s="220" t="s">
        <v>485</v>
      </c>
      <c r="F74" s="219" t="str">
        <f>IF(Tableau1[[#This Row],[Nom
]]&lt;&gt;"",VLOOKUP(E74,DATA!A:U,2,FALSE),"")</f>
        <v>Stephane</v>
      </c>
      <c r="G74" s="205" t="s">
        <v>9</v>
      </c>
      <c r="H74" s="205" t="s">
        <v>1331</v>
      </c>
      <c r="I74" s="221"/>
      <c r="J74" s="205" t="s">
        <v>1329</v>
      </c>
      <c r="K74" s="206">
        <v>1.5</v>
      </c>
      <c r="L74" s="207">
        <v>53</v>
      </c>
      <c r="M74" s="222" t="s">
        <v>5</v>
      </c>
      <c r="N74" s="223" t="s">
        <v>1449</v>
      </c>
      <c r="O74" s="222"/>
      <c r="P74" s="223"/>
    </row>
    <row r="75" spans="1:16" x14ac:dyDescent="0.35">
      <c r="A75" s="217" t="str">
        <f>IF(Tableau1[[#This Row],[Nom
]]&lt;&gt;"",VLOOKUP(Tableau1[[#This Row],[Matricule 
]],BASEDATA,5,FALSE),"")</f>
        <v>DVC</v>
      </c>
      <c r="B75" s="217" t="str">
        <f>IF(Tableau1[[#This Row],[Nom
]]&lt;&gt;"",VLOOKUP(Tableau1[[#This Row],[Matricule 
]],BASEDATA,3,FALSE),"")</f>
        <v>Aub.</v>
      </c>
      <c r="C75" s="218" t="str">
        <f>IF(Tableau1[[#This Row],[Nom
]]&lt;&gt;"",VLOOKUP(Tableau1[[#This Row],[Matricule 
]],BASEDATA,2,FALSE),"")</f>
        <v>SENEPART</v>
      </c>
      <c r="D75" s="219">
        <f>IF(Tableau1[[#This Row],[Nom
]]&lt;&gt;"",VLOOKUP(E75,DATA!A:U,3,FALSE),"")</f>
        <v>103027</v>
      </c>
      <c r="E75" s="220" t="s">
        <v>485</v>
      </c>
      <c r="F75" s="219" t="str">
        <f>IF(Tableau1[[#This Row],[Nom
]]&lt;&gt;"",VLOOKUP(E75,DATA!A:U,2,FALSE),"")</f>
        <v>Stephane</v>
      </c>
      <c r="G75" s="205" t="s">
        <v>9</v>
      </c>
      <c r="H75" s="205" t="s">
        <v>1345</v>
      </c>
      <c r="I75" s="221"/>
      <c r="J75" s="205" t="s">
        <v>1346</v>
      </c>
      <c r="K75" s="206">
        <v>7</v>
      </c>
      <c r="L75" s="207">
        <v>117</v>
      </c>
      <c r="M75" s="222" t="s">
        <v>5</v>
      </c>
      <c r="N75" s="223" t="s">
        <v>1449</v>
      </c>
      <c r="O75" s="222"/>
      <c r="P75" s="223"/>
    </row>
    <row r="76" spans="1:16" x14ac:dyDescent="0.35">
      <c r="A76" s="208" t="str">
        <f>IF(Tableau1[[#This Row],[Nom
]]&lt;&gt;"",VLOOKUP(Tableau1[[#This Row],[Matricule 
]],BASEDATA,5,FALSE),"")</f>
        <v>DVC</v>
      </c>
      <c r="B76" s="217" t="str">
        <f>IF(Tableau1[[#This Row],[Nom
]]&lt;&gt;"",VLOOKUP(Tableau1[[#This Row],[Matricule 
]],BASEDATA,3,FALSE),"")</f>
        <v>Aub.</v>
      </c>
      <c r="C76" s="218" t="str">
        <f>IF(Tableau1[[#This Row],[Nom
]]&lt;&gt;"",VLOOKUP(Tableau1[[#This Row],[Matricule 
]],BASEDATA,2,FALSE),"")</f>
        <v>ALIX</v>
      </c>
      <c r="D76" s="219">
        <f>IF(Tableau1[[#This Row],[Nom
]]&lt;&gt;"",VLOOKUP(E76,DATA!A:U,3,FALSE),"")</f>
        <v>102966</v>
      </c>
      <c r="E76" s="209" t="s">
        <v>493</v>
      </c>
      <c r="F76" s="219" t="str">
        <f>IF(Tableau1[[#This Row],[Nom
]]&lt;&gt;"",VLOOKUP(E76,DATA!A:U,2,FALSE),"")</f>
        <v>Patrick</v>
      </c>
      <c r="G76" s="205" t="s">
        <v>9</v>
      </c>
      <c r="H76" s="205" t="s">
        <v>1328</v>
      </c>
      <c r="I76" s="210"/>
      <c r="J76" s="205" t="s">
        <v>1329</v>
      </c>
      <c r="K76" s="206">
        <v>7</v>
      </c>
      <c r="L76" s="207">
        <v>124</v>
      </c>
      <c r="M76" s="222" t="s">
        <v>5</v>
      </c>
      <c r="N76" s="223" t="s">
        <v>1449</v>
      </c>
      <c r="O76" s="214"/>
      <c r="P76" s="215"/>
    </row>
    <row r="77" spans="1:16" x14ac:dyDescent="0.35">
      <c r="A77" s="217" t="str">
        <f>IF(Tableau1[[#This Row],[Nom
]]&lt;&gt;"",VLOOKUP(Tableau1[[#This Row],[Matricule 
]],BASEDATA,5,FALSE),"")</f>
        <v>DVC</v>
      </c>
      <c r="B77" s="217" t="str">
        <f>IF(Tableau1[[#This Row],[Nom
]]&lt;&gt;"",VLOOKUP(Tableau1[[#This Row],[Matricule 
]],BASEDATA,3,FALSE),"")</f>
        <v>Aub.</v>
      </c>
      <c r="C77" s="218" t="str">
        <f>IF(Tableau1[[#This Row],[Nom
]]&lt;&gt;"",VLOOKUP(Tableau1[[#This Row],[Matricule 
]],BASEDATA,2,FALSE),"")</f>
        <v>ALIX</v>
      </c>
      <c r="D77" s="219">
        <f>IF(Tableau1[[#This Row],[Nom
]]&lt;&gt;"",VLOOKUP(E77,DATA!A:U,3,FALSE),"")</f>
        <v>102966</v>
      </c>
      <c r="E77" s="220" t="s">
        <v>493</v>
      </c>
      <c r="F77" s="219" t="str">
        <f>IF(Tableau1[[#This Row],[Nom
]]&lt;&gt;"",VLOOKUP(E77,DATA!A:U,2,FALSE),"")</f>
        <v>Patrick</v>
      </c>
      <c r="G77" s="205" t="s">
        <v>9</v>
      </c>
      <c r="H77" s="205" t="s">
        <v>1338</v>
      </c>
      <c r="I77" s="221"/>
      <c r="J77" s="205" t="s">
        <v>1329</v>
      </c>
      <c r="K77" s="206">
        <v>7</v>
      </c>
      <c r="L77" s="207">
        <v>162</v>
      </c>
      <c r="M77" s="222" t="s">
        <v>5</v>
      </c>
      <c r="N77" s="223" t="s">
        <v>1449</v>
      </c>
      <c r="O77" s="222"/>
      <c r="P77" s="223"/>
    </row>
    <row r="78" spans="1:16" x14ac:dyDescent="0.35">
      <c r="A78" s="217" t="str">
        <f>IF(Tableau1[[#This Row],[Nom
]]&lt;&gt;"",VLOOKUP(Tableau1[[#This Row],[Matricule 
]],BASEDATA,5,FALSE),"")</f>
        <v>DVC</v>
      </c>
      <c r="B78" s="217" t="str">
        <f>IF(Tableau1[[#This Row],[Nom
]]&lt;&gt;"",VLOOKUP(Tableau1[[#This Row],[Matricule 
]],BASEDATA,3,FALSE),"")</f>
        <v>Aub.</v>
      </c>
      <c r="C78" s="218" t="str">
        <f>IF(Tableau1[[#This Row],[Nom
]]&lt;&gt;"",VLOOKUP(Tableau1[[#This Row],[Matricule 
]],BASEDATA,2,FALSE),"")</f>
        <v>SENEPART</v>
      </c>
      <c r="D78" s="219">
        <f>IF(Tableau1[[#This Row],[Nom
]]&lt;&gt;"",VLOOKUP(E78,DATA!A:U,3,FALSE),"")</f>
        <v>103062</v>
      </c>
      <c r="E78" s="220" t="s">
        <v>505</v>
      </c>
      <c r="F78" s="219" t="str">
        <f>IF(Tableau1[[#This Row],[Nom
]]&lt;&gt;"",VLOOKUP(E78,DATA!A:U,2,FALSE),"")</f>
        <v>Serge</v>
      </c>
      <c r="G78" s="205" t="s">
        <v>9</v>
      </c>
      <c r="H78" s="205" t="s">
        <v>1331</v>
      </c>
      <c r="I78" s="221"/>
      <c r="J78" s="205" t="s">
        <v>1329</v>
      </c>
      <c r="K78" s="206">
        <v>1.5</v>
      </c>
      <c r="L78" s="207">
        <v>53</v>
      </c>
      <c r="M78" s="222" t="s">
        <v>5</v>
      </c>
      <c r="N78" s="223" t="s">
        <v>1449</v>
      </c>
      <c r="O78" s="222"/>
      <c r="P78" s="223"/>
    </row>
    <row r="79" spans="1:16" x14ac:dyDescent="0.35">
      <c r="A79" s="208" t="str">
        <f>IF(Tableau1[[#This Row],[Nom
]]&lt;&gt;"",VLOOKUP(Tableau1[[#This Row],[Matricule 
]],BASEDATA,5,FALSE),"")</f>
        <v>DVC</v>
      </c>
      <c r="B79" s="217" t="str">
        <f>IF(Tableau1[[#This Row],[Nom
]]&lt;&gt;"",VLOOKUP(Tableau1[[#This Row],[Matricule 
]],BASEDATA,3,FALSE),"")</f>
        <v>Aub.</v>
      </c>
      <c r="C79" s="218" t="str">
        <f>IF(Tableau1[[#This Row],[Nom
]]&lt;&gt;"",VLOOKUP(Tableau1[[#This Row],[Matricule 
]],BASEDATA,2,FALSE),"")</f>
        <v>FUENTES</v>
      </c>
      <c r="D79" s="219">
        <f>IF(Tableau1[[#This Row],[Nom
]]&lt;&gt;"",VLOOKUP(E79,DATA!A:U,3,FALSE),"")</f>
        <v>103026</v>
      </c>
      <c r="E79" s="209" t="s">
        <v>509</v>
      </c>
      <c r="F79" s="219" t="str">
        <f>IF(Tableau1[[#This Row],[Nom
]]&lt;&gt;"",VLOOKUP(E79,DATA!A:U,2,FALSE),"")</f>
        <v>Olivier</v>
      </c>
      <c r="G79" s="205" t="s">
        <v>9</v>
      </c>
      <c r="H79" s="205" t="s">
        <v>1328</v>
      </c>
      <c r="I79" s="210"/>
      <c r="J79" s="205" t="s">
        <v>1329</v>
      </c>
      <c r="K79" s="206">
        <v>7</v>
      </c>
      <c r="L79" s="207">
        <v>124</v>
      </c>
      <c r="M79" s="222" t="s">
        <v>5</v>
      </c>
      <c r="N79" s="223" t="s">
        <v>1449</v>
      </c>
      <c r="O79" s="214"/>
      <c r="P79" s="215"/>
    </row>
    <row r="80" spans="1:16" x14ac:dyDescent="0.35">
      <c r="A80" s="217" t="str">
        <f>IF(Tableau1[[#This Row],[Nom
]]&lt;&gt;"",VLOOKUP(Tableau1[[#This Row],[Matricule 
]],BASEDATA,5,FALSE),"")</f>
        <v>DVC</v>
      </c>
      <c r="B80" s="217" t="str">
        <f>IF(Tableau1[[#This Row],[Nom
]]&lt;&gt;"",VLOOKUP(Tableau1[[#This Row],[Matricule 
]],BASEDATA,3,FALSE),"")</f>
        <v>Aub.</v>
      </c>
      <c r="C80" s="218" t="str">
        <f>IF(Tableau1[[#This Row],[Nom
]]&lt;&gt;"",VLOOKUP(Tableau1[[#This Row],[Matricule 
]],BASEDATA,2,FALSE),"")</f>
        <v>FUENTES</v>
      </c>
      <c r="D80" s="219">
        <f>IF(Tableau1[[#This Row],[Nom
]]&lt;&gt;"",VLOOKUP(E80,DATA!A:U,3,FALSE),"")</f>
        <v>103026</v>
      </c>
      <c r="E80" s="220" t="s">
        <v>509</v>
      </c>
      <c r="F80" s="219" t="str">
        <f>IF(Tableau1[[#This Row],[Nom
]]&lt;&gt;"",VLOOKUP(E80,DATA!A:U,2,FALSE),"")</f>
        <v>Olivier</v>
      </c>
      <c r="G80" s="205" t="s">
        <v>9</v>
      </c>
      <c r="H80" s="205" t="s">
        <v>1331</v>
      </c>
      <c r="I80" s="221"/>
      <c r="J80" s="205" t="s">
        <v>1329</v>
      </c>
      <c r="K80" s="206">
        <v>1.5</v>
      </c>
      <c r="L80" s="207">
        <v>53</v>
      </c>
      <c r="M80" s="222" t="s">
        <v>5</v>
      </c>
      <c r="N80" s="223" t="s">
        <v>1449</v>
      </c>
      <c r="O80" s="222"/>
      <c r="P80" s="223"/>
    </row>
    <row r="81" spans="1:16" x14ac:dyDescent="0.35">
      <c r="A81" s="217" t="str">
        <f>IF(Tableau1[[#This Row],[Nom
]]&lt;&gt;"",VLOOKUP(Tableau1[[#This Row],[Matricule 
]],BASEDATA,5,FALSE),"")</f>
        <v>DVC</v>
      </c>
      <c r="B81" s="217" t="str">
        <f>IF(Tableau1[[#This Row],[Nom
]]&lt;&gt;"",VLOOKUP(Tableau1[[#This Row],[Matricule 
]],BASEDATA,3,FALSE),"")</f>
        <v>Aub.</v>
      </c>
      <c r="C81" s="218" t="str">
        <f>IF(Tableau1[[#This Row],[Nom
]]&lt;&gt;"",VLOOKUP(Tableau1[[#This Row],[Matricule 
]],BASEDATA,2,FALSE),"")</f>
        <v>FUENTES</v>
      </c>
      <c r="D81" s="219">
        <f>IF(Tableau1[[#This Row],[Nom
]]&lt;&gt;"",VLOOKUP(E81,DATA!A:U,3,FALSE),"")</f>
        <v>103026</v>
      </c>
      <c r="E81" s="220" t="s">
        <v>509</v>
      </c>
      <c r="F81" s="219" t="str">
        <f>IF(Tableau1[[#This Row],[Nom
]]&lt;&gt;"",VLOOKUP(E81,DATA!A:U,2,FALSE),"")</f>
        <v>Olivier</v>
      </c>
      <c r="G81" s="205" t="s">
        <v>9</v>
      </c>
      <c r="H81" s="205" t="s">
        <v>1345</v>
      </c>
      <c r="I81" s="221"/>
      <c r="J81" s="205" t="s">
        <v>1346</v>
      </c>
      <c r="K81" s="206">
        <v>7</v>
      </c>
      <c r="L81" s="207">
        <v>117</v>
      </c>
      <c r="M81" s="222" t="s">
        <v>5</v>
      </c>
      <c r="N81" s="223" t="s">
        <v>1449</v>
      </c>
      <c r="O81" s="222"/>
      <c r="P81" s="223"/>
    </row>
    <row r="82" spans="1:16" x14ac:dyDescent="0.35">
      <c r="A82" s="217" t="str">
        <f>IF(Tableau1[[#This Row],[Nom
]]&lt;&gt;"",VLOOKUP(Tableau1[[#This Row],[Matricule 
]],BASEDATA,5,FALSE),"")</f>
        <v>DVC</v>
      </c>
      <c r="B82" s="217" t="str">
        <f>IF(Tableau1[[#This Row],[Nom
]]&lt;&gt;"",VLOOKUP(Tableau1[[#This Row],[Matricule 
]],BASEDATA,3,FALSE),"")</f>
        <v>STG</v>
      </c>
      <c r="C82" s="218" t="str">
        <f>IF(Tableau1[[#This Row],[Nom
]]&lt;&gt;"",VLOOKUP(Tableau1[[#This Row],[Matricule 
]],BASEDATA,2,FALSE),"")</f>
        <v>XUEREB</v>
      </c>
      <c r="D82" s="219">
        <f>IF(Tableau1[[#This Row],[Nom
]]&lt;&gt;"",VLOOKUP(E82,DATA!A:U,3,FALSE),"")</f>
        <v>104625</v>
      </c>
      <c r="E82" s="220" t="s">
        <v>968</v>
      </c>
      <c r="F82" s="219" t="str">
        <f>IF(Tableau1[[#This Row],[Nom
]]&lt;&gt;"",VLOOKUP(E82,DATA!A:U,2,FALSE),"")</f>
        <v>Franck</v>
      </c>
      <c r="G82" s="205" t="s">
        <v>9</v>
      </c>
      <c r="H82" s="205" t="s">
        <v>1331</v>
      </c>
      <c r="I82" s="221"/>
      <c r="J82" s="205" t="s">
        <v>1329</v>
      </c>
      <c r="K82" s="206">
        <v>1.5</v>
      </c>
      <c r="L82" s="207">
        <v>53</v>
      </c>
      <c r="M82" s="222" t="s">
        <v>5</v>
      </c>
      <c r="N82" s="223" t="s">
        <v>1449</v>
      </c>
      <c r="O82" s="222"/>
      <c r="P82" s="223"/>
    </row>
    <row r="83" spans="1:16" x14ac:dyDescent="0.35">
      <c r="A83" s="217" t="str">
        <f>IF(Tableau1[[#This Row],[Nom
]]&lt;&gt;"",VLOOKUP(Tableau1[[#This Row],[Matricule 
]],BASEDATA,5,FALSE),"")</f>
        <v>DVC</v>
      </c>
      <c r="B83" s="217" t="str">
        <f>IF(Tableau1[[#This Row],[Nom
]]&lt;&gt;"",VLOOKUP(Tableau1[[#This Row],[Matricule 
]],BASEDATA,3,FALSE),"")</f>
        <v>STG</v>
      </c>
      <c r="C83" s="218" t="str">
        <f>IF(Tableau1[[#This Row],[Nom
]]&lt;&gt;"",VLOOKUP(Tableau1[[#This Row],[Matricule 
]],BASEDATA,2,FALSE),"")</f>
        <v>XUEREB</v>
      </c>
      <c r="D83" s="219">
        <f>IF(Tableau1[[#This Row],[Nom
]]&lt;&gt;"",VLOOKUP(E83,DATA!A:U,3,FALSE),"")</f>
        <v>104625</v>
      </c>
      <c r="E83" s="220" t="s">
        <v>968</v>
      </c>
      <c r="F83" s="219" t="str">
        <f>IF(Tableau1[[#This Row],[Nom
]]&lt;&gt;"",VLOOKUP(E83,DATA!A:U,2,FALSE),"")</f>
        <v>Franck</v>
      </c>
      <c r="G83" s="205" t="s">
        <v>9</v>
      </c>
      <c r="H83" s="205" t="s">
        <v>1344</v>
      </c>
      <c r="I83" s="221"/>
      <c r="J83" s="205" t="s">
        <v>1329</v>
      </c>
      <c r="K83" s="206">
        <v>7</v>
      </c>
      <c r="L83" s="207">
        <v>165</v>
      </c>
      <c r="M83" s="222" t="s">
        <v>5</v>
      </c>
      <c r="N83" s="223" t="s">
        <v>1449</v>
      </c>
      <c r="O83" s="222"/>
      <c r="P83" s="223"/>
    </row>
    <row r="84" spans="1:16" x14ac:dyDescent="0.35">
      <c r="A84" s="217" t="str">
        <f>IF(Tableau1[[#This Row],[Nom
]]&lt;&gt;"",VLOOKUP(Tableau1[[#This Row],[Matricule 
]],BASEDATA,5,FALSE),"")</f>
        <v>DVC</v>
      </c>
      <c r="B84" s="217" t="str">
        <f>IF(Tableau1[[#This Row],[Nom
]]&lt;&gt;"",VLOOKUP(Tableau1[[#This Row],[Matricule 
]],BASEDATA,3,FALSE),"")</f>
        <v>STG</v>
      </c>
      <c r="C84" s="218" t="str">
        <f>IF(Tableau1[[#This Row],[Nom
]]&lt;&gt;"",VLOOKUP(Tableau1[[#This Row],[Matricule 
]],BASEDATA,2,FALSE),"")</f>
        <v>XUEREB</v>
      </c>
      <c r="D84" s="219">
        <f>IF(Tableau1[[#This Row],[Nom
]]&lt;&gt;"",VLOOKUP(E84,DATA!A:U,3,FALSE),"")</f>
        <v>104625</v>
      </c>
      <c r="E84" s="220" t="s">
        <v>968</v>
      </c>
      <c r="F84" s="219" t="str">
        <f>IF(Tableau1[[#This Row],[Nom
]]&lt;&gt;"",VLOOKUP(E84,DATA!A:U,2,FALSE),"")</f>
        <v>Franck</v>
      </c>
      <c r="G84" s="205" t="s">
        <v>9</v>
      </c>
      <c r="H84" s="205" t="s">
        <v>1351</v>
      </c>
      <c r="I84" s="221"/>
      <c r="J84" s="205" t="s">
        <v>1349</v>
      </c>
      <c r="K84" s="206">
        <v>10.5</v>
      </c>
      <c r="L84" s="207">
        <v>260</v>
      </c>
      <c r="M84" s="222" t="s">
        <v>5</v>
      </c>
      <c r="N84" s="223" t="s">
        <v>1449</v>
      </c>
      <c r="O84" s="222"/>
      <c r="P84" s="223"/>
    </row>
    <row r="85" spans="1:16" x14ac:dyDescent="0.35">
      <c r="A85" s="217" t="str">
        <f>IF(Tableau1[[#This Row],[Nom
]]&lt;&gt;"",VLOOKUP(Tableau1[[#This Row],[Matricule 
]],BASEDATA,5,FALSE),"")</f>
        <v>DVC</v>
      </c>
      <c r="B85" s="217" t="str">
        <f>IF(Tableau1[[#This Row],[Nom
]]&lt;&gt;"",VLOOKUP(Tableau1[[#This Row],[Matricule 
]],BASEDATA,3,FALSE),"")</f>
        <v>STG</v>
      </c>
      <c r="C85" s="218" t="str">
        <f>IF(Tableau1[[#This Row],[Nom
]]&lt;&gt;"",VLOOKUP(Tableau1[[#This Row],[Matricule 
]],BASEDATA,2,FALSE),"")</f>
        <v>BUISSON</v>
      </c>
      <c r="D85" s="219">
        <f>IF(Tableau1[[#This Row],[Nom
]]&lt;&gt;"",VLOOKUP(E85,DATA!A:U,3,FALSE),"")</f>
        <v>104649</v>
      </c>
      <c r="E85" s="220" t="s">
        <v>971</v>
      </c>
      <c r="F85" s="219" t="str">
        <f>IF(Tableau1[[#This Row],[Nom
]]&lt;&gt;"",VLOOKUP(E85,DATA!A:U,2,FALSE),"")</f>
        <v>Patrick</v>
      </c>
      <c r="G85" s="205" t="s">
        <v>9</v>
      </c>
      <c r="H85" s="205" t="s">
        <v>1331</v>
      </c>
      <c r="I85" s="221"/>
      <c r="J85" s="205" t="s">
        <v>1329</v>
      </c>
      <c r="K85" s="206">
        <v>1.5</v>
      </c>
      <c r="L85" s="207">
        <v>53</v>
      </c>
      <c r="M85" s="222" t="s">
        <v>5</v>
      </c>
      <c r="N85" s="223" t="s">
        <v>1449</v>
      </c>
      <c r="O85" s="222"/>
      <c r="P85" s="223"/>
    </row>
    <row r="86" spans="1:16" x14ac:dyDescent="0.35">
      <c r="A86" s="217" t="str">
        <f>IF(Tableau1[[#This Row],[Nom
]]&lt;&gt;"",VLOOKUP(Tableau1[[#This Row],[Matricule 
]],BASEDATA,5,FALSE),"")</f>
        <v>DVC</v>
      </c>
      <c r="B86" s="217" t="str">
        <f>IF(Tableau1[[#This Row],[Nom
]]&lt;&gt;"",VLOOKUP(Tableau1[[#This Row],[Matricule 
]],BASEDATA,3,FALSE),"")</f>
        <v>STG</v>
      </c>
      <c r="C86" s="218" t="str">
        <f>IF(Tableau1[[#This Row],[Nom
]]&lt;&gt;"",VLOOKUP(Tableau1[[#This Row],[Matricule 
]],BASEDATA,2,FALSE),"")</f>
        <v>BUISSON</v>
      </c>
      <c r="D86" s="219">
        <f>IF(Tableau1[[#This Row],[Nom
]]&lt;&gt;"",VLOOKUP(E86,DATA!A:U,3,FALSE),"")</f>
        <v>104649</v>
      </c>
      <c r="E86" s="220" t="s">
        <v>971</v>
      </c>
      <c r="F86" s="219" t="str">
        <f>IF(Tableau1[[#This Row],[Nom
]]&lt;&gt;"",VLOOKUP(E86,DATA!A:U,2,FALSE),"")</f>
        <v>Patrick</v>
      </c>
      <c r="G86" s="205" t="s">
        <v>9</v>
      </c>
      <c r="H86" s="205" t="s">
        <v>1351</v>
      </c>
      <c r="I86" s="221"/>
      <c r="J86" s="205" t="s">
        <v>1349</v>
      </c>
      <c r="K86" s="206">
        <v>10.5</v>
      </c>
      <c r="L86" s="207">
        <v>260</v>
      </c>
      <c r="M86" s="222" t="s">
        <v>5</v>
      </c>
      <c r="N86" s="223" t="s">
        <v>1449</v>
      </c>
      <c r="O86" s="222"/>
      <c r="P86" s="223"/>
    </row>
    <row r="87" spans="1:16" x14ac:dyDescent="0.35">
      <c r="A87" s="217" t="str">
        <f>IF(Tableau1[[#This Row],[Nom
]]&lt;&gt;"",VLOOKUP(Tableau1[[#This Row],[Matricule 
]],BASEDATA,5,FALSE),"")</f>
        <v>Non DVC</v>
      </c>
      <c r="B87" s="217" t="str">
        <f>IF(Tableau1[[#This Row],[Nom
]]&lt;&gt;"",VLOOKUP(Tableau1[[#This Row],[Matricule 
]],BASEDATA,3,FALSE),"")</f>
        <v>Aub.</v>
      </c>
      <c r="C87" s="218" t="str">
        <f>IF(Tableau1[[#This Row],[Nom
]]&lt;&gt;"",VLOOKUP(Tableau1[[#This Row],[Matricule 
]],BASEDATA,2,FALSE),"")</f>
        <v>HAON</v>
      </c>
      <c r="D87" s="219">
        <f>IF(Tableau1[[#This Row],[Nom
]]&lt;&gt;"",VLOOKUP(E87,DATA!A:U,3,FALSE),"")</f>
        <v>102960</v>
      </c>
      <c r="E87" s="220" t="s">
        <v>515</v>
      </c>
      <c r="F87" s="219" t="str">
        <f>IF(Tableau1[[#This Row],[Nom
]]&lt;&gt;"",VLOOKUP(E87,DATA!A:U,2,FALSE),"")</f>
        <v>Francois</v>
      </c>
      <c r="G87" s="205" t="s">
        <v>9</v>
      </c>
      <c r="H87" s="205" t="s">
        <v>1331</v>
      </c>
      <c r="I87" s="221"/>
      <c r="J87" s="205" t="s">
        <v>1329</v>
      </c>
      <c r="K87" s="206">
        <v>1.5</v>
      </c>
      <c r="L87" s="207">
        <v>53</v>
      </c>
      <c r="M87" s="222" t="s">
        <v>5</v>
      </c>
      <c r="N87" s="223" t="s">
        <v>1449</v>
      </c>
      <c r="O87" s="222"/>
      <c r="P87" s="223"/>
    </row>
    <row r="88" spans="1:16" x14ac:dyDescent="0.35">
      <c r="A88" s="217" t="str">
        <f>IF(Tableau1[[#This Row],[Nom
]]&lt;&gt;"",VLOOKUP(Tableau1[[#This Row],[Matricule 
]],BASEDATA,5,FALSE),"")</f>
        <v>Non DVC</v>
      </c>
      <c r="B88" s="217" t="str">
        <f>IF(Tableau1[[#This Row],[Nom
]]&lt;&gt;"",VLOOKUP(Tableau1[[#This Row],[Matricule 
]],BASEDATA,3,FALSE),"")</f>
        <v>Aub.</v>
      </c>
      <c r="C88" s="218" t="str">
        <f>IF(Tableau1[[#This Row],[Nom
]]&lt;&gt;"",VLOOKUP(Tableau1[[#This Row],[Matricule 
]],BASEDATA,2,FALSE),"")</f>
        <v>HAON</v>
      </c>
      <c r="D88" s="219">
        <f>IF(Tableau1[[#This Row],[Nom
]]&lt;&gt;"",VLOOKUP(E88,DATA!A:U,3,FALSE),"")</f>
        <v>102960</v>
      </c>
      <c r="E88" s="220" t="s">
        <v>515</v>
      </c>
      <c r="F88" s="219" t="str">
        <f>IF(Tableau1[[#This Row],[Nom
]]&lt;&gt;"",VLOOKUP(E88,DATA!A:U,2,FALSE),"")</f>
        <v>Francois</v>
      </c>
      <c r="G88" s="205" t="s">
        <v>9</v>
      </c>
      <c r="H88" s="205" t="s">
        <v>1338</v>
      </c>
      <c r="I88" s="221"/>
      <c r="J88" s="205" t="s">
        <v>1329</v>
      </c>
      <c r="K88" s="206">
        <v>7</v>
      </c>
      <c r="L88" s="207">
        <v>162</v>
      </c>
      <c r="M88" s="222" t="s">
        <v>5</v>
      </c>
      <c r="N88" s="223" t="s">
        <v>1449</v>
      </c>
      <c r="O88" s="222"/>
      <c r="P88" s="223"/>
    </row>
    <row r="89" spans="1:16" x14ac:dyDescent="0.35">
      <c r="A89" s="217" t="str">
        <f>IF(Tableau1[[#This Row],[Nom
]]&lt;&gt;"",VLOOKUP(Tableau1[[#This Row],[Matricule 
]],BASEDATA,5,FALSE),"")</f>
        <v>DVC</v>
      </c>
      <c r="B89" s="217" t="str">
        <f>IF(Tableau1[[#This Row],[Nom
]]&lt;&gt;"",VLOOKUP(Tableau1[[#This Row],[Matricule 
]],BASEDATA,3,FALSE),"")</f>
        <v>Lattes</v>
      </c>
      <c r="C89" s="218" t="str">
        <f>IF(Tableau1[[#This Row],[Nom
]]&lt;&gt;"",VLOOKUP(Tableau1[[#This Row],[Matricule 
]],BASEDATA,2,FALSE),"")</f>
        <v>VERNE</v>
      </c>
      <c r="D89" s="219">
        <f>IF(Tableau1[[#This Row],[Nom
]]&lt;&gt;"",VLOOKUP(E89,DATA!A:U,3,FALSE),"")</f>
        <v>191743</v>
      </c>
      <c r="E89" s="220" t="s">
        <v>1148</v>
      </c>
      <c r="F89" s="219" t="str">
        <f>IF(Tableau1[[#This Row],[Nom
]]&lt;&gt;"",VLOOKUP(E89,DATA!A:U,2,FALSE),"")</f>
        <v>Jerome</v>
      </c>
      <c r="G89" s="205" t="s">
        <v>9</v>
      </c>
      <c r="H89" s="205" t="s">
        <v>1328</v>
      </c>
      <c r="I89" s="221"/>
      <c r="J89" s="205" t="s">
        <v>1329</v>
      </c>
      <c r="K89" s="206">
        <v>7</v>
      </c>
      <c r="L89" s="207">
        <v>124</v>
      </c>
      <c r="M89" s="222" t="s">
        <v>5</v>
      </c>
      <c r="N89" s="223" t="s">
        <v>1449</v>
      </c>
      <c r="O89" s="222"/>
      <c r="P89" s="223"/>
    </row>
    <row r="90" spans="1:16" x14ac:dyDescent="0.35">
      <c r="A90" s="208" t="str">
        <f>IF(Tableau1[[#This Row],[Nom
]]&lt;&gt;"",VLOOKUP(Tableau1[[#This Row],[Matricule 
]],BASEDATA,5,FALSE),"")</f>
        <v>DVC</v>
      </c>
      <c r="B90" s="217" t="str">
        <f>IF(Tableau1[[#This Row],[Nom
]]&lt;&gt;"",VLOOKUP(Tableau1[[#This Row],[Matricule 
]],BASEDATA,3,FALSE),"")</f>
        <v>STG</v>
      </c>
      <c r="C90" s="218" t="str">
        <f>IF(Tableau1[[#This Row],[Nom
]]&lt;&gt;"",VLOOKUP(Tableau1[[#This Row],[Matricule 
]],BASEDATA,2,FALSE),"")</f>
        <v>XUEREB</v>
      </c>
      <c r="D90" s="219">
        <f>IF(Tableau1[[#This Row],[Nom
]]&lt;&gt;"",VLOOKUP(E90,DATA!A:U,3,FALSE),"")</f>
        <v>104664</v>
      </c>
      <c r="E90" s="204" t="s">
        <v>975</v>
      </c>
      <c r="F90" s="219" t="str">
        <f>IF(Tableau1[[#This Row],[Nom
]]&lt;&gt;"",VLOOKUP(E90,DATA!A:U,2,FALSE),"")</f>
        <v>Dominique</v>
      </c>
      <c r="G90" s="205" t="s">
        <v>9</v>
      </c>
      <c r="H90" s="205" t="s">
        <v>1328</v>
      </c>
      <c r="I90" s="206"/>
      <c r="J90" s="205" t="s">
        <v>1329</v>
      </c>
      <c r="K90" s="206">
        <v>7</v>
      </c>
      <c r="L90" s="207">
        <v>124</v>
      </c>
      <c r="M90" s="222" t="s">
        <v>5</v>
      </c>
      <c r="N90" s="223" t="s">
        <v>1449</v>
      </c>
      <c r="O90" s="212"/>
      <c r="P90" s="213"/>
    </row>
    <row r="91" spans="1:16" x14ac:dyDescent="0.35">
      <c r="A91" s="217" t="str">
        <f>IF(Tableau1[[#This Row],[Nom
]]&lt;&gt;"",VLOOKUP(Tableau1[[#This Row],[Matricule 
]],BASEDATA,5,FALSE),"")</f>
        <v>DVC</v>
      </c>
      <c r="B91" s="217" t="str">
        <f>IF(Tableau1[[#This Row],[Nom
]]&lt;&gt;"",VLOOKUP(Tableau1[[#This Row],[Matricule 
]],BASEDATA,3,FALSE),"")</f>
        <v>STG</v>
      </c>
      <c r="C91" s="218" t="str">
        <f>IF(Tableau1[[#This Row],[Nom
]]&lt;&gt;"",VLOOKUP(Tableau1[[#This Row],[Matricule 
]],BASEDATA,2,FALSE),"")</f>
        <v>XUEREB</v>
      </c>
      <c r="D91" s="219">
        <f>IF(Tableau1[[#This Row],[Nom
]]&lt;&gt;"",VLOOKUP(E91,DATA!A:U,3,FALSE),"")</f>
        <v>104664</v>
      </c>
      <c r="E91" s="220" t="s">
        <v>975</v>
      </c>
      <c r="F91" s="219" t="str">
        <f>IF(Tableau1[[#This Row],[Nom
]]&lt;&gt;"",VLOOKUP(E91,DATA!A:U,2,FALSE),"")</f>
        <v>Dominique</v>
      </c>
      <c r="G91" s="205" t="s">
        <v>9</v>
      </c>
      <c r="H91" s="205" t="s">
        <v>1331</v>
      </c>
      <c r="I91" s="221"/>
      <c r="J91" s="205" t="s">
        <v>1329</v>
      </c>
      <c r="K91" s="206">
        <v>1.5</v>
      </c>
      <c r="L91" s="207">
        <v>53</v>
      </c>
      <c r="M91" s="222" t="s">
        <v>5</v>
      </c>
      <c r="N91" s="223" t="s">
        <v>1449</v>
      </c>
      <c r="O91" s="222"/>
      <c r="P91" s="223"/>
    </row>
    <row r="92" spans="1:16" x14ac:dyDescent="0.35">
      <c r="A92" s="217" t="str">
        <f>IF(Tableau1[[#This Row],[Nom
]]&lt;&gt;"",VLOOKUP(Tableau1[[#This Row],[Matricule 
]],BASEDATA,5,FALSE),"")</f>
        <v>DVC</v>
      </c>
      <c r="B92" s="217" t="str">
        <f>IF(Tableau1[[#This Row],[Nom
]]&lt;&gt;"",VLOOKUP(Tableau1[[#This Row],[Matricule 
]],BASEDATA,3,FALSE),"")</f>
        <v>STG</v>
      </c>
      <c r="C92" s="218" t="str">
        <f>IF(Tableau1[[#This Row],[Nom
]]&lt;&gt;"",VLOOKUP(Tableau1[[#This Row],[Matricule 
]],BASEDATA,2,FALSE),"")</f>
        <v>XUEREB</v>
      </c>
      <c r="D92" s="219">
        <f>IF(Tableau1[[#This Row],[Nom
]]&lt;&gt;"",VLOOKUP(E92,DATA!A:U,3,FALSE),"")</f>
        <v>104664</v>
      </c>
      <c r="E92" s="220" t="s">
        <v>975</v>
      </c>
      <c r="F92" s="219" t="str">
        <f>IF(Tableau1[[#This Row],[Nom
]]&lt;&gt;"",VLOOKUP(E92,DATA!A:U,2,FALSE),"")</f>
        <v>Dominique</v>
      </c>
      <c r="G92" s="205" t="s">
        <v>9</v>
      </c>
      <c r="H92" s="205" t="s">
        <v>1338</v>
      </c>
      <c r="I92" s="221"/>
      <c r="J92" s="205" t="s">
        <v>1329</v>
      </c>
      <c r="K92" s="206">
        <v>7</v>
      </c>
      <c r="L92" s="207">
        <v>162</v>
      </c>
      <c r="M92" s="222" t="s">
        <v>5</v>
      </c>
      <c r="N92" s="223" t="s">
        <v>1449</v>
      </c>
      <c r="O92" s="222"/>
      <c r="P92" s="223"/>
    </row>
    <row r="93" spans="1:16" x14ac:dyDescent="0.35">
      <c r="A93" s="208" t="str">
        <f>IF(Tableau1[[#This Row],[Nom
]]&lt;&gt;"",VLOOKUP(Tableau1[[#This Row],[Matricule 
]],BASEDATA,5,FALSE),"")</f>
        <v>DVC</v>
      </c>
      <c r="B93" s="217" t="str">
        <f>IF(Tableau1[[#This Row],[Nom
]]&lt;&gt;"",VLOOKUP(Tableau1[[#This Row],[Matricule 
]],BASEDATA,3,FALSE),"")</f>
        <v>STG</v>
      </c>
      <c r="C93" s="218" t="str">
        <f>IF(Tableau1[[#This Row],[Nom
]]&lt;&gt;"",VLOOKUP(Tableau1[[#This Row],[Matricule 
]],BASEDATA,2,FALSE),"")</f>
        <v>BUISSON</v>
      </c>
      <c r="D93" s="219">
        <f>IF(Tableau1[[#This Row],[Nom
]]&lt;&gt;"",VLOOKUP(E93,DATA!A:U,3,FALSE),"")</f>
        <v>332168</v>
      </c>
      <c r="E93" s="204" t="s">
        <v>979</v>
      </c>
      <c r="F93" s="219" t="str">
        <f>IF(Tableau1[[#This Row],[Nom
]]&lt;&gt;"",VLOOKUP(E93,DATA!A:U,2,FALSE),"")</f>
        <v>Sebastien</v>
      </c>
      <c r="G93" s="205" t="s">
        <v>9</v>
      </c>
      <c r="H93" s="205" t="s">
        <v>1328</v>
      </c>
      <c r="I93" s="206"/>
      <c r="J93" s="205" t="s">
        <v>1329</v>
      </c>
      <c r="K93" s="206">
        <v>7</v>
      </c>
      <c r="L93" s="207">
        <v>124</v>
      </c>
      <c r="M93" s="222" t="s">
        <v>5</v>
      </c>
      <c r="N93" s="223" t="s">
        <v>1449</v>
      </c>
      <c r="O93" s="212"/>
      <c r="P93" s="213"/>
    </row>
    <row r="94" spans="1:16" x14ac:dyDescent="0.35">
      <c r="A94" s="217" t="str">
        <f>IF(Tableau1[[#This Row],[Nom
]]&lt;&gt;"",VLOOKUP(Tableau1[[#This Row],[Matricule 
]],BASEDATA,5,FALSE),"")</f>
        <v>DVC</v>
      </c>
      <c r="B94" s="217" t="str">
        <f>IF(Tableau1[[#This Row],[Nom
]]&lt;&gt;"",VLOOKUP(Tableau1[[#This Row],[Matricule 
]],BASEDATA,3,FALSE),"")</f>
        <v>STG</v>
      </c>
      <c r="C94" s="218" t="str">
        <f>IF(Tableau1[[#This Row],[Nom
]]&lt;&gt;"",VLOOKUP(Tableau1[[#This Row],[Matricule 
]],BASEDATA,2,FALSE),"")</f>
        <v>BUISSON</v>
      </c>
      <c r="D94" s="219">
        <f>IF(Tableau1[[#This Row],[Nom
]]&lt;&gt;"",VLOOKUP(E94,DATA!A:U,3,FALSE),"")</f>
        <v>332168</v>
      </c>
      <c r="E94" s="220" t="s">
        <v>979</v>
      </c>
      <c r="F94" s="219" t="str">
        <f>IF(Tableau1[[#This Row],[Nom
]]&lt;&gt;"",VLOOKUP(E94,DATA!A:U,2,FALSE),"")</f>
        <v>Sebastien</v>
      </c>
      <c r="G94" s="205" t="s">
        <v>9</v>
      </c>
      <c r="H94" s="205" t="s">
        <v>1331</v>
      </c>
      <c r="I94" s="221"/>
      <c r="J94" s="205" t="s">
        <v>1329</v>
      </c>
      <c r="K94" s="206">
        <v>1.5</v>
      </c>
      <c r="L94" s="207">
        <v>53</v>
      </c>
      <c r="M94" s="222" t="s">
        <v>5</v>
      </c>
      <c r="N94" s="223" t="s">
        <v>1449</v>
      </c>
      <c r="O94" s="222"/>
      <c r="P94" s="223"/>
    </row>
    <row r="95" spans="1:16" x14ac:dyDescent="0.35">
      <c r="A95" s="217" t="str">
        <f>IF(Tableau1[[#This Row],[Nom
]]&lt;&gt;"",VLOOKUP(Tableau1[[#This Row],[Matricule 
]],BASEDATA,5,FALSE),"")</f>
        <v>DVC</v>
      </c>
      <c r="B95" s="217" t="str">
        <f>IF(Tableau1[[#This Row],[Nom
]]&lt;&gt;"",VLOOKUP(Tableau1[[#This Row],[Matricule 
]],BASEDATA,3,FALSE),"")</f>
        <v>STG</v>
      </c>
      <c r="C95" s="218" t="str">
        <f>IF(Tableau1[[#This Row],[Nom
]]&lt;&gt;"",VLOOKUP(Tableau1[[#This Row],[Matricule 
]],BASEDATA,2,FALSE),"")</f>
        <v>BUISSON</v>
      </c>
      <c r="D95" s="219">
        <f>IF(Tableau1[[#This Row],[Nom
]]&lt;&gt;"",VLOOKUP(E95,DATA!A:U,3,FALSE),"")</f>
        <v>332168</v>
      </c>
      <c r="E95" s="220" t="s">
        <v>979</v>
      </c>
      <c r="F95" s="219" t="str">
        <f>IF(Tableau1[[#This Row],[Nom
]]&lt;&gt;"",VLOOKUP(E95,DATA!A:U,2,FALSE),"")</f>
        <v>Sebastien</v>
      </c>
      <c r="G95" s="205" t="s">
        <v>9</v>
      </c>
      <c r="H95" s="205" t="s">
        <v>1351</v>
      </c>
      <c r="I95" s="221"/>
      <c r="J95" s="205" t="s">
        <v>1349</v>
      </c>
      <c r="K95" s="206">
        <v>10.5</v>
      </c>
      <c r="L95" s="207">
        <v>260</v>
      </c>
      <c r="M95" s="222" t="s">
        <v>5</v>
      </c>
      <c r="N95" s="223" t="s">
        <v>1449</v>
      </c>
      <c r="O95" s="222"/>
      <c r="P95" s="223"/>
    </row>
    <row r="96" spans="1:16" x14ac:dyDescent="0.35">
      <c r="A96" s="208" t="str">
        <f>IF(Tableau1[[#This Row],[Nom
]]&lt;&gt;"",VLOOKUP(Tableau1[[#This Row],[Matricule 
]],BASEDATA,5,FALSE),"")</f>
        <v>DVC</v>
      </c>
      <c r="B96" s="217" t="str">
        <f>IF(Tableau1[[#This Row],[Nom
]]&lt;&gt;"",VLOOKUP(Tableau1[[#This Row],[Matricule 
]],BASEDATA,3,FALSE),"")</f>
        <v>Aub.</v>
      </c>
      <c r="C96" s="218" t="str">
        <f>IF(Tableau1[[#This Row],[Nom
]]&lt;&gt;"",VLOOKUP(Tableau1[[#This Row],[Matricule 
]],BASEDATA,2,FALSE),"")</f>
        <v>SENEPART</v>
      </c>
      <c r="D96" s="219">
        <f>IF(Tableau1[[#This Row],[Nom
]]&lt;&gt;"",VLOOKUP(E96,DATA!A:U,3,FALSE),"")</f>
        <v>103064</v>
      </c>
      <c r="E96" s="209" t="s">
        <v>528</v>
      </c>
      <c r="F96" s="219" t="str">
        <f>IF(Tableau1[[#This Row],[Nom
]]&lt;&gt;"",VLOOKUP(E96,DATA!A:U,2,FALSE),"")</f>
        <v>Gisele</v>
      </c>
      <c r="G96" s="205" t="s">
        <v>9</v>
      </c>
      <c r="H96" s="205" t="s">
        <v>1328</v>
      </c>
      <c r="I96" s="210"/>
      <c r="J96" s="205" t="s">
        <v>1329</v>
      </c>
      <c r="K96" s="206">
        <v>7</v>
      </c>
      <c r="L96" s="207">
        <v>124</v>
      </c>
      <c r="M96" s="222" t="s">
        <v>5</v>
      </c>
      <c r="N96" s="223" t="s">
        <v>1449</v>
      </c>
      <c r="O96" s="214"/>
      <c r="P96" s="215"/>
    </row>
    <row r="97" spans="1:16" x14ac:dyDescent="0.35">
      <c r="A97" s="217" t="str">
        <f>IF(Tableau1[[#This Row],[Nom
]]&lt;&gt;"",VLOOKUP(Tableau1[[#This Row],[Matricule 
]],BASEDATA,5,FALSE),"")</f>
        <v>DVC</v>
      </c>
      <c r="B97" s="217" t="str">
        <f>IF(Tableau1[[#This Row],[Nom
]]&lt;&gt;"",VLOOKUP(Tableau1[[#This Row],[Matricule 
]],BASEDATA,3,FALSE),"")</f>
        <v>Aub.</v>
      </c>
      <c r="C97" s="218" t="str">
        <f>IF(Tableau1[[#This Row],[Nom
]]&lt;&gt;"",VLOOKUP(Tableau1[[#This Row],[Matricule 
]],BASEDATA,2,FALSE),"")</f>
        <v>SENEPART</v>
      </c>
      <c r="D97" s="219">
        <f>IF(Tableau1[[#This Row],[Nom
]]&lt;&gt;"",VLOOKUP(E97,DATA!A:U,3,FALSE),"")</f>
        <v>103064</v>
      </c>
      <c r="E97" s="220" t="s">
        <v>528</v>
      </c>
      <c r="F97" s="219" t="str">
        <f>IF(Tableau1[[#This Row],[Nom
]]&lt;&gt;"",VLOOKUP(E97,DATA!A:U,2,FALSE),"")</f>
        <v>Gisele</v>
      </c>
      <c r="G97" s="205" t="s">
        <v>9</v>
      </c>
      <c r="H97" s="205" t="s">
        <v>1331</v>
      </c>
      <c r="I97" s="221"/>
      <c r="J97" s="205" t="s">
        <v>1329</v>
      </c>
      <c r="K97" s="206">
        <v>1.5</v>
      </c>
      <c r="L97" s="207">
        <v>53</v>
      </c>
      <c r="M97" s="222" t="s">
        <v>5</v>
      </c>
      <c r="N97" s="223" t="s">
        <v>1449</v>
      </c>
      <c r="O97" s="222"/>
      <c r="P97" s="223"/>
    </row>
    <row r="98" spans="1:16" x14ac:dyDescent="0.35">
      <c r="A98" s="208" t="str">
        <f>IF(Tableau1[[#This Row],[Nom
]]&lt;&gt;"",VLOOKUP(Tableau1[[#This Row],[Matricule 
]],BASEDATA,5,FALSE),"")</f>
        <v>DVC</v>
      </c>
      <c r="B98" s="217" t="str">
        <f>IF(Tableau1[[#This Row],[Nom
]]&lt;&gt;"",VLOOKUP(Tableau1[[#This Row],[Matricule 
]],BASEDATA,3,FALSE),"")</f>
        <v>STG</v>
      </c>
      <c r="C98" s="218" t="str">
        <f>IF(Tableau1[[#This Row],[Nom
]]&lt;&gt;"",VLOOKUP(Tableau1[[#This Row],[Matricule 
]],BASEDATA,2,FALSE),"")</f>
        <v>XUEREB</v>
      </c>
      <c r="D98" s="219">
        <f>IF(Tableau1[[#This Row],[Nom
]]&lt;&gt;"",VLOOKUP(E98,DATA!A:U,3,FALSE),"")</f>
        <v>104710</v>
      </c>
      <c r="E98" s="204" t="s">
        <v>982</v>
      </c>
      <c r="F98" s="219" t="str">
        <f>IF(Tableau1[[#This Row],[Nom
]]&lt;&gt;"",VLOOKUP(E98,DATA!A:U,2,FALSE),"")</f>
        <v>Adriano</v>
      </c>
      <c r="G98" s="205" t="s">
        <v>9</v>
      </c>
      <c r="H98" s="205" t="s">
        <v>1328</v>
      </c>
      <c r="I98" s="206"/>
      <c r="J98" s="205" t="s">
        <v>1329</v>
      </c>
      <c r="K98" s="206">
        <v>7</v>
      </c>
      <c r="L98" s="207">
        <v>124</v>
      </c>
      <c r="M98" s="222" t="s">
        <v>5</v>
      </c>
      <c r="N98" s="223" t="s">
        <v>1449</v>
      </c>
      <c r="O98" s="212"/>
      <c r="P98" s="213"/>
    </row>
    <row r="99" spans="1:16" x14ac:dyDescent="0.35">
      <c r="A99" s="217" t="str">
        <f>IF(Tableau1[[#This Row],[Nom
]]&lt;&gt;"",VLOOKUP(Tableau1[[#This Row],[Matricule 
]],BASEDATA,5,FALSE),"")</f>
        <v>DVC</v>
      </c>
      <c r="B99" s="217" t="str">
        <f>IF(Tableau1[[#This Row],[Nom
]]&lt;&gt;"",VLOOKUP(Tableau1[[#This Row],[Matricule 
]],BASEDATA,3,FALSE),"")</f>
        <v>STG</v>
      </c>
      <c r="C99" s="218" t="str">
        <f>IF(Tableau1[[#This Row],[Nom
]]&lt;&gt;"",VLOOKUP(Tableau1[[#This Row],[Matricule 
]],BASEDATA,2,FALSE),"")</f>
        <v>XUEREB</v>
      </c>
      <c r="D99" s="219">
        <f>IF(Tableau1[[#This Row],[Nom
]]&lt;&gt;"",VLOOKUP(E99,DATA!A:U,3,FALSE),"")</f>
        <v>104710</v>
      </c>
      <c r="E99" s="209" t="s">
        <v>982</v>
      </c>
      <c r="F99" s="219" t="str">
        <f>IF(Tableau1[[#This Row],[Nom
]]&lt;&gt;"",VLOOKUP(E99,DATA!A:U,2,FALSE),"")</f>
        <v>Adriano</v>
      </c>
      <c r="G99" s="205" t="s">
        <v>9</v>
      </c>
      <c r="H99" s="205" t="s">
        <v>1344</v>
      </c>
      <c r="I99" s="221"/>
      <c r="J99" s="205" t="s">
        <v>1329</v>
      </c>
      <c r="K99" s="206">
        <v>7</v>
      </c>
      <c r="L99" s="207">
        <v>165</v>
      </c>
      <c r="M99" s="222" t="s">
        <v>5</v>
      </c>
      <c r="N99" s="223" t="s">
        <v>1449</v>
      </c>
      <c r="O99" s="222"/>
      <c r="P99" s="223"/>
    </row>
    <row r="100" spans="1:16" x14ac:dyDescent="0.35">
      <c r="A100" s="217" t="str">
        <f>IF(Tableau1[[#This Row],[Nom
]]&lt;&gt;"",VLOOKUP(Tableau1[[#This Row],[Matricule 
]],BASEDATA,5,FALSE),"")</f>
        <v>DVC</v>
      </c>
      <c r="B100" s="217" t="str">
        <f>IF(Tableau1[[#This Row],[Nom
]]&lt;&gt;"",VLOOKUP(Tableau1[[#This Row],[Matricule 
]],BASEDATA,3,FALSE),"")</f>
        <v>Aub.</v>
      </c>
      <c r="C100" s="218" t="str">
        <f>IF(Tableau1[[#This Row],[Nom
]]&lt;&gt;"",VLOOKUP(Tableau1[[#This Row],[Matricule 
]],BASEDATA,2,FALSE),"")</f>
        <v>ALIX</v>
      </c>
      <c r="D100" s="219">
        <f>IF(Tableau1[[#This Row],[Nom
]]&lt;&gt;"",VLOOKUP(E100,DATA!A:U,3,FALSE),"")</f>
        <v>102972</v>
      </c>
      <c r="E100" s="220" t="s">
        <v>532</v>
      </c>
      <c r="F100" s="219" t="str">
        <f>IF(Tableau1[[#This Row],[Nom
]]&lt;&gt;"",VLOOKUP(E100,DATA!A:U,2,FALSE),"")</f>
        <v>Jean-Louis</v>
      </c>
      <c r="G100" s="205" t="s">
        <v>9</v>
      </c>
      <c r="H100" s="205" t="s">
        <v>1328</v>
      </c>
      <c r="I100" s="221"/>
      <c r="J100" s="205" t="s">
        <v>1329</v>
      </c>
      <c r="K100" s="206">
        <v>7</v>
      </c>
      <c r="L100" s="207">
        <v>124</v>
      </c>
      <c r="M100" s="222" t="s">
        <v>5</v>
      </c>
      <c r="N100" s="223" t="s">
        <v>1449</v>
      </c>
      <c r="O100" s="222"/>
      <c r="P100" s="223"/>
    </row>
    <row r="101" spans="1:16" x14ac:dyDescent="0.35">
      <c r="A101" s="217" t="str">
        <f>IF(Tableau1[[#This Row],[Nom
]]&lt;&gt;"",VLOOKUP(Tableau1[[#This Row],[Matricule 
]],BASEDATA,5,FALSE),"")</f>
        <v>Non DVC</v>
      </c>
      <c r="B101" s="217" t="str">
        <f>IF(Tableau1[[#This Row],[Nom
]]&lt;&gt;"",VLOOKUP(Tableau1[[#This Row],[Matricule 
]],BASEDATA,3,FALSE),"")</f>
        <v>Aub.</v>
      </c>
      <c r="C101" s="218" t="str">
        <f>IF(Tableau1[[#This Row],[Nom
]]&lt;&gt;"",VLOOKUP(Tableau1[[#This Row],[Matricule 
]],BASEDATA,2,FALSE),"")</f>
        <v>DARDARE</v>
      </c>
      <c r="D101" s="219">
        <f>IF(Tableau1[[#This Row],[Nom
]]&lt;&gt;"",VLOOKUP(E101,DATA!A:U,3,FALSE),"")</f>
        <v>103034</v>
      </c>
      <c r="E101" s="220" t="s">
        <v>536</v>
      </c>
      <c r="F101" s="219" t="str">
        <f>IF(Tableau1[[#This Row],[Nom
]]&lt;&gt;"",VLOOKUP(E101,DATA!A:U,2,FALSE),"")</f>
        <v>Didier</v>
      </c>
      <c r="G101" s="205" t="s">
        <v>9</v>
      </c>
      <c r="H101" s="205" t="s">
        <v>1345</v>
      </c>
      <c r="I101" s="221"/>
      <c r="J101" s="205" t="s">
        <v>1346</v>
      </c>
      <c r="K101" s="206">
        <v>7</v>
      </c>
      <c r="L101" s="207">
        <v>117</v>
      </c>
      <c r="M101" s="222" t="s">
        <v>5</v>
      </c>
      <c r="N101" s="223" t="s">
        <v>1449</v>
      </c>
      <c r="O101" s="222"/>
      <c r="P101" s="223"/>
    </row>
    <row r="102" spans="1:16" x14ac:dyDescent="0.35">
      <c r="A102" s="217" t="str">
        <f>IF(Tableau1[[#This Row],[Nom
]]&lt;&gt;"",VLOOKUP(Tableau1[[#This Row],[Matricule 
]],BASEDATA,5,FALSE),"")</f>
        <v>DVC</v>
      </c>
      <c r="B102" s="217" t="str">
        <f>IF(Tableau1[[#This Row],[Nom
]]&lt;&gt;"",VLOOKUP(Tableau1[[#This Row],[Matricule 
]],BASEDATA,3,FALSE),"")</f>
        <v>Aub.</v>
      </c>
      <c r="C102" s="218" t="str">
        <f>IF(Tableau1[[#This Row],[Nom
]]&lt;&gt;"",VLOOKUP(Tableau1[[#This Row],[Matricule 
]],BASEDATA,2,FALSE),"")</f>
        <v>ALIX</v>
      </c>
      <c r="D102" s="219">
        <f>IF(Tableau1[[#This Row],[Nom
]]&lt;&gt;"",VLOOKUP(E102,DATA!A:U,3,FALSE),"")</f>
        <v>102894</v>
      </c>
      <c r="E102" s="220" t="s">
        <v>543</v>
      </c>
      <c r="F102" s="219" t="str">
        <f>IF(Tableau1[[#This Row],[Nom
]]&lt;&gt;"",VLOOKUP(E102,DATA!A:U,2,FALSE),"")</f>
        <v>Gerald</v>
      </c>
      <c r="G102" s="205" t="s">
        <v>9</v>
      </c>
      <c r="H102" s="205" t="s">
        <v>1328</v>
      </c>
      <c r="I102" s="221"/>
      <c r="J102" s="205" t="s">
        <v>1329</v>
      </c>
      <c r="K102" s="206">
        <v>7</v>
      </c>
      <c r="L102" s="207">
        <v>124</v>
      </c>
      <c r="M102" s="222" t="s">
        <v>5</v>
      </c>
      <c r="N102" s="223" t="s">
        <v>1449</v>
      </c>
      <c r="O102" s="222"/>
      <c r="P102" s="223"/>
    </row>
    <row r="103" spans="1:16" x14ac:dyDescent="0.35">
      <c r="A103" s="217" t="str">
        <f>IF(Tableau1[[#This Row],[Nom
]]&lt;&gt;"",VLOOKUP(Tableau1[[#This Row],[Matricule 
]],BASEDATA,5,FALSE),"")</f>
        <v>DVC</v>
      </c>
      <c r="B103" s="217" t="str">
        <f>IF(Tableau1[[#This Row],[Nom
]]&lt;&gt;"",VLOOKUP(Tableau1[[#This Row],[Matricule 
]],BASEDATA,3,FALSE),"")</f>
        <v>Aub.</v>
      </c>
      <c r="C103" s="218" t="str">
        <f>IF(Tableau1[[#This Row],[Nom
]]&lt;&gt;"",VLOOKUP(Tableau1[[#This Row],[Matricule 
]],BASEDATA,2,FALSE),"")</f>
        <v>ALIX</v>
      </c>
      <c r="D103" s="219">
        <f>IF(Tableau1[[#This Row],[Nom
]]&lt;&gt;"",VLOOKUP(E103,DATA!A:U,3,FALSE),"")</f>
        <v>102894</v>
      </c>
      <c r="E103" s="220" t="s">
        <v>543</v>
      </c>
      <c r="F103" s="219" t="str">
        <f>IF(Tableau1[[#This Row],[Nom
]]&lt;&gt;"",VLOOKUP(E103,DATA!A:U,2,FALSE),"")</f>
        <v>Gerald</v>
      </c>
      <c r="G103" s="205" t="s">
        <v>9</v>
      </c>
      <c r="H103" s="205" t="s">
        <v>1331</v>
      </c>
      <c r="I103" s="221"/>
      <c r="J103" s="205" t="s">
        <v>1329</v>
      </c>
      <c r="K103" s="206">
        <v>1.5</v>
      </c>
      <c r="L103" s="207">
        <v>53</v>
      </c>
      <c r="M103" s="222" t="s">
        <v>5</v>
      </c>
      <c r="N103" s="223" t="s">
        <v>1449</v>
      </c>
      <c r="O103" s="222"/>
      <c r="P103" s="223"/>
    </row>
    <row r="104" spans="1:16" x14ac:dyDescent="0.35">
      <c r="A104" s="217" t="str">
        <f>IF(Tableau1[[#This Row],[Nom
]]&lt;&gt;"",VLOOKUP(Tableau1[[#This Row],[Matricule 
]],BASEDATA,5,FALSE),"")</f>
        <v>Non DVC</v>
      </c>
      <c r="B104" s="217" t="str">
        <f>IF(Tableau1[[#This Row],[Nom
]]&lt;&gt;"",VLOOKUP(Tableau1[[#This Row],[Matricule 
]],BASEDATA,3,FALSE),"")</f>
        <v>Aub.</v>
      </c>
      <c r="C104" s="218" t="str">
        <f>IF(Tableau1[[#This Row],[Nom
]]&lt;&gt;"",VLOOKUP(Tableau1[[#This Row],[Matricule 
]],BASEDATA,2,FALSE),"")</f>
        <v>CHATAIGNER</v>
      </c>
      <c r="D104" s="219">
        <f>IF(Tableau1[[#This Row],[Nom
]]&lt;&gt;"",VLOOKUP(E104,DATA!A:U,3,FALSE),"")</f>
        <v>11655</v>
      </c>
      <c r="E104" s="220" t="s">
        <v>497</v>
      </c>
      <c r="F104" s="219" t="str">
        <f>IF(Tableau1[[#This Row],[Nom
]]&lt;&gt;"",VLOOKUP(E104,DATA!A:U,2,FALSE),"")</f>
        <v>Olivier</v>
      </c>
      <c r="G104" s="205" t="s">
        <v>9</v>
      </c>
      <c r="H104" s="205" t="s">
        <v>1331</v>
      </c>
      <c r="I104" s="221"/>
      <c r="J104" s="205" t="s">
        <v>1329</v>
      </c>
      <c r="K104" s="206">
        <v>1.5</v>
      </c>
      <c r="L104" s="207">
        <v>53</v>
      </c>
      <c r="M104" s="222" t="s">
        <v>5</v>
      </c>
      <c r="N104" s="223" t="s">
        <v>1449</v>
      </c>
      <c r="O104" s="222"/>
      <c r="P104" s="223"/>
    </row>
    <row r="105" spans="1:16" x14ac:dyDescent="0.35">
      <c r="A105" s="217" t="str">
        <f>IF(Tableau1[[#This Row],[Nom
]]&lt;&gt;"",VLOOKUP(Tableau1[[#This Row],[Matricule 
]],BASEDATA,5,FALSE),"")</f>
        <v>DVC</v>
      </c>
      <c r="B105" s="217" t="str">
        <f>IF(Tableau1[[#This Row],[Nom
]]&lt;&gt;"",VLOOKUP(Tableau1[[#This Row],[Matricule 
]],BASEDATA,3,FALSE),"")</f>
        <v>STG</v>
      </c>
      <c r="C105" s="218" t="str">
        <f>IF(Tableau1[[#This Row],[Nom
]]&lt;&gt;"",VLOOKUP(Tableau1[[#This Row],[Matricule 
]],BASEDATA,2,FALSE),"")</f>
        <v>XUEREB</v>
      </c>
      <c r="D105" s="219">
        <f>IF(Tableau1[[#This Row],[Nom
]]&lt;&gt;"",VLOOKUP(E105,DATA!A:U,3,FALSE),"")</f>
        <v>10555317</v>
      </c>
      <c r="E105" s="209" t="s">
        <v>996</v>
      </c>
      <c r="F105" s="219" t="str">
        <f>IF(Tableau1[[#This Row],[Nom
]]&lt;&gt;"",VLOOKUP(E105,DATA!A:U,2,FALSE),"")</f>
        <v>Brahim</v>
      </c>
      <c r="G105" s="205" t="s">
        <v>9</v>
      </c>
      <c r="H105" s="205" t="s">
        <v>1331</v>
      </c>
      <c r="I105" s="221"/>
      <c r="J105" s="205" t="s">
        <v>1329</v>
      </c>
      <c r="K105" s="206">
        <v>1.5</v>
      </c>
      <c r="L105" s="207">
        <v>53</v>
      </c>
      <c r="M105" s="222" t="s">
        <v>5</v>
      </c>
      <c r="N105" s="223" t="s">
        <v>1449</v>
      </c>
      <c r="O105" s="222"/>
      <c r="P105" s="223"/>
    </row>
    <row r="106" spans="1:16" x14ac:dyDescent="0.35">
      <c r="A106" s="217" t="str">
        <f>IF(Tableau1[[#This Row],[Nom
]]&lt;&gt;"",VLOOKUP(Tableau1[[#This Row],[Matricule 
]],BASEDATA,5,FALSE),"")</f>
        <v>Non DVC</v>
      </c>
      <c r="B106" s="217" t="str">
        <f>IF(Tableau1[[#This Row],[Nom
]]&lt;&gt;"",VLOOKUP(Tableau1[[#This Row],[Matricule 
]],BASEDATA,3,FALSE),"")</f>
        <v>Aub.</v>
      </c>
      <c r="C106" s="218" t="str">
        <f>IF(Tableau1[[#This Row],[Nom
]]&lt;&gt;"",VLOOKUP(Tableau1[[#This Row],[Matricule 
]],BASEDATA,2,FALSE),"")</f>
        <v>DARDARE</v>
      </c>
      <c r="D106" s="219">
        <f>IF(Tableau1[[#This Row],[Nom
]]&lt;&gt;"",VLOOKUP(E106,DATA!A:U,3,FALSE),"")</f>
        <v>68142</v>
      </c>
      <c r="E106" s="220" t="s">
        <v>572</v>
      </c>
      <c r="F106" s="219" t="str">
        <f>IF(Tableau1[[#This Row],[Nom
]]&lt;&gt;"",VLOOKUP(E106,DATA!A:U,2,FALSE),"")</f>
        <v>Nicolas</v>
      </c>
      <c r="G106" s="205" t="s">
        <v>9</v>
      </c>
      <c r="H106" s="205" t="s">
        <v>1331</v>
      </c>
      <c r="I106" s="221"/>
      <c r="J106" s="205" t="s">
        <v>1329</v>
      </c>
      <c r="K106" s="206">
        <v>1.5</v>
      </c>
      <c r="L106" s="207">
        <v>53</v>
      </c>
      <c r="M106" s="222" t="s">
        <v>5</v>
      </c>
      <c r="N106" s="223" t="s">
        <v>1449</v>
      </c>
      <c r="O106" s="222"/>
      <c r="P106" s="223"/>
    </row>
    <row r="107" spans="1:16" x14ac:dyDescent="0.35">
      <c r="A107" s="217" t="str">
        <f>IF(Tableau1[[#This Row],[Nom
]]&lt;&gt;"",VLOOKUP(Tableau1[[#This Row],[Matricule 
]],BASEDATA,5,FALSE),"")</f>
        <v>Non DVC</v>
      </c>
      <c r="B107" s="217" t="str">
        <f>IF(Tableau1[[#This Row],[Nom
]]&lt;&gt;"",VLOOKUP(Tableau1[[#This Row],[Matricule 
]],BASEDATA,3,FALSE),"")</f>
        <v>Aub.</v>
      </c>
      <c r="C107" s="218" t="str">
        <f>IF(Tableau1[[#This Row],[Nom
]]&lt;&gt;"",VLOOKUP(Tableau1[[#This Row],[Matricule 
]],BASEDATA,2,FALSE),"")</f>
        <v>DARDARE</v>
      </c>
      <c r="D107" s="219">
        <f>IF(Tableau1[[#This Row],[Nom
]]&lt;&gt;"",VLOOKUP(E107,DATA!A:U,3,FALSE),"")</f>
        <v>68142</v>
      </c>
      <c r="E107" s="220" t="s">
        <v>572</v>
      </c>
      <c r="F107" s="219" t="str">
        <f>IF(Tableau1[[#This Row],[Nom
]]&lt;&gt;"",VLOOKUP(E107,DATA!A:U,2,FALSE),"")</f>
        <v>Nicolas</v>
      </c>
      <c r="G107" s="205" t="s">
        <v>9</v>
      </c>
      <c r="H107" s="205" t="s">
        <v>1345</v>
      </c>
      <c r="I107" s="221"/>
      <c r="J107" s="205" t="s">
        <v>1346</v>
      </c>
      <c r="K107" s="206">
        <v>7</v>
      </c>
      <c r="L107" s="207">
        <v>117</v>
      </c>
      <c r="M107" s="222" t="s">
        <v>5</v>
      </c>
      <c r="N107" s="223" t="s">
        <v>1449</v>
      </c>
      <c r="O107" s="222"/>
      <c r="P107" s="223"/>
    </row>
    <row r="108" spans="1:16" x14ac:dyDescent="0.35">
      <c r="A108" s="217" t="str">
        <f>IF(Tableau1[[#This Row],[Nom
]]&lt;&gt;"",VLOOKUP(Tableau1[[#This Row],[Matricule 
]],BASEDATA,5,FALSE),"")</f>
        <v>DVC</v>
      </c>
      <c r="B108" s="217" t="str">
        <f>IF(Tableau1[[#This Row],[Nom
]]&lt;&gt;"",VLOOKUP(Tableau1[[#This Row],[Matricule 
]],BASEDATA,3,FALSE),"")</f>
        <v>Aub.</v>
      </c>
      <c r="C108" s="218" t="str">
        <f>IF(Tableau1[[#This Row],[Nom
]]&lt;&gt;"",VLOOKUP(Tableau1[[#This Row],[Matricule 
]],BASEDATA,2,FALSE),"")</f>
        <v>SAVY</v>
      </c>
      <c r="D108" s="219">
        <f>IF(Tableau1[[#This Row],[Nom
]]&lt;&gt;"",VLOOKUP(E108,DATA!A:U,3,FALSE),"")</f>
        <v>103003</v>
      </c>
      <c r="E108" s="220" t="s">
        <v>579</v>
      </c>
      <c r="F108" s="219" t="str">
        <f>IF(Tableau1[[#This Row],[Nom
]]&lt;&gt;"",VLOOKUP(E108,DATA!A:U,2,FALSE),"")</f>
        <v>Remi</v>
      </c>
      <c r="G108" s="205" t="s">
        <v>9</v>
      </c>
      <c r="H108" s="205" t="s">
        <v>1328</v>
      </c>
      <c r="I108" s="221"/>
      <c r="J108" s="205" t="s">
        <v>1329</v>
      </c>
      <c r="K108" s="206">
        <v>7</v>
      </c>
      <c r="L108" s="207">
        <v>124</v>
      </c>
      <c r="M108" s="222" t="s">
        <v>5</v>
      </c>
      <c r="N108" s="223" t="s">
        <v>1449</v>
      </c>
      <c r="O108" s="222"/>
      <c r="P108" s="223"/>
    </row>
    <row r="109" spans="1:16" x14ac:dyDescent="0.35">
      <c r="A109" s="217" t="str">
        <f>IF(Tableau1[[#This Row],[Nom
]]&lt;&gt;"",VLOOKUP(Tableau1[[#This Row],[Matricule 
]],BASEDATA,5,FALSE),"")</f>
        <v>DVC</v>
      </c>
      <c r="B109" s="217" t="str">
        <f>IF(Tableau1[[#This Row],[Nom
]]&lt;&gt;"",VLOOKUP(Tableau1[[#This Row],[Matricule 
]],BASEDATA,3,FALSE),"")</f>
        <v>Aub.</v>
      </c>
      <c r="C109" s="218" t="str">
        <f>IF(Tableau1[[#This Row],[Nom
]]&lt;&gt;"",VLOOKUP(Tableau1[[#This Row],[Matricule 
]],BASEDATA,2,FALSE),"")</f>
        <v>SAVY</v>
      </c>
      <c r="D109" s="219">
        <f>IF(Tableau1[[#This Row],[Nom
]]&lt;&gt;"",VLOOKUP(E109,DATA!A:U,3,FALSE),"")</f>
        <v>103003</v>
      </c>
      <c r="E109" s="220" t="s">
        <v>579</v>
      </c>
      <c r="F109" s="219" t="str">
        <f>IF(Tableau1[[#This Row],[Nom
]]&lt;&gt;"",VLOOKUP(E109,DATA!A:U,2,FALSE),"")</f>
        <v>Remi</v>
      </c>
      <c r="G109" s="205" t="s">
        <v>9</v>
      </c>
      <c r="H109" s="205" t="s">
        <v>1331</v>
      </c>
      <c r="I109" s="221"/>
      <c r="J109" s="205" t="s">
        <v>1329</v>
      </c>
      <c r="K109" s="206">
        <v>1.5</v>
      </c>
      <c r="L109" s="207">
        <v>53</v>
      </c>
      <c r="M109" s="222" t="s">
        <v>5</v>
      </c>
      <c r="N109" s="223" t="s">
        <v>1449</v>
      </c>
      <c r="O109" s="222"/>
      <c r="P109" s="223"/>
    </row>
    <row r="110" spans="1:16" x14ac:dyDescent="0.35">
      <c r="A110" s="217" t="str">
        <f>IF(Tableau1[[#This Row],[Nom
]]&lt;&gt;"",VLOOKUP(Tableau1[[#This Row],[Matricule 
]],BASEDATA,5,FALSE),"")</f>
        <v>DVC</v>
      </c>
      <c r="B110" s="217" t="str">
        <f>IF(Tableau1[[#This Row],[Nom
]]&lt;&gt;"",VLOOKUP(Tableau1[[#This Row],[Matricule 
]],BASEDATA,3,FALSE),"")</f>
        <v>Aub.</v>
      </c>
      <c r="C110" s="218" t="str">
        <f>IF(Tableau1[[#This Row],[Nom
]]&lt;&gt;"",VLOOKUP(Tableau1[[#This Row],[Matricule 
]],BASEDATA,2,FALSE),"")</f>
        <v>SAVY</v>
      </c>
      <c r="D110" s="219">
        <f>IF(Tableau1[[#This Row],[Nom
]]&lt;&gt;"",VLOOKUP(E110,DATA!A:U,3,FALSE),"")</f>
        <v>103003</v>
      </c>
      <c r="E110" s="220" t="s">
        <v>579</v>
      </c>
      <c r="F110" s="219" t="str">
        <f>IF(Tableau1[[#This Row],[Nom
]]&lt;&gt;"",VLOOKUP(E110,DATA!A:U,2,FALSE),"")</f>
        <v>Remi</v>
      </c>
      <c r="G110" s="205" t="s">
        <v>9</v>
      </c>
      <c r="H110" s="205" t="s">
        <v>1338</v>
      </c>
      <c r="I110" s="221"/>
      <c r="J110" s="205" t="s">
        <v>1329</v>
      </c>
      <c r="K110" s="206">
        <v>7</v>
      </c>
      <c r="L110" s="207">
        <v>162</v>
      </c>
      <c r="M110" s="222" t="s">
        <v>5</v>
      </c>
      <c r="N110" s="223" t="s">
        <v>1449</v>
      </c>
      <c r="O110" s="222"/>
      <c r="P110" s="223"/>
    </row>
    <row r="111" spans="1:16" x14ac:dyDescent="0.35">
      <c r="A111" s="217" t="str">
        <f>IF(Tableau1[[#This Row],[Nom
]]&lt;&gt;"",VLOOKUP(Tableau1[[#This Row],[Matricule 
]],BASEDATA,5,FALSE),"")</f>
        <v>DVC</v>
      </c>
      <c r="B111" s="217" t="str">
        <f>IF(Tableau1[[#This Row],[Nom
]]&lt;&gt;"",VLOOKUP(Tableau1[[#This Row],[Matricule 
]],BASEDATA,3,FALSE),"")</f>
        <v>Aub.</v>
      </c>
      <c r="C111" s="218" t="str">
        <f>IF(Tableau1[[#This Row],[Nom
]]&lt;&gt;"",VLOOKUP(Tableau1[[#This Row],[Matricule 
]],BASEDATA,2,FALSE),"")</f>
        <v>SAVY</v>
      </c>
      <c r="D111" s="219">
        <f>IF(Tableau1[[#This Row],[Nom
]]&lt;&gt;"",VLOOKUP(E111,DATA!A:U,3,FALSE),"")</f>
        <v>103003</v>
      </c>
      <c r="E111" s="220" t="s">
        <v>579</v>
      </c>
      <c r="F111" s="219" t="str">
        <f>IF(Tableau1[[#This Row],[Nom
]]&lt;&gt;"",VLOOKUP(E111,DATA!A:U,2,FALSE),"")</f>
        <v>Remi</v>
      </c>
      <c r="G111" s="205" t="s">
        <v>9</v>
      </c>
      <c r="H111" s="205" t="s">
        <v>1343</v>
      </c>
      <c r="I111" s="221"/>
      <c r="J111" s="205" t="s">
        <v>1329</v>
      </c>
      <c r="K111" s="206">
        <v>14</v>
      </c>
      <c r="L111" s="207">
        <v>297</v>
      </c>
      <c r="M111" s="222" t="s">
        <v>5</v>
      </c>
      <c r="N111" s="223" t="s">
        <v>1449</v>
      </c>
      <c r="O111" s="222"/>
      <c r="P111" s="223"/>
    </row>
    <row r="112" spans="1:16" x14ac:dyDescent="0.35">
      <c r="A112" s="217" t="str">
        <f>IF(Tableau1[[#This Row],[Nom
]]&lt;&gt;"",VLOOKUP(Tableau1[[#This Row],[Matricule 
]],BASEDATA,5,FALSE),"")</f>
        <v>Non DVC</v>
      </c>
      <c r="B112" s="217" t="str">
        <f>IF(Tableau1[[#This Row],[Nom
]]&lt;&gt;"",VLOOKUP(Tableau1[[#This Row],[Matricule 
]],BASEDATA,3,FALSE),"")</f>
        <v>Aub.</v>
      </c>
      <c r="C112" s="218" t="str">
        <f>IF(Tableau1[[#This Row],[Nom
]]&lt;&gt;"",VLOOKUP(Tableau1[[#This Row],[Matricule 
]],BASEDATA,2,FALSE),"")</f>
        <v>FELDER</v>
      </c>
      <c r="D112" s="219">
        <f>IF(Tableau1[[#This Row],[Nom
]]&lt;&gt;"",VLOOKUP(E112,DATA!A:U,3,FALSE),"")</f>
        <v>103074</v>
      </c>
      <c r="E112" s="220" t="s">
        <v>583</v>
      </c>
      <c r="F112" s="219" t="str">
        <f>IF(Tableau1[[#This Row],[Nom
]]&lt;&gt;"",VLOOKUP(E112,DATA!A:U,2,FALSE),"")</f>
        <v>Gilles</v>
      </c>
      <c r="G112" s="205" t="s">
        <v>9</v>
      </c>
      <c r="H112" s="205" t="s">
        <v>1328</v>
      </c>
      <c r="I112" s="221"/>
      <c r="J112" s="205" t="s">
        <v>1329</v>
      </c>
      <c r="K112" s="206">
        <v>7</v>
      </c>
      <c r="L112" s="207">
        <v>124</v>
      </c>
      <c r="M112" s="222" t="s">
        <v>5</v>
      </c>
      <c r="N112" s="223" t="s">
        <v>1449</v>
      </c>
      <c r="O112" s="222"/>
      <c r="P112" s="223"/>
    </row>
    <row r="113" spans="1:16" x14ac:dyDescent="0.35">
      <c r="A113" s="217" t="str">
        <f>IF(Tableau1[[#This Row],[Nom
]]&lt;&gt;"",VLOOKUP(Tableau1[[#This Row],[Matricule 
]],BASEDATA,5,FALSE),"")</f>
        <v>DVC</v>
      </c>
      <c r="B113" s="217" t="str">
        <f>IF(Tableau1[[#This Row],[Nom
]]&lt;&gt;"",VLOOKUP(Tableau1[[#This Row],[Matricule 
]],BASEDATA,3,FALSE),"")</f>
        <v>Aub.</v>
      </c>
      <c r="C113" s="218" t="str">
        <f>IF(Tableau1[[#This Row],[Nom
]]&lt;&gt;"",VLOOKUP(Tableau1[[#This Row],[Matricule 
]],BASEDATA,2,FALSE),"")</f>
        <v>SENEPART</v>
      </c>
      <c r="D113" s="219">
        <f>IF(Tableau1[[#This Row],[Nom
]]&lt;&gt;"",VLOOKUP(E113,DATA!A:U,3,FALSE),"")</f>
        <v>102984</v>
      </c>
      <c r="E113" s="220" t="s">
        <v>587</v>
      </c>
      <c r="F113" s="219" t="str">
        <f>IF(Tableau1[[#This Row],[Nom
]]&lt;&gt;"",VLOOKUP(E113,DATA!A:U,2,FALSE),"")</f>
        <v>Jerome</v>
      </c>
      <c r="G113" s="205" t="s">
        <v>9</v>
      </c>
      <c r="H113" s="205" t="s">
        <v>1331</v>
      </c>
      <c r="I113" s="221"/>
      <c r="J113" s="205" t="s">
        <v>1329</v>
      </c>
      <c r="K113" s="206">
        <v>1.5</v>
      </c>
      <c r="L113" s="207">
        <v>53</v>
      </c>
      <c r="M113" s="222" t="s">
        <v>5</v>
      </c>
      <c r="N113" s="223" t="s">
        <v>1449</v>
      </c>
      <c r="O113" s="222"/>
      <c r="P113" s="223"/>
    </row>
    <row r="114" spans="1:16" x14ac:dyDescent="0.35">
      <c r="A114" s="217" t="str">
        <f>IF(Tableau1[[#This Row],[Nom
]]&lt;&gt;"",VLOOKUP(Tableau1[[#This Row],[Matricule 
]],BASEDATA,5,FALSE),"")</f>
        <v>DVC</v>
      </c>
      <c r="B114" s="217" t="str">
        <f>IF(Tableau1[[#This Row],[Nom
]]&lt;&gt;"",VLOOKUP(Tableau1[[#This Row],[Matricule 
]],BASEDATA,3,FALSE),"")</f>
        <v>Aub.</v>
      </c>
      <c r="C114" s="218" t="str">
        <f>IF(Tableau1[[#This Row],[Nom
]]&lt;&gt;"",VLOOKUP(Tableau1[[#This Row],[Matricule 
]],BASEDATA,2,FALSE),"")</f>
        <v>SENEPART</v>
      </c>
      <c r="D114" s="219">
        <f>IF(Tableau1[[#This Row],[Nom
]]&lt;&gt;"",VLOOKUP(E114,DATA!A:U,3,FALSE),"")</f>
        <v>102984</v>
      </c>
      <c r="E114" s="220" t="s">
        <v>587</v>
      </c>
      <c r="F114" s="219" t="str">
        <f>IF(Tableau1[[#This Row],[Nom
]]&lt;&gt;"",VLOOKUP(E114,DATA!A:U,2,FALSE),"")</f>
        <v>Jerome</v>
      </c>
      <c r="G114" s="205" t="s">
        <v>9</v>
      </c>
      <c r="H114" s="205" t="s">
        <v>1345</v>
      </c>
      <c r="I114" s="221"/>
      <c r="J114" s="205" t="s">
        <v>1346</v>
      </c>
      <c r="K114" s="206">
        <v>7</v>
      </c>
      <c r="L114" s="207">
        <v>117</v>
      </c>
      <c r="M114" s="222" t="s">
        <v>5</v>
      </c>
      <c r="N114" s="223" t="s">
        <v>1449</v>
      </c>
      <c r="O114" s="222"/>
      <c r="P114" s="223"/>
    </row>
    <row r="115" spans="1:16" x14ac:dyDescent="0.35">
      <c r="A115" s="217" t="str">
        <f>IF(Tableau1[[#This Row],[Nom
]]&lt;&gt;"",VLOOKUP(Tableau1[[#This Row],[Matricule 
]],BASEDATA,5,FALSE),"")</f>
        <v>DVC</v>
      </c>
      <c r="B115" s="217" t="str">
        <f>IF(Tableau1[[#This Row],[Nom
]]&lt;&gt;"",VLOOKUP(Tableau1[[#This Row],[Matricule 
]],BASEDATA,3,FALSE),"")</f>
        <v>Aub.</v>
      </c>
      <c r="C115" s="218" t="str">
        <f>IF(Tableau1[[#This Row],[Nom
]]&lt;&gt;"",VLOOKUP(Tableau1[[#This Row],[Matricule 
]],BASEDATA,2,FALSE),"")</f>
        <v>ALIX</v>
      </c>
      <c r="D115" s="219">
        <f>IF(Tableau1[[#This Row],[Nom
]]&lt;&gt;"",VLOOKUP(E115,DATA!A:U,3,FALSE),"")</f>
        <v>102981</v>
      </c>
      <c r="E115" s="220" t="s">
        <v>591</v>
      </c>
      <c r="F115" s="219" t="str">
        <f>IF(Tableau1[[#This Row],[Nom
]]&lt;&gt;"",VLOOKUP(E115,DATA!A:U,2,FALSE),"")</f>
        <v>Guy</v>
      </c>
      <c r="G115" s="205" t="s">
        <v>9</v>
      </c>
      <c r="H115" s="205" t="s">
        <v>1331</v>
      </c>
      <c r="I115" s="221"/>
      <c r="J115" s="205" t="s">
        <v>1329</v>
      </c>
      <c r="K115" s="206">
        <v>1.5</v>
      </c>
      <c r="L115" s="207">
        <v>53</v>
      </c>
      <c r="M115" s="222" t="s">
        <v>5</v>
      </c>
      <c r="N115" s="223" t="s">
        <v>1449</v>
      </c>
      <c r="O115" s="222"/>
      <c r="P115" s="223"/>
    </row>
    <row r="116" spans="1:16" x14ac:dyDescent="0.35">
      <c r="A116" s="217" t="str">
        <f>IF(Tableau1[[#This Row],[Nom
]]&lt;&gt;"",VLOOKUP(Tableau1[[#This Row],[Matricule 
]],BASEDATA,5,FALSE),"")</f>
        <v>DVC</v>
      </c>
      <c r="B116" s="217" t="str">
        <f>IF(Tableau1[[#This Row],[Nom
]]&lt;&gt;"",VLOOKUP(Tableau1[[#This Row],[Matricule 
]],BASEDATA,3,FALSE),"")</f>
        <v>Aub.</v>
      </c>
      <c r="C116" s="218" t="str">
        <f>IF(Tableau1[[#This Row],[Nom
]]&lt;&gt;"",VLOOKUP(Tableau1[[#This Row],[Matricule 
]],BASEDATA,2,FALSE),"")</f>
        <v>ALIX</v>
      </c>
      <c r="D116" s="219">
        <f>IF(Tableau1[[#This Row],[Nom
]]&lt;&gt;"",VLOOKUP(E116,DATA!A:U,3,FALSE),"")</f>
        <v>102981</v>
      </c>
      <c r="E116" s="220" t="s">
        <v>591</v>
      </c>
      <c r="F116" s="219" t="str">
        <f>IF(Tableau1[[#This Row],[Nom
]]&lt;&gt;"",VLOOKUP(E116,DATA!A:U,2,FALSE),"")</f>
        <v>Guy</v>
      </c>
      <c r="G116" s="205" t="s">
        <v>9</v>
      </c>
      <c r="H116" s="205" t="s">
        <v>1345</v>
      </c>
      <c r="I116" s="221"/>
      <c r="J116" s="205" t="s">
        <v>1346</v>
      </c>
      <c r="K116" s="206">
        <v>7</v>
      </c>
      <c r="L116" s="207">
        <v>117</v>
      </c>
      <c r="M116" s="222" t="s">
        <v>5</v>
      </c>
      <c r="N116" s="223" t="s">
        <v>1449</v>
      </c>
      <c r="O116" s="222"/>
      <c r="P116" s="223"/>
    </row>
    <row r="117" spans="1:16" x14ac:dyDescent="0.35">
      <c r="A117" s="217" t="str">
        <f>IF(Tableau1[[#This Row],[Nom
]]&lt;&gt;"",VLOOKUP(Tableau1[[#This Row],[Matricule 
]],BASEDATA,5,FALSE),"")</f>
        <v>DVC</v>
      </c>
      <c r="B117" s="217" t="str">
        <f>IF(Tableau1[[#This Row],[Nom
]]&lt;&gt;"",VLOOKUP(Tableau1[[#This Row],[Matricule 
]],BASEDATA,3,FALSE),"")</f>
        <v>Aub.</v>
      </c>
      <c r="C117" s="218" t="str">
        <f>IF(Tableau1[[#This Row],[Nom
]]&lt;&gt;"",VLOOKUP(Tableau1[[#This Row],[Matricule 
]],BASEDATA,2,FALSE),"")</f>
        <v>ALIX</v>
      </c>
      <c r="D117" s="219">
        <f>IF(Tableau1[[#This Row],[Nom
]]&lt;&gt;"",VLOOKUP(E117,DATA!A:U,3,FALSE),"")</f>
        <v>102981</v>
      </c>
      <c r="E117" s="220" t="s">
        <v>591</v>
      </c>
      <c r="F117" s="219" t="str">
        <f>IF(Tableau1[[#This Row],[Nom
]]&lt;&gt;"",VLOOKUP(E117,DATA!A:U,2,FALSE),"")</f>
        <v>Guy</v>
      </c>
      <c r="G117" s="205" t="s">
        <v>9</v>
      </c>
      <c r="H117" s="205" t="s">
        <v>1351</v>
      </c>
      <c r="I117" s="221"/>
      <c r="J117" s="205" t="s">
        <v>1349</v>
      </c>
      <c r="K117" s="206">
        <v>10.5</v>
      </c>
      <c r="L117" s="207">
        <v>260</v>
      </c>
      <c r="M117" s="222" t="s">
        <v>5</v>
      </c>
      <c r="N117" s="223" t="s">
        <v>1449</v>
      </c>
      <c r="O117" s="222"/>
      <c r="P117" s="223"/>
    </row>
    <row r="118" spans="1:16" x14ac:dyDescent="0.35">
      <c r="A118" s="217" t="str">
        <f>IF(Tableau1[[#This Row],[Nom
]]&lt;&gt;"",VLOOKUP(Tableau1[[#This Row],[Matricule 
]],BASEDATA,5,FALSE),"")</f>
        <v>Non DVC</v>
      </c>
      <c r="B118" s="217" t="str">
        <f>IF(Tableau1[[#This Row],[Nom
]]&lt;&gt;"",VLOOKUP(Tableau1[[#This Row],[Matricule 
]],BASEDATA,3,FALSE),"")</f>
        <v>Aub.</v>
      </c>
      <c r="C118" s="218" t="str">
        <f>IF(Tableau1[[#This Row],[Nom
]]&lt;&gt;"",VLOOKUP(Tableau1[[#This Row],[Matricule 
]],BASEDATA,2,FALSE),"")</f>
        <v>DARDARE</v>
      </c>
      <c r="D118" s="219">
        <f>IF(Tableau1[[#This Row],[Nom
]]&lt;&gt;"",VLOOKUP(E118,DATA!A:U,3,FALSE),"")</f>
        <v>102983</v>
      </c>
      <c r="E118" s="220" t="s">
        <v>595</v>
      </c>
      <c r="F118" s="219" t="str">
        <f>IF(Tableau1[[#This Row],[Nom
]]&lt;&gt;"",VLOOKUP(E118,DATA!A:U,2,FALSE),"")</f>
        <v>Michel</v>
      </c>
      <c r="G118" s="205" t="s">
        <v>9</v>
      </c>
      <c r="H118" s="205" t="s">
        <v>1331</v>
      </c>
      <c r="I118" s="221"/>
      <c r="J118" s="205" t="s">
        <v>1329</v>
      </c>
      <c r="K118" s="206">
        <v>1.5</v>
      </c>
      <c r="L118" s="207">
        <v>53</v>
      </c>
      <c r="M118" s="222" t="s">
        <v>5</v>
      </c>
      <c r="N118" s="223" t="s">
        <v>1449</v>
      </c>
      <c r="O118" s="222"/>
      <c r="P118" s="223"/>
    </row>
    <row r="119" spans="1:16" x14ac:dyDescent="0.35">
      <c r="A119" s="217" t="str">
        <f>IF(Tableau1[[#This Row],[Nom
]]&lt;&gt;"",VLOOKUP(Tableau1[[#This Row],[Matricule 
]],BASEDATA,5,FALSE),"")</f>
        <v>Non DVC</v>
      </c>
      <c r="B119" s="217" t="str">
        <f>IF(Tableau1[[#This Row],[Nom
]]&lt;&gt;"",VLOOKUP(Tableau1[[#This Row],[Matricule 
]],BASEDATA,3,FALSE),"")</f>
        <v>Aub.</v>
      </c>
      <c r="C119" s="218" t="str">
        <f>IF(Tableau1[[#This Row],[Nom
]]&lt;&gt;"",VLOOKUP(Tableau1[[#This Row],[Matricule 
]],BASEDATA,2,FALSE),"")</f>
        <v>DARDARE</v>
      </c>
      <c r="D119" s="219">
        <f>IF(Tableau1[[#This Row],[Nom
]]&lt;&gt;"",VLOOKUP(E119,DATA!A:U,3,FALSE),"")</f>
        <v>102983</v>
      </c>
      <c r="E119" s="220" t="s">
        <v>595</v>
      </c>
      <c r="F119" s="219" t="str">
        <f>IF(Tableau1[[#This Row],[Nom
]]&lt;&gt;"",VLOOKUP(E119,DATA!A:U,2,FALSE),"")</f>
        <v>Michel</v>
      </c>
      <c r="G119" s="205" t="s">
        <v>9</v>
      </c>
      <c r="H119" s="205" t="s">
        <v>1351</v>
      </c>
      <c r="I119" s="221"/>
      <c r="J119" s="205" t="s">
        <v>1349</v>
      </c>
      <c r="K119" s="206">
        <v>10.5</v>
      </c>
      <c r="L119" s="207">
        <v>260</v>
      </c>
      <c r="M119" s="222" t="s">
        <v>5</v>
      </c>
      <c r="N119" s="223" t="s">
        <v>1449</v>
      </c>
      <c r="O119" s="222"/>
      <c r="P119" s="223"/>
    </row>
    <row r="120" spans="1:16" x14ac:dyDescent="0.35">
      <c r="A120" s="217" t="str">
        <f>IF(Tableau1[[#This Row],[Nom
]]&lt;&gt;"",VLOOKUP(Tableau1[[#This Row],[Matricule 
]],BASEDATA,5,FALSE),"")</f>
        <v>DVC</v>
      </c>
      <c r="B120" s="217" t="str">
        <f>IF(Tableau1[[#This Row],[Nom
]]&lt;&gt;"",VLOOKUP(Tableau1[[#This Row],[Matricule 
]],BASEDATA,3,FALSE),"")</f>
        <v>Lattes</v>
      </c>
      <c r="C120" s="218" t="str">
        <f>IF(Tableau1[[#This Row],[Nom
]]&lt;&gt;"",VLOOKUP(Tableau1[[#This Row],[Matricule 
]],BASEDATA,2,FALSE),"")</f>
        <v>VERNE</v>
      </c>
      <c r="D120" s="219">
        <f>IF(Tableau1[[#This Row],[Nom
]]&lt;&gt;"",VLOOKUP(E120,DATA!A:U,3,FALSE),"")</f>
        <v>191667</v>
      </c>
      <c r="E120" s="220" t="s">
        <v>1112</v>
      </c>
      <c r="F120" s="219" t="str">
        <f>IF(Tableau1[[#This Row],[Nom
]]&lt;&gt;"",VLOOKUP(E120,DATA!A:U,2,FALSE),"")</f>
        <v>Mohamed</v>
      </c>
      <c r="G120" s="205" t="s">
        <v>9</v>
      </c>
      <c r="H120" s="205" t="s">
        <v>1328</v>
      </c>
      <c r="I120" s="221"/>
      <c r="J120" s="205" t="s">
        <v>1329</v>
      </c>
      <c r="K120" s="206">
        <v>7</v>
      </c>
      <c r="L120" s="207">
        <v>124</v>
      </c>
      <c r="M120" s="222" t="s">
        <v>5</v>
      </c>
      <c r="N120" s="223" t="s">
        <v>1449</v>
      </c>
      <c r="O120" s="222"/>
      <c r="P120" s="223"/>
    </row>
    <row r="121" spans="1:16" x14ac:dyDescent="0.35">
      <c r="A121" s="217" t="str">
        <f>IF(Tableau1[[#This Row],[Nom
]]&lt;&gt;"",VLOOKUP(Tableau1[[#This Row],[Matricule 
]],BASEDATA,5,FALSE),"")</f>
        <v>DVC</v>
      </c>
      <c r="B121" s="217" t="str">
        <f>IF(Tableau1[[#This Row],[Nom
]]&lt;&gt;"",VLOOKUP(Tableau1[[#This Row],[Matricule 
]],BASEDATA,3,FALSE),"")</f>
        <v>Lattes</v>
      </c>
      <c r="C121" s="218" t="str">
        <f>IF(Tableau1[[#This Row],[Nom
]]&lt;&gt;"",VLOOKUP(Tableau1[[#This Row],[Matricule 
]],BASEDATA,2,FALSE),"")</f>
        <v>VERNE</v>
      </c>
      <c r="D121" s="219">
        <f>IF(Tableau1[[#This Row],[Nom
]]&lt;&gt;"",VLOOKUP(E121,DATA!A:U,3,FALSE),"")</f>
        <v>191667</v>
      </c>
      <c r="E121" s="220" t="s">
        <v>1112</v>
      </c>
      <c r="F121" s="219" t="str">
        <f>IF(Tableau1[[#This Row],[Nom
]]&lt;&gt;"",VLOOKUP(E121,DATA!A:U,2,FALSE),"")</f>
        <v>Mohamed</v>
      </c>
      <c r="G121" s="205" t="s">
        <v>9</v>
      </c>
      <c r="H121" s="205" t="s">
        <v>1338</v>
      </c>
      <c r="I121" s="221"/>
      <c r="J121" s="205" t="s">
        <v>1329</v>
      </c>
      <c r="K121" s="206">
        <v>7</v>
      </c>
      <c r="L121" s="207">
        <v>162</v>
      </c>
      <c r="M121" s="222" t="s">
        <v>5</v>
      </c>
      <c r="N121" s="223" t="s">
        <v>1449</v>
      </c>
      <c r="O121" s="222"/>
      <c r="P121" s="223"/>
    </row>
    <row r="122" spans="1:16" x14ac:dyDescent="0.35">
      <c r="A122" s="217" t="str">
        <f>IF(Tableau1[[#This Row],[Nom
]]&lt;&gt;"",VLOOKUP(Tableau1[[#This Row],[Matricule 
]],BASEDATA,5,FALSE),"")</f>
        <v>DVC</v>
      </c>
      <c r="B122" s="217" t="str">
        <f>IF(Tableau1[[#This Row],[Nom
]]&lt;&gt;"",VLOOKUP(Tableau1[[#This Row],[Matricule 
]],BASEDATA,3,FALSE),"")</f>
        <v>Aub.</v>
      </c>
      <c r="C122" s="218" t="str">
        <f>IF(Tableau1[[#This Row],[Nom
]]&lt;&gt;"",VLOOKUP(Tableau1[[#This Row],[Matricule 
]],BASEDATA,2,FALSE),"")</f>
        <v>SAVY</v>
      </c>
      <c r="D122" s="219">
        <f>IF(Tableau1[[#This Row],[Nom
]]&lt;&gt;"",VLOOKUP(E122,DATA!A:U,3,FALSE),"")</f>
        <v>103061</v>
      </c>
      <c r="E122" s="220" t="s">
        <v>598</v>
      </c>
      <c r="F122" s="219" t="str">
        <f>IF(Tableau1[[#This Row],[Nom
]]&lt;&gt;"",VLOOKUP(E122,DATA!A:U,2,FALSE),"")</f>
        <v>Frederic</v>
      </c>
      <c r="G122" s="205" t="s">
        <v>9</v>
      </c>
      <c r="H122" s="205" t="s">
        <v>1328</v>
      </c>
      <c r="I122" s="221"/>
      <c r="J122" s="205" t="s">
        <v>1329</v>
      </c>
      <c r="K122" s="206">
        <v>7</v>
      </c>
      <c r="L122" s="207">
        <v>124</v>
      </c>
      <c r="M122" s="222" t="s">
        <v>5</v>
      </c>
      <c r="N122" s="223" t="s">
        <v>1449</v>
      </c>
      <c r="O122" s="222"/>
      <c r="P122" s="223"/>
    </row>
    <row r="123" spans="1:16" x14ac:dyDescent="0.35">
      <c r="A123" s="217" t="str">
        <f>IF(Tableau1[[#This Row],[Nom
]]&lt;&gt;"",VLOOKUP(Tableau1[[#This Row],[Matricule 
]],BASEDATA,5,FALSE),"")</f>
        <v>DVC</v>
      </c>
      <c r="B123" s="217" t="str">
        <f>IF(Tableau1[[#This Row],[Nom
]]&lt;&gt;"",VLOOKUP(Tableau1[[#This Row],[Matricule 
]],BASEDATA,3,FALSE),"")</f>
        <v>Aub.</v>
      </c>
      <c r="C123" s="218" t="str">
        <f>IF(Tableau1[[#This Row],[Nom
]]&lt;&gt;"",VLOOKUP(Tableau1[[#This Row],[Matricule 
]],BASEDATA,2,FALSE),"")</f>
        <v>SAVY</v>
      </c>
      <c r="D123" s="219">
        <f>IF(Tableau1[[#This Row],[Nom
]]&lt;&gt;"",VLOOKUP(E123,DATA!A:U,3,FALSE),"")</f>
        <v>103061</v>
      </c>
      <c r="E123" s="220" t="s">
        <v>598</v>
      </c>
      <c r="F123" s="219" t="str">
        <f>IF(Tableau1[[#This Row],[Nom
]]&lt;&gt;"",VLOOKUP(E123,DATA!A:U,2,FALSE),"")</f>
        <v>Frederic</v>
      </c>
      <c r="G123" s="205" t="s">
        <v>9</v>
      </c>
      <c r="H123" s="205" t="s">
        <v>1331</v>
      </c>
      <c r="I123" s="221"/>
      <c r="J123" s="205" t="s">
        <v>1329</v>
      </c>
      <c r="K123" s="206">
        <v>1.5</v>
      </c>
      <c r="L123" s="207">
        <v>53</v>
      </c>
      <c r="M123" s="222" t="s">
        <v>5</v>
      </c>
      <c r="N123" s="223" t="s">
        <v>1449</v>
      </c>
      <c r="O123" s="222"/>
      <c r="P123" s="223"/>
    </row>
    <row r="124" spans="1:16" x14ac:dyDescent="0.35">
      <c r="A124" s="217" t="str">
        <f>IF(Tableau1[[#This Row],[Nom
]]&lt;&gt;"",VLOOKUP(Tableau1[[#This Row],[Matricule 
]],BASEDATA,5,FALSE),"")</f>
        <v>DVC</v>
      </c>
      <c r="B124" s="217" t="str">
        <f>IF(Tableau1[[#This Row],[Nom
]]&lt;&gt;"",VLOOKUP(Tableau1[[#This Row],[Matricule 
]],BASEDATA,3,FALSE),"")</f>
        <v>Aub.</v>
      </c>
      <c r="C124" s="218" t="str">
        <f>IF(Tableau1[[#This Row],[Nom
]]&lt;&gt;"",VLOOKUP(Tableau1[[#This Row],[Matricule 
]],BASEDATA,2,FALSE),"")</f>
        <v>SAVY</v>
      </c>
      <c r="D124" s="219">
        <f>IF(Tableau1[[#This Row],[Nom
]]&lt;&gt;"",VLOOKUP(E124,DATA!A:U,3,FALSE),"")</f>
        <v>103061</v>
      </c>
      <c r="E124" s="220" t="s">
        <v>598</v>
      </c>
      <c r="F124" s="219" t="str">
        <f>IF(Tableau1[[#This Row],[Nom
]]&lt;&gt;"",VLOOKUP(E124,DATA!A:U,2,FALSE),"")</f>
        <v>Frederic</v>
      </c>
      <c r="G124" s="205" t="s">
        <v>9</v>
      </c>
      <c r="H124" s="205" t="s">
        <v>1338</v>
      </c>
      <c r="I124" s="221"/>
      <c r="J124" s="205" t="s">
        <v>1329</v>
      </c>
      <c r="K124" s="206">
        <v>7</v>
      </c>
      <c r="L124" s="207">
        <v>162</v>
      </c>
      <c r="M124" s="222" t="s">
        <v>5</v>
      </c>
      <c r="N124" s="223" t="s">
        <v>1449</v>
      </c>
      <c r="O124" s="222"/>
      <c r="P124" s="223"/>
    </row>
    <row r="125" spans="1:16" x14ac:dyDescent="0.35">
      <c r="A125" s="217" t="str">
        <f>IF(Tableau1[[#This Row],[Nom
]]&lt;&gt;"",VLOOKUP(Tableau1[[#This Row],[Matricule 
]],BASEDATA,5,FALSE),"")</f>
        <v>DVC</v>
      </c>
      <c r="B125" s="217" t="str">
        <f>IF(Tableau1[[#This Row],[Nom
]]&lt;&gt;"",VLOOKUP(Tableau1[[#This Row],[Matricule 
]],BASEDATA,3,FALSE),"")</f>
        <v>Aub.</v>
      </c>
      <c r="C125" s="218" t="str">
        <f>IF(Tableau1[[#This Row],[Nom
]]&lt;&gt;"",VLOOKUP(Tableau1[[#This Row],[Matricule 
]],BASEDATA,2,FALSE),"")</f>
        <v>ALIX</v>
      </c>
      <c r="D125" s="219">
        <f>IF(Tableau1[[#This Row],[Nom
]]&lt;&gt;"",VLOOKUP(E125,DATA!A:U,3,FALSE),"")</f>
        <v>102990</v>
      </c>
      <c r="E125" s="220" t="s">
        <v>603</v>
      </c>
      <c r="F125" s="219" t="str">
        <f>IF(Tableau1[[#This Row],[Nom
]]&lt;&gt;"",VLOOKUP(E125,DATA!A:U,2,FALSE),"")</f>
        <v>Manuel</v>
      </c>
      <c r="G125" s="205" t="s">
        <v>9</v>
      </c>
      <c r="H125" s="205" t="s">
        <v>1331</v>
      </c>
      <c r="I125" s="221"/>
      <c r="J125" s="205" t="s">
        <v>1329</v>
      </c>
      <c r="K125" s="206">
        <v>1.5</v>
      </c>
      <c r="L125" s="207">
        <v>53</v>
      </c>
      <c r="M125" s="222" t="s">
        <v>5</v>
      </c>
      <c r="N125" s="223" t="s">
        <v>1449</v>
      </c>
      <c r="O125" s="222"/>
      <c r="P125" s="223"/>
    </row>
    <row r="126" spans="1:16" x14ac:dyDescent="0.35">
      <c r="A126" s="217" t="str">
        <f>IF(Tableau1[[#This Row],[Nom
]]&lt;&gt;"",VLOOKUP(Tableau1[[#This Row],[Matricule 
]],BASEDATA,5,FALSE),"")</f>
        <v>DVC</v>
      </c>
      <c r="B126" s="217" t="str">
        <f>IF(Tableau1[[#This Row],[Nom
]]&lt;&gt;"",VLOOKUP(Tableau1[[#This Row],[Matricule 
]],BASEDATA,3,FALSE),"")</f>
        <v>Aub.</v>
      </c>
      <c r="C126" s="218" t="str">
        <f>IF(Tableau1[[#This Row],[Nom
]]&lt;&gt;"",VLOOKUP(Tableau1[[#This Row],[Matricule 
]],BASEDATA,2,FALSE),"")</f>
        <v>PIFFAUT</v>
      </c>
      <c r="D126" s="219">
        <f>IF(Tableau1[[#This Row],[Nom
]]&lt;&gt;"",VLOOKUP(E126,DATA!A:U,3,FALSE),"")</f>
        <v>103056</v>
      </c>
      <c r="E126" s="220" t="s">
        <v>131</v>
      </c>
      <c r="F126" s="219" t="str">
        <f>IF(Tableau1[[#This Row],[Nom
]]&lt;&gt;"",VLOOKUP(E126,DATA!A:U,2,FALSE),"")</f>
        <v>Patrick</v>
      </c>
      <c r="G126" s="205" t="s">
        <v>9</v>
      </c>
      <c r="H126" s="205" t="s">
        <v>1331</v>
      </c>
      <c r="I126" s="221"/>
      <c r="J126" s="205" t="s">
        <v>1329</v>
      </c>
      <c r="K126" s="206">
        <v>1.5</v>
      </c>
      <c r="L126" s="207">
        <v>53</v>
      </c>
      <c r="M126" s="222" t="s">
        <v>5</v>
      </c>
      <c r="N126" s="223" t="s">
        <v>1449</v>
      </c>
      <c r="O126" s="222"/>
      <c r="P126" s="223"/>
    </row>
    <row r="127" spans="1:16" x14ac:dyDescent="0.35">
      <c r="A127" s="217" t="str">
        <f>IF(Tableau1[[#This Row],[Nom
]]&lt;&gt;"",VLOOKUP(Tableau1[[#This Row],[Matricule 
]],BASEDATA,5,FALSE),"")</f>
        <v>DVC</v>
      </c>
      <c r="B127" s="217" t="str">
        <f>IF(Tableau1[[#This Row],[Nom
]]&lt;&gt;"",VLOOKUP(Tableau1[[#This Row],[Matricule 
]],BASEDATA,3,FALSE),"")</f>
        <v>Aub.</v>
      </c>
      <c r="C127" s="218" t="str">
        <f>IF(Tableau1[[#This Row],[Nom
]]&lt;&gt;"",VLOOKUP(Tableau1[[#This Row],[Matricule 
]],BASEDATA,2,FALSE),"")</f>
        <v>PIFFAUT</v>
      </c>
      <c r="D127" s="219">
        <f>IF(Tableau1[[#This Row],[Nom
]]&lt;&gt;"",VLOOKUP(E127,DATA!A:U,3,FALSE),"")</f>
        <v>103056</v>
      </c>
      <c r="E127" s="220" t="s">
        <v>131</v>
      </c>
      <c r="F127" s="219" t="str">
        <f>IF(Tableau1[[#This Row],[Nom
]]&lt;&gt;"",VLOOKUP(E127,DATA!A:U,2,FALSE),"")</f>
        <v>Patrick</v>
      </c>
      <c r="G127" s="205" t="s">
        <v>9</v>
      </c>
      <c r="H127" s="205" t="s">
        <v>1345</v>
      </c>
      <c r="I127" s="221"/>
      <c r="J127" s="205" t="s">
        <v>1346</v>
      </c>
      <c r="K127" s="206">
        <v>7</v>
      </c>
      <c r="L127" s="207">
        <v>117</v>
      </c>
      <c r="M127" s="222" t="s">
        <v>5</v>
      </c>
      <c r="N127" s="223" t="s">
        <v>1449</v>
      </c>
      <c r="O127" s="222"/>
      <c r="P127" s="223"/>
    </row>
    <row r="128" spans="1:16" x14ac:dyDescent="0.35">
      <c r="A128" s="217" t="str">
        <f>IF(Tableau1[[#This Row],[Nom
]]&lt;&gt;"",VLOOKUP(Tableau1[[#This Row],[Matricule 
]],BASEDATA,5,FALSE),"")</f>
        <v>Non DVC</v>
      </c>
      <c r="B128" s="217" t="str">
        <f>IF(Tableau1[[#This Row],[Nom
]]&lt;&gt;"",VLOOKUP(Tableau1[[#This Row],[Matricule 
]],BASEDATA,3,FALSE),"")</f>
        <v>Aub.</v>
      </c>
      <c r="C128" s="218" t="str">
        <f>IF(Tableau1[[#This Row],[Nom
]]&lt;&gt;"",VLOOKUP(Tableau1[[#This Row],[Matricule 
]],BASEDATA,2,FALSE),"")</f>
        <v>CHATAIGNER</v>
      </c>
      <c r="D128" s="219">
        <f>IF(Tableau1[[#This Row],[Nom
]]&lt;&gt;"",VLOOKUP(E128,DATA!A:U,3,FALSE),"")</f>
        <v>69432</v>
      </c>
      <c r="E128" s="220" t="s">
        <v>520</v>
      </c>
      <c r="F128" s="219" t="str">
        <f>IF(Tableau1[[#This Row],[Nom
]]&lt;&gt;"",VLOOKUP(E128,DATA!A:U,2,FALSE),"")</f>
        <v>Martin</v>
      </c>
      <c r="G128" s="205" t="s">
        <v>9</v>
      </c>
      <c r="H128" s="205" t="s">
        <v>1328</v>
      </c>
      <c r="I128" s="221"/>
      <c r="J128" s="205" t="s">
        <v>1329</v>
      </c>
      <c r="K128" s="206">
        <v>7</v>
      </c>
      <c r="L128" s="207">
        <v>124</v>
      </c>
      <c r="M128" s="222" t="s">
        <v>5</v>
      </c>
      <c r="N128" s="223" t="s">
        <v>1449</v>
      </c>
      <c r="O128" s="222"/>
      <c r="P128" s="223"/>
    </row>
    <row r="129" spans="1:16" x14ac:dyDescent="0.35">
      <c r="A129" s="217" t="str">
        <f>IF(Tableau1[[#This Row],[Nom
]]&lt;&gt;"",VLOOKUP(Tableau1[[#This Row],[Matricule 
]],BASEDATA,5,FALSE),"")</f>
        <v>DVC</v>
      </c>
      <c r="B129" s="217" t="str">
        <f>IF(Tableau1[[#This Row],[Nom
]]&lt;&gt;"",VLOOKUP(Tableau1[[#This Row],[Matricule 
]],BASEDATA,3,FALSE),"")</f>
        <v>Aub.</v>
      </c>
      <c r="C129" s="218" t="str">
        <f>IF(Tableau1[[#This Row],[Nom
]]&lt;&gt;"",VLOOKUP(Tableau1[[#This Row],[Matricule 
]],BASEDATA,2,FALSE),"")</f>
        <v>SAVY</v>
      </c>
      <c r="D129" s="219">
        <f>IF(Tableau1[[#This Row],[Nom
]]&lt;&gt;"",VLOOKUP(E129,DATA!A:U,3,FALSE),"")</f>
        <v>103092</v>
      </c>
      <c r="E129" s="220" t="s">
        <v>620</v>
      </c>
      <c r="F129" s="219" t="str">
        <f>IF(Tableau1[[#This Row],[Nom
]]&lt;&gt;"",VLOOKUP(E129,DATA!A:U,2,FALSE),"")</f>
        <v>Christian</v>
      </c>
      <c r="G129" s="205" t="s">
        <v>9</v>
      </c>
      <c r="H129" s="205" t="s">
        <v>1328</v>
      </c>
      <c r="I129" s="221"/>
      <c r="J129" s="205" t="s">
        <v>1329</v>
      </c>
      <c r="K129" s="206">
        <v>7</v>
      </c>
      <c r="L129" s="207">
        <v>124</v>
      </c>
      <c r="M129" s="222" t="s">
        <v>5</v>
      </c>
      <c r="N129" s="223" t="s">
        <v>1449</v>
      </c>
      <c r="O129" s="222"/>
      <c r="P129" s="223"/>
    </row>
    <row r="130" spans="1:16" x14ac:dyDescent="0.35">
      <c r="A130" s="217" t="str">
        <f>IF(Tableau1[[#This Row],[Nom
]]&lt;&gt;"",VLOOKUP(Tableau1[[#This Row],[Matricule 
]],BASEDATA,5,FALSE),"")</f>
        <v>DVC</v>
      </c>
      <c r="B130" s="217" t="str">
        <f>IF(Tableau1[[#This Row],[Nom
]]&lt;&gt;"",VLOOKUP(Tableau1[[#This Row],[Matricule 
]],BASEDATA,3,FALSE),"")</f>
        <v>Aub.</v>
      </c>
      <c r="C130" s="218" t="str">
        <f>IF(Tableau1[[#This Row],[Nom
]]&lt;&gt;"",VLOOKUP(Tableau1[[#This Row],[Matricule 
]],BASEDATA,2,FALSE),"")</f>
        <v>SAVY</v>
      </c>
      <c r="D130" s="219">
        <f>IF(Tableau1[[#This Row],[Nom
]]&lt;&gt;"",VLOOKUP(E130,DATA!A:U,3,FALSE),"")</f>
        <v>103092</v>
      </c>
      <c r="E130" s="220" t="s">
        <v>620</v>
      </c>
      <c r="F130" s="219" t="str">
        <f>IF(Tableau1[[#This Row],[Nom
]]&lt;&gt;"",VLOOKUP(E130,DATA!A:U,2,FALSE),"")</f>
        <v>Christian</v>
      </c>
      <c r="G130" s="205" t="s">
        <v>9</v>
      </c>
      <c r="H130" s="205" t="s">
        <v>1338</v>
      </c>
      <c r="I130" s="221"/>
      <c r="J130" s="205" t="s">
        <v>1329</v>
      </c>
      <c r="K130" s="206">
        <v>7</v>
      </c>
      <c r="L130" s="207">
        <v>162</v>
      </c>
      <c r="M130" s="222" t="s">
        <v>5</v>
      </c>
      <c r="N130" s="223" t="s">
        <v>1449</v>
      </c>
      <c r="O130" s="222"/>
      <c r="P130" s="223"/>
    </row>
    <row r="131" spans="1:16" x14ac:dyDescent="0.35">
      <c r="A131" s="217" t="str">
        <f>IF(Tableau1[[#This Row],[Nom
]]&lt;&gt;"",VLOOKUP(Tableau1[[#This Row],[Matricule 
]],BASEDATA,5,FALSE),"")</f>
        <v>DVC</v>
      </c>
      <c r="B131" s="217" t="str">
        <f>IF(Tableau1[[#This Row],[Nom
]]&lt;&gt;"",VLOOKUP(Tableau1[[#This Row],[Matricule 
]],BASEDATA,3,FALSE),"")</f>
        <v>Aub.</v>
      </c>
      <c r="C131" s="218" t="str">
        <f>IF(Tableau1[[#This Row],[Nom
]]&lt;&gt;"",VLOOKUP(Tableau1[[#This Row],[Matricule 
]],BASEDATA,2,FALSE),"")</f>
        <v>SAVY</v>
      </c>
      <c r="D131" s="219">
        <f>IF(Tableau1[[#This Row],[Nom
]]&lt;&gt;"",VLOOKUP(E131,DATA!A:U,3,FALSE),"")</f>
        <v>103092</v>
      </c>
      <c r="E131" s="220" t="s">
        <v>620</v>
      </c>
      <c r="F131" s="219" t="str">
        <f>IF(Tableau1[[#This Row],[Nom
]]&lt;&gt;"",VLOOKUP(E131,DATA!A:U,2,FALSE),"")</f>
        <v>Christian</v>
      </c>
      <c r="G131" s="205" t="s">
        <v>9</v>
      </c>
      <c r="H131" s="205" t="s">
        <v>1341</v>
      </c>
      <c r="I131" s="221"/>
      <c r="J131" s="205" t="s">
        <v>1329</v>
      </c>
      <c r="K131" s="206">
        <v>14</v>
      </c>
      <c r="L131" s="207">
        <v>297</v>
      </c>
      <c r="M131" s="222" t="s">
        <v>5</v>
      </c>
      <c r="N131" s="223" t="s">
        <v>1449</v>
      </c>
      <c r="O131" s="222"/>
      <c r="P131" s="223"/>
    </row>
    <row r="132" spans="1:16" x14ac:dyDescent="0.35">
      <c r="A132" s="217" t="str">
        <f>IF(Tableau1[[#This Row],[Nom
]]&lt;&gt;"",VLOOKUP(Tableau1[[#This Row],[Matricule 
]],BASEDATA,5,FALSE),"")</f>
        <v>DVC</v>
      </c>
      <c r="B132" s="217" t="str">
        <f>IF(Tableau1[[#This Row],[Nom
]]&lt;&gt;"",VLOOKUP(Tableau1[[#This Row],[Matricule 
]],BASEDATA,3,FALSE),"")</f>
        <v>Aub.</v>
      </c>
      <c r="C132" s="218" t="str">
        <f>IF(Tableau1[[#This Row],[Nom
]]&lt;&gt;"",VLOOKUP(Tableau1[[#This Row],[Matricule 
]],BASEDATA,2,FALSE),"")</f>
        <v>SAVY</v>
      </c>
      <c r="D132" s="219">
        <f>IF(Tableau1[[#This Row],[Nom
]]&lt;&gt;"",VLOOKUP(E132,DATA!A:U,3,FALSE),"")</f>
        <v>102896</v>
      </c>
      <c r="E132" s="220" t="s">
        <v>623</v>
      </c>
      <c r="F132" s="219" t="str">
        <f>IF(Tableau1[[#This Row],[Nom
]]&lt;&gt;"",VLOOKUP(E132,DATA!A:U,2,FALSE),"")</f>
        <v>Gael</v>
      </c>
      <c r="G132" s="205" t="s">
        <v>9</v>
      </c>
      <c r="H132" s="205" t="s">
        <v>1328</v>
      </c>
      <c r="I132" s="221"/>
      <c r="J132" s="205" t="s">
        <v>1329</v>
      </c>
      <c r="K132" s="206">
        <v>7</v>
      </c>
      <c r="L132" s="207">
        <v>124</v>
      </c>
      <c r="M132" s="222" t="s">
        <v>5</v>
      </c>
      <c r="N132" s="223" t="s">
        <v>1449</v>
      </c>
      <c r="O132" s="222"/>
      <c r="P132" s="223"/>
    </row>
    <row r="133" spans="1:16" x14ac:dyDescent="0.35">
      <c r="A133" s="217" t="str">
        <f>IF(Tableau1[[#This Row],[Nom
]]&lt;&gt;"",VLOOKUP(Tableau1[[#This Row],[Matricule 
]],BASEDATA,5,FALSE),"")</f>
        <v>DVC</v>
      </c>
      <c r="B133" s="217" t="str">
        <f>IF(Tableau1[[#This Row],[Nom
]]&lt;&gt;"",VLOOKUP(Tableau1[[#This Row],[Matricule 
]],BASEDATA,3,FALSE),"")</f>
        <v>Aub.</v>
      </c>
      <c r="C133" s="218" t="str">
        <f>IF(Tableau1[[#This Row],[Nom
]]&lt;&gt;"",VLOOKUP(Tableau1[[#This Row],[Matricule 
]],BASEDATA,2,FALSE),"")</f>
        <v>SAVY</v>
      </c>
      <c r="D133" s="219">
        <f>IF(Tableau1[[#This Row],[Nom
]]&lt;&gt;"",VLOOKUP(E133,DATA!A:U,3,FALSE),"")</f>
        <v>102896</v>
      </c>
      <c r="E133" s="220" t="s">
        <v>623</v>
      </c>
      <c r="F133" s="219" t="str">
        <f>IF(Tableau1[[#This Row],[Nom
]]&lt;&gt;"",VLOOKUP(E133,DATA!A:U,2,FALSE),"")</f>
        <v>Gael</v>
      </c>
      <c r="G133" s="205" t="s">
        <v>9</v>
      </c>
      <c r="H133" s="205" t="s">
        <v>1338</v>
      </c>
      <c r="I133" s="221"/>
      <c r="J133" s="205" t="s">
        <v>1329</v>
      </c>
      <c r="K133" s="206">
        <v>7</v>
      </c>
      <c r="L133" s="207">
        <v>162</v>
      </c>
      <c r="M133" s="222" t="s">
        <v>5</v>
      </c>
      <c r="N133" s="223" t="s">
        <v>1449</v>
      </c>
      <c r="O133" s="222"/>
      <c r="P133" s="223"/>
    </row>
    <row r="134" spans="1:16" x14ac:dyDescent="0.35">
      <c r="A134" s="217" t="str">
        <f>IF(Tableau1[[#This Row],[Nom
]]&lt;&gt;"",VLOOKUP(Tableau1[[#This Row],[Matricule 
]],BASEDATA,5,FALSE),"")</f>
        <v>DVC</v>
      </c>
      <c r="B134" s="217" t="str">
        <f>IF(Tableau1[[#This Row],[Nom
]]&lt;&gt;"",VLOOKUP(Tableau1[[#This Row],[Matricule 
]],BASEDATA,3,FALSE),"")</f>
        <v>Aub.</v>
      </c>
      <c r="C134" s="218" t="str">
        <f>IF(Tableau1[[#This Row],[Nom
]]&lt;&gt;"",VLOOKUP(Tableau1[[#This Row],[Matricule 
]],BASEDATA,2,FALSE),"")</f>
        <v>SAVY</v>
      </c>
      <c r="D134" s="219">
        <f>IF(Tableau1[[#This Row],[Nom
]]&lt;&gt;"",VLOOKUP(E134,DATA!A:U,3,FALSE),"")</f>
        <v>102896</v>
      </c>
      <c r="E134" s="220" t="s">
        <v>623</v>
      </c>
      <c r="F134" s="219" t="str">
        <f>IF(Tableau1[[#This Row],[Nom
]]&lt;&gt;"",VLOOKUP(E134,DATA!A:U,2,FALSE),"")</f>
        <v>Gael</v>
      </c>
      <c r="G134" s="205" t="s">
        <v>9</v>
      </c>
      <c r="H134" s="205" t="s">
        <v>1343</v>
      </c>
      <c r="I134" s="221"/>
      <c r="J134" s="205" t="s">
        <v>1329</v>
      </c>
      <c r="K134" s="206">
        <v>14</v>
      </c>
      <c r="L134" s="207">
        <v>297</v>
      </c>
      <c r="M134" s="222" t="s">
        <v>5</v>
      </c>
      <c r="N134" s="223" t="s">
        <v>1449</v>
      </c>
      <c r="O134" s="222"/>
      <c r="P134" s="223"/>
    </row>
    <row r="135" spans="1:16" x14ac:dyDescent="0.35">
      <c r="A135" s="217" t="str">
        <f>IF(Tableau1[[#This Row],[Nom
]]&lt;&gt;"",VLOOKUP(Tableau1[[#This Row],[Matricule 
]],BASEDATA,5,FALSE),"")</f>
        <v>DVC</v>
      </c>
      <c r="B135" s="217" t="str">
        <f>IF(Tableau1[[#This Row],[Nom
]]&lt;&gt;"",VLOOKUP(Tableau1[[#This Row],[Matricule 
]],BASEDATA,3,FALSE),"")</f>
        <v>Aub.</v>
      </c>
      <c r="C135" s="218" t="str">
        <f>IF(Tableau1[[#This Row],[Nom
]]&lt;&gt;"",VLOOKUP(Tableau1[[#This Row],[Matricule 
]],BASEDATA,2,FALSE),"")</f>
        <v>ALIX</v>
      </c>
      <c r="D135" s="219">
        <f>IF(Tableau1[[#This Row],[Nom
]]&lt;&gt;"",VLOOKUP(E135,DATA!A:U,3,FALSE),"")</f>
        <v>102897</v>
      </c>
      <c r="E135" s="220" t="s">
        <v>627</v>
      </c>
      <c r="F135" s="219" t="str">
        <f>IF(Tableau1[[#This Row],[Nom
]]&lt;&gt;"",VLOOKUP(E135,DATA!A:U,2,FALSE),"")</f>
        <v>Romuald</v>
      </c>
      <c r="G135" s="205" t="s">
        <v>9</v>
      </c>
      <c r="H135" s="205" t="s">
        <v>1331</v>
      </c>
      <c r="I135" s="221"/>
      <c r="J135" s="205" t="s">
        <v>1329</v>
      </c>
      <c r="K135" s="206">
        <v>1.5</v>
      </c>
      <c r="L135" s="207">
        <v>53</v>
      </c>
      <c r="M135" s="222" t="s">
        <v>5</v>
      </c>
      <c r="N135" s="223" t="s">
        <v>1449</v>
      </c>
      <c r="O135" s="222"/>
      <c r="P135" s="223"/>
    </row>
    <row r="136" spans="1:16" x14ac:dyDescent="0.35">
      <c r="A136" s="217" t="str">
        <f>IF(Tableau1[[#This Row],[Nom
]]&lt;&gt;"",VLOOKUP(Tableau1[[#This Row],[Matricule 
]],BASEDATA,5,FALSE),"")</f>
        <v>DVC</v>
      </c>
      <c r="B136" s="217" t="str">
        <f>IF(Tableau1[[#This Row],[Nom
]]&lt;&gt;"",VLOOKUP(Tableau1[[#This Row],[Matricule 
]],BASEDATA,3,FALSE),"")</f>
        <v>Aub.</v>
      </c>
      <c r="C136" s="218" t="str">
        <f>IF(Tableau1[[#This Row],[Nom
]]&lt;&gt;"",VLOOKUP(Tableau1[[#This Row],[Matricule 
]],BASEDATA,2,FALSE),"")</f>
        <v>ALIX</v>
      </c>
      <c r="D136" s="219">
        <f>IF(Tableau1[[#This Row],[Nom
]]&lt;&gt;"",VLOOKUP(E136,DATA!A:U,3,FALSE),"")</f>
        <v>102897</v>
      </c>
      <c r="E136" s="220" t="s">
        <v>627</v>
      </c>
      <c r="F136" s="219" t="str">
        <f>IF(Tableau1[[#This Row],[Nom
]]&lt;&gt;"",VLOOKUP(E136,DATA!A:U,2,FALSE),"")</f>
        <v>Romuald</v>
      </c>
      <c r="G136" s="205" t="s">
        <v>9</v>
      </c>
      <c r="H136" s="205" t="s">
        <v>1345</v>
      </c>
      <c r="I136" s="221"/>
      <c r="J136" s="205" t="s">
        <v>1346</v>
      </c>
      <c r="K136" s="206">
        <v>7</v>
      </c>
      <c r="L136" s="207">
        <v>117</v>
      </c>
      <c r="M136" s="222" t="s">
        <v>5</v>
      </c>
      <c r="N136" s="223" t="s">
        <v>1449</v>
      </c>
      <c r="O136" s="222"/>
      <c r="P136" s="223"/>
    </row>
    <row r="137" spans="1:16" x14ac:dyDescent="0.35">
      <c r="A137" s="217" t="str">
        <f>IF(Tableau1[[#This Row],[Nom
]]&lt;&gt;"",VLOOKUP(Tableau1[[#This Row],[Matricule 
]],BASEDATA,5,FALSE),"")</f>
        <v>Non DVC</v>
      </c>
      <c r="B137" s="217" t="str">
        <f>IF(Tableau1[[#This Row],[Nom
]]&lt;&gt;"",VLOOKUP(Tableau1[[#This Row],[Matricule 
]],BASEDATA,3,FALSE),"")</f>
        <v>STG</v>
      </c>
      <c r="C137" s="218" t="str">
        <f>IF(Tableau1[[#This Row],[Nom
]]&lt;&gt;"",VLOOKUP(Tableau1[[#This Row],[Matricule 
]],BASEDATA,2,FALSE),"")</f>
        <v>CHATAIGNER</v>
      </c>
      <c r="D137" s="219">
        <f>IF(Tableau1[[#This Row],[Nom
]]&lt;&gt;"",VLOOKUP(E137,DATA!A:U,3,FALSE),"")</f>
        <v>12837</v>
      </c>
      <c r="E137" s="220" t="s">
        <v>359</v>
      </c>
      <c r="F137" s="219" t="str">
        <f>IF(Tableau1[[#This Row],[Nom
]]&lt;&gt;"",VLOOKUP(E137,DATA!A:U,2,FALSE),"")</f>
        <v>Cecile</v>
      </c>
      <c r="G137" s="205" t="s">
        <v>9</v>
      </c>
      <c r="H137" s="205" t="s">
        <v>1331</v>
      </c>
      <c r="I137" s="221"/>
      <c r="J137" s="205" t="s">
        <v>1329</v>
      </c>
      <c r="K137" s="206">
        <v>1.5</v>
      </c>
      <c r="L137" s="207">
        <v>53</v>
      </c>
      <c r="M137" s="222" t="s">
        <v>5</v>
      </c>
      <c r="N137" s="223" t="s">
        <v>1449</v>
      </c>
      <c r="O137" s="222"/>
      <c r="P137" s="223"/>
    </row>
    <row r="138" spans="1:16" x14ac:dyDescent="0.35">
      <c r="A138" s="217" t="str">
        <f>IF(Tableau1[[#This Row],[Nom
]]&lt;&gt;"",VLOOKUP(Tableau1[[#This Row],[Matricule 
]],BASEDATA,5,FALSE),"")</f>
        <v>DVC</v>
      </c>
      <c r="B138" s="217" t="str">
        <f>IF(Tableau1[[#This Row],[Nom
]]&lt;&gt;"",VLOOKUP(Tableau1[[#This Row],[Matricule 
]],BASEDATA,3,FALSE),"")</f>
        <v>Aub.</v>
      </c>
      <c r="C138" s="218" t="str">
        <f>IF(Tableau1[[#This Row],[Nom
]]&lt;&gt;"",VLOOKUP(Tableau1[[#This Row],[Matricule 
]],BASEDATA,2,FALSE),"")</f>
        <v>SENEPART</v>
      </c>
      <c r="D138" s="219">
        <f>IF(Tableau1[[#This Row],[Nom
]]&lt;&gt;"",VLOOKUP(E138,DATA!A:U,3,FALSE),"")</f>
        <v>103083</v>
      </c>
      <c r="E138" s="220" t="s">
        <v>631</v>
      </c>
      <c r="F138" s="219" t="str">
        <f>IF(Tableau1[[#This Row],[Nom
]]&lt;&gt;"",VLOOKUP(E138,DATA!A:U,2,FALSE),"")</f>
        <v>Catherine</v>
      </c>
      <c r="G138" s="205" t="s">
        <v>9</v>
      </c>
      <c r="H138" s="205" t="s">
        <v>1331</v>
      </c>
      <c r="I138" s="221"/>
      <c r="J138" s="205" t="s">
        <v>1329</v>
      </c>
      <c r="K138" s="206">
        <v>1.5</v>
      </c>
      <c r="L138" s="207">
        <v>53</v>
      </c>
      <c r="M138" s="222" t="s">
        <v>5</v>
      </c>
      <c r="N138" s="223" t="s">
        <v>1449</v>
      </c>
      <c r="O138" s="222"/>
      <c r="P138" s="223"/>
    </row>
    <row r="139" spans="1:16" x14ac:dyDescent="0.35">
      <c r="A139" s="217" t="str">
        <f>IF(Tableau1[[#This Row],[Nom
]]&lt;&gt;"",VLOOKUP(Tableau1[[#This Row],[Matricule 
]],BASEDATA,5,FALSE),"")</f>
        <v>DVC</v>
      </c>
      <c r="B139" s="217" t="str">
        <f>IF(Tableau1[[#This Row],[Nom
]]&lt;&gt;"",VLOOKUP(Tableau1[[#This Row],[Matricule 
]],BASEDATA,3,FALSE),"")</f>
        <v>Aub.</v>
      </c>
      <c r="C139" s="218" t="str">
        <f>IF(Tableau1[[#This Row],[Nom
]]&lt;&gt;"",VLOOKUP(Tableau1[[#This Row],[Matricule 
]],BASEDATA,2,FALSE),"")</f>
        <v>SAVY</v>
      </c>
      <c r="D139" s="219">
        <f>IF(Tableau1[[#This Row],[Nom
]]&lt;&gt;"",VLOOKUP(E139,DATA!A:U,3,FALSE),"")</f>
        <v>103017</v>
      </c>
      <c r="E139" s="220" t="s">
        <v>635</v>
      </c>
      <c r="F139" s="219" t="str">
        <f>IF(Tableau1[[#This Row],[Nom
]]&lt;&gt;"",VLOOKUP(E139,DATA!A:U,2,FALSE),"")</f>
        <v>Fabienne</v>
      </c>
      <c r="G139" s="205" t="s">
        <v>9</v>
      </c>
      <c r="H139" s="205" t="s">
        <v>1345</v>
      </c>
      <c r="I139" s="221"/>
      <c r="J139" s="205" t="s">
        <v>1346</v>
      </c>
      <c r="K139" s="206">
        <v>7</v>
      </c>
      <c r="L139" s="207">
        <v>117</v>
      </c>
      <c r="M139" s="222" t="s">
        <v>5</v>
      </c>
      <c r="N139" s="223" t="s">
        <v>1449</v>
      </c>
      <c r="O139" s="222"/>
      <c r="P139" s="223"/>
    </row>
    <row r="140" spans="1:16" x14ac:dyDescent="0.35">
      <c r="A140" s="217" t="str">
        <f>IF(Tableau1[[#This Row],[Nom
]]&lt;&gt;"",VLOOKUP(Tableau1[[#This Row],[Matricule 
]],BASEDATA,5,FALSE),"")</f>
        <v>Non DVC</v>
      </c>
      <c r="B140" s="217" t="str">
        <f>IF(Tableau1[[#This Row],[Nom
]]&lt;&gt;"",VLOOKUP(Tableau1[[#This Row],[Matricule 
]],BASEDATA,3,FALSE),"")</f>
        <v>Aub.</v>
      </c>
      <c r="C140" s="218" t="str">
        <f>IF(Tableau1[[#This Row],[Nom
]]&lt;&gt;"",VLOOKUP(Tableau1[[#This Row],[Matricule 
]],BASEDATA,2,FALSE),"")</f>
        <v>CHATAIGNER</v>
      </c>
      <c r="D140" s="219">
        <f>IF(Tableau1[[#This Row],[Nom
]]&lt;&gt;"",VLOOKUP(E140,DATA!A:U,3,FALSE),"")</f>
        <v>10631106</v>
      </c>
      <c r="E140" s="209" t="s">
        <v>641</v>
      </c>
      <c r="F140" s="219" t="str">
        <f>IF(Tableau1[[#This Row],[Nom
]]&lt;&gt;"",VLOOKUP(E140,DATA!A:U,2,FALSE),"")</f>
        <v>Maria</v>
      </c>
      <c r="G140" s="205" t="s">
        <v>9</v>
      </c>
      <c r="H140" s="205" t="s">
        <v>1331</v>
      </c>
      <c r="I140" s="221"/>
      <c r="J140" s="205" t="s">
        <v>1329</v>
      </c>
      <c r="K140" s="206">
        <v>1.5</v>
      </c>
      <c r="L140" s="207">
        <v>53</v>
      </c>
      <c r="M140" s="222" t="s">
        <v>5</v>
      </c>
      <c r="N140" s="223" t="s">
        <v>1449</v>
      </c>
      <c r="O140" s="222"/>
      <c r="P140" s="223"/>
    </row>
    <row r="141" spans="1:16" x14ac:dyDescent="0.35">
      <c r="A141" s="217" t="str">
        <f>IF(Tableau1[[#This Row],[Nom
]]&lt;&gt;"",VLOOKUP(Tableau1[[#This Row],[Matricule 
]],BASEDATA,5,FALSE),"")</f>
        <v>Non DVC</v>
      </c>
      <c r="B141" s="217" t="str">
        <f>IF(Tableau1[[#This Row],[Nom
]]&lt;&gt;"",VLOOKUP(Tableau1[[#This Row],[Matricule 
]],BASEDATA,3,FALSE),"")</f>
        <v>Aub.</v>
      </c>
      <c r="C141" s="218" t="str">
        <f>IF(Tableau1[[#This Row],[Nom
]]&lt;&gt;"",VLOOKUP(Tableau1[[#This Row],[Matricule 
]],BASEDATA,2,FALSE),"")</f>
        <v>DARDARE</v>
      </c>
      <c r="D141" s="219">
        <f>IF(Tableau1[[#This Row],[Nom
]]&lt;&gt;"",VLOOKUP(E141,DATA!A:U,3,FALSE),"")</f>
        <v>103019</v>
      </c>
      <c r="E141" s="220" t="s">
        <v>426</v>
      </c>
      <c r="F141" s="219" t="str">
        <f>IF(Tableau1[[#This Row],[Nom
]]&lt;&gt;"",VLOOKUP(E141,DATA!A:U,2,FALSE),"")</f>
        <v>Teofilo</v>
      </c>
      <c r="G141" s="205" t="s">
        <v>9</v>
      </c>
      <c r="H141" s="205" t="s">
        <v>1331</v>
      </c>
      <c r="I141" s="221"/>
      <c r="J141" s="205" t="s">
        <v>1329</v>
      </c>
      <c r="K141" s="206">
        <v>1.5</v>
      </c>
      <c r="L141" s="207">
        <v>53</v>
      </c>
      <c r="M141" s="222" t="s">
        <v>5</v>
      </c>
      <c r="N141" s="223" t="s">
        <v>1449</v>
      </c>
      <c r="O141" s="222"/>
      <c r="P141" s="223"/>
    </row>
    <row r="142" spans="1:16" x14ac:dyDescent="0.35">
      <c r="A142" s="217" t="str">
        <f>IF(Tableau1[[#This Row],[Nom
]]&lt;&gt;"",VLOOKUP(Tableau1[[#This Row],[Matricule 
]],BASEDATA,5,FALSE),"")</f>
        <v>Non DVC</v>
      </c>
      <c r="B142" s="217" t="str">
        <f>IF(Tableau1[[#This Row],[Nom
]]&lt;&gt;"",VLOOKUP(Tableau1[[#This Row],[Matricule 
]],BASEDATA,3,FALSE),"")</f>
        <v>Aub.</v>
      </c>
      <c r="C142" s="218" t="str">
        <f>IF(Tableau1[[#This Row],[Nom
]]&lt;&gt;"",VLOOKUP(Tableau1[[#This Row],[Matricule 
]],BASEDATA,2,FALSE),"")</f>
        <v>DARDARE</v>
      </c>
      <c r="D142" s="219">
        <f>IF(Tableau1[[#This Row],[Nom
]]&lt;&gt;"",VLOOKUP(E142,DATA!A:U,3,FALSE),"")</f>
        <v>103019</v>
      </c>
      <c r="E142" s="220" t="s">
        <v>426</v>
      </c>
      <c r="F142" s="219" t="str">
        <f>IF(Tableau1[[#This Row],[Nom
]]&lt;&gt;"",VLOOKUP(E142,DATA!A:U,2,FALSE),"")</f>
        <v>Teofilo</v>
      </c>
      <c r="G142" s="205" t="s">
        <v>9</v>
      </c>
      <c r="H142" s="205" t="s">
        <v>1345</v>
      </c>
      <c r="I142" s="221"/>
      <c r="J142" s="205" t="s">
        <v>1346</v>
      </c>
      <c r="K142" s="206">
        <v>7</v>
      </c>
      <c r="L142" s="207">
        <v>117</v>
      </c>
      <c r="M142" s="222" t="s">
        <v>5</v>
      </c>
      <c r="N142" s="223" t="s">
        <v>1449</v>
      </c>
      <c r="O142" s="222"/>
      <c r="P142" s="223"/>
    </row>
    <row r="143" spans="1:16" x14ac:dyDescent="0.35">
      <c r="A143" s="217" t="str">
        <f>IF(Tableau1[[#This Row],[Nom
]]&lt;&gt;"",VLOOKUP(Tableau1[[#This Row],[Matricule 
]],BASEDATA,5,FALSE),"")</f>
        <v>Non DVC</v>
      </c>
      <c r="B143" s="217" t="str">
        <f>IF(Tableau1[[#This Row],[Nom
]]&lt;&gt;"",VLOOKUP(Tableau1[[#This Row],[Matricule 
]],BASEDATA,3,FALSE),"")</f>
        <v>Aub.</v>
      </c>
      <c r="C143" s="218" t="str">
        <f>IF(Tableau1[[#This Row],[Nom
]]&lt;&gt;"",VLOOKUP(Tableau1[[#This Row],[Matricule 
]],BASEDATA,2,FALSE),"")</f>
        <v>RICCARDI</v>
      </c>
      <c r="D143" s="219">
        <f>IF(Tableau1[[#This Row],[Nom
]]&lt;&gt;"",VLOOKUP(E143,DATA!A:U,3,FALSE),"")</f>
        <v>103057</v>
      </c>
      <c r="E143" s="220" t="s">
        <v>653</v>
      </c>
      <c r="F143" s="219" t="str">
        <f>IF(Tableau1[[#This Row],[Nom
]]&lt;&gt;"",VLOOKUP(E143,DATA!A:U,2,FALSE),"")</f>
        <v>Alain</v>
      </c>
      <c r="G143" s="205" t="s">
        <v>9</v>
      </c>
      <c r="H143" s="205" t="s">
        <v>1331</v>
      </c>
      <c r="I143" s="221"/>
      <c r="J143" s="205" t="s">
        <v>1329</v>
      </c>
      <c r="K143" s="206">
        <v>1.5</v>
      </c>
      <c r="L143" s="207">
        <v>53</v>
      </c>
      <c r="M143" s="222" t="s">
        <v>5</v>
      </c>
      <c r="N143" s="223" t="s">
        <v>1449</v>
      </c>
      <c r="O143" s="222"/>
      <c r="P143" s="223"/>
    </row>
    <row r="144" spans="1:16" x14ac:dyDescent="0.35">
      <c r="A144" s="217" t="str">
        <f>IF(Tableau1[[#This Row],[Nom
]]&lt;&gt;"",VLOOKUP(Tableau1[[#This Row],[Matricule 
]],BASEDATA,5,FALSE),"")</f>
        <v>DVC</v>
      </c>
      <c r="B144" s="217" t="str">
        <f>IF(Tableau1[[#This Row],[Nom
]]&lt;&gt;"",VLOOKUP(Tableau1[[#This Row],[Matricule 
]],BASEDATA,3,FALSE),"")</f>
        <v>Aub.</v>
      </c>
      <c r="C144" s="218" t="str">
        <f>IF(Tableau1[[#This Row],[Nom
]]&lt;&gt;"",VLOOKUP(Tableau1[[#This Row],[Matricule 
]],BASEDATA,2,FALSE),"")</f>
        <v>SENEPART</v>
      </c>
      <c r="D144" s="219">
        <f>IF(Tableau1[[#This Row],[Nom
]]&lt;&gt;"",VLOOKUP(E144,DATA!A:U,3,FALSE),"")</f>
        <v>102898</v>
      </c>
      <c r="E144" s="220" t="s">
        <v>660</v>
      </c>
      <c r="F144" s="219" t="str">
        <f>IF(Tableau1[[#This Row],[Nom
]]&lt;&gt;"",VLOOKUP(E144,DATA!A:U,2,FALSE),"")</f>
        <v>Mickael</v>
      </c>
      <c r="G144" s="205" t="s">
        <v>9</v>
      </c>
      <c r="H144" s="205" t="s">
        <v>1331</v>
      </c>
      <c r="I144" s="221"/>
      <c r="J144" s="205" t="s">
        <v>1329</v>
      </c>
      <c r="K144" s="206">
        <v>1.5</v>
      </c>
      <c r="L144" s="207">
        <v>53</v>
      </c>
      <c r="M144" s="222" t="s">
        <v>5</v>
      </c>
      <c r="N144" s="223" t="s">
        <v>1449</v>
      </c>
      <c r="O144" s="222"/>
      <c r="P144" s="223"/>
    </row>
    <row r="145" spans="1:16" x14ac:dyDescent="0.35">
      <c r="A145" s="217" t="str">
        <f>IF(Tableau1[[#This Row],[Nom
]]&lt;&gt;"",VLOOKUP(Tableau1[[#This Row],[Matricule 
]],BASEDATA,5,FALSE),"")</f>
        <v>DVC</v>
      </c>
      <c r="B145" s="217" t="str">
        <f>IF(Tableau1[[#This Row],[Nom
]]&lt;&gt;"",VLOOKUP(Tableau1[[#This Row],[Matricule 
]],BASEDATA,3,FALSE),"")</f>
        <v>Aub.</v>
      </c>
      <c r="C145" s="218" t="str">
        <f>IF(Tableau1[[#This Row],[Nom
]]&lt;&gt;"",VLOOKUP(Tableau1[[#This Row],[Matricule 
]],BASEDATA,2,FALSE),"")</f>
        <v>SENEPART</v>
      </c>
      <c r="D145" s="219">
        <f>IF(Tableau1[[#This Row],[Nom
]]&lt;&gt;"",VLOOKUP(E145,DATA!A:U,3,FALSE),"")</f>
        <v>102898</v>
      </c>
      <c r="E145" s="220" t="s">
        <v>660</v>
      </c>
      <c r="F145" s="219" t="str">
        <f>IF(Tableau1[[#This Row],[Nom
]]&lt;&gt;"",VLOOKUP(E145,DATA!A:U,2,FALSE),"")</f>
        <v>Mickael</v>
      </c>
      <c r="G145" s="205" t="s">
        <v>9</v>
      </c>
      <c r="H145" s="205" t="s">
        <v>1345</v>
      </c>
      <c r="I145" s="221"/>
      <c r="J145" s="205" t="s">
        <v>1346</v>
      </c>
      <c r="K145" s="206">
        <v>7</v>
      </c>
      <c r="L145" s="207">
        <v>117</v>
      </c>
      <c r="M145" s="222" t="s">
        <v>5</v>
      </c>
      <c r="N145" s="223" t="s">
        <v>1449</v>
      </c>
      <c r="O145" s="222"/>
      <c r="P145" s="223"/>
    </row>
    <row r="146" spans="1:16" x14ac:dyDescent="0.35">
      <c r="A146" s="217" t="str">
        <f>IF(Tableau1[[#This Row],[Nom
]]&lt;&gt;"",VLOOKUP(Tableau1[[#This Row],[Matricule 
]],BASEDATA,5,FALSE),"")</f>
        <v>Non DVC</v>
      </c>
      <c r="B146" s="217" t="str">
        <f>IF(Tableau1[[#This Row],[Nom
]]&lt;&gt;"",VLOOKUP(Tableau1[[#This Row],[Matricule 
]],BASEDATA,3,FALSE),"")</f>
        <v>Lattes</v>
      </c>
      <c r="C146" s="218" t="str">
        <f>IF(Tableau1[[#This Row],[Nom
]]&lt;&gt;"",VLOOKUP(Tableau1[[#This Row],[Matricule 
]],BASEDATA,2,FALSE),"")</f>
        <v>VERNE</v>
      </c>
      <c r="D146" s="219">
        <f>IF(Tableau1[[#This Row],[Nom
]]&lt;&gt;"",VLOOKUP(E146,DATA!A:U,3,FALSE),"")</f>
        <v>190953</v>
      </c>
      <c r="E146" s="220" t="s">
        <v>1047</v>
      </c>
      <c r="F146" s="219" t="str">
        <f>IF(Tableau1[[#This Row],[Nom
]]&lt;&gt;"",VLOOKUP(E146,DATA!A:U,2,FALSE),"")</f>
        <v>Olivier</v>
      </c>
      <c r="G146" s="205" t="s">
        <v>9</v>
      </c>
      <c r="H146" s="205" t="s">
        <v>1350</v>
      </c>
      <c r="I146" s="221"/>
      <c r="J146" s="205" t="s">
        <v>1349</v>
      </c>
      <c r="K146" s="206">
        <v>7</v>
      </c>
      <c r="L146" s="207">
        <v>220</v>
      </c>
      <c r="M146" s="222" t="s">
        <v>5</v>
      </c>
      <c r="N146" s="223" t="s">
        <v>1449</v>
      </c>
      <c r="O146" s="222"/>
      <c r="P146" s="223"/>
    </row>
    <row r="147" spans="1:16" x14ac:dyDescent="0.35">
      <c r="A147" s="217" t="str">
        <f>IF(Tableau1[[#This Row],[Nom
]]&lt;&gt;"",VLOOKUP(Tableau1[[#This Row],[Matricule 
]],BASEDATA,5,FALSE),"")</f>
        <v>DVC</v>
      </c>
      <c r="B147" s="217" t="str">
        <f>IF(Tableau1[[#This Row],[Nom
]]&lt;&gt;"",VLOOKUP(Tableau1[[#This Row],[Matricule 
]],BASEDATA,3,FALSE),"")</f>
        <v>Aub.</v>
      </c>
      <c r="C147" s="218" t="str">
        <f>IF(Tableau1[[#This Row],[Nom
]]&lt;&gt;"",VLOOKUP(Tableau1[[#This Row],[Matricule 
]],BASEDATA,2,FALSE),"")</f>
        <v>SENEPART</v>
      </c>
      <c r="D147" s="219">
        <f>IF(Tableau1[[#This Row],[Nom
]]&lt;&gt;"",VLOOKUP(E147,DATA!A:U,3,FALSE),"")</f>
        <v>103081</v>
      </c>
      <c r="E147" s="220" t="s">
        <v>663</v>
      </c>
      <c r="F147" s="219" t="str">
        <f>IF(Tableau1[[#This Row],[Nom
]]&lt;&gt;"",VLOOKUP(E147,DATA!A:U,2,FALSE),"")</f>
        <v>Laurent</v>
      </c>
      <c r="G147" s="205" t="s">
        <v>9</v>
      </c>
      <c r="H147" s="205" t="s">
        <v>1331</v>
      </c>
      <c r="I147" s="221"/>
      <c r="J147" s="205" t="s">
        <v>1329</v>
      </c>
      <c r="K147" s="206">
        <v>1.5</v>
      </c>
      <c r="L147" s="207">
        <v>53</v>
      </c>
      <c r="M147" s="222" t="s">
        <v>5</v>
      </c>
      <c r="N147" s="223" t="s">
        <v>1449</v>
      </c>
      <c r="O147" s="222"/>
      <c r="P147" s="223"/>
    </row>
    <row r="148" spans="1:16" x14ac:dyDescent="0.35">
      <c r="A148" s="217" t="str">
        <f>IF(Tableau1[[#This Row],[Nom
]]&lt;&gt;"",VLOOKUP(Tableau1[[#This Row],[Matricule 
]],BASEDATA,5,FALSE),"")</f>
        <v>DVC</v>
      </c>
      <c r="B148" s="217" t="str">
        <f>IF(Tableau1[[#This Row],[Nom
]]&lt;&gt;"",VLOOKUP(Tableau1[[#This Row],[Matricule 
]],BASEDATA,3,FALSE),"")</f>
        <v>Aub.</v>
      </c>
      <c r="C148" s="218" t="str">
        <f>IF(Tableau1[[#This Row],[Nom
]]&lt;&gt;"",VLOOKUP(Tableau1[[#This Row],[Matricule 
]],BASEDATA,2,FALSE),"")</f>
        <v>SENEPART</v>
      </c>
      <c r="D148" s="219">
        <f>IF(Tableau1[[#This Row],[Nom
]]&lt;&gt;"",VLOOKUP(E148,DATA!A:U,3,FALSE),"")</f>
        <v>103081</v>
      </c>
      <c r="E148" s="220" t="s">
        <v>663</v>
      </c>
      <c r="F148" s="219" t="str">
        <f>IF(Tableau1[[#This Row],[Nom
]]&lt;&gt;"",VLOOKUP(E148,DATA!A:U,2,FALSE),"")</f>
        <v>Laurent</v>
      </c>
      <c r="G148" s="205" t="s">
        <v>9</v>
      </c>
      <c r="H148" s="205" t="s">
        <v>1345</v>
      </c>
      <c r="I148" s="221"/>
      <c r="J148" s="205" t="s">
        <v>1346</v>
      </c>
      <c r="K148" s="206">
        <v>7</v>
      </c>
      <c r="L148" s="207">
        <v>117</v>
      </c>
      <c r="M148" s="222" t="s">
        <v>5</v>
      </c>
      <c r="N148" s="223" t="s">
        <v>1449</v>
      </c>
      <c r="O148" s="222"/>
      <c r="P148" s="223"/>
    </row>
    <row r="149" spans="1:16" x14ac:dyDescent="0.35">
      <c r="A149" s="208" t="str">
        <f>IF(Tableau1[[#This Row],[Nom
]]&lt;&gt;"",VLOOKUP(Tableau1[[#This Row],[Matricule 
]],BASEDATA,5,FALSE),"")</f>
        <v>DVC</v>
      </c>
      <c r="B149" s="217" t="str">
        <f>IF(Tableau1[[#This Row],[Nom
]]&lt;&gt;"",VLOOKUP(Tableau1[[#This Row],[Matricule 
]],BASEDATA,3,FALSE),"")</f>
        <v>STG</v>
      </c>
      <c r="C149" s="218" t="str">
        <f>IF(Tableau1[[#This Row],[Nom
]]&lt;&gt;"",VLOOKUP(Tableau1[[#This Row],[Matricule 
]],BASEDATA,2,FALSE),"")</f>
        <v>XUEREB</v>
      </c>
      <c r="D149" s="219">
        <f>IF(Tableau1[[#This Row],[Nom
]]&lt;&gt;"",VLOOKUP(E149,DATA!A:U,3,FALSE),"")</f>
        <v>104638</v>
      </c>
      <c r="E149" s="204" t="s">
        <v>1006</v>
      </c>
      <c r="F149" s="219" t="str">
        <f>IF(Tableau1[[#This Row],[Nom
]]&lt;&gt;"",VLOOKUP(E149,DATA!A:U,2,FALSE),"")</f>
        <v>Frederic</v>
      </c>
      <c r="G149" s="205" t="s">
        <v>9</v>
      </c>
      <c r="H149" s="205" t="s">
        <v>1328</v>
      </c>
      <c r="I149" s="206"/>
      <c r="J149" s="205" t="s">
        <v>1329</v>
      </c>
      <c r="K149" s="206">
        <v>7</v>
      </c>
      <c r="L149" s="207">
        <v>124</v>
      </c>
      <c r="M149" s="222" t="s">
        <v>5</v>
      </c>
      <c r="N149" s="223" t="s">
        <v>1449</v>
      </c>
      <c r="O149" s="212"/>
      <c r="P149" s="213"/>
    </row>
    <row r="150" spans="1:16" x14ac:dyDescent="0.35">
      <c r="A150" s="217" t="str">
        <f>IF(Tableau1[[#This Row],[Nom
]]&lt;&gt;"",VLOOKUP(Tableau1[[#This Row],[Matricule 
]],BASEDATA,5,FALSE),"")</f>
        <v>DVC</v>
      </c>
      <c r="B150" s="217" t="str">
        <f>IF(Tableau1[[#This Row],[Nom
]]&lt;&gt;"",VLOOKUP(Tableau1[[#This Row],[Matricule 
]],BASEDATA,3,FALSE),"")</f>
        <v>STG</v>
      </c>
      <c r="C150" s="218" t="str">
        <f>IF(Tableau1[[#This Row],[Nom
]]&lt;&gt;"",VLOOKUP(Tableau1[[#This Row],[Matricule 
]],BASEDATA,2,FALSE),"")</f>
        <v>XUEREB</v>
      </c>
      <c r="D150" s="219">
        <f>IF(Tableau1[[#This Row],[Nom
]]&lt;&gt;"",VLOOKUP(E150,DATA!A:U,3,FALSE),"")</f>
        <v>104638</v>
      </c>
      <c r="E150" s="220" t="s">
        <v>1006</v>
      </c>
      <c r="F150" s="219" t="str">
        <f>IF(Tableau1[[#This Row],[Nom
]]&lt;&gt;"",VLOOKUP(E150,DATA!A:U,2,FALSE),"")</f>
        <v>Frederic</v>
      </c>
      <c r="G150" s="205" t="s">
        <v>9</v>
      </c>
      <c r="H150" s="205" t="s">
        <v>1331</v>
      </c>
      <c r="I150" s="221"/>
      <c r="J150" s="205" t="s">
        <v>1329</v>
      </c>
      <c r="K150" s="206">
        <v>1.5</v>
      </c>
      <c r="L150" s="207">
        <v>53</v>
      </c>
      <c r="M150" s="222" t="s">
        <v>5</v>
      </c>
      <c r="N150" s="223" t="s">
        <v>1449</v>
      </c>
      <c r="O150" s="222"/>
      <c r="P150" s="223"/>
    </row>
    <row r="151" spans="1:16" x14ac:dyDescent="0.35">
      <c r="A151" s="217" t="str">
        <f>IF(Tableau1[[#This Row],[Nom
]]&lt;&gt;"",VLOOKUP(Tableau1[[#This Row],[Matricule 
]],BASEDATA,5,FALSE),"")</f>
        <v>DVC</v>
      </c>
      <c r="B151" s="217" t="str">
        <f>IF(Tableau1[[#This Row],[Nom
]]&lt;&gt;"",VLOOKUP(Tableau1[[#This Row],[Matricule 
]],BASEDATA,3,FALSE),"")</f>
        <v>STG</v>
      </c>
      <c r="C151" s="218" t="str">
        <f>IF(Tableau1[[#This Row],[Nom
]]&lt;&gt;"",VLOOKUP(Tableau1[[#This Row],[Matricule 
]],BASEDATA,2,FALSE),"")</f>
        <v>XUEREB</v>
      </c>
      <c r="D151" s="219">
        <f>IF(Tableau1[[#This Row],[Nom
]]&lt;&gt;"",VLOOKUP(E151,DATA!A:U,3,FALSE),"")</f>
        <v>104638</v>
      </c>
      <c r="E151" s="220" t="s">
        <v>1006</v>
      </c>
      <c r="F151" s="219" t="str">
        <f>IF(Tableau1[[#This Row],[Nom
]]&lt;&gt;"",VLOOKUP(E151,DATA!A:U,2,FALSE),"")</f>
        <v>Frederic</v>
      </c>
      <c r="G151" s="205" t="s">
        <v>9</v>
      </c>
      <c r="H151" s="205" t="s">
        <v>1344</v>
      </c>
      <c r="I151" s="221"/>
      <c r="J151" s="205" t="s">
        <v>1329</v>
      </c>
      <c r="K151" s="206">
        <v>7</v>
      </c>
      <c r="L151" s="207">
        <v>165</v>
      </c>
      <c r="M151" s="222" t="s">
        <v>5</v>
      </c>
      <c r="N151" s="223" t="s">
        <v>1449</v>
      </c>
      <c r="O151" s="222"/>
      <c r="P151" s="223"/>
    </row>
    <row r="152" spans="1:16" x14ac:dyDescent="0.35">
      <c r="A152" s="217" t="str">
        <f>IF(Tableau1[[#This Row],[Nom
]]&lt;&gt;"",VLOOKUP(Tableau1[[#This Row],[Matricule 
]],BASEDATA,5,FALSE),"")</f>
        <v>DVC</v>
      </c>
      <c r="B152" s="217" t="str">
        <f>IF(Tableau1[[#This Row],[Nom
]]&lt;&gt;"",VLOOKUP(Tableau1[[#This Row],[Matricule 
]],BASEDATA,3,FALSE),"")</f>
        <v>STG</v>
      </c>
      <c r="C152" s="218" t="str">
        <f>IF(Tableau1[[#This Row],[Nom
]]&lt;&gt;"",VLOOKUP(Tableau1[[#This Row],[Matricule 
]],BASEDATA,2,FALSE),"")</f>
        <v>XUEREB</v>
      </c>
      <c r="D152" s="219">
        <f>IF(Tableau1[[#This Row],[Nom
]]&lt;&gt;"",VLOOKUP(E152,DATA!A:U,3,FALSE),"")</f>
        <v>104638</v>
      </c>
      <c r="E152" s="220" t="s">
        <v>1006</v>
      </c>
      <c r="F152" s="219" t="str">
        <f>IF(Tableau1[[#This Row],[Nom
]]&lt;&gt;"",VLOOKUP(E152,DATA!A:U,2,FALSE),"")</f>
        <v>Frederic</v>
      </c>
      <c r="G152" s="205" t="s">
        <v>9</v>
      </c>
      <c r="H152" s="205" t="s">
        <v>1345</v>
      </c>
      <c r="I152" s="221"/>
      <c r="J152" s="205" t="s">
        <v>1346</v>
      </c>
      <c r="K152" s="206">
        <v>7</v>
      </c>
      <c r="L152" s="207">
        <v>117</v>
      </c>
      <c r="M152" s="222" t="s">
        <v>5</v>
      </c>
      <c r="N152" s="223" t="s">
        <v>1449</v>
      </c>
      <c r="O152" s="222"/>
      <c r="P152" s="223"/>
    </row>
    <row r="153" spans="1:16" x14ac:dyDescent="0.35">
      <c r="A153" s="217" t="str">
        <f>IF(Tableau1[[#This Row],[Nom
]]&lt;&gt;"",VLOOKUP(Tableau1[[#This Row],[Matricule 
]],BASEDATA,5,FALSE),"")</f>
        <v>DVC</v>
      </c>
      <c r="B153" s="217" t="str">
        <f>IF(Tableau1[[#This Row],[Nom
]]&lt;&gt;"",VLOOKUP(Tableau1[[#This Row],[Matricule 
]],BASEDATA,3,FALSE),"")</f>
        <v>STG</v>
      </c>
      <c r="C153" s="218" t="str">
        <f>IF(Tableau1[[#This Row],[Nom
]]&lt;&gt;"",VLOOKUP(Tableau1[[#This Row],[Matricule 
]],BASEDATA,2,FALSE),"")</f>
        <v>XUEREB</v>
      </c>
      <c r="D153" s="219">
        <f>IF(Tableau1[[#This Row],[Nom
]]&lt;&gt;"",VLOOKUP(E153,DATA!A:U,3,FALSE),"")</f>
        <v>104638</v>
      </c>
      <c r="E153" s="220" t="s">
        <v>1006</v>
      </c>
      <c r="F153" s="219" t="str">
        <f>IF(Tableau1[[#This Row],[Nom
]]&lt;&gt;"",VLOOKUP(E153,DATA!A:U,2,FALSE),"")</f>
        <v>Frederic</v>
      </c>
      <c r="G153" s="205" t="s">
        <v>9</v>
      </c>
      <c r="H153" s="205" t="s">
        <v>1351</v>
      </c>
      <c r="I153" s="221"/>
      <c r="J153" s="205" t="s">
        <v>1349</v>
      </c>
      <c r="K153" s="206">
        <v>10.5</v>
      </c>
      <c r="L153" s="207">
        <v>260</v>
      </c>
      <c r="M153" s="222" t="s">
        <v>5</v>
      </c>
      <c r="N153" s="223" t="s">
        <v>1449</v>
      </c>
      <c r="O153" s="222"/>
      <c r="P153" s="223"/>
    </row>
    <row r="154" spans="1:16" x14ac:dyDescent="0.35">
      <c r="A154" s="217" t="str">
        <f>IF(Tableau1[[#This Row],[Nom
]]&lt;&gt;"",VLOOKUP(Tableau1[[#This Row],[Matricule 
]],BASEDATA,5,FALSE),"")</f>
        <v>DVC</v>
      </c>
      <c r="B154" s="217" t="str">
        <f>IF(Tableau1[[#This Row],[Nom
]]&lt;&gt;"",VLOOKUP(Tableau1[[#This Row],[Matricule 
]],BASEDATA,3,FALSE),"")</f>
        <v>STG</v>
      </c>
      <c r="C154" s="218" t="str">
        <f>IF(Tableau1[[#This Row],[Nom
]]&lt;&gt;"",VLOOKUP(Tableau1[[#This Row],[Matricule 
]],BASEDATA,2,FALSE),"")</f>
        <v>FOUASSIER</v>
      </c>
      <c r="D154" s="219">
        <f>IF(Tableau1[[#This Row],[Nom
]]&lt;&gt;"",VLOOKUP(E154,DATA!A:U,3,FALSE),"")</f>
        <v>76818</v>
      </c>
      <c r="E154" s="220" t="s">
        <v>1009</v>
      </c>
      <c r="F154" s="219" t="str">
        <f>IF(Tableau1[[#This Row],[Nom
]]&lt;&gt;"",VLOOKUP(E154,DATA!A:U,2,FALSE),"")</f>
        <v>Serge</v>
      </c>
      <c r="G154" s="205" t="s">
        <v>9</v>
      </c>
      <c r="H154" s="205" t="s">
        <v>1342</v>
      </c>
      <c r="I154" s="221"/>
      <c r="J154" s="205" t="s">
        <v>1329</v>
      </c>
      <c r="K154" s="206">
        <v>14</v>
      </c>
      <c r="L154" s="207">
        <v>297</v>
      </c>
      <c r="M154" s="222" t="s">
        <v>5</v>
      </c>
      <c r="N154" s="223" t="s">
        <v>1449</v>
      </c>
      <c r="O154" s="222"/>
      <c r="P154" s="223"/>
    </row>
    <row r="155" spans="1:16" x14ac:dyDescent="0.35">
      <c r="A155" s="217" t="str">
        <f>IF(Tableau1[[#This Row],[Nom
]]&lt;&gt;"",VLOOKUP(Tableau1[[#This Row],[Matricule 
]],BASEDATA,5,FALSE),"")</f>
        <v>Non DVC</v>
      </c>
      <c r="B155" s="217" t="str">
        <f>IF(Tableau1[[#This Row],[Nom
]]&lt;&gt;"",VLOOKUP(Tableau1[[#This Row],[Matricule 
]],BASEDATA,3,FALSE),"")</f>
        <v>Aub.</v>
      </c>
      <c r="C155" s="218" t="str">
        <f>IF(Tableau1[[#This Row],[Nom
]]&lt;&gt;"",VLOOKUP(Tableau1[[#This Row],[Matricule 
]],BASEDATA,2,FALSE),"")</f>
        <v>DARDARE</v>
      </c>
      <c r="D155" s="219">
        <f>IF(Tableau1[[#This Row],[Nom
]]&lt;&gt;"",VLOOKUP(E155,DATA!A:U,3,FALSE),"")</f>
        <v>103004</v>
      </c>
      <c r="E155" s="220" t="s">
        <v>666</v>
      </c>
      <c r="F155" s="219" t="str">
        <f>IF(Tableau1[[#This Row],[Nom
]]&lt;&gt;"",VLOOKUP(E155,DATA!A:U,2,FALSE),"")</f>
        <v>Ouali</v>
      </c>
      <c r="G155" s="205" t="s">
        <v>9</v>
      </c>
      <c r="H155" s="205" t="s">
        <v>1331</v>
      </c>
      <c r="I155" s="221"/>
      <c r="J155" s="205" t="s">
        <v>1329</v>
      </c>
      <c r="K155" s="206">
        <v>1.5</v>
      </c>
      <c r="L155" s="207">
        <v>53</v>
      </c>
      <c r="M155" s="222" t="s">
        <v>5</v>
      </c>
      <c r="N155" s="223" t="s">
        <v>1449</v>
      </c>
      <c r="O155" s="222"/>
      <c r="P155" s="223"/>
    </row>
    <row r="156" spans="1:16" x14ac:dyDescent="0.35">
      <c r="A156" s="217" t="str">
        <f>IF(Tableau1[[#This Row],[Nom
]]&lt;&gt;"",VLOOKUP(Tableau1[[#This Row],[Matricule 
]],BASEDATA,5,FALSE),"")</f>
        <v>Non DVC</v>
      </c>
      <c r="B156" s="217" t="str">
        <f>IF(Tableau1[[#This Row],[Nom
]]&lt;&gt;"",VLOOKUP(Tableau1[[#This Row],[Matricule 
]],BASEDATA,3,FALSE),"")</f>
        <v>Aub.</v>
      </c>
      <c r="C156" s="218" t="str">
        <f>IF(Tableau1[[#This Row],[Nom
]]&lt;&gt;"",VLOOKUP(Tableau1[[#This Row],[Matricule 
]],BASEDATA,2,FALSE),"")</f>
        <v>DARDARE</v>
      </c>
      <c r="D156" s="219">
        <f>IF(Tableau1[[#This Row],[Nom
]]&lt;&gt;"",VLOOKUP(E156,DATA!A:U,3,FALSE),"")</f>
        <v>103004</v>
      </c>
      <c r="E156" s="220" t="s">
        <v>666</v>
      </c>
      <c r="F156" s="219" t="str">
        <f>IF(Tableau1[[#This Row],[Nom
]]&lt;&gt;"",VLOOKUP(E156,DATA!A:U,2,FALSE),"")</f>
        <v>Ouali</v>
      </c>
      <c r="G156" s="205" t="s">
        <v>9</v>
      </c>
      <c r="H156" s="205" t="s">
        <v>1345</v>
      </c>
      <c r="I156" s="221"/>
      <c r="J156" s="205" t="s">
        <v>1346</v>
      </c>
      <c r="K156" s="206">
        <v>7</v>
      </c>
      <c r="L156" s="207">
        <v>117</v>
      </c>
      <c r="M156" s="222" t="s">
        <v>5</v>
      </c>
      <c r="N156" s="223" t="s">
        <v>1449</v>
      </c>
      <c r="O156" s="222"/>
      <c r="P156" s="223"/>
    </row>
    <row r="157" spans="1:16" x14ac:dyDescent="0.35">
      <c r="A157" s="217" t="str">
        <f>IF(Tableau1[[#This Row],[Nom
]]&lt;&gt;"",VLOOKUP(Tableau1[[#This Row],[Matricule 
]],BASEDATA,5,FALSE),"")</f>
        <v>DVC</v>
      </c>
      <c r="B157" s="217" t="str">
        <f>IF(Tableau1[[#This Row],[Nom
]]&lt;&gt;"",VLOOKUP(Tableau1[[#This Row],[Matricule 
]],BASEDATA,3,FALSE),"")</f>
        <v>Aub.</v>
      </c>
      <c r="C157" s="218" t="str">
        <f>IF(Tableau1[[#This Row],[Nom
]]&lt;&gt;"",VLOOKUP(Tableau1[[#This Row],[Matricule 
]],BASEDATA,2,FALSE),"")</f>
        <v>PIFFAUT</v>
      </c>
      <c r="D157" s="219">
        <f>IF(Tableau1[[#This Row],[Nom
]]&lt;&gt;"",VLOOKUP(E157,DATA!A:U,3,FALSE),"")</f>
        <v>103046</v>
      </c>
      <c r="E157" s="220" t="s">
        <v>670</v>
      </c>
      <c r="F157" s="219" t="str">
        <f>IF(Tableau1[[#This Row],[Nom
]]&lt;&gt;"",VLOOKUP(E157,DATA!A:U,2,FALSE),"")</f>
        <v>Thierry</v>
      </c>
      <c r="G157" s="205" t="s">
        <v>9</v>
      </c>
      <c r="H157" s="205" t="s">
        <v>1331</v>
      </c>
      <c r="I157" s="221"/>
      <c r="J157" s="205" t="s">
        <v>1329</v>
      </c>
      <c r="K157" s="206">
        <v>1.5</v>
      </c>
      <c r="L157" s="207">
        <v>53</v>
      </c>
      <c r="M157" s="222" t="s">
        <v>5</v>
      </c>
      <c r="N157" s="223" t="s">
        <v>1449</v>
      </c>
      <c r="O157" s="222"/>
      <c r="P157" s="223"/>
    </row>
    <row r="158" spans="1:16" x14ac:dyDescent="0.35">
      <c r="A158" s="217" t="str">
        <f>IF(Tableau1[[#This Row],[Nom
]]&lt;&gt;"",VLOOKUP(Tableau1[[#This Row],[Matricule 
]],BASEDATA,5,FALSE),"")</f>
        <v>DVC</v>
      </c>
      <c r="B158" s="217" t="str">
        <f>IF(Tableau1[[#This Row],[Nom
]]&lt;&gt;"",VLOOKUP(Tableau1[[#This Row],[Matricule 
]],BASEDATA,3,FALSE),"")</f>
        <v>Aub.</v>
      </c>
      <c r="C158" s="218" t="str">
        <f>IF(Tableau1[[#This Row],[Nom
]]&lt;&gt;"",VLOOKUP(Tableau1[[#This Row],[Matricule 
]],BASEDATA,2,FALSE),"")</f>
        <v>PIFFAUT</v>
      </c>
      <c r="D158" s="219">
        <f>IF(Tableau1[[#This Row],[Nom
]]&lt;&gt;"",VLOOKUP(E158,DATA!A:U,3,FALSE),"")</f>
        <v>103046</v>
      </c>
      <c r="E158" s="220" t="s">
        <v>670</v>
      </c>
      <c r="F158" s="219" t="str">
        <f>IF(Tableau1[[#This Row],[Nom
]]&lt;&gt;"",VLOOKUP(E158,DATA!A:U,2,FALSE),"")</f>
        <v>Thierry</v>
      </c>
      <c r="G158" s="205" t="s">
        <v>9</v>
      </c>
      <c r="H158" s="205" t="s">
        <v>1351</v>
      </c>
      <c r="I158" s="221"/>
      <c r="J158" s="205" t="s">
        <v>1349</v>
      </c>
      <c r="K158" s="206">
        <v>10.5</v>
      </c>
      <c r="L158" s="207">
        <v>260</v>
      </c>
      <c r="M158" s="222" t="s">
        <v>5</v>
      </c>
      <c r="N158" s="223" t="s">
        <v>1449</v>
      </c>
      <c r="O158" s="222"/>
      <c r="P158" s="223"/>
    </row>
    <row r="159" spans="1:16" x14ac:dyDescent="0.35">
      <c r="A159" s="208" t="str">
        <f>IF(Tableau1[[#This Row],[Nom
]]&lt;&gt;"",VLOOKUP(Tableau1[[#This Row],[Matricule 
]],BASEDATA,5,FALSE),"")</f>
        <v>DVC</v>
      </c>
      <c r="B159" s="217" t="str">
        <f>IF(Tableau1[[#This Row],[Nom
]]&lt;&gt;"",VLOOKUP(Tableau1[[#This Row],[Matricule 
]],BASEDATA,3,FALSE),"")</f>
        <v>STG</v>
      </c>
      <c r="C159" s="218" t="str">
        <f>IF(Tableau1[[#This Row],[Nom
]]&lt;&gt;"",VLOOKUP(Tableau1[[#This Row],[Matricule 
]],BASEDATA,2,FALSE),"")</f>
        <v>BUISSON</v>
      </c>
      <c r="D159" s="219">
        <f>IF(Tableau1[[#This Row],[Nom
]]&lt;&gt;"",VLOOKUP(E159,DATA!A:U,3,FALSE),"")</f>
        <v>104656</v>
      </c>
      <c r="E159" s="204" t="s">
        <v>1016</v>
      </c>
      <c r="F159" s="219" t="str">
        <f>IF(Tableau1[[#This Row],[Nom
]]&lt;&gt;"",VLOOKUP(E159,DATA!A:U,2,FALSE),"")</f>
        <v>Thierry</v>
      </c>
      <c r="G159" s="205" t="s">
        <v>9</v>
      </c>
      <c r="H159" s="205" t="s">
        <v>1328</v>
      </c>
      <c r="I159" s="206"/>
      <c r="J159" s="205" t="s">
        <v>1329</v>
      </c>
      <c r="K159" s="206">
        <v>7</v>
      </c>
      <c r="L159" s="207">
        <v>124</v>
      </c>
      <c r="M159" s="222" t="s">
        <v>5</v>
      </c>
      <c r="N159" s="223" t="s">
        <v>1449</v>
      </c>
      <c r="O159" s="212"/>
      <c r="P159" s="213"/>
    </row>
    <row r="160" spans="1:16" x14ac:dyDescent="0.35">
      <c r="A160" s="217" t="str">
        <f>IF(Tableau1[[#This Row],[Nom
]]&lt;&gt;"",VLOOKUP(Tableau1[[#This Row],[Matricule 
]],BASEDATA,5,FALSE),"")</f>
        <v>DVC</v>
      </c>
      <c r="B160" s="217" t="str">
        <f>IF(Tableau1[[#This Row],[Nom
]]&lt;&gt;"",VLOOKUP(Tableau1[[#This Row],[Matricule 
]],BASEDATA,3,FALSE),"")</f>
        <v>STG</v>
      </c>
      <c r="C160" s="218" t="str">
        <f>IF(Tableau1[[#This Row],[Nom
]]&lt;&gt;"",VLOOKUP(Tableau1[[#This Row],[Matricule 
]],BASEDATA,2,FALSE),"")</f>
        <v>BUISSON</v>
      </c>
      <c r="D160" s="219">
        <f>IF(Tableau1[[#This Row],[Nom
]]&lt;&gt;"",VLOOKUP(E160,DATA!A:U,3,FALSE),"")</f>
        <v>104656</v>
      </c>
      <c r="E160" s="220" t="s">
        <v>1016</v>
      </c>
      <c r="F160" s="219" t="str">
        <f>IF(Tableau1[[#This Row],[Nom
]]&lt;&gt;"",VLOOKUP(E160,DATA!A:U,2,FALSE),"")</f>
        <v>Thierry</v>
      </c>
      <c r="G160" s="205" t="s">
        <v>9</v>
      </c>
      <c r="H160" s="205" t="s">
        <v>1351</v>
      </c>
      <c r="I160" s="221"/>
      <c r="J160" s="205" t="s">
        <v>1349</v>
      </c>
      <c r="K160" s="206">
        <v>10.5</v>
      </c>
      <c r="L160" s="207">
        <v>260</v>
      </c>
      <c r="M160" s="222" t="s">
        <v>5</v>
      </c>
      <c r="N160" s="223" t="s">
        <v>1449</v>
      </c>
      <c r="O160" s="222"/>
      <c r="P160" s="223"/>
    </row>
    <row r="161" spans="1:16" x14ac:dyDescent="0.35">
      <c r="A161" s="217" t="str">
        <f>IF(Tableau1[[#This Row],[Nom
]]&lt;&gt;"",VLOOKUP(Tableau1[[#This Row],[Matricule 
]],BASEDATA,5,FALSE),"")</f>
        <v>DVC</v>
      </c>
      <c r="B161" s="217" t="str">
        <f>IF(Tableau1[[#This Row],[Nom
]]&lt;&gt;"",VLOOKUP(Tableau1[[#This Row],[Matricule 
]],BASEDATA,3,FALSE),"")</f>
        <v>Aub.</v>
      </c>
      <c r="C161" s="218" t="str">
        <f>IF(Tableau1[[#This Row],[Nom
]]&lt;&gt;"",VLOOKUP(Tableau1[[#This Row],[Matricule 
]],BASEDATA,2,FALSE),"")</f>
        <v>SAVY</v>
      </c>
      <c r="D161" s="219">
        <f>IF(Tableau1[[#This Row],[Nom
]]&lt;&gt;"",VLOOKUP(E161,DATA!A:U,3,FALSE),"")</f>
        <v>103093</v>
      </c>
      <c r="E161" s="220" t="s">
        <v>676</v>
      </c>
      <c r="F161" s="219" t="str">
        <f>IF(Tableau1[[#This Row],[Nom
]]&lt;&gt;"",VLOOKUP(E161,DATA!A:U,2,FALSE),"")</f>
        <v>Pierre</v>
      </c>
      <c r="G161" s="205" t="s">
        <v>9</v>
      </c>
      <c r="H161" s="205" t="s">
        <v>1338</v>
      </c>
      <c r="I161" s="221"/>
      <c r="J161" s="205" t="s">
        <v>1329</v>
      </c>
      <c r="K161" s="206">
        <v>7</v>
      </c>
      <c r="L161" s="207">
        <v>162</v>
      </c>
      <c r="M161" s="222" t="s">
        <v>5</v>
      </c>
      <c r="N161" s="223" t="s">
        <v>1449</v>
      </c>
      <c r="O161" s="222"/>
      <c r="P161" s="223"/>
    </row>
    <row r="162" spans="1:16" x14ac:dyDescent="0.35">
      <c r="A162" s="208" t="str">
        <f>IF(Tableau1[[#This Row],[Nom
]]&lt;&gt;"",VLOOKUP(Tableau1[[#This Row],[Matricule 
]],BASEDATA,5,FALSE),"")</f>
        <v>DVC</v>
      </c>
      <c r="B162" s="217" t="str">
        <f>IF(Tableau1[[#This Row],[Nom
]]&lt;&gt;"",VLOOKUP(Tableau1[[#This Row],[Matricule 
]],BASEDATA,3,FALSE),"")</f>
        <v>STG</v>
      </c>
      <c r="C162" s="218" t="str">
        <f>IF(Tableau1[[#This Row],[Nom
]]&lt;&gt;"",VLOOKUP(Tableau1[[#This Row],[Matricule 
]],BASEDATA,2,FALSE),"")</f>
        <v>XUEREB</v>
      </c>
      <c r="D162" s="219">
        <f>IF(Tableau1[[#This Row],[Nom
]]&lt;&gt;"",VLOOKUP(E162,DATA!A:U,3,FALSE),"")</f>
        <v>104655</v>
      </c>
      <c r="E162" s="204" t="s">
        <v>1034</v>
      </c>
      <c r="F162" s="219" t="str">
        <f>IF(Tableau1[[#This Row],[Nom
]]&lt;&gt;"",VLOOKUP(E162,DATA!A:U,2,FALSE),"")</f>
        <v>Eric</v>
      </c>
      <c r="G162" s="205" t="s">
        <v>9</v>
      </c>
      <c r="H162" s="205" t="s">
        <v>1328</v>
      </c>
      <c r="I162" s="206"/>
      <c r="J162" s="205" t="s">
        <v>1329</v>
      </c>
      <c r="K162" s="206">
        <v>7</v>
      </c>
      <c r="L162" s="207">
        <v>124</v>
      </c>
      <c r="M162" s="222" t="s">
        <v>5</v>
      </c>
      <c r="N162" s="223" t="s">
        <v>1449</v>
      </c>
      <c r="O162" s="212"/>
      <c r="P162" s="213"/>
    </row>
    <row r="163" spans="1:16" x14ac:dyDescent="0.35">
      <c r="A163" s="217" t="str">
        <f>IF(Tableau1[[#This Row],[Nom
]]&lt;&gt;"",VLOOKUP(Tableau1[[#This Row],[Matricule 
]],BASEDATA,5,FALSE),"")</f>
        <v>DVC</v>
      </c>
      <c r="B163" s="217" t="str">
        <f>IF(Tableau1[[#This Row],[Nom
]]&lt;&gt;"",VLOOKUP(Tableau1[[#This Row],[Matricule 
]],BASEDATA,3,FALSE),"")</f>
        <v>STG</v>
      </c>
      <c r="C163" s="218" t="str">
        <f>IF(Tableau1[[#This Row],[Nom
]]&lt;&gt;"",VLOOKUP(Tableau1[[#This Row],[Matricule 
]],BASEDATA,2,FALSE),"")</f>
        <v>XUEREB</v>
      </c>
      <c r="D163" s="219">
        <f>IF(Tableau1[[#This Row],[Nom
]]&lt;&gt;"",VLOOKUP(E163,DATA!A:U,3,FALSE),"")</f>
        <v>104655</v>
      </c>
      <c r="E163" s="220" t="s">
        <v>1034</v>
      </c>
      <c r="F163" s="219" t="str">
        <f>IF(Tableau1[[#This Row],[Nom
]]&lt;&gt;"",VLOOKUP(E163,DATA!A:U,2,FALSE),"")</f>
        <v>Eric</v>
      </c>
      <c r="G163" s="205" t="s">
        <v>9</v>
      </c>
      <c r="H163" s="205" t="s">
        <v>1338</v>
      </c>
      <c r="I163" s="221"/>
      <c r="J163" s="205" t="s">
        <v>1329</v>
      </c>
      <c r="K163" s="206">
        <v>7</v>
      </c>
      <c r="L163" s="207">
        <v>162</v>
      </c>
      <c r="M163" s="222" t="s">
        <v>5</v>
      </c>
      <c r="N163" s="223" t="s">
        <v>1449</v>
      </c>
      <c r="O163" s="222"/>
      <c r="P163" s="223"/>
    </row>
    <row r="164" spans="1:16" x14ac:dyDescent="0.35">
      <c r="A164" s="217" t="str">
        <f>IF(Tableau1[[#This Row],[Nom
]]&lt;&gt;"",VLOOKUP(Tableau1[[#This Row],[Matricule 
]],BASEDATA,5,FALSE),"")</f>
        <v>DVC</v>
      </c>
      <c r="B164" s="217" t="str">
        <f>IF(Tableau1[[#This Row],[Nom
]]&lt;&gt;"",VLOOKUP(Tableau1[[#This Row],[Matricule 
]],BASEDATA,3,FALSE),"")</f>
        <v>STG</v>
      </c>
      <c r="C164" s="218" t="str">
        <f>IF(Tableau1[[#This Row],[Nom
]]&lt;&gt;"",VLOOKUP(Tableau1[[#This Row],[Matricule 
]],BASEDATA,2,FALSE),"")</f>
        <v>XUEREB</v>
      </c>
      <c r="D164" s="219">
        <f>IF(Tableau1[[#This Row],[Nom
]]&lt;&gt;"",VLOOKUP(E164,DATA!A:U,3,FALSE),"")</f>
        <v>104655</v>
      </c>
      <c r="E164" s="220" t="s">
        <v>1034</v>
      </c>
      <c r="F164" s="219" t="str">
        <f>IF(Tableau1[[#This Row],[Nom
]]&lt;&gt;"",VLOOKUP(E164,DATA!A:U,2,FALSE),"")</f>
        <v>Eric</v>
      </c>
      <c r="G164" s="205" t="s">
        <v>9</v>
      </c>
      <c r="H164" s="205" t="s">
        <v>1345</v>
      </c>
      <c r="I164" s="221"/>
      <c r="J164" s="205" t="s">
        <v>1346</v>
      </c>
      <c r="K164" s="206">
        <v>7</v>
      </c>
      <c r="L164" s="207">
        <v>117</v>
      </c>
      <c r="M164" s="222" t="s">
        <v>5</v>
      </c>
      <c r="N164" s="223" t="s">
        <v>1449</v>
      </c>
      <c r="O164" s="222"/>
      <c r="P164" s="223"/>
    </row>
    <row r="165" spans="1:16" x14ac:dyDescent="0.35">
      <c r="A165" s="217" t="str">
        <f>IF(Tableau1[[#This Row],[Nom
]]&lt;&gt;"",VLOOKUP(Tableau1[[#This Row],[Matricule 
]],BASEDATA,5,FALSE),"")</f>
        <v>DVC</v>
      </c>
      <c r="B165" s="217" t="str">
        <f>IF(Tableau1[[#This Row],[Nom
]]&lt;&gt;"",VLOOKUP(Tableau1[[#This Row],[Matricule 
]],BASEDATA,3,FALSE),"")</f>
        <v>Aub.</v>
      </c>
      <c r="C165" s="218" t="str">
        <f>IF(Tableau1[[#This Row],[Nom
]]&lt;&gt;"",VLOOKUP(Tableau1[[#This Row],[Matricule 
]],BASEDATA,2,FALSE),"")</f>
        <v>ALIX</v>
      </c>
      <c r="D165" s="219">
        <f>IF(Tableau1[[#This Row],[Nom
]]&lt;&gt;"",VLOOKUP(E165,DATA!A:U,3,FALSE),"")</f>
        <v>103063</v>
      </c>
      <c r="E165" s="220" t="s">
        <v>680</v>
      </c>
      <c r="F165" s="219" t="str">
        <f>IF(Tableau1[[#This Row],[Nom
]]&lt;&gt;"",VLOOKUP(E165,DATA!A:U,2,FALSE),"")</f>
        <v>Alain</v>
      </c>
      <c r="G165" s="205" t="s">
        <v>9</v>
      </c>
      <c r="H165" s="205" t="s">
        <v>1345</v>
      </c>
      <c r="I165" s="221"/>
      <c r="J165" s="205" t="s">
        <v>1346</v>
      </c>
      <c r="K165" s="206">
        <v>7</v>
      </c>
      <c r="L165" s="207">
        <v>117</v>
      </c>
      <c r="M165" s="222" t="s">
        <v>5</v>
      </c>
      <c r="N165" s="223" t="s">
        <v>1449</v>
      </c>
      <c r="O165" s="222"/>
      <c r="P165" s="223"/>
    </row>
    <row r="166" spans="1:16" x14ac:dyDescent="0.35">
      <c r="A166" s="208" t="str">
        <f>IF(Tableau1[[#This Row],[Nom
]]&lt;&gt;"",VLOOKUP(Tableau1[[#This Row],[Matricule 
]],BASEDATA,5,FALSE),"")</f>
        <v>DVC</v>
      </c>
      <c r="B166" s="217" t="str">
        <f>IF(Tableau1[[#This Row],[Nom
]]&lt;&gt;"",VLOOKUP(Tableau1[[#This Row],[Matricule 
]],BASEDATA,3,FALSE),"")</f>
        <v>STG</v>
      </c>
      <c r="C166" s="218" t="str">
        <f>IF(Tableau1[[#This Row],[Nom
]]&lt;&gt;"",VLOOKUP(Tableau1[[#This Row],[Matricule 
]],BASEDATA,2,FALSE),"")</f>
        <v>XUEREB</v>
      </c>
      <c r="D166" s="219">
        <f>IF(Tableau1[[#This Row],[Nom
]]&lt;&gt;"",VLOOKUP(E166,DATA!A:U,3,FALSE),"")</f>
        <v>10555049</v>
      </c>
      <c r="E166" s="204" t="s">
        <v>1037</v>
      </c>
      <c r="F166" s="219" t="str">
        <f>IF(Tableau1[[#This Row],[Nom
]]&lt;&gt;"",VLOOKUP(E166,DATA!A:U,2,FALSE),"")</f>
        <v>Christophe</v>
      </c>
      <c r="G166" s="205" t="s">
        <v>9</v>
      </c>
      <c r="H166" s="205" t="s">
        <v>1328</v>
      </c>
      <c r="I166" s="206"/>
      <c r="J166" s="205" t="s">
        <v>1329</v>
      </c>
      <c r="K166" s="206">
        <v>7</v>
      </c>
      <c r="L166" s="207">
        <v>124</v>
      </c>
      <c r="M166" s="222" t="s">
        <v>5</v>
      </c>
      <c r="N166" s="223" t="s">
        <v>1449</v>
      </c>
      <c r="O166" s="212"/>
      <c r="P166" s="213"/>
    </row>
    <row r="167" spans="1:16" x14ac:dyDescent="0.35">
      <c r="A167" s="217" t="str">
        <f>IF(Tableau1[[#This Row],[Nom
]]&lt;&gt;"",VLOOKUP(Tableau1[[#This Row],[Matricule 
]],BASEDATA,5,FALSE),"")</f>
        <v>DVC</v>
      </c>
      <c r="B167" s="217" t="str">
        <f>IF(Tableau1[[#This Row],[Nom
]]&lt;&gt;"",VLOOKUP(Tableau1[[#This Row],[Matricule 
]],BASEDATA,3,FALSE),"")</f>
        <v>Aub.</v>
      </c>
      <c r="C167" s="218" t="str">
        <f>IF(Tableau1[[#This Row],[Nom
]]&lt;&gt;"",VLOOKUP(Tableau1[[#This Row],[Matricule 
]],BASEDATA,2,FALSE),"")</f>
        <v>ALIX</v>
      </c>
      <c r="D167" s="219">
        <f>IF(Tableau1[[#This Row],[Nom
]]&lt;&gt;"",VLOOKUP(E167,DATA!A:U,3,FALSE),"")</f>
        <v>102985</v>
      </c>
      <c r="E167" s="220" t="s">
        <v>683</v>
      </c>
      <c r="F167" s="219" t="str">
        <f>IF(Tableau1[[#This Row],[Nom
]]&lt;&gt;"",VLOOKUP(E167,DATA!A:U,2,FALSE),"")</f>
        <v>Eric</v>
      </c>
      <c r="G167" s="205" t="s">
        <v>9</v>
      </c>
      <c r="H167" s="205" t="s">
        <v>1351</v>
      </c>
      <c r="I167" s="221"/>
      <c r="J167" s="205" t="s">
        <v>1349</v>
      </c>
      <c r="K167" s="206">
        <v>10.5</v>
      </c>
      <c r="L167" s="207">
        <v>260</v>
      </c>
      <c r="M167" s="222" t="s">
        <v>5</v>
      </c>
      <c r="N167" s="223" t="s">
        <v>1449</v>
      </c>
      <c r="O167" s="222"/>
      <c r="P167" s="223"/>
    </row>
    <row r="168" spans="1:16" x14ac:dyDescent="0.35">
      <c r="A168" s="217" t="str">
        <f>IF(Tableau1[[#This Row],[Nom
]]&lt;&gt;"",VLOOKUP(Tableau1[[#This Row],[Matricule 
]],BASEDATA,5,FALSE),"")</f>
        <v>DVC</v>
      </c>
      <c r="B168" s="217" t="str">
        <f>IF(Tableau1[[#This Row],[Nom
]]&lt;&gt;"",VLOOKUP(Tableau1[[#This Row],[Matricule 
]],BASEDATA,3,FALSE),"")</f>
        <v>Aub.</v>
      </c>
      <c r="C168" s="218" t="str">
        <f>IF(Tableau1[[#This Row],[Nom
]]&lt;&gt;"",VLOOKUP(Tableau1[[#This Row],[Matricule 
]],BASEDATA,2,FALSE),"")</f>
        <v>FUENTES</v>
      </c>
      <c r="D168" s="219">
        <f>IF(Tableau1[[#This Row],[Nom
]]&lt;&gt;"",VLOOKUP(E168,DATA!A:U,3,FALSE),"")</f>
        <v>103035</v>
      </c>
      <c r="E168" s="220" t="s">
        <v>686</v>
      </c>
      <c r="F168" s="219" t="str">
        <f>IF(Tableau1[[#This Row],[Nom
]]&lt;&gt;"",VLOOKUP(E168,DATA!A:U,2,FALSE),"")</f>
        <v>Bernard</v>
      </c>
      <c r="G168" s="205" t="s">
        <v>9</v>
      </c>
      <c r="H168" s="205" t="s">
        <v>1331</v>
      </c>
      <c r="I168" s="221"/>
      <c r="J168" s="205" t="s">
        <v>1329</v>
      </c>
      <c r="K168" s="206">
        <v>1.5</v>
      </c>
      <c r="L168" s="207">
        <v>53</v>
      </c>
      <c r="M168" s="222" t="s">
        <v>5</v>
      </c>
      <c r="N168" s="223" t="s">
        <v>1449</v>
      </c>
      <c r="O168" s="222"/>
      <c r="P168" s="223"/>
    </row>
    <row r="169" spans="1:16" x14ac:dyDescent="0.35">
      <c r="A169" s="217" t="str">
        <f>IF(Tableau1[[#This Row],[Nom
]]&lt;&gt;"",VLOOKUP(Tableau1[[#This Row],[Matricule 
]],BASEDATA,5,FALSE),"")</f>
        <v>DVC</v>
      </c>
      <c r="B169" s="217" t="str">
        <f>IF(Tableau1[[#This Row],[Nom
]]&lt;&gt;"",VLOOKUP(Tableau1[[#This Row],[Matricule 
]],BASEDATA,3,FALSE),"")</f>
        <v>Aub.</v>
      </c>
      <c r="C169" s="218" t="str">
        <f>IF(Tableau1[[#This Row],[Nom
]]&lt;&gt;"",VLOOKUP(Tableau1[[#This Row],[Matricule 
]],BASEDATA,2,FALSE),"")</f>
        <v>FUENTES</v>
      </c>
      <c r="D169" s="219">
        <f>IF(Tableau1[[#This Row],[Nom
]]&lt;&gt;"",VLOOKUP(E169,DATA!A:U,3,FALSE),"")</f>
        <v>103035</v>
      </c>
      <c r="E169" s="220" t="s">
        <v>686</v>
      </c>
      <c r="F169" s="219" t="str">
        <f>IF(Tableau1[[#This Row],[Nom
]]&lt;&gt;"",VLOOKUP(E169,DATA!A:U,2,FALSE),"")</f>
        <v>Bernard</v>
      </c>
      <c r="G169" s="205" t="s">
        <v>9</v>
      </c>
      <c r="H169" s="205" t="s">
        <v>1338</v>
      </c>
      <c r="I169" s="221"/>
      <c r="J169" s="205" t="s">
        <v>1329</v>
      </c>
      <c r="K169" s="206">
        <v>7</v>
      </c>
      <c r="L169" s="207">
        <v>162</v>
      </c>
      <c r="M169" s="222" t="s">
        <v>5</v>
      </c>
      <c r="N169" s="223" t="s">
        <v>1449</v>
      </c>
      <c r="O169" s="222"/>
      <c r="P169" s="223"/>
    </row>
    <row r="170" spans="1:16" x14ac:dyDescent="0.35">
      <c r="A170" s="208" t="str">
        <f>IF(Tableau1[[#This Row],[Nom
]]&lt;&gt;"",VLOOKUP(Tableau1[[#This Row],[Matricule 
]],BASEDATA,5,FALSE),"")</f>
        <v>DVC</v>
      </c>
      <c r="B170" s="217" t="str">
        <f>IF(Tableau1[[#This Row],[Nom
]]&lt;&gt;"",VLOOKUP(Tableau1[[#This Row],[Matricule 
]],BASEDATA,3,FALSE),"")</f>
        <v>STG</v>
      </c>
      <c r="C170" s="218" t="str">
        <f>IF(Tableau1[[#This Row],[Nom
]]&lt;&gt;"",VLOOKUP(Tableau1[[#This Row],[Matricule 
]],BASEDATA,2,FALSE),"")</f>
        <v>XUEREB</v>
      </c>
      <c r="D170" s="219">
        <f>IF(Tableau1[[#This Row],[Nom
]]&lt;&gt;"",VLOOKUP(E170,DATA!A:U,3,FALSE),"")</f>
        <v>104685</v>
      </c>
      <c r="E170" s="204" t="s">
        <v>1044</v>
      </c>
      <c r="F170" s="219" t="str">
        <f>IF(Tableau1[[#This Row],[Nom
]]&lt;&gt;"",VLOOKUP(E170,DATA!A:U,2,FALSE),"")</f>
        <v>Michel</v>
      </c>
      <c r="G170" s="205" t="s">
        <v>9</v>
      </c>
      <c r="H170" s="205" t="s">
        <v>1328</v>
      </c>
      <c r="I170" s="206"/>
      <c r="J170" s="205" t="s">
        <v>1329</v>
      </c>
      <c r="K170" s="206">
        <v>7</v>
      </c>
      <c r="L170" s="207">
        <v>124</v>
      </c>
      <c r="M170" s="222" t="s">
        <v>5</v>
      </c>
      <c r="N170" s="223" t="s">
        <v>1449</v>
      </c>
      <c r="O170" s="212"/>
      <c r="P170" s="213"/>
    </row>
    <row r="171" spans="1:16" x14ac:dyDescent="0.35">
      <c r="A171" s="217" t="str">
        <f>IF(Tableau1[[#This Row],[Nom
]]&lt;&gt;"",VLOOKUP(Tableau1[[#This Row],[Matricule 
]],BASEDATA,5,FALSE),"")</f>
        <v>DVC</v>
      </c>
      <c r="B171" s="217" t="str">
        <f>IF(Tableau1[[#This Row],[Nom
]]&lt;&gt;"",VLOOKUP(Tableau1[[#This Row],[Matricule 
]],BASEDATA,3,FALSE),"")</f>
        <v>STG</v>
      </c>
      <c r="C171" s="218" t="str">
        <f>IF(Tableau1[[#This Row],[Nom
]]&lt;&gt;"",VLOOKUP(Tableau1[[#This Row],[Matricule 
]],BASEDATA,2,FALSE),"")</f>
        <v>XUEREB</v>
      </c>
      <c r="D171" s="219">
        <f>IF(Tableau1[[#This Row],[Nom
]]&lt;&gt;"",VLOOKUP(E171,DATA!A:U,3,FALSE),"")</f>
        <v>104685</v>
      </c>
      <c r="E171" s="220" t="s">
        <v>1044</v>
      </c>
      <c r="F171" s="219" t="str">
        <f>IF(Tableau1[[#This Row],[Nom
]]&lt;&gt;"",VLOOKUP(E171,DATA!A:U,2,FALSE),"")</f>
        <v>Michel</v>
      </c>
      <c r="G171" s="205" t="s">
        <v>9</v>
      </c>
      <c r="H171" s="205" t="s">
        <v>1331</v>
      </c>
      <c r="I171" s="221"/>
      <c r="J171" s="205" t="s">
        <v>1329</v>
      </c>
      <c r="K171" s="206">
        <v>1.5</v>
      </c>
      <c r="L171" s="207">
        <v>53</v>
      </c>
      <c r="M171" s="222" t="s">
        <v>5</v>
      </c>
      <c r="N171" s="223" t="s">
        <v>1449</v>
      </c>
      <c r="O171" s="222"/>
      <c r="P171" s="223"/>
    </row>
    <row r="172" spans="1:16" x14ac:dyDescent="0.35">
      <c r="A172" s="217" t="str">
        <f>IF(Tableau1[[#This Row],[Nom
]]&lt;&gt;"",VLOOKUP(Tableau1[[#This Row],[Matricule 
]],BASEDATA,5,FALSE),"")</f>
        <v>Non DVC</v>
      </c>
      <c r="B172" s="217" t="str">
        <f>IF(Tableau1[[#This Row],[Nom
]]&lt;&gt;"",VLOOKUP(Tableau1[[#This Row],[Matricule 
]],BASEDATA,3,FALSE),"")</f>
        <v>Aub.</v>
      </c>
      <c r="C172" s="218" t="str">
        <f>IF(Tableau1[[#This Row],[Nom
]]&lt;&gt;"",VLOOKUP(Tableau1[[#This Row],[Matricule 
]],BASEDATA,2,FALSE),"")</f>
        <v>PIFFAUT</v>
      </c>
      <c r="D172" s="219">
        <f>IF(Tableau1[[#This Row],[Nom
]]&lt;&gt;"",VLOOKUP(E172,DATA!A:U,3,FALSE),"")</f>
        <v>103114</v>
      </c>
      <c r="E172" s="220" t="s">
        <v>383</v>
      </c>
      <c r="F172" s="219" t="str">
        <f>IF(Tableau1[[#This Row],[Nom
]]&lt;&gt;"",VLOOKUP(E172,DATA!A:U,2,FALSE),"")</f>
        <v>Patrick</v>
      </c>
      <c r="G172" s="205" t="s">
        <v>9</v>
      </c>
      <c r="H172" s="205" t="s">
        <v>1345</v>
      </c>
      <c r="I172" s="221"/>
      <c r="J172" s="205" t="s">
        <v>1346</v>
      </c>
      <c r="K172" s="206">
        <v>7</v>
      </c>
      <c r="L172" s="207">
        <v>117</v>
      </c>
      <c r="M172" s="222" t="s">
        <v>5</v>
      </c>
      <c r="N172" s="223" t="s">
        <v>1449</v>
      </c>
      <c r="O172" s="222"/>
      <c r="P172" s="223"/>
    </row>
    <row r="173" spans="1:16" x14ac:dyDescent="0.35">
      <c r="A173" s="217" t="str">
        <f>IF(Tableau1[[#This Row],[Nom
]]&lt;&gt;"",VLOOKUP(Tableau1[[#This Row],[Matricule 
]],BASEDATA,5,FALSE),"")</f>
        <v>DVC</v>
      </c>
      <c r="B173" s="217" t="str">
        <f>IF(Tableau1[[#This Row],[Nom
]]&lt;&gt;"",VLOOKUP(Tableau1[[#This Row],[Matricule 
]],BASEDATA,3,FALSE),"")</f>
        <v>Lattes</v>
      </c>
      <c r="C173" s="218" t="str">
        <f>IF(Tableau1[[#This Row],[Nom
]]&lt;&gt;"",VLOOKUP(Tableau1[[#This Row],[Matricule 
]],BASEDATA,2,FALSE),"")</f>
        <v>VERNE</v>
      </c>
      <c r="D173" s="219">
        <f>IF(Tableau1[[#This Row],[Nom
]]&lt;&gt;"",VLOOKUP(E173,DATA!A:U,3,FALSE),"")</f>
        <v>191520</v>
      </c>
      <c r="E173" s="220" t="s">
        <v>1097</v>
      </c>
      <c r="F173" s="219" t="str">
        <f>IF(Tableau1[[#This Row],[Nom
]]&lt;&gt;"",VLOOKUP(E173,DATA!A:U,2,FALSE),"")</f>
        <v>Pascal</v>
      </c>
      <c r="G173" s="205" t="s">
        <v>9</v>
      </c>
      <c r="H173" s="205" t="s">
        <v>1328</v>
      </c>
      <c r="I173" s="221"/>
      <c r="J173" s="205" t="s">
        <v>1329</v>
      </c>
      <c r="K173" s="206">
        <v>7</v>
      </c>
      <c r="L173" s="207">
        <v>124</v>
      </c>
      <c r="M173" s="222" t="s">
        <v>5</v>
      </c>
      <c r="N173" s="223" t="s">
        <v>1449</v>
      </c>
      <c r="O173" s="222"/>
      <c r="P173" s="223"/>
    </row>
    <row r="174" spans="1:16" x14ac:dyDescent="0.35">
      <c r="A174" s="217" t="str">
        <f>IF(Tableau1[[#This Row],[Nom
]]&lt;&gt;"",VLOOKUP(Tableau1[[#This Row],[Matricule 
]],BASEDATA,5,FALSE),"")</f>
        <v>DVC</v>
      </c>
      <c r="B174" s="217" t="str">
        <f>IF(Tableau1[[#This Row],[Nom
]]&lt;&gt;"",VLOOKUP(Tableau1[[#This Row],[Matricule 
]],BASEDATA,3,FALSE),"")</f>
        <v>Aub.</v>
      </c>
      <c r="C174" s="218" t="str">
        <f>IF(Tableau1[[#This Row],[Nom
]]&lt;&gt;"",VLOOKUP(Tableau1[[#This Row],[Matricule 
]],BASEDATA,2,FALSE),"")</f>
        <v>ALIX</v>
      </c>
      <c r="D174" s="219">
        <f>IF(Tableau1[[#This Row],[Nom
]]&lt;&gt;"",VLOOKUP(E174,DATA!A:U,3,FALSE),"")</f>
        <v>102926</v>
      </c>
      <c r="E174" s="220" t="s">
        <v>692</v>
      </c>
      <c r="F174" s="219" t="str">
        <f>IF(Tableau1[[#This Row],[Nom
]]&lt;&gt;"",VLOOKUP(E174,DATA!A:U,2,FALSE),"")</f>
        <v>Marjorie</v>
      </c>
      <c r="G174" s="205" t="s">
        <v>9</v>
      </c>
      <c r="H174" s="205" t="s">
        <v>1331</v>
      </c>
      <c r="I174" s="221"/>
      <c r="J174" s="205" t="s">
        <v>1329</v>
      </c>
      <c r="K174" s="206">
        <v>1.5</v>
      </c>
      <c r="L174" s="207">
        <v>53</v>
      </c>
      <c r="M174" s="222" t="s">
        <v>5</v>
      </c>
      <c r="N174" s="223" t="s">
        <v>1449</v>
      </c>
      <c r="O174" s="222"/>
      <c r="P174" s="223"/>
    </row>
    <row r="175" spans="1:16" x14ac:dyDescent="0.35">
      <c r="A175" s="217" t="str">
        <f>IF(Tableau1[[#This Row],[Nom
]]&lt;&gt;"",VLOOKUP(Tableau1[[#This Row],[Matricule 
]],BASEDATA,5,FALSE),"")</f>
        <v>DVC</v>
      </c>
      <c r="B175" s="217" t="str">
        <f>IF(Tableau1[[#This Row],[Nom
]]&lt;&gt;"",VLOOKUP(Tableau1[[#This Row],[Matricule 
]],BASEDATA,3,FALSE),"")</f>
        <v>STG</v>
      </c>
      <c r="C175" s="218" t="str">
        <f>IF(Tableau1[[#This Row],[Nom
]]&lt;&gt;"",VLOOKUP(Tableau1[[#This Row],[Matricule 
]],BASEDATA,2,FALSE),"")</f>
        <v>XUEREB</v>
      </c>
      <c r="D175" s="219">
        <f>IF(Tableau1[[#This Row],[Nom
]]&lt;&gt;"",VLOOKUP(E175,DATA!A:U,3,FALSE),"")</f>
        <v>104647</v>
      </c>
      <c r="E175" s="220" t="s">
        <v>1170</v>
      </c>
      <c r="F175" s="219" t="str">
        <f>IF(Tableau1[[#This Row],[Nom
]]&lt;&gt;"",VLOOKUP(E175,DATA!A:U,2,FALSE),"")</f>
        <v>Pierre</v>
      </c>
      <c r="G175" s="205" t="s">
        <v>9</v>
      </c>
      <c r="H175" s="205" t="s">
        <v>1331</v>
      </c>
      <c r="I175" s="221"/>
      <c r="J175" s="205" t="s">
        <v>1329</v>
      </c>
      <c r="K175" s="206">
        <v>1.5</v>
      </c>
      <c r="L175" s="207">
        <v>53</v>
      </c>
      <c r="M175" s="222" t="s">
        <v>5</v>
      </c>
      <c r="N175" s="223" t="s">
        <v>1449</v>
      </c>
      <c r="O175" s="222"/>
      <c r="P175" s="223"/>
    </row>
    <row r="176" spans="1:16" x14ac:dyDescent="0.35">
      <c r="A176" s="217" t="str">
        <f>IF(Tableau1[[#This Row],[Nom
]]&lt;&gt;"",VLOOKUP(Tableau1[[#This Row],[Matricule 
]],BASEDATA,5,FALSE),"")</f>
        <v>DVC</v>
      </c>
      <c r="B176" s="217" t="str">
        <f>IF(Tableau1[[#This Row],[Nom
]]&lt;&gt;"",VLOOKUP(Tableau1[[#This Row],[Matricule 
]],BASEDATA,3,FALSE),"")</f>
        <v>STG</v>
      </c>
      <c r="C176" s="218" t="str">
        <f>IF(Tableau1[[#This Row],[Nom
]]&lt;&gt;"",VLOOKUP(Tableau1[[#This Row],[Matricule 
]],BASEDATA,2,FALSE),"")</f>
        <v>BUISSON</v>
      </c>
      <c r="D176" s="219">
        <f>IF(Tableau1[[#This Row],[Nom
]]&lt;&gt;"",VLOOKUP(E176,DATA!A:U,3,FALSE),"")</f>
        <v>10507194</v>
      </c>
      <c r="E176" s="220" t="s">
        <v>1181</v>
      </c>
      <c r="F176" s="219" t="str">
        <f>IF(Tableau1[[#This Row],[Nom
]]&lt;&gt;"",VLOOKUP(E176,DATA!A:U,2,FALSE),"")</f>
        <v>Julien</v>
      </c>
      <c r="G176" s="205" t="s">
        <v>9</v>
      </c>
      <c r="H176" s="205" t="s">
        <v>1351</v>
      </c>
      <c r="I176" s="221"/>
      <c r="J176" s="205" t="s">
        <v>1349</v>
      </c>
      <c r="K176" s="206">
        <v>10.5</v>
      </c>
      <c r="L176" s="207">
        <v>260</v>
      </c>
      <c r="M176" s="222" t="s">
        <v>5</v>
      </c>
      <c r="N176" s="223" t="s">
        <v>1449</v>
      </c>
      <c r="O176" s="222"/>
      <c r="P176" s="223"/>
    </row>
    <row r="177" spans="1:16" x14ac:dyDescent="0.35">
      <c r="A177" s="217" t="str">
        <f>IF(Tableau1[[#This Row],[Nom
]]&lt;&gt;"",VLOOKUP(Tableau1[[#This Row],[Matricule 
]],BASEDATA,5,FALSE),"")</f>
        <v>DVC</v>
      </c>
      <c r="B177" s="217" t="str">
        <f>IF(Tableau1[[#This Row],[Nom
]]&lt;&gt;"",VLOOKUP(Tableau1[[#This Row],[Matricule 
]],BASEDATA,3,FALSE),"")</f>
        <v>Lattes</v>
      </c>
      <c r="C177" s="218" t="str">
        <f>IF(Tableau1[[#This Row],[Nom
]]&lt;&gt;"",VLOOKUP(Tableau1[[#This Row],[Matricule 
]],BASEDATA,2,FALSE),"")</f>
        <v>VERNE</v>
      </c>
      <c r="D177" s="219">
        <f>IF(Tableau1[[#This Row],[Nom
]]&lt;&gt;"",VLOOKUP(E177,DATA!A:U,3,FALSE),"")</f>
        <v>191229</v>
      </c>
      <c r="E177" s="220" t="s">
        <v>1069</v>
      </c>
      <c r="F177" s="219" t="str">
        <f>IF(Tableau1[[#This Row],[Nom
]]&lt;&gt;"",VLOOKUP(E177,DATA!A:U,2,FALSE),"")</f>
        <v>Ludovic</v>
      </c>
      <c r="G177" s="205" t="s">
        <v>9</v>
      </c>
      <c r="H177" s="205" t="s">
        <v>1338</v>
      </c>
      <c r="I177" s="221"/>
      <c r="J177" s="205" t="s">
        <v>1329</v>
      </c>
      <c r="K177" s="206">
        <v>7</v>
      </c>
      <c r="L177" s="207">
        <v>162</v>
      </c>
      <c r="M177" s="222" t="s">
        <v>5</v>
      </c>
      <c r="N177" s="223" t="s">
        <v>1449</v>
      </c>
      <c r="O177" s="222"/>
      <c r="P177" s="223"/>
    </row>
    <row r="178" spans="1:16" x14ac:dyDescent="0.35">
      <c r="A178" s="217" t="str">
        <f>IF(Tableau1[[#This Row],[Nom
]]&lt;&gt;"",VLOOKUP(Tableau1[[#This Row],[Matricule 
]],BASEDATA,5,FALSE),"")</f>
        <v>Non DVC</v>
      </c>
      <c r="B178" s="217" t="str">
        <f>IF(Tableau1[[#This Row],[Nom
]]&lt;&gt;"",VLOOKUP(Tableau1[[#This Row],[Matricule 
]],BASEDATA,3,FALSE),"")</f>
        <v>Lattes</v>
      </c>
      <c r="C178" s="218" t="str">
        <f>IF(Tableau1[[#This Row],[Nom
]]&lt;&gt;"",VLOOKUP(Tableau1[[#This Row],[Matricule 
]],BASEDATA,2,FALSE),"")</f>
        <v>VERNE</v>
      </c>
      <c r="D178" s="219">
        <f>IF(Tableau1[[#This Row],[Nom
]]&lt;&gt;"",VLOOKUP(E178,DATA!A:U,3,FALSE),"")</f>
        <v>69157</v>
      </c>
      <c r="E178" s="209" t="s">
        <v>336</v>
      </c>
      <c r="F178" s="219" t="str">
        <f>IF(Tableau1[[#This Row],[Nom
]]&lt;&gt;"",VLOOKUP(E178,DATA!A:U,2,FALSE),"")</f>
        <v>Ludovic</v>
      </c>
      <c r="G178" s="205" t="s">
        <v>9</v>
      </c>
      <c r="H178" s="205" t="s">
        <v>1328</v>
      </c>
      <c r="I178" s="221"/>
      <c r="J178" s="205" t="s">
        <v>1329</v>
      </c>
      <c r="K178" s="206">
        <v>7</v>
      </c>
      <c r="L178" s="207">
        <v>124</v>
      </c>
      <c r="M178" s="222" t="s">
        <v>5</v>
      </c>
      <c r="N178" s="223" t="s">
        <v>1449</v>
      </c>
      <c r="O178" s="222"/>
      <c r="P178" s="223"/>
    </row>
    <row r="179" spans="1:16" x14ac:dyDescent="0.35">
      <c r="A179" s="217" t="str">
        <f>IF(Tableau1[[#This Row],[Nom
]]&lt;&gt;"",VLOOKUP(Tableau1[[#This Row],[Matricule 
]],BASEDATA,5,FALSE),"")</f>
        <v>Non DVC</v>
      </c>
      <c r="B179" s="217" t="str">
        <f>IF(Tableau1[[#This Row],[Nom
]]&lt;&gt;"",VLOOKUP(Tableau1[[#This Row],[Matricule 
]],BASEDATA,3,FALSE),"")</f>
        <v>Lattes</v>
      </c>
      <c r="C179" s="218" t="str">
        <f>IF(Tableau1[[#This Row],[Nom
]]&lt;&gt;"",VLOOKUP(Tableau1[[#This Row],[Matricule 
]],BASEDATA,2,FALSE),"")</f>
        <v>VERNE</v>
      </c>
      <c r="D179" s="219">
        <f>IF(Tableau1[[#This Row],[Nom
]]&lt;&gt;"",VLOOKUP(E179,DATA!A:U,3,FALSE),"")</f>
        <v>69157</v>
      </c>
      <c r="E179" s="209" t="s">
        <v>336</v>
      </c>
      <c r="F179" s="219" t="str">
        <f>IF(Tableau1[[#This Row],[Nom
]]&lt;&gt;"",VLOOKUP(E179,DATA!A:U,2,FALSE),"")</f>
        <v>Ludovic</v>
      </c>
      <c r="G179" s="205" t="s">
        <v>9</v>
      </c>
      <c r="H179" s="205" t="s">
        <v>1347</v>
      </c>
      <c r="I179" s="221"/>
      <c r="J179" s="205" t="s">
        <v>1329</v>
      </c>
      <c r="K179" s="206">
        <v>3.5</v>
      </c>
      <c r="L179" s="207">
        <v>351</v>
      </c>
      <c r="M179" s="222" t="s">
        <v>5</v>
      </c>
      <c r="N179" s="223" t="s">
        <v>1449</v>
      </c>
      <c r="O179" s="222"/>
      <c r="P179" s="223"/>
    </row>
    <row r="180" spans="1:16" x14ac:dyDescent="0.35">
      <c r="A180" s="217" t="str">
        <f>IF(Tableau1[[#This Row],[Nom
]]&lt;&gt;"",VLOOKUP(Tableau1[[#This Row],[Matricule 
]],BASEDATA,5,FALSE),"")</f>
        <v>Non DVC</v>
      </c>
      <c r="B180" s="217" t="str">
        <f>IF(Tableau1[[#This Row],[Nom
]]&lt;&gt;"",VLOOKUP(Tableau1[[#This Row],[Matricule 
]],BASEDATA,3,FALSE),"")</f>
        <v>Aub.</v>
      </c>
      <c r="C180" s="218" t="str">
        <f>IF(Tableau1[[#This Row],[Nom
]]&lt;&gt;"",VLOOKUP(Tableau1[[#This Row],[Matricule 
]],BASEDATA,2,FALSE),"")</f>
        <v>PIFFAUT</v>
      </c>
      <c r="D180" s="219">
        <f>IF(Tableau1[[#This Row],[Nom
]]&lt;&gt;"",VLOOKUP(E180,DATA!A:U,3,FALSE),"")</f>
        <v>102910</v>
      </c>
      <c r="E180" s="220" t="s">
        <v>713</v>
      </c>
      <c r="F180" s="219" t="str">
        <f>IF(Tableau1[[#This Row],[Nom
]]&lt;&gt;"",VLOOKUP(E180,DATA!A:U,2,FALSE),"")</f>
        <v>Patrick</v>
      </c>
      <c r="G180" s="205" t="s">
        <v>9</v>
      </c>
      <c r="H180" s="205" t="s">
        <v>1345</v>
      </c>
      <c r="I180" s="221"/>
      <c r="J180" s="205" t="s">
        <v>1346</v>
      </c>
      <c r="K180" s="206">
        <v>7</v>
      </c>
      <c r="L180" s="207">
        <v>117</v>
      </c>
      <c r="M180" s="222" t="s">
        <v>5</v>
      </c>
      <c r="N180" s="223" t="s">
        <v>1449</v>
      </c>
      <c r="O180" s="222"/>
      <c r="P180" s="223"/>
    </row>
    <row r="181" spans="1:16" x14ac:dyDescent="0.35">
      <c r="A181" s="217" t="str">
        <f>IF(Tableau1[[#This Row],[Nom
]]&lt;&gt;"",VLOOKUP(Tableau1[[#This Row],[Matricule 
]],BASEDATA,5,FALSE),"")</f>
        <v>Non DVC</v>
      </c>
      <c r="B181" s="217" t="str">
        <f>IF(Tableau1[[#This Row],[Nom
]]&lt;&gt;"",VLOOKUP(Tableau1[[#This Row],[Matricule 
]],BASEDATA,3,FALSE),"")</f>
        <v>Aub.</v>
      </c>
      <c r="C181" s="218" t="str">
        <f>IF(Tableau1[[#This Row],[Nom
]]&lt;&gt;"",VLOOKUP(Tableau1[[#This Row],[Matricule 
]],BASEDATA,2,FALSE),"")</f>
        <v>PIFFAUT</v>
      </c>
      <c r="D181" s="219">
        <f>IF(Tableau1[[#This Row],[Nom
]]&lt;&gt;"",VLOOKUP(E181,DATA!A:U,3,FALSE),"")</f>
        <v>102910</v>
      </c>
      <c r="E181" s="220" t="s">
        <v>713</v>
      </c>
      <c r="F181" s="219" t="str">
        <f>IF(Tableau1[[#This Row],[Nom
]]&lt;&gt;"",VLOOKUP(E181,DATA!A:U,2,FALSE),"")</f>
        <v>Patrick</v>
      </c>
      <c r="G181" s="205" t="s">
        <v>9</v>
      </c>
      <c r="H181" s="205" t="s">
        <v>1351</v>
      </c>
      <c r="I181" s="221"/>
      <c r="J181" s="205" t="s">
        <v>1349</v>
      </c>
      <c r="K181" s="206">
        <v>10.5</v>
      </c>
      <c r="L181" s="207">
        <v>260</v>
      </c>
      <c r="M181" s="222" t="s">
        <v>5</v>
      </c>
      <c r="N181" s="223" t="s">
        <v>1449</v>
      </c>
      <c r="O181" s="222"/>
      <c r="P181" s="223"/>
    </row>
    <row r="182" spans="1:16" x14ac:dyDescent="0.35">
      <c r="A182" s="217" t="str">
        <f>IF(Tableau1[[#This Row],[Nom
]]&lt;&gt;"",VLOOKUP(Tableau1[[#This Row],[Matricule 
]],BASEDATA,5,FALSE),"")</f>
        <v>DVC</v>
      </c>
      <c r="B182" s="217" t="str">
        <f>IF(Tableau1[[#This Row],[Nom
]]&lt;&gt;"",VLOOKUP(Tableau1[[#This Row],[Matricule 
]],BASEDATA,3,FALSE),"")</f>
        <v>Aub.</v>
      </c>
      <c r="C182" s="218" t="str">
        <f>IF(Tableau1[[#This Row],[Nom
]]&lt;&gt;"",VLOOKUP(Tableau1[[#This Row],[Matricule 
]],BASEDATA,2,FALSE),"")</f>
        <v>ALIX</v>
      </c>
      <c r="D182" s="219">
        <f>IF(Tableau1[[#This Row],[Nom
]]&lt;&gt;"",VLOOKUP(E182,DATA!A:U,3,FALSE),"")</f>
        <v>103029</v>
      </c>
      <c r="E182" s="220" t="s">
        <v>719</v>
      </c>
      <c r="F182" s="219" t="str">
        <f>IF(Tableau1[[#This Row],[Nom
]]&lt;&gt;"",VLOOKUP(E182,DATA!A:U,2,FALSE),"")</f>
        <v>Jean-Claude</v>
      </c>
      <c r="G182" s="205" t="s">
        <v>9</v>
      </c>
      <c r="H182" s="205" t="s">
        <v>1331</v>
      </c>
      <c r="I182" s="221"/>
      <c r="J182" s="205" t="s">
        <v>1329</v>
      </c>
      <c r="K182" s="206">
        <v>1.5</v>
      </c>
      <c r="L182" s="207">
        <v>53</v>
      </c>
      <c r="M182" s="222" t="s">
        <v>5</v>
      </c>
      <c r="N182" s="223" t="s">
        <v>1449</v>
      </c>
      <c r="O182" s="222"/>
      <c r="P182" s="223"/>
    </row>
    <row r="183" spans="1:16" x14ac:dyDescent="0.35">
      <c r="A183" s="217" t="str">
        <f>IF(Tableau1[[#This Row],[Nom
]]&lt;&gt;"",VLOOKUP(Tableau1[[#This Row],[Matricule 
]],BASEDATA,5,FALSE),"")</f>
        <v>DVC</v>
      </c>
      <c r="B183" s="217" t="str">
        <f>IF(Tableau1[[#This Row],[Nom
]]&lt;&gt;"",VLOOKUP(Tableau1[[#This Row],[Matricule 
]],BASEDATA,3,FALSE),"")</f>
        <v>Aub.</v>
      </c>
      <c r="C183" s="218" t="str">
        <f>IF(Tableau1[[#This Row],[Nom
]]&lt;&gt;"",VLOOKUP(Tableau1[[#This Row],[Matricule 
]],BASEDATA,2,FALSE),"")</f>
        <v>ALIX</v>
      </c>
      <c r="D183" s="219">
        <f>IF(Tableau1[[#This Row],[Nom
]]&lt;&gt;"",VLOOKUP(E183,DATA!A:U,3,FALSE),"")</f>
        <v>103029</v>
      </c>
      <c r="E183" s="220" t="s">
        <v>719</v>
      </c>
      <c r="F183" s="219" t="str">
        <f>IF(Tableau1[[#This Row],[Nom
]]&lt;&gt;"",VLOOKUP(E183,DATA!A:U,2,FALSE),"")</f>
        <v>Jean-Claude</v>
      </c>
      <c r="G183" s="205" t="s">
        <v>9</v>
      </c>
      <c r="H183" s="205" t="s">
        <v>1345</v>
      </c>
      <c r="I183" s="221"/>
      <c r="J183" s="205" t="s">
        <v>1346</v>
      </c>
      <c r="K183" s="206">
        <v>7</v>
      </c>
      <c r="L183" s="207">
        <v>117</v>
      </c>
      <c r="M183" s="222" t="s">
        <v>5</v>
      </c>
      <c r="N183" s="223" t="s">
        <v>1449</v>
      </c>
      <c r="O183" s="222"/>
      <c r="P183" s="223"/>
    </row>
    <row r="184" spans="1:16" x14ac:dyDescent="0.35">
      <c r="A184" s="217" t="str">
        <f>IF(Tableau1[[#This Row],[Nom
]]&lt;&gt;"",VLOOKUP(Tableau1[[#This Row],[Matricule 
]],BASEDATA,5,FALSE),"")</f>
        <v>DVC</v>
      </c>
      <c r="B184" s="217" t="str">
        <f>IF(Tableau1[[#This Row],[Nom
]]&lt;&gt;"",VLOOKUP(Tableau1[[#This Row],[Matricule 
]],BASEDATA,3,FALSE),"")</f>
        <v>Aub.</v>
      </c>
      <c r="C184" s="218" t="str">
        <f>IF(Tableau1[[#This Row],[Nom
]]&lt;&gt;"",VLOOKUP(Tableau1[[#This Row],[Matricule 
]],BASEDATA,2,FALSE),"")</f>
        <v>SENEPART</v>
      </c>
      <c r="D184" s="219">
        <f>IF(Tableau1[[#This Row],[Nom
]]&lt;&gt;"",VLOOKUP(E184,DATA!A:U,3,FALSE),"")</f>
        <v>102899</v>
      </c>
      <c r="E184" s="220" t="s">
        <v>722</v>
      </c>
      <c r="F184" s="219" t="str">
        <f>IF(Tableau1[[#This Row],[Nom
]]&lt;&gt;"",VLOOKUP(E184,DATA!A:U,2,FALSE),"")</f>
        <v>Aurelie</v>
      </c>
      <c r="G184" s="205" t="s">
        <v>9</v>
      </c>
      <c r="H184" s="205" t="s">
        <v>1331</v>
      </c>
      <c r="I184" s="221"/>
      <c r="J184" s="205" t="s">
        <v>1329</v>
      </c>
      <c r="K184" s="206">
        <v>1.5</v>
      </c>
      <c r="L184" s="207">
        <v>53</v>
      </c>
      <c r="M184" s="222" t="s">
        <v>5</v>
      </c>
      <c r="N184" s="223" t="s">
        <v>1449</v>
      </c>
      <c r="O184" s="222"/>
      <c r="P184" s="223"/>
    </row>
    <row r="185" spans="1:16" x14ac:dyDescent="0.35">
      <c r="A185" s="217" t="str">
        <f>IF(Tableau1[[#This Row],[Nom
]]&lt;&gt;"",VLOOKUP(Tableau1[[#This Row],[Matricule 
]],BASEDATA,5,FALSE),"")</f>
        <v>DVC</v>
      </c>
      <c r="B185" s="217" t="str">
        <f>IF(Tableau1[[#This Row],[Nom
]]&lt;&gt;"",VLOOKUP(Tableau1[[#This Row],[Matricule 
]],BASEDATA,3,FALSE),"")</f>
        <v>Aub.</v>
      </c>
      <c r="C185" s="218" t="str">
        <f>IF(Tableau1[[#This Row],[Nom
]]&lt;&gt;"",VLOOKUP(Tableau1[[#This Row],[Matricule 
]],BASEDATA,2,FALSE),"")</f>
        <v>SENEPART</v>
      </c>
      <c r="D185" s="219">
        <f>IF(Tableau1[[#This Row],[Nom
]]&lt;&gt;"",VLOOKUP(E185,DATA!A:U,3,FALSE),"")</f>
        <v>103001</v>
      </c>
      <c r="E185" s="220" t="s">
        <v>726</v>
      </c>
      <c r="F185" s="219" t="str">
        <f>IF(Tableau1[[#This Row],[Nom
]]&lt;&gt;"",VLOOKUP(E185,DATA!A:U,2,FALSE),"")</f>
        <v>Thierry</v>
      </c>
      <c r="G185" s="205" t="s">
        <v>9</v>
      </c>
      <c r="H185" s="205" t="s">
        <v>1331</v>
      </c>
      <c r="I185" s="221"/>
      <c r="J185" s="205" t="s">
        <v>1329</v>
      </c>
      <c r="K185" s="206">
        <v>1.5</v>
      </c>
      <c r="L185" s="207">
        <v>53</v>
      </c>
      <c r="M185" s="222" t="s">
        <v>5</v>
      </c>
      <c r="N185" s="223" t="s">
        <v>1449</v>
      </c>
      <c r="O185" s="222"/>
      <c r="P185" s="223"/>
    </row>
    <row r="186" spans="1:16" x14ac:dyDescent="0.35">
      <c r="A186" s="217" t="str">
        <f>IF(Tableau1[[#This Row],[Nom
]]&lt;&gt;"",VLOOKUP(Tableau1[[#This Row],[Matricule 
]],BASEDATA,5,FALSE),"")</f>
        <v>DVC</v>
      </c>
      <c r="B186" s="217" t="str">
        <f>IF(Tableau1[[#This Row],[Nom
]]&lt;&gt;"",VLOOKUP(Tableau1[[#This Row],[Matricule 
]],BASEDATA,3,FALSE),"")</f>
        <v>Aub.</v>
      </c>
      <c r="C186" s="218" t="str">
        <f>IF(Tableau1[[#This Row],[Nom
]]&lt;&gt;"",VLOOKUP(Tableau1[[#This Row],[Matricule 
]],BASEDATA,2,FALSE),"")</f>
        <v>SAVY</v>
      </c>
      <c r="D186" s="219">
        <f>IF(Tableau1[[#This Row],[Nom
]]&lt;&gt;"",VLOOKUP(E186,DATA!A:U,3,FALSE),"")</f>
        <v>103101</v>
      </c>
      <c r="E186" s="209" t="s">
        <v>1340</v>
      </c>
      <c r="F186" s="219" t="str">
        <f>IF(Tableau1[[#This Row],[Nom
]]&lt;&gt;"",VLOOKUP(E186,DATA!A:U,2,FALSE),"")</f>
        <v>Bernard</v>
      </c>
      <c r="G186" s="205" t="s">
        <v>9</v>
      </c>
      <c r="H186" s="205" t="s">
        <v>1331</v>
      </c>
      <c r="I186" s="221"/>
      <c r="J186" s="205" t="s">
        <v>1329</v>
      </c>
      <c r="K186" s="206">
        <v>1.5</v>
      </c>
      <c r="L186" s="207">
        <v>53</v>
      </c>
      <c r="M186" s="222" t="s">
        <v>5</v>
      </c>
      <c r="N186" s="223" t="s">
        <v>1449</v>
      </c>
      <c r="O186" s="222"/>
      <c r="P186" s="223"/>
    </row>
    <row r="187" spans="1:16" x14ac:dyDescent="0.35">
      <c r="A187" s="217" t="str">
        <f>IF(Tableau1[[#This Row],[Nom
]]&lt;&gt;"",VLOOKUP(Tableau1[[#This Row],[Matricule 
]],BASEDATA,5,FALSE),"")</f>
        <v>DVC</v>
      </c>
      <c r="B187" s="217" t="str">
        <f>IF(Tableau1[[#This Row],[Nom
]]&lt;&gt;"",VLOOKUP(Tableau1[[#This Row],[Matricule 
]],BASEDATA,3,FALSE),"")</f>
        <v>Aub.</v>
      </c>
      <c r="C187" s="218" t="str">
        <f>IF(Tableau1[[#This Row],[Nom
]]&lt;&gt;"",VLOOKUP(Tableau1[[#This Row],[Matricule 
]],BASEDATA,2,FALSE),"")</f>
        <v>SAVY</v>
      </c>
      <c r="D187" s="219">
        <f>IF(Tableau1[[#This Row],[Nom
]]&lt;&gt;"",VLOOKUP(E187,DATA!A:U,3,FALSE),"")</f>
        <v>103101</v>
      </c>
      <c r="E187" s="209" t="s">
        <v>1340</v>
      </c>
      <c r="F187" s="219" t="str">
        <f>IF(Tableau1[[#This Row],[Nom
]]&lt;&gt;"",VLOOKUP(E187,DATA!A:U,2,FALSE),"")</f>
        <v>Bernard</v>
      </c>
      <c r="G187" s="205" t="s">
        <v>9</v>
      </c>
      <c r="H187" s="205" t="s">
        <v>1328</v>
      </c>
      <c r="I187" s="221"/>
      <c r="J187" s="205" t="s">
        <v>1329</v>
      </c>
      <c r="K187" s="206">
        <v>7</v>
      </c>
      <c r="L187" s="207">
        <v>124</v>
      </c>
      <c r="M187" s="222" t="s">
        <v>5</v>
      </c>
      <c r="N187" s="223" t="s">
        <v>1449</v>
      </c>
      <c r="O187" s="222"/>
      <c r="P187" s="223"/>
    </row>
    <row r="188" spans="1:16" x14ac:dyDescent="0.35">
      <c r="A188" s="217" t="str">
        <f>IF(Tableau1[[#This Row],[Nom
]]&lt;&gt;"",VLOOKUP(Tableau1[[#This Row],[Matricule 
]],BASEDATA,5,FALSE),"")</f>
        <v>DVC</v>
      </c>
      <c r="B188" s="217" t="str">
        <f>IF(Tableau1[[#This Row],[Nom
]]&lt;&gt;"",VLOOKUP(Tableau1[[#This Row],[Matricule 
]],BASEDATA,3,FALSE),"")</f>
        <v>Aub.</v>
      </c>
      <c r="C188" s="218" t="str">
        <f>IF(Tableau1[[#This Row],[Nom
]]&lt;&gt;"",VLOOKUP(Tableau1[[#This Row],[Matricule 
]],BASEDATA,2,FALSE),"")</f>
        <v>SAVY</v>
      </c>
      <c r="D188" s="219">
        <f>IF(Tableau1[[#This Row],[Nom
]]&lt;&gt;"",VLOOKUP(E188,DATA!A:U,3,FALSE),"")</f>
        <v>103101</v>
      </c>
      <c r="E188" s="220" t="s">
        <v>1340</v>
      </c>
      <c r="F188" s="219" t="str">
        <f>IF(Tableau1[[#This Row],[Nom
]]&lt;&gt;"",VLOOKUP(E188,DATA!A:U,2,FALSE),"")</f>
        <v>Bernard</v>
      </c>
      <c r="G188" s="205" t="s">
        <v>9</v>
      </c>
      <c r="H188" s="205" t="s">
        <v>1341</v>
      </c>
      <c r="I188" s="221"/>
      <c r="J188" s="205" t="s">
        <v>1329</v>
      </c>
      <c r="K188" s="206">
        <v>14</v>
      </c>
      <c r="L188" s="207">
        <v>297</v>
      </c>
      <c r="M188" s="222" t="s">
        <v>5</v>
      </c>
      <c r="N188" s="223" t="s">
        <v>1449</v>
      </c>
      <c r="O188" s="222"/>
      <c r="P188" s="223"/>
    </row>
    <row r="189" spans="1:16" x14ac:dyDescent="0.35">
      <c r="A189" s="217" t="str">
        <f>IF(Tableau1[[#This Row],[Nom
]]&lt;&gt;"",VLOOKUP(Tableau1[[#This Row],[Matricule 
]],BASEDATA,5,FALSE),"")</f>
        <v>Non DVC</v>
      </c>
      <c r="B189" s="217" t="str">
        <f>IF(Tableau1[[#This Row],[Nom
]]&lt;&gt;"",VLOOKUP(Tableau1[[#This Row],[Matricule 
]],BASEDATA,3,FALSE),"")</f>
        <v>Aub.</v>
      </c>
      <c r="C189" s="218" t="str">
        <f>IF(Tableau1[[#This Row],[Nom
]]&lt;&gt;"",VLOOKUP(Tableau1[[#This Row],[Matricule 
]],BASEDATA,2,FALSE),"")</f>
        <v>RICCARDI</v>
      </c>
      <c r="D189" s="219">
        <f>IF(Tableau1[[#This Row],[Nom
]]&lt;&gt;"",VLOOKUP(E189,DATA!A:U,3,FALSE),"")</f>
        <v>102992</v>
      </c>
      <c r="E189" s="209" t="s">
        <v>1339</v>
      </c>
      <c r="F189" s="219" t="str">
        <f>IF(Tableau1[[#This Row],[Nom
]]&lt;&gt;"",VLOOKUP(E189,DATA!A:U,2,FALSE),"")</f>
        <v>Raphael</v>
      </c>
      <c r="G189" s="205" t="s">
        <v>9</v>
      </c>
      <c r="H189" s="205" t="s">
        <v>1338</v>
      </c>
      <c r="I189" s="221"/>
      <c r="J189" s="205" t="s">
        <v>1329</v>
      </c>
      <c r="K189" s="206">
        <v>7</v>
      </c>
      <c r="L189" s="207">
        <v>162</v>
      </c>
      <c r="M189" s="222" t="s">
        <v>5</v>
      </c>
      <c r="N189" s="223" t="s">
        <v>1449</v>
      </c>
      <c r="O189" s="222"/>
      <c r="P189" s="223"/>
    </row>
    <row r="190" spans="1:16" x14ac:dyDescent="0.35">
      <c r="A190" s="217" t="str">
        <f>IF(Tableau1[[#This Row],[Nom
]]&lt;&gt;"",VLOOKUP(Tableau1[[#This Row],[Matricule 
]],BASEDATA,5,FALSE),"")</f>
        <v>Non DVC</v>
      </c>
      <c r="B190" s="217" t="str">
        <f>IF(Tableau1[[#This Row],[Nom
]]&lt;&gt;"",VLOOKUP(Tableau1[[#This Row],[Matricule 
]],BASEDATA,3,FALSE),"")</f>
        <v>Aub.</v>
      </c>
      <c r="C190" s="218" t="str">
        <f>IF(Tableau1[[#This Row],[Nom
]]&lt;&gt;"",VLOOKUP(Tableau1[[#This Row],[Matricule 
]],BASEDATA,2,FALSE),"")</f>
        <v>RICCARDI</v>
      </c>
      <c r="D190" s="219">
        <f>IF(Tableau1[[#This Row],[Nom
]]&lt;&gt;"",VLOOKUP(E190,DATA!A:U,3,FALSE),"")</f>
        <v>102992</v>
      </c>
      <c r="E190" s="220" t="s">
        <v>1339</v>
      </c>
      <c r="F190" s="219" t="str">
        <f>IF(Tableau1[[#This Row],[Nom
]]&lt;&gt;"",VLOOKUP(E190,DATA!A:U,2,FALSE),"")</f>
        <v>Raphael</v>
      </c>
      <c r="G190" s="205" t="s">
        <v>9</v>
      </c>
      <c r="H190" s="205" t="s">
        <v>1345</v>
      </c>
      <c r="I190" s="221"/>
      <c r="J190" s="205" t="s">
        <v>1346</v>
      </c>
      <c r="K190" s="206">
        <v>7</v>
      </c>
      <c r="L190" s="207">
        <v>117</v>
      </c>
      <c r="M190" s="222" t="s">
        <v>5</v>
      </c>
      <c r="N190" s="223" t="s">
        <v>1449</v>
      </c>
      <c r="O190" s="222"/>
      <c r="P190" s="223"/>
    </row>
    <row r="191" spans="1:16" x14ac:dyDescent="0.35">
      <c r="A191" s="217" t="str">
        <f>IF(Tableau1[[#This Row],[Nom
]]&lt;&gt;"",VLOOKUP(Tableau1[[#This Row],[Matricule 
]],BASEDATA,5,FALSE),"")</f>
        <v>DVC</v>
      </c>
      <c r="B191" s="217" t="str">
        <f>IF(Tableau1[[#This Row],[Nom
]]&lt;&gt;"",VLOOKUP(Tableau1[[#This Row],[Matricule 
]],BASEDATA,3,FALSE),"")</f>
        <v>Aub.</v>
      </c>
      <c r="C191" s="218" t="str">
        <f>IF(Tableau1[[#This Row],[Nom
]]&lt;&gt;"",VLOOKUP(Tableau1[[#This Row],[Matricule 
]],BASEDATA,2,FALSE),"")</f>
        <v>PIFFAUT</v>
      </c>
      <c r="D191" s="219">
        <f>IF(Tableau1[[#This Row],[Nom
]]&lt;&gt;"",VLOOKUP(E191,DATA!A:U,3,FALSE),"")</f>
        <v>102996</v>
      </c>
      <c r="E191" s="220" t="s">
        <v>737</v>
      </c>
      <c r="F191" s="219" t="str">
        <f>IF(Tableau1[[#This Row],[Nom
]]&lt;&gt;"",VLOOKUP(E191,DATA!A:U,2,FALSE),"")</f>
        <v>Bruno</v>
      </c>
      <c r="G191" s="205" t="s">
        <v>9</v>
      </c>
      <c r="H191" s="205" t="s">
        <v>1338</v>
      </c>
      <c r="I191" s="221"/>
      <c r="J191" s="205" t="s">
        <v>1329</v>
      </c>
      <c r="K191" s="206">
        <v>7</v>
      </c>
      <c r="L191" s="207">
        <v>162</v>
      </c>
      <c r="M191" s="222" t="s">
        <v>5</v>
      </c>
      <c r="N191" s="223" t="s">
        <v>1449</v>
      </c>
      <c r="O191" s="222"/>
      <c r="P191" s="223"/>
    </row>
    <row r="192" spans="1:16" x14ac:dyDescent="0.35">
      <c r="A192" s="217" t="str">
        <f>IF(Tableau1[[#This Row],[Nom
]]&lt;&gt;"",VLOOKUP(Tableau1[[#This Row],[Matricule 
]],BASEDATA,5,FALSE),"")</f>
        <v>DVC</v>
      </c>
      <c r="B192" s="217" t="str">
        <f>IF(Tableau1[[#This Row],[Nom
]]&lt;&gt;"",VLOOKUP(Tableau1[[#This Row],[Matricule 
]],BASEDATA,3,FALSE),"")</f>
        <v>Aub.</v>
      </c>
      <c r="C192" s="218" t="str">
        <f>IF(Tableau1[[#This Row],[Nom
]]&lt;&gt;"",VLOOKUP(Tableau1[[#This Row],[Matricule 
]],BASEDATA,2,FALSE),"")</f>
        <v>PIFFAUT</v>
      </c>
      <c r="D192" s="219">
        <f>IF(Tableau1[[#This Row],[Nom
]]&lt;&gt;"",VLOOKUP(E192,DATA!A:U,3,FALSE),"")</f>
        <v>102996</v>
      </c>
      <c r="E192" s="220" t="s">
        <v>737</v>
      </c>
      <c r="F192" s="219" t="str">
        <f>IF(Tableau1[[#This Row],[Nom
]]&lt;&gt;"",VLOOKUP(E192,DATA!A:U,2,FALSE),"")</f>
        <v>Bruno</v>
      </c>
      <c r="G192" s="205" t="s">
        <v>9</v>
      </c>
      <c r="H192" s="205" t="s">
        <v>1343</v>
      </c>
      <c r="I192" s="221"/>
      <c r="J192" s="205" t="s">
        <v>1329</v>
      </c>
      <c r="K192" s="206">
        <v>14</v>
      </c>
      <c r="L192" s="207">
        <v>297</v>
      </c>
      <c r="M192" s="222" t="s">
        <v>5</v>
      </c>
      <c r="N192" s="223" t="s">
        <v>1449</v>
      </c>
      <c r="O192" s="222"/>
      <c r="P192" s="223"/>
    </row>
    <row r="193" spans="1:16" x14ac:dyDescent="0.35">
      <c r="A193" s="217" t="str">
        <f>IF(Tableau1[[#This Row],[Nom
]]&lt;&gt;"",VLOOKUP(Tableau1[[#This Row],[Matricule 
]],BASEDATA,5,FALSE),"")</f>
        <v>DVC</v>
      </c>
      <c r="B193" s="217" t="str">
        <f>IF(Tableau1[[#This Row],[Nom
]]&lt;&gt;"",VLOOKUP(Tableau1[[#This Row],[Matricule 
]],BASEDATA,3,FALSE),"")</f>
        <v>Aub.</v>
      </c>
      <c r="C193" s="218" t="str">
        <f>IF(Tableau1[[#This Row],[Nom
]]&lt;&gt;"",VLOOKUP(Tableau1[[#This Row],[Matricule 
]],BASEDATA,2,FALSE),"")</f>
        <v>PIFFAUT</v>
      </c>
      <c r="D193" s="219">
        <f>IF(Tableau1[[#This Row],[Nom
]]&lt;&gt;"",VLOOKUP(E193,DATA!A:U,3,FALSE),"")</f>
        <v>102996</v>
      </c>
      <c r="E193" s="220" t="s">
        <v>737</v>
      </c>
      <c r="F193" s="219" t="str">
        <f>IF(Tableau1[[#This Row],[Nom
]]&lt;&gt;"",VLOOKUP(E193,DATA!A:U,2,FALSE),"")</f>
        <v>Bruno</v>
      </c>
      <c r="G193" s="205" t="s">
        <v>9</v>
      </c>
      <c r="H193" s="205" t="s">
        <v>1345</v>
      </c>
      <c r="I193" s="221"/>
      <c r="J193" s="205" t="s">
        <v>1346</v>
      </c>
      <c r="K193" s="206">
        <v>7</v>
      </c>
      <c r="L193" s="207">
        <v>117</v>
      </c>
      <c r="M193" s="222" t="s">
        <v>5</v>
      </c>
      <c r="N193" s="223" t="s">
        <v>1449</v>
      </c>
      <c r="O193" s="222"/>
      <c r="P193" s="223"/>
    </row>
    <row r="194" spans="1:16" x14ac:dyDescent="0.35">
      <c r="A194" s="217" t="str">
        <f>IF(Tableau1[[#This Row],[Nom
]]&lt;&gt;"",VLOOKUP(Tableau1[[#This Row],[Matricule 
]],BASEDATA,5,FALSE),"")</f>
        <v>Non DVC</v>
      </c>
      <c r="B194" s="217" t="str">
        <f>IF(Tableau1[[#This Row],[Nom
]]&lt;&gt;"",VLOOKUP(Tableau1[[#This Row],[Matricule 
]],BASEDATA,3,FALSE),"")</f>
        <v>Aub.</v>
      </c>
      <c r="C194" s="218" t="str">
        <f>IF(Tableau1[[#This Row],[Nom
]]&lt;&gt;"",VLOOKUP(Tableau1[[#This Row],[Matricule 
]],BASEDATA,2,FALSE),"")</f>
        <v>DARDARE</v>
      </c>
      <c r="D194" s="219">
        <f>IF(Tableau1[[#This Row],[Nom
]]&lt;&gt;"",VLOOKUP(E194,DATA!A:U,3,FALSE),"")</f>
        <v>103025</v>
      </c>
      <c r="E194" s="220" t="s">
        <v>741</v>
      </c>
      <c r="F194" s="219" t="str">
        <f>IF(Tableau1[[#This Row],[Nom
]]&lt;&gt;"",VLOOKUP(E194,DATA!A:U,2,FALSE),"")</f>
        <v>Fabienne</v>
      </c>
      <c r="G194" s="205" t="s">
        <v>9</v>
      </c>
      <c r="H194" s="205" t="s">
        <v>1331</v>
      </c>
      <c r="I194" s="221"/>
      <c r="J194" s="205" t="s">
        <v>1329</v>
      </c>
      <c r="K194" s="206">
        <v>1.5</v>
      </c>
      <c r="L194" s="207">
        <v>53</v>
      </c>
      <c r="M194" s="222" t="s">
        <v>5</v>
      </c>
      <c r="N194" s="223" t="s">
        <v>1449</v>
      </c>
      <c r="O194" s="222"/>
      <c r="P194" s="223"/>
    </row>
    <row r="195" spans="1:16" x14ac:dyDescent="0.35">
      <c r="A195" s="217" t="str">
        <f>IF(Tableau1[[#This Row],[Nom
]]&lt;&gt;"",VLOOKUP(Tableau1[[#This Row],[Matricule 
]],BASEDATA,5,FALSE),"")</f>
        <v>Non DVC</v>
      </c>
      <c r="B195" s="217" t="str">
        <f>IF(Tableau1[[#This Row],[Nom
]]&lt;&gt;"",VLOOKUP(Tableau1[[#This Row],[Matricule 
]],BASEDATA,3,FALSE),"")</f>
        <v>Aub.</v>
      </c>
      <c r="C195" s="218" t="str">
        <f>IF(Tableau1[[#This Row],[Nom
]]&lt;&gt;"",VLOOKUP(Tableau1[[#This Row],[Matricule 
]],BASEDATA,2,FALSE),"")</f>
        <v>DARDARE</v>
      </c>
      <c r="D195" s="219">
        <f>IF(Tableau1[[#This Row],[Nom
]]&lt;&gt;"",VLOOKUP(E195,DATA!A:U,3,FALSE),"")</f>
        <v>103025</v>
      </c>
      <c r="E195" s="220" t="s">
        <v>741</v>
      </c>
      <c r="F195" s="219" t="str">
        <f>IF(Tableau1[[#This Row],[Nom
]]&lt;&gt;"",VLOOKUP(E195,DATA!A:U,2,FALSE),"")</f>
        <v>Fabienne</v>
      </c>
      <c r="G195" s="205" t="s">
        <v>9</v>
      </c>
      <c r="H195" s="205" t="s">
        <v>1338</v>
      </c>
      <c r="I195" s="221"/>
      <c r="J195" s="205" t="s">
        <v>1329</v>
      </c>
      <c r="K195" s="206">
        <v>7</v>
      </c>
      <c r="L195" s="207">
        <v>162</v>
      </c>
      <c r="M195" s="222" t="s">
        <v>5</v>
      </c>
      <c r="N195" s="223" t="s">
        <v>1449</v>
      </c>
      <c r="O195" s="222"/>
      <c r="P195" s="223"/>
    </row>
    <row r="196" spans="1:16" x14ac:dyDescent="0.35">
      <c r="A196" s="217" t="str">
        <f>IF(Tableau1[[#This Row],[Nom
]]&lt;&gt;"",VLOOKUP(Tableau1[[#This Row],[Matricule 
]],BASEDATA,5,FALSE),"")</f>
        <v>Non DVC</v>
      </c>
      <c r="B196" s="217" t="str">
        <f>IF(Tableau1[[#This Row],[Nom
]]&lt;&gt;"",VLOOKUP(Tableau1[[#This Row],[Matricule 
]],BASEDATA,3,FALSE),"")</f>
        <v>Aub.</v>
      </c>
      <c r="C196" s="218" t="str">
        <f>IF(Tableau1[[#This Row],[Nom
]]&lt;&gt;"",VLOOKUP(Tableau1[[#This Row],[Matricule 
]],BASEDATA,2,FALSE),"")</f>
        <v>DARDARE</v>
      </c>
      <c r="D196" s="219">
        <f>IF(Tableau1[[#This Row],[Nom
]]&lt;&gt;"",VLOOKUP(E196,DATA!A:U,3,FALSE),"")</f>
        <v>103025</v>
      </c>
      <c r="E196" s="220" t="s">
        <v>741</v>
      </c>
      <c r="F196" s="219" t="str">
        <f>IF(Tableau1[[#This Row],[Nom
]]&lt;&gt;"",VLOOKUP(E196,DATA!A:U,2,FALSE),"")</f>
        <v>Fabienne</v>
      </c>
      <c r="G196" s="205" t="s">
        <v>9</v>
      </c>
      <c r="H196" s="205" t="s">
        <v>1345</v>
      </c>
      <c r="I196" s="221"/>
      <c r="J196" s="205" t="s">
        <v>1346</v>
      </c>
      <c r="K196" s="206">
        <v>7</v>
      </c>
      <c r="L196" s="207">
        <v>117</v>
      </c>
      <c r="M196" s="222" t="s">
        <v>5</v>
      </c>
      <c r="N196" s="223" t="s">
        <v>1449</v>
      </c>
      <c r="O196" s="222"/>
      <c r="P196" s="223"/>
    </row>
    <row r="197" spans="1:16" x14ac:dyDescent="0.35">
      <c r="A197" s="217" t="str">
        <f>IF(Tableau1[[#This Row],[Nom
]]&lt;&gt;"",VLOOKUP(Tableau1[[#This Row],[Matricule 
]],BASEDATA,5,FALSE),"")</f>
        <v>DVC</v>
      </c>
      <c r="B197" s="217" t="str">
        <f>IF(Tableau1[[#This Row],[Nom
]]&lt;&gt;"",VLOOKUP(Tableau1[[#This Row],[Matricule 
]],BASEDATA,3,FALSE),"")</f>
        <v>Aub.</v>
      </c>
      <c r="C197" s="218" t="str">
        <f>IF(Tableau1[[#This Row],[Nom
]]&lt;&gt;"",VLOOKUP(Tableau1[[#This Row],[Matricule 
]],BASEDATA,2,FALSE),"")</f>
        <v>SENEPART</v>
      </c>
      <c r="D197" s="219">
        <f>IF(Tableau1[[#This Row],[Nom
]]&lt;&gt;"",VLOOKUP(E197,DATA!A:U,3,FALSE),"")</f>
        <v>102986</v>
      </c>
      <c r="E197" s="220" t="s">
        <v>748</v>
      </c>
      <c r="F197" s="219" t="str">
        <f>IF(Tableau1[[#This Row],[Nom
]]&lt;&gt;"",VLOOKUP(E197,DATA!A:U,2,FALSE),"")</f>
        <v>Frederic</v>
      </c>
      <c r="G197" s="205" t="s">
        <v>9</v>
      </c>
      <c r="H197" s="205" t="s">
        <v>1328</v>
      </c>
      <c r="I197" s="221"/>
      <c r="J197" s="205" t="s">
        <v>1329</v>
      </c>
      <c r="K197" s="206">
        <v>7</v>
      </c>
      <c r="L197" s="207">
        <v>124</v>
      </c>
      <c r="M197" s="222" t="s">
        <v>5</v>
      </c>
      <c r="N197" s="223" t="s">
        <v>1449</v>
      </c>
      <c r="O197" s="222"/>
      <c r="P197" s="223"/>
    </row>
    <row r="198" spans="1:16" x14ac:dyDescent="0.35">
      <c r="A198" s="217" t="str">
        <f>IF(Tableau1[[#This Row],[Nom
]]&lt;&gt;"",VLOOKUP(Tableau1[[#This Row],[Matricule 
]],BASEDATA,5,FALSE),"")</f>
        <v>DVC</v>
      </c>
      <c r="B198" s="217" t="str">
        <f>IF(Tableau1[[#This Row],[Nom
]]&lt;&gt;"",VLOOKUP(Tableau1[[#This Row],[Matricule 
]],BASEDATA,3,FALSE),"")</f>
        <v>Aub.</v>
      </c>
      <c r="C198" s="218" t="str">
        <f>IF(Tableau1[[#This Row],[Nom
]]&lt;&gt;"",VLOOKUP(Tableau1[[#This Row],[Matricule 
]],BASEDATA,2,FALSE),"")</f>
        <v>SENEPART</v>
      </c>
      <c r="D198" s="219">
        <f>IF(Tableau1[[#This Row],[Nom
]]&lt;&gt;"",VLOOKUP(E198,DATA!A:U,3,FALSE),"")</f>
        <v>102986</v>
      </c>
      <c r="E198" s="220" t="s">
        <v>748</v>
      </c>
      <c r="F198" s="219" t="str">
        <f>IF(Tableau1[[#This Row],[Nom
]]&lt;&gt;"",VLOOKUP(E198,DATA!A:U,2,FALSE),"")</f>
        <v>Frederic</v>
      </c>
      <c r="G198" s="205" t="s">
        <v>9</v>
      </c>
      <c r="H198" s="205" t="s">
        <v>1331</v>
      </c>
      <c r="I198" s="221"/>
      <c r="J198" s="205" t="s">
        <v>1329</v>
      </c>
      <c r="K198" s="206">
        <v>1.5</v>
      </c>
      <c r="L198" s="207">
        <v>53</v>
      </c>
      <c r="M198" s="222" t="s">
        <v>5</v>
      </c>
      <c r="N198" s="223" t="s">
        <v>1449</v>
      </c>
      <c r="O198" s="222"/>
      <c r="P198" s="223"/>
    </row>
    <row r="199" spans="1:16" x14ac:dyDescent="0.35">
      <c r="A199" s="217" t="str">
        <f>IF(Tableau1[[#This Row],[Nom
]]&lt;&gt;"",VLOOKUP(Tableau1[[#This Row],[Matricule 
]],BASEDATA,5,FALSE),"")</f>
        <v>Non DVC</v>
      </c>
      <c r="B199" s="217" t="str">
        <f>IF(Tableau1[[#This Row],[Nom
]]&lt;&gt;"",VLOOKUP(Tableau1[[#This Row],[Matricule 
]],BASEDATA,3,FALSE),"")</f>
        <v>STG</v>
      </c>
      <c r="C199" s="218" t="str">
        <f>IF(Tableau1[[#This Row],[Nom
]]&lt;&gt;"",VLOOKUP(Tableau1[[#This Row],[Matricule 
]],BASEDATA,2,FALSE),"")</f>
        <v>FOUASSIER</v>
      </c>
      <c r="D199" s="219">
        <f>IF(Tableau1[[#This Row],[Nom
]]&lt;&gt;"",VLOOKUP(E199,DATA!A:U,3,FALSE),"")</f>
        <v>104417</v>
      </c>
      <c r="E199" s="220" t="s">
        <v>1185</v>
      </c>
      <c r="F199" s="219" t="str">
        <f>IF(Tableau1[[#This Row],[Nom
]]&lt;&gt;"",VLOOKUP(E199,DATA!A:U,2,FALSE),"")</f>
        <v>Xavier</v>
      </c>
      <c r="G199" s="205" t="s">
        <v>9</v>
      </c>
      <c r="H199" s="205" t="s">
        <v>1331</v>
      </c>
      <c r="I199" s="221"/>
      <c r="J199" s="205" t="s">
        <v>1329</v>
      </c>
      <c r="K199" s="206">
        <v>1.5</v>
      </c>
      <c r="L199" s="207">
        <v>53</v>
      </c>
      <c r="M199" s="222" t="s">
        <v>5</v>
      </c>
      <c r="N199" s="223" t="s">
        <v>1449</v>
      </c>
      <c r="O199" s="222"/>
      <c r="P199" s="223"/>
    </row>
    <row r="200" spans="1:16" x14ac:dyDescent="0.35">
      <c r="A200" s="217" t="str">
        <f>IF(Tableau1[[#This Row],[Nom
]]&lt;&gt;"",VLOOKUP(Tableau1[[#This Row],[Matricule 
]],BASEDATA,5,FALSE),"")</f>
        <v>DVC</v>
      </c>
      <c r="B200" s="217" t="str">
        <f>IF(Tableau1[[#This Row],[Nom
]]&lt;&gt;"",VLOOKUP(Tableau1[[#This Row],[Matricule 
]],BASEDATA,3,FALSE),"")</f>
        <v>Lattes</v>
      </c>
      <c r="C200" s="218" t="str">
        <f>IF(Tableau1[[#This Row],[Nom
]]&lt;&gt;"",VLOOKUP(Tableau1[[#This Row],[Matricule 
]],BASEDATA,2,FALSE),"")</f>
        <v>JACKEL</v>
      </c>
      <c r="D200" s="219">
        <f>IF(Tableau1[[#This Row],[Nom
]]&lt;&gt;"",VLOOKUP(E200,DATA!A:U,3,FALSE),"")</f>
        <v>104645</v>
      </c>
      <c r="E200" s="220" t="s">
        <v>126</v>
      </c>
      <c r="F200" s="219" t="str">
        <f>IF(Tableau1[[#This Row],[Nom
]]&lt;&gt;"",VLOOKUP(E200,DATA!A:U,2,FALSE),"")</f>
        <v>Jean-Pierre</v>
      </c>
      <c r="G200" s="205" t="s">
        <v>9</v>
      </c>
      <c r="H200" s="205" t="s">
        <v>1328</v>
      </c>
      <c r="I200" s="221"/>
      <c r="J200" s="205" t="s">
        <v>1329</v>
      </c>
      <c r="K200" s="206">
        <v>7</v>
      </c>
      <c r="L200" s="207">
        <v>124</v>
      </c>
      <c r="M200" s="222" t="s">
        <v>5</v>
      </c>
      <c r="N200" s="223" t="s">
        <v>1449</v>
      </c>
      <c r="O200" s="222"/>
      <c r="P200" s="223"/>
    </row>
    <row r="201" spans="1:16" x14ac:dyDescent="0.35">
      <c r="A201" s="217" t="str">
        <f>IF(Tableau1[[#This Row],[Nom
]]&lt;&gt;"",VLOOKUP(Tableau1[[#This Row],[Matricule 
]],BASEDATA,5,FALSE),"")</f>
        <v>DVC</v>
      </c>
      <c r="B201" s="217" t="str">
        <f>IF(Tableau1[[#This Row],[Nom
]]&lt;&gt;"",VLOOKUP(Tableau1[[#This Row],[Matricule 
]],BASEDATA,3,FALSE),"")</f>
        <v>Lattes</v>
      </c>
      <c r="C201" s="218" t="str">
        <f>IF(Tableau1[[#This Row],[Nom
]]&lt;&gt;"",VLOOKUP(Tableau1[[#This Row],[Matricule 
]],BASEDATA,2,FALSE),"")</f>
        <v>JACKEL</v>
      </c>
      <c r="D201" s="219">
        <f>IF(Tableau1[[#This Row],[Nom
]]&lt;&gt;"",VLOOKUP(E201,DATA!A:U,3,FALSE),"")</f>
        <v>104645</v>
      </c>
      <c r="E201" s="220" t="s">
        <v>126</v>
      </c>
      <c r="F201" s="219" t="str">
        <f>IF(Tableau1[[#This Row],[Nom
]]&lt;&gt;"",VLOOKUP(E201,DATA!A:U,2,FALSE),"")</f>
        <v>Jean-Pierre</v>
      </c>
      <c r="G201" s="205" t="s">
        <v>9</v>
      </c>
      <c r="H201" s="205" t="s">
        <v>1344</v>
      </c>
      <c r="I201" s="221"/>
      <c r="J201" s="205" t="s">
        <v>1329</v>
      </c>
      <c r="K201" s="206">
        <v>7</v>
      </c>
      <c r="L201" s="207">
        <v>165</v>
      </c>
      <c r="M201" s="222" t="s">
        <v>5</v>
      </c>
      <c r="N201" s="223" t="s">
        <v>1449</v>
      </c>
      <c r="O201" s="222"/>
      <c r="P201" s="223"/>
    </row>
    <row r="202" spans="1:16" x14ac:dyDescent="0.35">
      <c r="A202" s="217" t="str">
        <f>IF(Tableau1[[#This Row],[Nom
]]&lt;&gt;"",VLOOKUP(Tableau1[[#This Row],[Matricule 
]],BASEDATA,5,FALSE),"")</f>
        <v>DVC</v>
      </c>
      <c r="B202" s="217" t="str">
        <f>IF(Tableau1[[#This Row],[Nom
]]&lt;&gt;"",VLOOKUP(Tableau1[[#This Row],[Matricule 
]],BASEDATA,3,FALSE),"")</f>
        <v>Lattes</v>
      </c>
      <c r="C202" s="218" t="str">
        <f>IF(Tableau1[[#This Row],[Nom
]]&lt;&gt;"",VLOOKUP(Tableau1[[#This Row],[Matricule 
]],BASEDATA,2,FALSE),"")</f>
        <v>JACKEL</v>
      </c>
      <c r="D202" s="219">
        <f>IF(Tableau1[[#This Row],[Nom
]]&lt;&gt;"",VLOOKUP(E202,DATA!A:U,3,FALSE),"")</f>
        <v>104645</v>
      </c>
      <c r="E202" s="220" t="s">
        <v>126</v>
      </c>
      <c r="F202" s="219" t="str">
        <f>IF(Tableau1[[#This Row],[Nom
]]&lt;&gt;"",VLOOKUP(E202,DATA!A:U,2,FALSE),"")</f>
        <v>Jean-Pierre</v>
      </c>
      <c r="G202" s="205" t="s">
        <v>9</v>
      </c>
      <c r="H202" s="205" t="s">
        <v>1348</v>
      </c>
      <c r="I202" s="221"/>
      <c r="J202" s="205" t="s">
        <v>1349</v>
      </c>
      <c r="K202" s="206">
        <v>10.5</v>
      </c>
      <c r="L202" s="207">
        <v>260</v>
      </c>
      <c r="M202" s="222" t="s">
        <v>5</v>
      </c>
      <c r="N202" s="223" t="s">
        <v>1449</v>
      </c>
      <c r="O202" s="222"/>
      <c r="P202" s="223"/>
    </row>
    <row r="203" spans="1:16" x14ac:dyDescent="0.35">
      <c r="A203" s="217" t="str">
        <f>IF(Tableau1[[#This Row],[Nom
]]&lt;&gt;"",VLOOKUP(Tableau1[[#This Row],[Matricule 
]],BASEDATA,5,FALSE),"")</f>
        <v>DVC</v>
      </c>
      <c r="B203" s="217" t="str">
        <f>IF(Tableau1[[#This Row],[Nom
]]&lt;&gt;"",VLOOKUP(Tableau1[[#This Row],[Matricule 
]],BASEDATA,3,FALSE),"")</f>
        <v>STG</v>
      </c>
      <c r="C203" s="218" t="str">
        <f>IF(Tableau1[[#This Row],[Nom
]]&lt;&gt;"",VLOOKUP(Tableau1[[#This Row],[Matricule 
]],BASEDATA,2,FALSE),"")</f>
        <v>FOUASSIER</v>
      </c>
      <c r="D203" s="219">
        <f>IF(Tableau1[[#This Row],[Nom
]]&lt;&gt;"",VLOOKUP(E203,DATA!A:U,3,FALSE),"")</f>
        <v>32976</v>
      </c>
      <c r="E203" s="220" t="s">
        <v>1189</v>
      </c>
      <c r="F203" s="219" t="str">
        <f>IF(Tableau1[[#This Row],[Nom
]]&lt;&gt;"",VLOOKUP(E203,DATA!A:U,2,FALSE),"")</f>
        <v>Didier</v>
      </c>
      <c r="G203" s="205" t="s">
        <v>9</v>
      </c>
      <c r="H203" s="205" t="s">
        <v>1331</v>
      </c>
      <c r="I203" s="221"/>
      <c r="J203" s="205" t="s">
        <v>1329</v>
      </c>
      <c r="K203" s="206">
        <v>1.5</v>
      </c>
      <c r="L203" s="207">
        <v>53</v>
      </c>
      <c r="M203" s="222" t="s">
        <v>5</v>
      </c>
      <c r="N203" s="223" t="s">
        <v>1449</v>
      </c>
      <c r="O203" s="222"/>
      <c r="P203" s="223"/>
    </row>
    <row r="204" spans="1:16" x14ac:dyDescent="0.35">
      <c r="A204" s="217" t="str">
        <f>IF(Tableau1[[#This Row],[Nom
]]&lt;&gt;"",VLOOKUP(Tableau1[[#This Row],[Matricule 
]],BASEDATA,5,FALSE),"")</f>
        <v>DVC</v>
      </c>
      <c r="B204" s="217" t="str">
        <f>IF(Tableau1[[#This Row],[Nom
]]&lt;&gt;"",VLOOKUP(Tableau1[[#This Row],[Matricule 
]],BASEDATA,3,FALSE),"")</f>
        <v>STG</v>
      </c>
      <c r="C204" s="218" t="str">
        <f>IF(Tableau1[[#This Row],[Nom
]]&lt;&gt;"",VLOOKUP(Tableau1[[#This Row],[Matricule 
]],BASEDATA,2,FALSE),"")</f>
        <v>FOUASSIER</v>
      </c>
      <c r="D204" s="219">
        <f>IF(Tableau1[[#This Row],[Nom
]]&lt;&gt;"",VLOOKUP(E204,DATA!A:U,3,FALSE),"")</f>
        <v>32976</v>
      </c>
      <c r="E204" s="220" t="s">
        <v>1189</v>
      </c>
      <c r="F204" s="219" t="str">
        <f>IF(Tableau1[[#This Row],[Nom
]]&lt;&gt;"",VLOOKUP(E204,DATA!A:U,2,FALSE),"")</f>
        <v>Didier</v>
      </c>
      <c r="G204" s="205" t="s">
        <v>9</v>
      </c>
      <c r="H204" s="205" t="s">
        <v>1351</v>
      </c>
      <c r="I204" s="221"/>
      <c r="J204" s="205" t="s">
        <v>1349</v>
      </c>
      <c r="K204" s="206">
        <v>10.5</v>
      </c>
      <c r="L204" s="207">
        <v>260</v>
      </c>
      <c r="M204" s="222" t="s">
        <v>5</v>
      </c>
      <c r="N204" s="223" t="s">
        <v>1449</v>
      </c>
      <c r="O204" s="222"/>
      <c r="P204" s="223"/>
    </row>
    <row r="205" spans="1:16" x14ac:dyDescent="0.35">
      <c r="A205" s="217" t="str">
        <f>IF(Tableau1[[#This Row],[Nom
]]&lt;&gt;"",VLOOKUP(Tableau1[[#This Row],[Matricule 
]],BASEDATA,5,FALSE),"")</f>
        <v>DVC</v>
      </c>
      <c r="B205" s="217" t="str">
        <f>IF(Tableau1[[#This Row],[Nom
]]&lt;&gt;"",VLOOKUP(Tableau1[[#This Row],[Matricule 
]],BASEDATA,3,FALSE),"")</f>
        <v>STG</v>
      </c>
      <c r="C205" s="218" t="str">
        <f>IF(Tableau1[[#This Row],[Nom
]]&lt;&gt;"",VLOOKUP(Tableau1[[#This Row],[Matricule 
]],BASEDATA,2,FALSE),"")</f>
        <v>XUEREB</v>
      </c>
      <c r="D205" s="219">
        <f>IF(Tableau1[[#This Row],[Nom
]]&lt;&gt;"",VLOOKUP(E205,DATA!A:U,3,FALSE),"")</f>
        <v>332591</v>
      </c>
      <c r="E205" s="220" t="s">
        <v>1194</v>
      </c>
      <c r="F205" s="219" t="str">
        <f>IF(Tableau1[[#This Row],[Nom
]]&lt;&gt;"",VLOOKUP(E205,DATA!A:U,2,FALSE),"")</f>
        <v xml:space="preserve">Julie </v>
      </c>
      <c r="G205" s="205" t="s">
        <v>9</v>
      </c>
      <c r="H205" s="205" t="s">
        <v>1331</v>
      </c>
      <c r="I205" s="221"/>
      <c r="J205" s="205" t="s">
        <v>1329</v>
      </c>
      <c r="K205" s="206">
        <v>1.5</v>
      </c>
      <c r="L205" s="207">
        <v>53</v>
      </c>
      <c r="M205" s="222" t="s">
        <v>5</v>
      </c>
      <c r="N205" s="223" t="s">
        <v>1449</v>
      </c>
      <c r="O205" s="222"/>
      <c r="P205" s="223"/>
    </row>
    <row r="206" spans="1:16" x14ac:dyDescent="0.35">
      <c r="A206" s="217" t="str">
        <f>IF(Tableau1[[#This Row],[Nom
]]&lt;&gt;"",VLOOKUP(Tableau1[[#This Row],[Matricule 
]],BASEDATA,5,FALSE),"")</f>
        <v>Non DVC</v>
      </c>
      <c r="B206" s="217" t="str">
        <f>IF(Tableau1[[#This Row],[Nom
]]&lt;&gt;"",VLOOKUP(Tableau1[[#This Row],[Matricule 
]],BASEDATA,3,FALSE),"")</f>
        <v>Aub.</v>
      </c>
      <c r="C206" s="218" t="str">
        <f>IF(Tableau1[[#This Row],[Nom
]]&lt;&gt;"",VLOOKUP(Tableau1[[#This Row],[Matricule 
]],BASEDATA,2,FALSE),"")</f>
        <v>PIFFAUT</v>
      </c>
      <c r="D206" s="219">
        <f>IF(Tableau1[[#This Row],[Nom
]]&lt;&gt;"",VLOOKUP(E206,DATA!A:U,3,FALSE),"")</f>
        <v>103054</v>
      </c>
      <c r="E206" s="220" t="s">
        <v>751</v>
      </c>
      <c r="F206" s="219" t="str">
        <f>IF(Tableau1[[#This Row],[Nom
]]&lt;&gt;"",VLOOKUP(E206,DATA!A:U,2,FALSE),"")</f>
        <v>Roland</v>
      </c>
      <c r="G206" s="205" t="s">
        <v>9</v>
      </c>
      <c r="H206" s="205" t="s">
        <v>1351</v>
      </c>
      <c r="I206" s="221"/>
      <c r="J206" s="205" t="s">
        <v>1349</v>
      </c>
      <c r="K206" s="206">
        <v>10.5</v>
      </c>
      <c r="L206" s="207">
        <v>260</v>
      </c>
      <c r="M206" s="222" t="s">
        <v>5</v>
      </c>
      <c r="N206" s="223" t="s">
        <v>1449</v>
      </c>
      <c r="O206" s="222"/>
      <c r="P206" s="223"/>
    </row>
    <row r="207" spans="1:16" x14ac:dyDescent="0.35">
      <c r="A207" s="208" t="str">
        <f>IF(Tableau1[[#This Row],[Nom
]]&lt;&gt;"",VLOOKUP(Tableau1[[#This Row],[Matricule 
]],BASEDATA,5,FALSE),"")</f>
        <v>DVC</v>
      </c>
      <c r="B207" s="217" t="str">
        <f>IF(Tableau1[[#This Row],[Nom
]]&lt;&gt;"",VLOOKUP(Tableau1[[#This Row],[Matricule 
]],BASEDATA,3,FALSE),"")</f>
        <v>STG</v>
      </c>
      <c r="C207" s="218" t="str">
        <f>IF(Tableau1[[#This Row],[Nom
]]&lt;&gt;"",VLOOKUP(Tableau1[[#This Row],[Matricule 
]],BASEDATA,2,FALSE),"")</f>
        <v>XUEREB</v>
      </c>
      <c r="D207" s="219">
        <f>IF(Tableau1[[#This Row],[Nom
]]&lt;&gt;"",VLOOKUP(E207,DATA!A:U,3,FALSE),"")</f>
        <v>10555045</v>
      </c>
      <c r="E207" s="204" t="s">
        <v>1198</v>
      </c>
      <c r="F207" s="219" t="str">
        <f>IF(Tableau1[[#This Row],[Nom
]]&lt;&gt;"",VLOOKUP(E207,DATA!A:U,2,FALSE),"")</f>
        <v>Stephane</v>
      </c>
      <c r="G207" s="205" t="s">
        <v>9</v>
      </c>
      <c r="H207" s="205" t="s">
        <v>1328</v>
      </c>
      <c r="I207" s="206"/>
      <c r="J207" s="205" t="s">
        <v>1329</v>
      </c>
      <c r="K207" s="206">
        <v>7</v>
      </c>
      <c r="L207" s="207">
        <v>124</v>
      </c>
      <c r="M207" s="222" t="s">
        <v>5</v>
      </c>
      <c r="N207" s="223" t="s">
        <v>1449</v>
      </c>
      <c r="O207" s="212"/>
      <c r="P207" s="213"/>
    </row>
    <row r="208" spans="1:16" x14ac:dyDescent="0.35">
      <c r="A208" s="217" t="str">
        <f>IF(Tableau1[[#This Row],[Nom
]]&lt;&gt;"",VLOOKUP(Tableau1[[#This Row],[Matricule 
]],BASEDATA,5,FALSE),"")</f>
        <v>DVC</v>
      </c>
      <c r="B208" s="217" t="str">
        <f>IF(Tableau1[[#This Row],[Nom
]]&lt;&gt;"",VLOOKUP(Tableau1[[#This Row],[Matricule 
]],BASEDATA,3,FALSE),"")</f>
        <v>Aub.</v>
      </c>
      <c r="C208" s="218" t="str">
        <f>IF(Tableau1[[#This Row],[Nom
]]&lt;&gt;"",VLOOKUP(Tableau1[[#This Row],[Matricule 
]],BASEDATA,2,FALSE),"")</f>
        <v>SENEPART</v>
      </c>
      <c r="D208" s="219">
        <f>IF(Tableau1[[#This Row],[Nom
]]&lt;&gt;"",VLOOKUP(E208,DATA!A:U,3,FALSE),"")</f>
        <v>103094</v>
      </c>
      <c r="E208" s="220" t="s">
        <v>756</v>
      </c>
      <c r="F208" s="219" t="str">
        <f>IF(Tableau1[[#This Row],[Nom
]]&lt;&gt;"",VLOOKUP(E208,DATA!A:U,2,FALSE),"")</f>
        <v>Patricia</v>
      </c>
      <c r="G208" s="205" t="s">
        <v>9</v>
      </c>
      <c r="H208" s="205" t="s">
        <v>1331</v>
      </c>
      <c r="I208" s="221"/>
      <c r="J208" s="205" t="s">
        <v>1329</v>
      </c>
      <c r="K208" s="206">
        <v>1.5</v>
      </c>
      <c r="L208" s="207">
        <v>53</v>
      </c>
      <c r="M208" s="222" t="s">
        <v>5</v>
      </c>
      <c r="N208" s="223" t="s">
        <v>1449</v>
      </c>
      <c r="O208" s="222"/>
      <c r="P208" s="223"/>
    </row>
    <row r="209" spans="1:16" x14ac:dyDescent="0.35">
      <c r="A209" s="217" t="str">
        <f>IF(Tableau1[[#This Row],[Nom
]]&lt;&gt;"",VLOOKUP(Tableau1[[#This Row],[Matricule 
]],BASEDATA,5,FALSE),"")</f>
        <v>DVC</v>
      </c>
      <c r="B209" s="217" t="str">
        <f>IF(Tableau1[[#This Row],[Nom
]]&lt;&gt;"",VLOOKUP(Tableau1[[#This Row],[Matricule 
]],BASEDATA,3,FALSE),"")</f>
        <v>Aub.</v>
      </c>
      <c r="C209" s="218" t="str">
        <f>IF(Tableau1[[#This Row],[Nom
]]&lt;&gt;"",VLOOKUP(Tableau1[[#This Row],[Matricule 
]],BASEDATA,2,FALSE),"")</f>
        <v>SENEPART</v>
      </c>
      <c r="D209" s="219">
        <f>IF(Tableau1[[#This Row],[Nom
]]&lt;&gt;"",VLOOKUP(E209,DATA!A:U,3,FALSE),"")</f>
        <v>103013</v>
      </c>
      <c r="E209" s="220" t="s">
        <v>136</v>
      </c>
      <c r="F209" s="219" t="str">
        <f>IF(Tableau1[[#This Row],[Nom
]]&lt;&gt;"",VLOOKUP(E209,DATA!A:U,2,FALSE),"")</f>
        <v>Bastien</v>
      </c>
      <c r="G209" s="205" t="s">
        <v>9</v>
      </c>
      <c r="H209" s="205" t="s">
        <v>1331</v>
      </c>
      <c r="I209" s="221"/>
      <c r="J209" s="205" t="s">
        <v>1329</v>
      </c>
      <c r="K209" s="206">
        <v>1.5</v>
      </c>
      <c r="L209" s="207">
        <v>53</v>
      </c>
      <c r="M209" s="222" t="s">
        <v>5</v>
      </c>
      <c r="N209" s="223" t="s">
        <v>1449</v>
      </c>
      <c r="O209" s="222"/>
      <c r="P209" s="223"/>
    </row>
    <row r="210" spans="1:16" x14ac:dyDescent="0.35">
      <c r="A210" s="217" t="str">
        <f>IF(Tableau1[[#This Row],[Nom
]]&lt;&gt;"",VLOOKUP(Tableau1[[#This Row],[Matricule 
]],BASEDATA,5,FALSE),"")</f>
        <v>DVC</v>
      </c>
      <c r="B210" s="217" t="str">
        <f>IF(Tableau1[[#This Row],[Nom
]]&lt;&gt;"",VLOOKUP(Tableau1[[#This Row],[Matricule 
]],BASEDATA,3,FALSE),"")</f>
        <v>Aub.</v>
      </c>
      <c r="C210" s="218" t="str">
        <f>IF(Tableau1[[#This Row],[Nom
]]&lt;&gt;"",VLOOKUP(Tableau1[[#This Row],[Matricule 
]],BASEDATA,2,FALSE),"")</f>
        <v>SENEPART</v>
      </c>
      <c r="D210" s="219">
        <f>IF(Tableau1[[#This Row],[Nom
]]&lt;&gt;"",VLOOKUP(E210,DATA!A:U,3,FALSE),"")</f>
        <v>103013</v>
      </c>
      <c r="E210" s="220" t="s">
        <v>136</v>
      </c>
      <c r="F210" s="219" t="str">
        <f>IF(Tableau1[[#This Row],[Nom
]]&lt;&gt;"",VLOOKUP(E210,DATA!A:U,2,FALSE),"")</f>
        <v>Bastien</v>
      </c>
      <c r="G210" s="205" t="s">
        <v>9</v>
      </c>
      <c r="H210" s="205" t="s">
        <v>1345</v>
      </c>
      <c r="I210" s="221"/>
      <c r="J210" s="205" t="s">
        <v>1346</v>
      </c>
      <c r="K210" s="206">
        <v>7</v>
      </c>
      <c r="L210" s="207">
        <v>117</v>
      </c>
      <c r="M210" s="222" t="s">
        <v>5</v>
      </c>
      <c r="N210" s="223" t="s">
        <v>1449</v>
      </c>
      <c r="O210" s="222"/>
      <c r="P210" s="223"/>
    </row>
    <row r="211" spans="1:16" x14ac:dyDescent="0.35">
      <c r="A211" s="217" t="str">
        <f>IF(Tableau1[[#This Row],[Nom
]]&lt;&gt;"",VLOOKUP(Tableau1[[#This Row],[Matricule 
]],BASEDATA,5,FALSE),"")</f>
        <v>DVC</v>
      </c>
      <c r="B211" s="217" t="str">
        <f>IF(Tableau1[[#This Row],[Nom
]]&lt;&gt;"",VLOOKUP(Tableau1[[#This Row],[Matricule 
]],BASEDATA,3,FALSE),"")</f>
        <v>Aub.</v>
      </c>
      <c r="C211" s="218" t="str">
        <f>IF(Tableau1[[#This Row],[Nom
]]&lt;&gt;"",VLOOKUP(Tableau1[[#This Row],[Matricule 
]],BASEDATA,2,FALSE),"")</f>
        <v>FUENTES</v>
      </c>
      <c r="D211" s="219">
        <f>IF(Tableau1[[#This Row],[Nom
]]&lt;&gt;"",VLOOKUP(E211,DATA!A:U,3,FALSE),"")</f>
        <v>102963</v>
      </c>
      <c r="E211" s="220" t="s">
        <v>762</v>
      </c>
      <c r="F211" s="219" t="str">
        <f>IF(Tableau1[[#This Row],[Nom
]]&lt;&gt;"",VLOOKUP(E211,DATA!A:U,2,FALSE),"")</f>
        <v>Harold</v>
      </c>
      <c r="G211" s="205" t="s">
        <v>9</v>
      </c>
      <c r="H211" s="205" t="s">
        <v>1331</v>
      </c>
      <c r="I211" s="221"/>
      <c r="J211" s="205" t="s">
        <v>1329</v>
      </c>
      <c r="K211" s="206">
        <v>1.5</v>
      </c>
      <c r="L211" s="207">
        <v>53</v>
      </c>
      <c r="M211" s="222" t="s">
        <v>5</v>
      </c>
      <c r="N211" s="223" t="s">
        <v>1449</v>
      </c>
      <c r="O211" s="222"/>
      <c r="P211" s="223"/>
    </row>
    <row r="212" spans="1:16" x14ac:dyDescent="0.35">
      <c r="A212" s="217" t="str">
        <f>IF(Tableau1[[#This Row],[Nom
]]&lt;&gt;"",VLOOKUP(Tableau1[[#This Row],[Matricule 
]],BASEDATA,5,FALSE),"")</f>
        <v>DVC</v>
      </c>
      <c r="B212" s="217" t="str">
        <f>IF(Tableau1[[#This Row],[Nom
]]&lt;&gt;"",VLOOKUP(Tableau1[[#This Row],[Matricule 
]],BASEDATA,3,FALSE),"")</f>
        <v>Aub.</v>
      </c>
      <c r="C212" s="218" t="str">
        <f>IF(Tableau1[[#This Row],[Nom
]]&lt;&gt;"",VLOOKUP(Tableau1[[#This Row],[Matricule 
]],BASEDATA,2,FALSE),"")</f>
        <v>FUENTES</v>
      </c>
      <c r="D212" s="219">
        <f>IF(Tableau1[[#This Row],[Nom
]]&lt;&gt;"",VLOOKUP(E212,DATA!A:U,3,FALSE),"")</f>
        <v>102963</v>
      </c>
      <c r="E212" s="220" t="s">
        <v>762</v>
      </c>
      <c r="F212" s="219" t="str">
        <f>IF(Tableau1[[#This Row],[Nom
]]&lt;&gt;"",VLOOKUP(E212,DATA!A:U,2,FALSE),"")</f>
        <v>Harold</v>
      </c>
      <c r="G212" s="205" t="s">
        <v>9</v>
      </c>
      <c r="H212" s="205" t="s">
        <v>1345</v>
      </c>
      <c r="I212" s="221"/>
      <c r="J212" s="205" t="s">
        <v>1346</v>
      </c>
      <c r="K212" s="206">
        <v>7</v>
      </c>
      <c r="L212" s="207">
        <v>117</v>
      </c>
      <c r="M212" s="222" t="s">
        <v>5</v>
      </c>
      <c r="N212" s="223" t="s">
        <v>1449</v>
      </c>
      <c r="O212" s="222"/>
      <c r="P212" s="223"/>
    </row>
    <row r="213" spans="1:16" x14ac:dyDescent="0.35">
      <c r="A213" s="217" t="str">
        <f>IF(Tableau1[[#This Row],[Nom
]]&lt;&gt;"",VLOOKUP(Tableau1[[#This Row],[Matricule 
]],BASEDATA,5,FALSE),"")</f>
        <v>DVC</v>
      </c>
      <c r="B213" s="217" t="str">
        <f>IF(Tableau1[[#This Row],[Nom
]]&lt;&gt;"",VLOOKUP(Tableau1[[#This Row],[Matricule 
]],BASEDATA,3,FALSE),"")</f>
        <v>Aub.</v>
      </c>
      <c r="C213" s="218" t="str">
        <f>IF(Tableau1[[#This Row],[Nom
]]&lt;&gt;"",VLOOKUP(Tableau1[[#This Row],[Matricule 
]],BASEDATA,2,FALSE),"")</f>
        <v>FUENTES</v>
      </c>
      <c r="D213" s="219">
        <f>IF(Tableau1[[#This Row],[Nom
]]&lt;&gt;"",VLOOKUP(E213,DATA!A:U,3,FALSE),"")</f>
        <v>102963</v>
      </c>
      <c r="E213" s="220" t="s">
        <v>762</v>
      </c>
      <c r="F213" s="219" t="str">
        <f>IF(Tableau1[[#This Row],[Nom
]]&lt;&gt;"",VLOOKUP(E213,DATA!A:U,2,FALSE),"")</f>
        <v>Harold</v>
      </c>
      <c r="G213" s="205" t="s">
        <v>9</v>
      </c>
      <c r="H213" s="205" t="s">
        <v>1351</v>
      </c>
      <c r="I213" s="221"/>
      <c r="J213" s="205" t="s">
        <v>1349</v>
      </c>
      <c r="K213" s="206">
        <v>10.5</v>
      </c>
      <c r="L213" s="207">
        <v>260</v>
      </c>
      <c r="M213" s="222" t="s">
        <v>5</v>
      </c>
      <c r="N213" s="223" t="s">
        <v>1449</v>
      </c>
      <c r="O213" s="222"/>
      <c r="P213" s="223"/>
    </row>
    <row r="214" spans="1:16" x14ac:dyDescent="0.35">
      <c r="A214" s="217" t="str">
        <f>IF(Tableau1[[#This Row],[Nom
]]&lt;&gt;"",VLOOKUP(Tableau1[[#This Row],[Matricule 
]],BASEDATA,5,FALSE),"")</f>
        <v>DVC</v>
      </c>
      <c r="B214" s="217" t="str">
        <f>IF(Tableau1[[#This Row],[Nom
]]&lt;&gt;"",VLOOKUP(Tableau1[[#This Row],[Matricule 
]],BASEDATA,3,FALSE),"")</f>
        <v>Lattes</v>
      </c>
      <c r="C214" s="218" t="str">
        <f>IF(Tableau1[[#This Row],[Nom
]]&lt;&gt;"",VLOOKUP(Tableau1[[#This Row],[Matricule 
]],BASEDATA,2,FALSE),"")</f>
        <v>VERNE</v>
      </c>
      <c r="D214" s="219">
        <f>IF(Tableau1[[#This Row],[Nom
]]&lt;&gt;"",VLOOKUP(E214,DATA!A:U,3,FALSE),"")</f>
        <v>191733</v>
      </c>
      <c r="E214" s="220" t="s">
        <v>1136</v>
      </c>
      <c r="F214" s="219" t="str">
        <f>IF(Tableau1[[#This Row],[Nom
]]&lt;&gt;"",VLOOKUP(E214,DATA!A:U,2,FALSE),"")</f>
        <v>Roxane</v>
      </c>
      <c r="G214" s="205" t="s">
        <v>9</v>
      </c>
      <c r="H214" s="205" t="s">
        <v>1328</v>
      </c>
      <c r="I214" s="221"/>
      <c r="J214" s="205" t="s">
        <v>1329</v>
      </c>
      <c r="K214" s="206">
        <v>7</v>
      </c>
      <c r="L214" s="207">
        <v>124</v>
      </c>
      <c r="M214" s="222" t="s">
        <v>5</v>
      </c>
      <c r="N214" s="223" t="s">
        <v>1449</v>
      </c>
      <c r="O214" s="222"/>
      <c r="P214" s="223"/>
    </row>
    <row r="215" spans="1:16" x14ac:dyDescent="0.35">
      <c r="A215" s="217" t="str">
        <f>IF(Tableau1[[#This Row],[Nom
]]&lt;&gt;"",VLOOKUP(Tableau1[[#This Row],[Matricule 
]],BASEDATA,5,FALSE),"")</f>
        <v>Non DVC</v>
      </c>
      <c r="B215" s="217" t="str">
        <f>IF(Tableau1[[#This Row],[Nom
]]&lt;&gt;"",VLOOKUP(Tableau1[[#This Row],[Matricule 
]],BASEDATA,3,FALSE),"")</f>
        <v>Aub.</v>
      </c>
      <c r="C215" s="218" t="str">
        <f>IF(Tableau1[[#This Row],[Nom
]]&lt;&gt;"",VLOOKUP(Tableau1[[#This Row],[Matricule 
]],BASEDATA,2,FALSE),"")</f>
        <v>PIFFAUT</v>
      </c>
      <c r="D215" s="219">
        <f>IF(Tableau1[[#This Row],[Nom
]]&lt;&gt;"",VLOOKUP(E215,DATA!A:U,3,FALSE),"")</f>
        <v>102978</v>
      </c>
      <c r="E215" s="220" t="s">
        <v>766</v>
      </c>
      <c r="F215" s="219" t="str">
        <f>IF(Tableau1[[#This Row],[Nom
]]&lt;&gt;"",VLOOKUP(E215,DATA!A:U,2,FALSE),"")</f>
        <v>Jean-Yves</v>
      </c>
      <c r="G215" s="205" t="s">
        <v>9</v>
      </c>
      <c r="H215" s="205" t="s">
        <v>1351</v>
      </c>
      <c r="I215" s="221"/>
      <c r="J215" s="205" t="s">
        <v>1349</v>
      </c>
      <c r="K215" s="206">
        <v>10.5</v>
      </c>
      <c r="L215" s="207">
        <v>260</v>
      </c>
      <c r="M215" s="222" t="s">
        <v>5</v>
      </c>
      <c r="N215" s="223" t="s">
        <v>1449</v>
      </c>
      <c r="O215" s="222"/>
      <c r="P215" s="223"/>
    </row>
    <row r="216" spans="1:16" x14ac:dyDescent="0.35">
      <c r="A216" s="217" t="str">
        <f>IF(Tableau1[[#This Row],[Nom
]]&lt;&gt;"",VLOOKUP(Tableau1[[#This Row],[Matricule 
]],BASEDATA,5,FALSE),"")</f>
        <v>DVC</v>
      </c>
      <c r="B216" s="217" t="str">
        <f>IF(Tableau1[[#This Row],[Nom
]]&lt;&gt;"",VLOOKUP(Tableau1[[#This Row],[Matricule 
]],BASEDATA,3,FALSE),"")</f>
        <v>Aub.</v>
      </c>
      <c r="C216" s="218" t="str">
        <f>IF(Tableau1[[#This Row],[Nom
]]&lt;&gt;"",VLOOKUP(Tableau1[[#This Row],[Matricule 
]],BASEDATA,2,FALSE),"")</f>
        <v>SENEPART</v>
      </c>
      <c r="D216" s="219">
        <f>IF(Tableau1[[#This Row],[Nom
]]&lt;&gt;"",VLOOKUP(E216,DATA!A:U,3,FALSE),"")</f>
        <v>102997</v>
      </c>
      <c r="E216" s="220" t="s">
        <v>771</v>
      </c>
      <c r="F216" s="219" t="str">
        <f>IF(Tableau1[[#This Row],[Nom
]]&lt;&gt;"",VLOOKUP(E216,DATA!A:U,2,FALSE),"")</f>
        <v>Philippe</v>
      </c>
      <c r="G216" s="205" t="s">
        <v>9</v>
      </c>
      <c r="H216" s="205" t="s">
        <v>1331</v>
      </c>
      <c r="I216" s="221"/>
      <c r="J216" s="205" t="s">
        <v>1329</v>
      </c>
      <c r="K216" s="206">
        <v>1.5</v>
      </c>
      <c r="L216" s="207">
        <v>53</v>
      </c>
      <c r="M216" s="222" t="s">
        <v>5</v>
      </c>
      <c r="N216" s="223" t="s">
        <v>1449</v>
      </c>
      <c r="O216" s="222"/>
      <c r="P216" s="223"/>
    </row>
    <row r="217" spans="1:16" x14ac:dyDescent="0.35">
      <c r="A217" s="217" t="str">
        <f>IF(Tableau1[[#This Row],[Nom
]]&lt;&gt;"",VLOOKUP(Tableau1[[#This Row],[Matricule 
]],BASEDATA,5,FALSE),"")</f>
        <v>DVC</v>
      </c>
      <c r="B217" s="217" t="str">
        <f>IF(Tableau1[[#This Row],[Nom
]]&lt;&gt;"",VLOOKUP(Tableau1[[#This Row],[Matricule 
]],BASEDATA,3,FALSE),"")</f>
        <v>Aub.</v>
      </c>
      <c r="C217" s="218" t="str">
        <f>IF(Tableau1[[#This Row],[Nom
]]&lt;&gt;"",VLOOKUP(Tableau1[[#This Row],[Matricule 
]],BASEDATA,2,FALSE),"")</f>
        <v>SENEPART</v>
      </c>
      <c r="D217" s="219">
        <f>IF(Tableau1[[#This Row],[Nom
]]&lt;&gt;"",VLOOKUP(E217,DATA!A:U,3,FALSE),"")</f>
        <v>102997</v>
      </c>
      <c r="E217" s="220" t="s">
        <v>771</v>
      </c>
      <c r="F217" s="219" t="str">
        <f>IF(Tableau1[[#This Row],[Nom
]]&lt;&gt;"",VLOOKUP(E217,DATA!A:U,2,FALSE),"")</f>
        <v>Philippe</v>
      </c>
      <c r="G217" s="205" t="s">
        <v>9</v>
      </c>
      <c r="H217" s="205" t="s">
        <v>1351</v>
      </c>
      <c r="I217" s="221"/>
      <c r="J217" s="205" t="s">
        <v>1349</v>
      </c>
      <c r="K217" s="206">
        <v>10.5</v>
      </c>
      <c r="L217" s="207">
        <v>260</v>
      </c>
      <c r="M217" s="222" t="s">
        <v>5</v>
      </c>
      <c r="N217" s="223" t="s">
        <v>1449</v>
      </c>
      <c r="O217" s="222"/>
      <c r="P217" s="223"/>
    </row>
    <row r="218" spans="1:16" x14ac:dyDescent="0.35">
      <c r="A218" s="217" t="str">
        <f>IF(Tableau1[[#This Row],[Nom
]]&lt;&gt;"",VLOOKUP(Tableau1[[#This Row],[Matricule 
]],BASEDATA,5,FALSE),"")</f>
        <v>DVC</v>
      </c>
      <c r="B218" s="217" t="str">
        <f>IF(Tableau1[[#This Row],[Nom
]]&lt;&gt;"",VLOOKUP(Tableau1[[#This Row],[Matricule 
]],BASEDATA,3,FALSE),"")</f>
        <v>Aub.</v>
      </c>
      <c r="C218" s="218" t="str">
        <f>IF(Tableau1[[#This Row],[Nom
]]&lt;&gt;"",VLOOKUP(Tableau1[[#This Row],[Matricule 
]],BASEDATA,2,FALSE),"")</f>
        <v>SENEPART</v>
      </c>
      <c r="D218" s="219">
        <f>IF(Tableau1[[#This Row],[Nom
]]&lt;&gt;"",VLOOKUP(E218,DATA!A:U,3,FALSE),"")</f>
        <v>103090</v>
      </c>
      <c r="E218" s="220" t="s">
        <v>774</v>
      </c>
      <c r="F218" s="219" t="str">
        <f>IF(Tableau1[[#This Row],[Nom
]]&lt;&gt;"",VLOOKUP(E218,DATA!A:U,2,FALSE),"")</f>
        <v>Stephane</v>
      </c>
      <c r="G218" s="205" t="s">
        <v>9</v>
      </c>
      <c r="H218" s="205" t="s">
        <v>1328</v>
      </c>
      <c r="I218" s="221"/>
      <c r="J218" s="205" t="s">
        <v>1329</v>
      </c>
      <c r="K218" s="206">
        <v>7</v>
      </c>
      <c r="L218" s="207">
        <v>124</v>
      </c>
      <c r="M218" s="222" t="s">
        <v>5</v>
      </c>
      <c r="N218" s="223" t="s">
        <v>1449</v>
      </c>
      <c r="O218" s="222"/>
      <c r="P218" s="223"/>
    </row>
    <row r="219" spans="1:16" x14ac:dyDescent="0.35">
      <c r="A219" s="217" t="str">
        <f>IF(Tableau1[[#This Row],[Nom
]]&lt;&gt;"",VLOOKUP(Tableau1[[#This Row],[Matricule 
]],BASEDATA,5,FALSE),"")</f>
        <v>DVC</v>
      </c>
      <c r="B219" s="217" t="str">
        <f>IF(Tableau1[[#This Row],[Nom
]]&lt;&gt;"",VLOOKUP(Tableau1[[#This Row],[Matricule 
]],BASEDATA,3,FALSE),"")</f>
        <v>Aub.</v>
      </c>
      <c r="C219" s="218" t="str">
        <f>IF(Tableau1[[#This Row],[Nom
]]&lt;&gt;"",VLOOKUP(Tableau1[[#This Row],[Matricule 
]],BASEDATA,2,FALSE),"")</f>
        <v>SENEPART</v>
      </c>
      <c r="D219" s="219">
        <f>IF(Tableau1[[#This Row],[Nom
]]&lt;&gt;"",VLOOKUP(E219,DATA!A:U,3,FALSE),"")</f>
        <v>103090</v>
      </c>
      <c r="E219" s="220" t="s">
        <v>774</v>
      </c>
      <c r="F219" s="219" t="str">
        <f>IF(Tableau1[[#This Row],[Nom
]]&lt;&gt;"",VLOOKUP(E219,DATA!A:U,2,FALSE),"")</f>
        <v>Stephane</v>
      </c>
      <c r="G219" s="205" t="s">
        <v>9</v>
      </c>
      <c r="H219" s="205" t="s">
        <v>1331</v>
      </c>
      <c r="I219" s="221"/>
      <c r="J219" s="205" t="s">
        <v>1329</v>
      </c>
      <c r="K219" s="206">
        <v>1.5</v>
      </c>
      <c r="L219" s="207">
        <v>53</v>
      </c>
      <c r="M219" s="222" t="s">
        <v>5</v>
      </c>
      <c r="N219" s="223" t="s">
        <v>1449</v>
      </c>
      <c r="O219" s="222"/>
      <c r="P219" s="223"/>
    </row>
    <row r="220" spans="1:16" x14ac:dyDescent="0.35">
      <c r="A220" s="217" t="str">
        <f>IF(Tableau1[[#This Row],[Nom
]]&lt;&gt;"",VLOOKUP(Tableau1[[#This Row],[Matricule 
]],BASEDATA,5,FALSE),"")</f>
        <v>DVC</v>
      </c>
      <c r="B220" s="217" t="str">
        <f>IF(Tableau1[[#This Row],[Nom
]]&lt;&gt;"",VLOOKUP(Tableau1[[#This Row],[Matricule 
]],BASEDATA,3,FALSE),"")</f>
        <v>Aub.</v>
      </c>
      <c r="C220" s="218" t="str">
        <f>IF(Tableau1[[#This Row],[Nom
]]&lt;&gt;"",VLOOKUP(Tableau1[[#This Row],[Matricule 
]],BASEDATA,2,FALSE),"")</f>
        <v>SENEPART</v>
      </c>
      <c r="D220" s="219">
        <f>IF(Tableau1[[#This Row],[Nom
]]&lt;&gt;"",VLOOKUP(E220,DATA!A:U,3,FALSE),"")</f>
        <v>103090</v>
      </c>
      <c r="E220" s="220" t="s">
        <v>774</v>
      </c>
      <c r="F220" s="219" t="str">
        <f>IF(Tableau1[[#This Row],[Nom
]]&lt;&gt;"",VLOOKUP(E220,DATA!A:U,2,FALSE),"")</f>
        <v>Stephane</v>
      </c>
      <c r="G220" s="205" t="s">
        <v>9</v>
      </c>
      <c r="H220" s="205" t="s">
        <v>1345</v>
      </c>
      <c r="I220" s="221"/>
      <c r="J220" s="205" t="s">
        <v>1346</v>
      </c>
      <c r="K220" s="206">
        <v>7</v>
      </c>
      <c r="L220" s="207">
        <v>117</v>
      </c>
      <c r="M220" s="222" t="s">
        <v>5</v>
      </c>
      <c r="N220" s="223" t="s">
        <v>1449</v>
      </c>
      <c r="O220" s="222"/>
      <c r="P220" s="223"/>
    </row>
    <row r="221" spans="1:16" x14ac:dyDescent="0.35">
      <c r="A221" s="217" t="str">
        <f>IF(Tableau1[[#This Row],[Nom
]]&lt;&gt;"",VLOOKUP(Tableau1[[#This Row],[Matricule 
]],BASEDATA,5,FALSE),"")</f>
        <v>DVC</v>
      </c>
      <c r="B221" s="217" t="str">
        <f>IF(Tableau1[[#This Row],[Nom
]]&lt;&gt;"",VLOOKUP(Tableau1[[#This Row],[Matricule 
]],BASEDATA,3,FALSE),"")</f>
        <v>Lattes</v>
      </c>
      <c r="C221" s="218" t="str">
        <f>IF(Tableau1[[#This Row],[Nom
]]&lt;&gt;"",VLOOKUP(Tableau1[[#This Row],[Matricule 
]],BASEDATA,2,FALSE),"")</f>
        <v>VERNE</v>
      </c>
      <c r="D221" s="219">
        <f>IF(Tableau1[[#This Row],[Nom
]]&lt;&gt;"",VLOOKUP(E221,DATA!A:U,3,FALSE),"")</f>
        <v>191714</v>
      </c>
      <c r="E221" s="220" t="s">
        <v>1132</v>
      </c>
      <c r="F221" s="219" t="str">
        <f>IF(Tableau1[[#This Row],[Nom
]]&lt;&gt;"",VLOOKUP(E221,DATA!A:U,2,FALSE),"")</f>
        <v>Francis</v>
      </c>
      <c r="G221" s="205" t="s">
        <v>9</v>
      </c>
      <c r="H221" s="205" t="s">
        <v>1328</v>
      </c>
      <c r="I221" s="221"/>
      <c r="J221" s="205" t="s">
        <v>1329</v>
      </c>
      <c r="K221" s="206">
        <v>7</v>
      </c>
      <c r="L221" s="207">
        <v>124</v>
      </c>
      <c r="M221" s="222" t="s">
        <v>5</v>
      </c>
      <c r="N221" s="223" t="s">
        <v>1449</v>
      </c>
      <c r="O221" s="222"/>
      <c r="P221" s="223"/>
    </row>
    <row r="222" spans="1:16" x14ac:dyDescent="0.35">
      <c r="A222" s="217" t="str">
        <f>IF(Tableau1[[#This Row],[Nom
]]&lt;&gt;"",VLOOKUP(Tableau1[[#This Row],[Matricule 
]],BASEDATA,5,FALSE),"")</f>
        <v>DVC</v>
      </c>
      <c r="B222" s="217" t="str">
        <f>IF(Tableau1[[#This Row],[Nom
]]&lt;&gt;"",VLOOKUP(Tableau1[[#This Row],[Matricule 
]],BASEDATA,3,FALSE),"")</f>
        <v>Lattes</v>
      </c>
      <c r="C222" s="218" t="str">
        <f>IF(Tableau1[[#This Row],[Nom
]]&lt;&gt;"",VLOOKUP(Tableau1[[#This Row],[Matricule 
]],BASEDATA,2,FALSE),"")</f>
        <v>VERNE</v>
      </c>
      <c r="D222" s="219">
        <f>IF(Tableau1[[#This Row],[Nom
]]&lt;&gt;"",VLOOKUP(E222,DATA!A:U,3,FALSE),"")</f>
        <v>191714</v>
      </c>
      <c r="E222" s="209" t="s">
        <v>1132</v>
      </c>
      <c r="F222" s="219" t="str">
        <f>IF(Tableau1[[#This Row],[Nom
]]&lt;&gt;"",VLOOKUP(E222,DATA!A:U,2,FALSE),"")</f>
        <v>Francis</v>
      </c>
      <c r="G222" s="205" t="s">
        <v>9</v>
      </c>
      <c r="H222" s="205" t="s">
        <v>1328</v>
      </c>
      <c r="I222" s="221"/>
      <c r="J222" s="205" t="s">
        <v>1329</v>
      </c>
      <c r="K222" s="206">
        <v>7</v>
      </c>
      <c r="L222" s="207">
        <v>124</v>
      </c>
      <c r="M222" s="222" t="s">
        <v>5</v>
      </c>
      <c r="N222" s="223" t="s">
        <v>1449</v>
      </c>
      <c r="O222" s="222"/>
      <c r="P222" s="223"/>
    </row>
    <row r="223" spans="1:16" x14ac:dyDescent="0.35">
      <c r="A223" s="217" t="str">
        <f>IF(Tableau1[[#This Row],[Nom
]]&lt;&gt;"",VLOOKUP(Tableau1[[#This Row],[Matricule 
]],BASEDATA,5,FALSE),"")</f>
        <v>DVC</v>
      </c>
      <c r="B223" s="217" t="str">
        <f>IF(Tableau1[[#This Row],[Nom
]]&lt;&gt;"",VLOOKUP(Tableau1[[#This Row],[Matricule 
]],BASEDATA,3,FALSE),"")</f>
        <v>Aub.</v>
      </c>
      <c r="C223" s="218" t="str">
        <f>IF(Tableau1[[#This Row],[Nom
]]&lt;&gt;"",VLOOKUP(Tableau1[[#This Row],[Matricule 
]],BASEDATA,2,FALSE),"")</f>
        <v>ALIX</v>
      </c>
      <c r="D223" s="219">
        <f>IF(Tableau1[[#This Row],[Nom
]]&lt;&gt;"",VLOOKUP(E223,DATA!A:U,3,FALSE),"")</f>
        <v>102902</v>
      </c>
      <c r="E223" s="220" t="s">
        <v>780</v>
      </c>
      <c r="F223" s="219" t="str">
        <f>IF(Tableau1[[#This Row],[Nom
]]&lt;&gt;"",VLOOKUP(E223,DATA!A:U,2,FALSE),"")</f>
        <v>Dominique</v>
      </c>
      <c r="G223" s="205" t="s">
        <v>9</v>
      </c>
      <c r="H223" s="205" t="s">
        <v>1328</v>
      </c>
      <c r="I223" s="221"/>
      <c r="J223" s="205" t="s">
        <v>1329</v>
      </c>
      <c r="K223" s="206">
        <v>7</v>
      </c>
      <c r="L223" s="207">
        <v>124</v>
      </c>
      <c r="M223" s="222" t="s">
        <v>5</v>
      </c>
      <c r="N223" s="223" t="s">
        <v>1449</v>
      </c>
      <c r="O223" s="222"/>
      <c r="P223" s="223"/>
    </row>
    <row r="224" spans="1:16" x14ac:dyDescent="0.35">
      <c r="A224" s="217" t="str">
        <f>IF(Tableau1[[#This Row],[Nom
]]&lt;&gt;"",VLOOKUP(Tableau1[[#This Row],[Matricule 
]],BASEDATA,5,FALSE),"")</f>
        <v>DVC</v>
      </c>
      <c r="B224" s="217" t="str">
        <f>IF(Tableau1[[#This Row],[Nom
]]&lt;&gt;"",VLOOKUP(Tableau1[[#This Row],[Matricule 
]],BASEDATA,3,FALSE),"")</f>
        <v>Aub.</v>
      </c>
      <c r="C224" s="218" t="str">
        <f>IF(Tableau1[[#This Row],[Nom
]]&lt;&gt;"",VLOOKUP(Tableau1[[#This Row],[Matricule 
]],BASEDATA,2,FALSE),"")</f>
        <v>ALIX</v>
      </c>
      <c r="D224" s="219">
        <f>IF(Tableau1[[#This Row],[Nom
]]&lt;&gt;"",VLOOKUP(E224,DATA!A:U,3,FALSE),"")</f>
        <v>102902</v>
      </c>
      <c r="E224" s="220" t="s">
        <v>780</v>
      </c>
      <c r="F224" s="219" t="str">
        <f>IF(Tableau1[[#This Row],[Nom
]]&lt;&gt;"",VLOOKUP(E224,DATA!A:U,2,FALSE),"")</f>
        <v>Dominique</v>
      </c>
      <c r="G224" s="205" t="s">
        <v>9</v>
      </c>
      <c r="H224" s="205" t="s">
        <v>1331</v>
      </c>
      <c r="I224" s="221"/>
      <c r="J224" s="205" t="s">
        <v>1329</v>
      </c>
      <c r="K224" s="206">
        <v>1.5</v>
      </c>
      <c r="L224" s="207">
        <v>53</v>
      </c>
      <c r="M224" s="222" t="s">
        <v>5</v>
      </c>
      <c r="N224" s="223" t="s">
        <v>1449</v>
      </c>
      <c r="O224" s="222"/>
      <c r="P224" s="223"/>
    </row>
    <row r="225" spans="1:16" x14ac:dyDescent="0.35">
      <c r="A225" s="217" t="str">
        <f>IF(Tableau1[[#This Row],[Nom
]]&lt;&gt;"",VLOOKUP(Tableau1[[#This Row],[Matricule 
]],BASEDATA,5,FALSE),"")</f>
        <v>DVC</v>
      </c>
      <c r="B225" s="217" t="str">
        <f>IF(Tableau1[[#This Row],[Nom
]]&lt;&gt;"",VLOOKUP(Tableau1[[#This Row],[Matricule 
]],BASEDATA,3,FALSE),"")</f>
        <v>Aub.</v>
      </c>
      <c r="C225" s="218" t="str">
        <f>IF(Tableau1[[#This Row],[Nom
]]&lt;&gt;"",VLOOKUP(Tableau1[[#This Row],[Matricule 
]],BASEDATA,2,FALSE),"")</f>
        <v>ALIX</v>
      </c>
      <c r="D225" s="219">
        <f>IF(Tableau1[[#This Row],[Nom
]]&lt;&gt;"",VLOOKUP(E225,DATA!A:U,3,FALSE),"")</f>
        <v>102903</v>
      </c>
      <c r="E225" s="220" t="s">
        <v>788</v>
      </c>
      <c r="F225" s="219" t="str">
        <f>IF(Tableau1[[#This Row],[Nom
]]&lt;&gt;"",VLOOKUP(E225,DATA!A:U,2,FALSE),"")</f>
        <v>Jacky</v>
      </c>
      <c r="G225" s="205" t="s">
        <v>9</v>
      </c>
      <c r="H225" s="205" t="s">
        <v>1331</v>
      </c>
      <c r="I225" s="221"/>
      <c r="J225" s="205" t="s">
        <v>1329</v>
      </c>
      <c r="K225" s="206">
        <v>1.5</v>
      </c>
      <c r="L225" s="207">
        <v>53</v>
      </c>
      <c r="M225" s="222" t="s">
        <v>5</v>
      </c>
      <c r="N225" s="223" t="s">
        <v>1449</v>
      </c>
      <c r="O225" s="222"/>
      <c r="P225" s="223"/>
    </row>
    <row r="226" spans="1:16" x14ac:dyDescent="0.35">
      <c r="A226" s="217" t="str">
        <f>IF(Tableau1[[#This Row],[Nom
]]&lt;&gt;"",VLOOKUP(Tableau1[[#This Row],[Matricule 
]],BASEDATA,5,FALSE),"")</f>
        <v>DVC</v>
      </c>
      <c r="B226" s="217" t="str">
        <f>IF(Tableau1[[#This Row],[Nom
]]&lt;&gt;"",VLOOKUP(Tableau1[[#This Row],[Matricule 
]],BASEDATA,3,FALSE),"")</f>
        <v>Aub.</v>
      </c>
      <c r="C226" s="218" t="str">
        <f>IF(Tableau1[[#This Row],[Nom
]]&lt;&gt;"",VLOOKUP(Tableau1[[#This Row],[Matricule 
]],BASEDATA,2,FALSE),"")</f>
        <v>SENEPART</v>
      </c>
      <c r="D226" s="219">
        <f>IF(Tableau1[[#This Row],[Nom
]]&lt;&gt;"",VLOOKUP(E226,DATA!A:U,3,FALSE),"")</f>
        <v>102993</v>
      </c>
      <c r="E226" s="220" t="s">
        <v>792</v>
      </c>
      <c r="F226" s="219" t="str">
        <f>IF(Tableau1[[#This Row],[Nom
]]&lt;&gt;"",VLOOKUP(E226,DATA!A:U,2,FALSE),"")</f>
        <v>Christophe</v>
      </c>
      <c r="G226" s="205" t="s">
        <v>9</v>
      </c>
      <c r="H226" s="205" t="s">
        <v>1345</v>
      </c>
      <c r="I226" s="221"/>
      <c r="J226" s="205" t="s">
        <v>1346</v>
      </c>
      <c r="K226" s="206">
        <v>7</v>
      </c>
      <c r="L226" s="207">
        <v>117</v>
      </c>
      <c r="M226" s="222" t="s">
        <v>5</v>
      </c>
      <c r="N226" s="223" t="s">
        <v>1449</v>
      </c>
      <c r="O226" s="222"/>
      <c r="P226" s="223"/>
    </row>
    <row r="227" spans="1:16" x14ac:dyDescent="0.35">
      <c r="A227" s="217" t="str">
        <f>IF(Tableau1[[#This Row],[Nom
]]&lt;&gt;"",VLOOKUP(Tableau1[[#This Row],[Matricule 
]],BASEDATA,5,FALSE),"")</f>
        <v>Non DVC</v>
      </c>
      <c r="B227" s="217" t="str">
        <f>IF(Tableau1[[#This Row],[Nom
]]&lt;&gt;"",VLOOKUP(Tableau1[[#This Row],[Matricule 
]],BASEDATA,3,FALSE),"")</f>
        <v>STG</v>
      </c>
      <c r="C227" s="218" t="str">
        <f>IF(Tableau1[[#This Row],[Nom
]]&lt;&gt;"",VLOOKUP(Tableau1[[#This Row],[Matricule 
]],BASEDATA,2,FALSE),"")</f>
        <v>FOUASSIER</v>
      </c>
      <c r="D227" s="219">
        <f>IF(Tableau1[[#This Row],[Nom
]]&lt;&gt;"",VLOOKUP(E227,DATA!A:U,3,FALSE),"")</f>
        <v>10550783</v>
      </c>
      <c r="E227" s="220" t="s">
        <v>1205</v>
      </c>
      <c r="F227" s="219" t="str">
        <f>IF(Tableau1[[#This Row],[Nom
]]&lt;&gt;"",VLOOKUP(E227,DATA!A:U,2,FALSE),"")</f>
        <v>Romain</v>
      </c>
      <c r="G227" s="205" t="s">
        <v>9</v>
      </c>
      <c r="H227" s="205" t="s">
        <v>1331</v>
      </c>
      <c r="I227" s="221"/>
      <c r="J227" s="205" t="s">
        <v>1329</v>
      </c>
      <c r="K227" s="206">
        <v>1.5</v>
      </c>
      <c r="L227" s="207">
        <v>53</v>
      </c>
      <c r="M227" s="222" t="s">
        <v>5</v>
      </c>
      <c r="N227" s="223" t="s">
        <v>1449</v>
      </c>
      <c r="O227" s="222"/>
      <c r="P227" s="223"/>
    </row>
    <row r="228" spans="1:16" x14ac:dyDescent="0.35">
      <c r="A228" s="217" t="str">
        <f>IF(Tableau1[[#This Row],[Nom
]]&lt;&gt;"",VLOOKUP(Tableau1[[#This Row],[Matricule 
]],BASEDATA,5,FALSE),"")</f>
        <v>Non DVC</v>
      </c>
      <c r="B228" s="217" t="str">
        <f>IF(Tableau1[[#This Row],[Nom
]]&lt;&gt;"",VLOOKUP(Tableau1[[#This Row],[Matricule 
]],BASEDATA,3,FALSE),"")</f>
        <v>STG</v>
      </c>
      <c r="C228" s="218" t="str">
        <f>IF(Tableau1[[#This Row],[Nom
]]&lt;&gt;"",VLOOKUP(Tableau1[[#This Row],[Matricule 
]],BASEDATA,2,FALSE),"")</f>
        <v>FOUASSIER</v>
      </c>
      <c r="D228" s="219">
        <f>IF(Tableau1[[#This Row],[Nom
]]&lt;&gt;"",VLOOKUP(E228,DATA!A:U,3,FALSE),"")</f>
        <v>10515630</v>
      </c>
      <c r="E228" s="220" t="s">
        <v>107</v>
      </c>
      <c r="F228" s="219" t="str">
        <f>IF(Tableau1[[#This Row],[Nom
]]&lt;&gt;"",VLOOKUP(E228,DATA!A:U,2,FALSE),"")</f>
        <v>Clement</v>
      </c>
      <c r="G228" s="205" t="s">
        <v>9</v>
      </c>
      <c r="H228" s="205" t="s">
        <v>1331</v>
      </c>
      <c r="I228" s="221"/>
      <c r="J228" s="205" t="s">
        <v>1329</v>
      </c>
      <c r="K228" s="206">
        <v>1.5</v>
      </c>
      <c r="L228" s="207">
        <v>53</v>
      </c>
      <c r="M228" s="222" t="s">
        <v>5</v>
      </c>
      <c r="N228" s="223" t="s">
        <v>1449</v>
      </c>
      <c r="O228" s="222"/>
      <c r="P228" s="223"/>
    </row>
    <row r="229" spans="1:16" x14ac:dyDescent="0.35">
      <c r="A229" s="217" t="str">
        <f>IF(Tableau1[[#This Row],[Nom
]]&lt;&gt;"",VLOOKUP(Tableau1[[#This Row],[Matricule 
]],BASEDATA,5,FALSE),"")</f>
        <v>DVC</v>
      </c>
      <c r="B229" s="217" t="str">
        <f>IF(Tableau1[[#This Row],[Nom
]]&lt;&gt;"",VLOOKUP(Tableau1[[#This Row],[Matricule 
]],BASEDATA,3,FALSE),"")</f>
        <v>STG</v>
      </c>
      <c r="C229" s="218" t="str">
        <f>IF(Tableau1[[#This Row],[Nom
]]&lt;&gt;"",VLOOKUP(Tableau1[[#This Row],[Matricule 
]],BASEDATA,2,FALSE),"")</f>
        <v>XUEREB</v>
      </c>
      <c r="D229" s="219">
        <f>IF(Tableau1[[#This Row],[Nom
]]&lt;&gt;"",VLOOKUP(E229,DATA!A:U,3,FALSE),"")</f>
        <v>330997</v>
      </c>
      <c r="E229" s="220" t="s">
        <v>1215</v>
      </c>
      <c r="F229" s="219" t="str">
        <f>IF(Tableau1[[#This Row],[Nom
]]&lt;&gt;"",VLOOKUP(E229,DATA!A:U,2,FALSE),"")</f>
        <v>Jonathan</v>
      </c>
      <c r="G229" s="205" t="s">
        <v>9</v>
      </c>
      <c r="H229" s="205" t="s">
        <v>1331</v>
      </c>
      <c r="I229" s="221"/>
      <c r="J229" s="205" t="s">
        <v>1329</v>
      </c>
      <c r="K229" s="206">
        <v>1.5</v>
      </c>
      <c r="L229" s="207">
        <v>53</v>
      </c>
      <c r="M229" s="222" t="s">
        <v>5</v>
      </c>
      <c r="N229" s="223" t="s">
        <v>1449</v>
      </c>
      <c r="O229" s="222"/>
      <c r="P229" s="223"/>
    </row>
    <row r="230" spans="1:16" x14ac:dyDescent="0.35">
      <c r="A230" s="217" t="str">
        <f>IF(Tableau1[[#This Row],[Nom
]]&lt;&gt;"",VLOOKUP(Tableau1[[#This Row],[Matricule 
]],BASEDATA,5,FALSE),"")</f>
        <v>DVC</v>
      </c>
      <c r="B230" s="217" t="str">
        <f>IF(Tableau1[[#This Row],[Nom
]]&lt;&gt;"",VLOOKUP(Tableau1[[#This Row],[Matricule 
]],BASEDATA,3,FALSE),"")</f>
        <v>STG</v>
      </c>
      <c r="C230" s="218" t="str">
        <f>IF(Tableau1[[#This Row],[Nom
]]&lt;&gt;"",VLOOKUP(Tableau1[[#This Row],[Matricule 
]],BASEDATA,2,FALSE),"")</f>
        <v>XUEREB</v>
      </c>
      <c r="D230" s="219">
        <f>IF(Tableau1[[#This Row],[Nom
]]&lt;&gt;"",VLOOKUP(E230,DATA!A:U,3,FALSE),"")</f>
        <v>330997</v>
      </c>
      <c r="E230" s="220" t="s">
        <v>1215</v>
      </c>
      <c r="F230" s="219" t="str">
        <f>IF(Tableau1[[#This Row],[Nom
]]&lt;&gt;"",VLOOKUP(E230,DATA!A:U,2,FALSE),"")</f>
        <v>Jonathan</v>
      </c>
      <c r="G230" s="205" t="s">
        <v>9</v>
      </c>
      <c r="H230" s="205" t="s">
        <v>1345</v>
      </c>
      <c r="I230" s="221"/>
      <c r="J230" s="205" t="s">
        <v>1346</v>
      </c>
      <c r="K230" s="206">
        <v>7</v>
      </c>
      <c r="L230" s="207">
        <v>117</v>
      </c>
      <c r="M230" s="222" t="s">
        <v>5</v>
      </c>
      <c r="N230" s="223" t="s">
        <v>1449</v>
      </c>
      <c r="O230" s="222"/>
      <c r="P230" s="223"/>
    </row>
    <row r="231" spans="1:16" x14ac:dyDescent="0.35">
      <c r="A231" s="217" t="str">
        <f>IF(Tableau1[[#This Row],[Nom
]]&lt;&gt;"",VLOOKUP(Tableau1[[#This Row],[Matricule 
]],BASEDATA,5,FALSE),"")</f>
        <v>Non DVC</v>
      </c>
      <c r="B231" s="217" t="str">
        <f>IF(Tableau1[[#This Row],[Nom
]]&lt;&gt;"",VLOOKUP(Tableau1[[#This Row],[Matricule 
]],BASEDATA,3,FALSE),"")</f>
        <v>Aub.</v>
      </c>
      <c r="C231" s="218" t="str">
        <f>IF(Tableau1[[#This Row],[Nom
]]&lt;&gt;"",VLOOKUP(Tableau1[[#This Row],[Matricule 
]],BASEDATA,2,FALSE),"")</f>
        <v>RICCARDI</v>
      </c>
      <c r="D231" s="219">
        <f>IF(Tableau1[[#This Row],[Nom
]]&lt;&gt;"",VLOOKUP(E231,DATA!A:U,3,FALSE),"")</f>
        <v>103043</v>
      </c>
      <c r="E231" s="220" t="s">
        <v>804</v>
      </c>
      <c r="F231" s="219" t="str">
        <f>IF(Tableau1[[#This Row],[Nom
]]&lt;&gt;"",VLOOKUP(E231,DATA!A:U,2,FALSE),"")</f>
        <v>Christophe</v>
      </c>
      <c r="G231" s="205" t="s">
        <v>9</v>
      </c>
      <c r="H231" s="205" t="s">
        <v>1331</v>
      </c>
      <c r="I231" s="221"/>
      <c r="J231" s="205" t="s">
        <v>1329</v>
      </c>
      <c r="K231" s="206">
        <v>1.5</v>
      </c>
      <c r="L231" s="207">
        <v>53</v>
      </c>
      <c r="M231" s="222" t="s">
        <v>5</v>
      </c>
      <c r="N231" s="223" t="s">
        <v>1449</v>
      </c>
      <c r="O231" s="222"/>
      <c r="P231" s="223"/>
    </row>
    <row r="232" spans="1:16" x14ac:dyDescent="0.35">
      <c r="A232" s="217" t="str">
        <f>IF(Tableau1[[#This Row],[Nom
]]&lt;&gt;"",VLOOKUP(Tableau1[[#This Row],[Matricule 
]],BASEDATA,5,FALSE),"")</f>
        <v>DVC</v>
      </c>
      <c r="B232" s="217" t="str">
        <f>IF(Tableau1[[#This Row],[Nom
]]&lt;&gt;"",VLOOKUP(Tableau1[[#This Row],[Matricule 
]],BASEDATA,3,FALSE),"")</f>
        <v>STG</v>
      </c>
      <c r="C232" s="218" t="str">
        <f>IF(Tableau1[[#This Row],[Nom
]]&lt;&gt;"",VLOOKUP(Tableau1[[#This Row],[Matricule 
]],BASEDATA,2,FALSE),"")</f>
        <v>XUEREB</v>
      </c>
      <c r="D232" s="219">
        <f>IF(Tableau1[[#This Row],[Nom
]]&lt;&gt;"",VLOOKUP(E232,DATA!A:U,3,FALSE),"")</f>
        <v>228757</v>
      </c>
      <c r="E232" s="220" t="s">
        <v>1220</v>
      </c>
      <c r="F232" s="219" t="str">
        <f>IF(Tableau1[[#This Row],[Nom
]]&lt;&gt;"",VLOOKUP(E232,DATA!A:U,2,FALSE),"")</f>
        <v>Johnattan</v>
      </c>
      <c r="G232" s="205" t="s">
        <v>9</v>
      </c>
      <c r="H232" s="205" t="s">
        <v>1331</v>
      </c>
      <c r="I232" s="221"/>
      <c r="J232" s="205" t="s">
        <v>1329</v>
      </c>
      <c r="K232" s="206">
        <v>1.5</v>
      </c>
      <c r="L232" s="207">
        <v>53</v>
      </c>
      <c r="M232" s="222" t="s">
        <v>5</v>
      </c>
      <c r="N232" s="223" t="s">
        <v>1449</v>
      </c>
      <c r="O232" s="222"/>
      <c r="P232" s="223"/>
    </row>
    <row r="233" spans="1:16" x14ac:dyDescent="0.35">
      <c r="A233" s="217" t="str">
        <f>IF(Tableau1[[#This Row],[Nom
]]&lt;&gt;"",VLOOKUP(Tableau1[[#This Row],[Matricule 
]],BASEDATA,5,FALSE),"")</f>
        <v>DVC</v>
      </c>
      <c r="B233" s="217" t="str">
        <f>IF(Tableau1[[#This Row],[Nom
]]&lt;&gt;"",VLOOKUP(Tableau1[[#This Row],[Matricule 
]],BASEDATA,3,FALSE),"")</f>
        <v>STG</v>
      </c>
      <c r="C233" s="218" t="str">
        <f>IF(Tableau1[[#This Row],[Nom
]]&lt;&gt;"",VLOOKUP(Tableau1[[#This Row],[Matricule 
]],BASEDATA,2,FALSE),"")</f>
        <v>XUEREB</v>
      </c>
      <c r="D233" s="219">
        <f>IF(Tableau1[[#This Row],[Nom
]]&lt;&gt;"",VLOOKUP(E233,DATA!A:U,3,FALSE),"")</f>
        <v>228757</v>
      </c>
      <c r="E233" s="220" t="s">
        <v>1220</v>
      </c>
      <c r="F233" s="219" t="str">
        <f>IF(Tableau1[[#This Row],[Nom
]]&lt;&gt;"",VLOOKUP(E233,DATA!A:U,2,FALSE),"")</f>
        <v>Johnattan</v>
      </c>
      <c r="G233" s="205" t="s">
        <v>9</v>
      </c>
      <c r="H233" s="205" t="s">
        <v>1338</v>
      </c>
      <c r="I233" s="221"/>
      <c r="J233" s="205" t="s">
        <v>1329</v>
      </c>
      <c r="K233" s="206">
        <v>7</v>
      </c>
      <c r="L233" s="207">
        <v>162</v>
      </c>
      <c r="M233" s="222" t="s">
        <v>5</v>
      </c>
      <c r="N233" s="223" t="s">
        <v>1449</v>
      </c>
      <c r="O233" s="222"/>
      <c r="P233" s="223"/>
    </row>
    <row r="234" spans="1:16" x14ac:dyDescent="0.35">
      <c r="A234" s="217" t="str">
        <f>IF(Tableau1[[#This Row],[Nom
]]&lt;&gt;"",VLOOKUP(Tableau1[[#This Row],[Matricule 
]],BASEDATA,5,FALSE),"")</f>
        <v>Non DVC</v>
      </c>
      <c r="B234" s="217" t="str">
        <f>IF(Tableau1[[#This Row],[Nom
]]&lt;&gt;"",VLOOKUP(Tableau1[[#This Row],[Matricule 
]],BASEDATA,3,FALSE),"")</f>
        <v>Aub.</v>
      </c>
      <c r="C234" s="218" t="str">
        <f>IF(Tableau1[[#This Row],[Nom
]]&lt;&gt;"",VLOOKUP(Tableau1[[#This Row],[Matricule 
]],BASEDATA,2,FALSE),"")</f>
        <v>PIFFAUT</v>
      </c>
      <c r="D234" s="219">
        <f>IF(Tableau1[[#This Row],[Nom
]]&lt;&gt;"",VLOOKUP(E234,DATA!A:U,3,FALSE),"")</f>
        <v>10630739</v>
      </c>
      <c r="E234" s="220" t="s">
        <v>814</v>
      </c>
      <c r="F234" s="219" t="str">
        <f>IF(Tableau1[[#This Row],[Nom
]]&lt;&gt;"",VLOOKUP(E234,DATA!A:U,2,FALSE),"")</f>
        <v>Gregory</v>
      </c>
      <c r="G234" s="205" t="s">
        <v>9</v>
      </c>
      <c r="H234" s="205" t="s">
        <v>1328</v>
      </c>
      <c r="I234" s="221"/>
      <c r="J234" s="205" t="s">
        <v>1329</v>
      </c>
      <c r="K234" s="206">
        <v>7</v>
      </c>
      <c r="L234" s="207">
        <v>124</v>
      </c>
      <c r="M234" s="222" t="s">
        <v>5</v>
      </c>
      <c r="N234" s="223" t="s">
        <v>1449</v>
      </c>
      <c r="O234" s="222"/>
      <c r="P234" s="223"/>
    </row>
    <row r="235" spans="1:16" x14ac:dyDescent="0.35">
      <c r="A235" s="217" t="str">
        <f>IF(Tableau1[[#This Row],[Nom
]]&lt;&gt;"",VLOOKUP(Tableau1[[#This Row],[Matricule 
]],BASEDATA,5,FALSE),"")</f>
        <v>Non DVC</v>
      </c>
      <c r="B235" s="217" t="str">
        <f>IF(Tableau1[[#This Row],[Nom
]]&lt;&gt;"",VLOOKUP(Tableau1[[#This Row],[Matricule 
]],BASEDATA,3,FALSE),"")</f>
        <v>Aub.</v>
      </c>
      <c r="C235" s="218" t="str">
        <f>IF(Tableau1[[#This Row],[Nom
]]&lt;&gt;"",VLOOKUP(Tableau1[[#This Row],[Matricule 
]],BASEDATA,2,FALSE),"")</f>
        <v>PIFFAUT</v>
      </c>
      <c r="D235" s="219">
        <f>IF(Tableau1[[#This Row],[Nom
]]&lt;&gt;"",VLOOKUP(E235,DATA!A:U,3,FALSE),"")</f>
        <v>10630739</v>
      </c>
      <c r="E235" s="220" t="s">
        <v>814</v>
      </c>
      <c r="F235" s="219" t="str">
        <f>IF(Tableau1[[#This Row],[Nom
]]&lt;&gt;"",VLOOKUP(E235,DATA!A:U,2,FALSE),"")</f>
        <v>Gregory</v>
      </c>
      <c r="G235" s="205" t="s">
        <v>9</v>
      </c>
      <c r="H235" s="205" t="s">
        <v>1331</v>
      </c>
      <c r="I235" s="221"/>
      <c r="J235" s="205" t="s">
        <v>1329</v>
      </c>
      <c r="K235" s="206">
        <v>1.5</v>
      </c>
      <c r="L235" s="207">
        <v>53</v>
      </c>
      <c r="M235" s="222" t="s">
        <v>5</v>
      </c>
      <c r="N235" s="223" t="s">
        <v>1449</v>
      </c>
      <c r="O235" s="222"/>
      <c r="P235" s="223"/>
    </row>
    <row r="236" spans="1:16" x14ac:dyDescent="0.35">
      <c r="A236" s="217" t="str">
        <f>IF(Tableau1[[#This Row],[Nom
]]&lt;&gt;"",VLOOKUP(Tableau1[[#This Row],[Matricule 
]],BASEDATA,5,FALSE),"")</f>
        <v>DVC</v>
      </c>
      <c r="B236" s="217" t="str">
        <f>IF(Tableau1[[#This Row],[Nom
]]&lt;&gt;"",VLOOKUP(Tableau1[[#This Row],[Matricule 
]],BASEDATA,3,FALSE),"")</f>
        <v>STG</v>
      </c>
      <c r="C236" s="218" t="str">
        <f>IF(Tableau1[[#This Row],[Nom
]]&lt;&gt;"",VLOOKUP(Tableau1[[#This Row],[Matricule 
]],BASEDATA,2,FALSE),"")</f>
        <v>XUEREB</v>
      </c>
      <c r="D236" s="219">
        <f>IF(Tableau1[[#This Row],[Nom
]]&lt;&gt;"",VLOOKUP(E236,DATA!A:U,3,FALSE),"")</f>
        <v>331029</v>
      </c>
      <c r="E236" s="220" t="s">
        <v>104</v>
      </c>
      <c r="F236" s="219" t="str">
        <f>IF(Tableau1[[#This Row],[Nom
]]&lt;&gt;"",VLOOKUP(E236,DATA!A:U,2,FALSE),"")</f>
        <v>Gregory</v>
      </c>
      <c r="G236" s="205" t="s">
        <v>9</v>
      </c>
      <c r="H236" s="205" t="s">
        <v>1331</v>
      </c>
      <c r="I236" s="221"/>
      <c r="J236" s="205" t="s">
        <v>1329</v>
      </c>
      <c r="K236" s="206">
        <v>1.5</v>
      </c>
      <c r="L236" s="207">
        <v>53</v>
      </c>
      <c r="M236" s="222" t="s">
        <v>5</v>
      </c>
      <c r="N236" s="223" t="s">
        <v>1449</v>
      </c>
      <c r="O236" s="222"/>
      <c r="P236" s="223"/>
    </row>
    <row r="237" spans="1:16" x14ac:dyDescent="0.35">
      <c r="A237" s="217" t="str">
        <f>IF(Tableau1[[#This Row],[Nom
]]&lt;&gt;"",VLOOKUP(Tableau1[[#This Row],[Matricule 
]],BASEDATA,5,FALSE),"")</f>
        <v>DVC</v>
      </c>
      <c r="B237" s="217" t="str">
        <f>IF(Tableau1[[#This Row],[Nom
]]&lt;&gt;"",VLOOKUP(Tableau1[[#This Row],[Matricule 
]],BASEDATA,3,FALSE),"")</f>
        <v>STG</v>
      </c>
      <c r="C237" s="218" t="str">
        <f>IF(Tableau1[[#This Row],[Nom
]]&lt;&gt;"",VLOOKUP(Tableau1[[#This Row],[Matricule 
]],BASEDATA,2,FALSE),"")</f>
        <v>XUEREB</v>
      </c>
      <c r="D237" s="219">
        <f>IF(Tableau1[[#This Row],[Nom
]]&lt;&gt;"",VLOOKUP(E237,DATA!A:U,3,FALSE),"")</f>
        <v>331029</v>
      </c>
      <c r="E237" s="220" t="s">
        <v>104</v>
      </c>
      <c r="F237" s="219" t="str">
        <f>IF(Tableau1[[#This Row],[Nom
]]&lt;&gt;"",VLOOKUP(E237,DATA!A:U,2,FALSE),"")</f>
        <v>Gregory</v>
      </c>
      <c r="G237" s="205" t="s">
        <v>9</v>
      </c>
      <c r="H237" s="205" t="s">
        <v>1351</v>
      </c>
      <c r="I237" s="221"/>
      <c r="J237" s="205" t="s">
        <v>1349</v>
      </c>
      <c r="K237" s="206">
        <v>10.5</v>
      </c>
      <c r="L237" s="207">
        <v>260</v>
      </c>
      <c r="M237" s="222" t="s">
        <v>5</v>
      </c>
      <c r="N237" s="223" t="s">
        <v>1449</v>
      </c>
      <c r="O237" s="222"/>
      <c r="P237" s="223"/>
    </row>
    <row r="238" spans="1:16" x14ac:dyDescent="0.35">
      <c r="A238" s="217" t="str">
        <f>IF(Tableau1[[#This Row],[Nom
]]&lt;&gt;"",VLOOKUP(Tableau1[[#This Row],[Matricule 
]],BASEDATA,5,FALSE),"")</f>
        <v>Non DVC</v>
      </c>
      <c r="B238" s="217" t="str">
        <f>IF(Tableau1[[#This Row],[Nom
]]&lt;&gt;"",VLOOKUP(Tableau1[[#This Row],[Matricule 
]],BASEDATA,3,FALSE),"")</f>
        <v>Aub.</v>
      </c>
      <c r="C238" s="218" t="str">
        <f>IF(Tableau1[[#This Row],[Nom
]]&lt;&gt;"",VLOOKUP(Tableau1[[#This Row],[Matricule 
]],BASEDATA,2,FALSE),"")</f>
        <v>HAON</v>
      </c>
      <c r="D238" s="219">
        <f>IF(Tableau1[[#This Row],[Nom
]]&lt;&gt;"",VLOOKUP(E238,DATA!A:U,3,FALSE),"")</f>
        <v>103047</v>
      </c>
      <c r="E238" s="220" t="s">
        <v>823</v>
      </c>
      <c r="F238" s="219" t="str">
        <f>IF(Tableau1[[#This Row],[Nom
]]&lt;&gt;"",VLOOKUP(E238,DATA!A:U,2,FALSE),"")</f>
        <v>Christophe</v>
      </c>
      <c r="G238" s="205" t="s">
        <v>9</v>
      </c>
      <c r="H238" s="205" t="s">
        <v>1351</v>
      </c>
      <c r="I238" s="221"/>
      <c r="J238" s="205" t="s">
        <v>1349</v>
      </c>
      <c r="K238" s="206">
        <v>10.5</v>
      </c>
      <c r="L238" s="207">
        <v>260</v>
      </c>
      <c r="M238" s="222" t="s">
        <v>5</v>
      </c>
      <c r="N238" s="223" t="s">
        <v>1449</v>
      </c>
      <c r="O238" s="222"/>
      <c r="P238" s="223"/>
    </row>
    <row r="239" spans="1:16" x14ac:dyDescent="0.35">
      <c r="A239" s="217" t="str">
        <f>IF(Tableau1[[#This Row],[Nom
]]&lt;&gt;"",VLOOKUP(Tableau1[[#This Row],[Matricule 
]],BASEDATA,5,FALSE),"")</f>
        <v>DVC</v>
      </c>
      <c r="B239" s="217" t="str">
        <f>IF(Tableau1[[#This Row],[Nom
]]&lt;&gt;"",VLOOKUP(Tableau1[[#This Row],[Matricule 
]],BASEDATA,3,FALSE),"")</f>
        <v>Aub.</v>
      </c>
      <c r="C239" s="218" t="str">
        <f>IF(Tableau1[[#This Row],[Nom
]]&lt;&gt;"",VLOOKUP(Tableau1[[#This Row],[Matricule 
]],BASEDATA,2,FALSE),"")</f>
        <v>ALIX</v>
      </c>
      <c r="D239" s="219">
        <f>IF(Tableau1[[#This Row],[Nom
]]&lt;&gt;"",VLOOKUP(E239,DATA!A:U,3,FALSE),"")</f>
        <v>102932</v>
      </c>
      <c r="E239" s="220" t="s">
        <v>826</v>
      </c>
      <c r="F239" s="219" t="str">
        <f>IF(Tableau1[[#This Row],[Nom
]]&lt;&gt;"",VLOOKUP(E239,DATA!A:U,2,FALSE),"")</f>
        <v>Richard</v>
      </c>
      <c r="G239" s="205" t="s">
        <v>9</v>
      </c>
      <c r="H239" s="205" t="s">
        <v>1328</v>
      </c>
      <c r="I239" s="221"/>
      <c r="J239" s="205" t="s">
        <v>1329</v>
      </c>
      <c r="K239" s="206">
        <v>7</v>
      </c>
      <c r="L239" s="207">
        <v>124</v>
      </c>
      <c r="M239" s="222" t="s">
        <v>5</v>
      </c>
      <c r="N239" s="223" t="s">
        <v>1449</v>
      </c>
      <c r="O239" s="222"/>
      <c r="P239" s="223"/>
    </row>
    <row r="240" spans="1:16" x14ac:dyDescent="0.35">
      <c r="A240" s="217" t="str">
        <f>IF(Tableau1[[#This Row],[Nom
]]&lt;&gt;"",VLOOKUP(Tableau1[[#This Row],[Matricule 
]],BASEDATA,5,FALSE),"")</f>
        <v>Non DVC</v>
      </c>
      <c r="B240" s="217" t="str">
        <f>IF(Tableau1[[#This Row],[Nom
]]&lt;&gt;"",VLOOKUP(Tableau1[[#This Row],[Matricule 
]],BASEDATA,3,FALSE),"")</f>
        <v>STG</v>
      </c>
      <c r="C240" s="218" t="str">
        <f>IF(Tableau1[[#This Row],[Nom
]]&lt;&gt;"",VLOOKUP(Tableau1[[#This Row],[Matricule 
]],BASEDATA,2,FALSE),"")</f>
        <v>FOUASSIER</v>
      </c>
      <c r="D240" s="219">
        <f>IF(Tableau1[[#This Row],[Nom
]]&lt;&gt;"",VLOOKUP(E240,DATA!A:U,3,FALSE),"")</f>
        <v>104709</v>
      </c>
      <c r="E240" s="220" t="s">
        <v>1228</v>
      </c>
      <c r="F240" s="219" t="str">
        <f>IF(Tableau1[[#This Row],[Nom
]]&lt;&gt;"",VLOOKUP(E240,DATA!A:U,2,FALSE),"")</f>
        <v>Ghislaine</v>
      </c>
      <c r="G240" s="205" t="s">
        <v>9</v>
      </c>
      <c r="H240" s="205" t="s">
        <v>1331</v>
      </c>
      <c r="I240" s="221"/>
      <c r="J240" s="205" t="s">
        <v>1329</v>
      </c>
      <c r="K240" s="206">
        <v>1.5</v>
      </c>
      <c r="L240" s="207">
        <v>53</v>
      </c>
      <c r="M240" s="222" t="s">
        <v>5</v>
      </c>
      <c r="N240" s="223" t="s">
        <v>1449</v>
      </c>
      <c r="O240" s="222"/>
      <c r="P240" s="223"/>
    </row>
    <row r="241" spans="1:16" x14ac:dyDescent="0.35">
      <c r="A241" s="217" t="str">
        <f>IF(Tableau1[[#This Row],[Nom
]]&lt;&gt;"",VLOOKUP(Tableau1[[#This Row],[Matricule 
]],BASEDATA,5,FALSE),"")</f>
        <v>Non DVC</v>
      </c>
      <c r="B241" s="217" t="str">
        <f>IF(Tableau1[[#This Row],[Nom
]]&lt;&gt;"",VLOOKUP(Tableau1[[#This Row],[Matricule 
]],BASEDATA,3,FALSE),"")</f>
        <v>STG</v>
      </c>
      <c r="C241" s="218" t="str">
        <f>IF(Tableau1[[#This Row],[Nom
]]&lt;&gt;"",VLOOKUP(Tableau1[[#This Row],[Matricule 
]],BASEDATA,2,FALSE),"")</f>
        <v>FOUASSIER</v>
      </c>
      <c r="D241" s="219">
        <f>IF(Tableau1[[#This Row],[Nom
]]&lt;&gt;"",VLOOKUP(E241,DATA!A:U,3,FALSE),"")</f>
        <v>104709</v>
      </c>
      <c r="E241" s="220" t="s">
        <v>1228</v>
      </c>
      <c r="F241" s="219" t="str">
        <f>IF(Tableau1[[#This Row],[Nom
]]&lt;&gt;"",VLOOKUP(E241,DATA!A:U,2,FALSE),"")</f>
        <v>Ghislaine</v>
      </c>
      <c r="G241" s="205" t="s">
        <v>9</v>
      </c>
      <c r="H241" s="205" t="s">
        <v>1338</v>
      </c>
      <c r="I241" s="221"/>
      <c r="J241" s="205" t="s">
        <v>1329</v>
      </c>
      <c r="K241" s="206">
        <v>7</v>
      </c>
      <c r="L241" s="207">
        <v>162</v>
      </c>
      <c r="M241" s="222" t="s">
        <v>5</v>
      </c>
      <c r="N241" s="223" t="s">
        <v>1449</v>
      </c>
      <c r="O241" s="222"/>
      <c r="P241" s="223"/>
    </row>
    <row r="242" spans="1:16" x14ac:dyDescent="0.35">
      <c r="A242" s="208" t="str">
        <f>IF(Tableau1[[#This Row],[Nom
]]&lt;&gt;"",VLOOKUP(Tableau1[[#This Row],[Matricule 
]],BASEDATA,5,FALSE),"")</f>
        <v>DVC</v>
      </c>
      <c r="B242" s="217" t="str">
        <f>IF(Tableau1[[#This Row],[Nom
]]&lt;&gt;"",VLOOKUP(Tableau1[[#This Row],[Matricule 
]],BASEDATA,3,FALSE),"")</f>
        <v>STG</v>
      </c>
      <c r="C242" s="218" t="str">
        <f>IF(Tableau1[[#This Row],[Nom
]]&lt;&gt;"",VLOOKUP(Tableau1[[#This Row],[Matricule 
]],BASEDATA,2,FALSE),"")</f>
        <v>XUEREB</v>
      </c>
      <c r="D242" s="219">
        <f>IF(Tableau1[[#This Row],[Nom
]]&lt;&gt;"",VLOOKUP(E242,DATA!A:U,3,FALSE),"")</f>
        <v>10555327</v>
      </c>
      <c r="E242" s="204" t="s">
        <v>1235</v>
      </c>
      <c r="F242" s="219" t="str">
        <f>IF(Tableau1[[#This Row],[Nom
]]&lt;&gt;"",VLOOKUP(E242,DATA!A:U,2,FALSE),"")</f>
        <v>Thomas</v>
      </c>
      <c r="G242" s="205" t="s">
        <v>9</v>
      </c>
      <c r="H242" s="205" t="s">
        <v>1328</v>
      </c>
      <c r="I242" s="206"/>
      <c r="J242" s="205" t="s">
        <v>1329</v>
      </c>
      <c r="K242" s="206">
        <v>7</v>
      </c>
      <c r="L242" s="207">
        <v>124</v>
      </c>
      <c r="M242" s="222" t="s">
        <v>5</v>
      </c>
      <c r="N242" s="223" t="s">
        <v>1449</v>
      </c>
      <c r="O242" s="212"/>
      <c r="P242" s="213"/>
    </row>
    <row r="243" spans="1:16" x14ac:dyDescent="0.35">
      <c r="A243" s="217" t="str">
        <f>IF(Tableau1[[#This Row],[Nom
]]&lt;&gt;"",VLOOKUP(Tableau1[[#This Row],[Matricule 
]],BASEDATA,5,FALSE),"")</f>
        <v>DVC</v>
      </c>
      <c r="B243" s="217" t="str">
        <f>IF(Tableau1[[#This Row],[Nom
]]&lt;&gt;"",VLOOKUP(Tableau1[[#This Row],[Matricule 
]],BASEDATA,3,FALSE),"")</f>
        <v>STG</v>
      </c>
      <c r="C243" s="218" t="str">
        <f>IF(Tableau1[[#This Row],[Nom
]]&lt;&gt;"",VLOOKUP(Tableau1[[#This Row],[Matricule 
]],BASEDATA,2,FALSE),"")</f>
        <v>XUEREB</v>
      </c>
      <c r="D243" s="219">
        <f>IF(Tableau1[[#This Row],[Nom
]]&lt;&gt;"",VLOOKUP(E243,DATA!A:U,3,FALSE),"")</f>
        <v>288949</v>
      </c>
      <c r="E243" s="220" t="s">
        <v>1242</v>
      </c>
      <c r="F243" s="219" t="str">
        <f>IF(Tableau1[[#This Row],[Nom
]]&lt;&gt;"",VLOOKUP(E243,DATA!A:U,2,FALSE),"")</f>
        <v>Lionel</v>
      </c>
      <c r="G243" s="205" t="s">
        <v>9</v>
      </c>
      <c r="H243" s="205" t="s">
        <v>1331</v>
      </c>
      <c r="I243" s="221"/>
      <c r="J243" s="205" t="s">
        <v>1329</v>
      </c>
      <c r="K243" s="206">
        <v>1.5</v>
      </c>
      <c r="L243" s="207">
        <v>53</v>
      </c>
      <c r="M243" s="222" t="s">
        <v>5</v>
      </c>
      <c r="N243" s="223" t="s">
        <v>1449</v>
      </c>
      <c r="O243" s="222"/>
      <c r="P243" s="223"/>
    </row>
    <row r="244" spans="1:16" x14ac:dyDescent="0.35">
      <c r="A244" s="217" t="str">
        <f>IF(Tableau1[[#This Row],[Nom
]]&lt;&gt;"",VLOOKUP(Tableau1[[#This Row],[Matricule 
]],BASEDATA,5,FALSE),"")</f>
        <v>DVC</v>
      </c>
      <c r="B244" s="217" t="str">
        <f>IF(Tableau1[[#This Row],[Nom
]]&lt;&gt;"",VLOOKUP(Tableau1[[#This Row],[Matricule 
]],BASEDATA,3,FALSE),"")</f>
        <v>STG</v>
      </c>
      <c r="C244" s="218" t="str">
        <f>IF(Tableau1[[#This Row],[Nom
]]&lt;&gt;"",VLOOKUP(Tableau1[[#This Row],[Matricule 
]],BASEDATA,2,FALSE),"")</f>
        <v>XUEREB</v>
      </c>
      <c r="D244" s="219">
        <f>IF(Tableau1[[#This Row],[Nom
]]&lt;&gt;"",VLOOKUP(E244,DATA!A:U,3,FALSE),"")</f>
        <v>288949</v>
      </c>
      <c r="E244" s="220" t="s">
        <v>1242</v>
      </c>
      <c r="F244" s="219" t="str">
        <f>IF(Tableau1[[#This Row],[Nom
]]&lt;&gt;"",VLOOKUP(E244,DATA!A:U,2,FALSE),"")</f>
        <v>Lionel</v>
      </c>
      <c r="G244" s="205" t="s">
        <v>9</v>
      </c>
      <c r="H244" s="205" t="s">
        <v>1345</v>
      </c>
      <c r="I244" s="221"/>
      <c r="J244" s="205" t="s">
        <v>1346</v>
      </c>
      <c r="K244" s="206">
        <v>7</v>
      </c>
      <c r="L244" s="207">
        <v>117</v>
      </c>
      <c r="M244" s="222" t="s">
        <v>5</v>
      </c>
      <c r="N244" s="223" t="s">
        <v>1449</v>
      </c>
      <c r="O244" s="222"/>
      <c r="P244" s="223"/>
    </row>
    <row r="245" spans="1:16" x14ac:dyDescent="0.35">
      <c r="A245" s="217" t="str">
        <f>IF(Tableau1[[#This Row],[Nom
]]&lt;&gt;"",VLOOKUP(Tableau1[[#This Row],[Matricule 
]],BASEDATA,5,FALSE),"")</f>
        <v>DVC</v>
      </c>
      <c r="B245" s="217" t="str">
        <f>IF(Tableau1[[#This Row],[Nom
]]&lt;&gt;"",VLOOKUP(Tableau1[[#This Row],[Matricule 
]],BASEDATA,3,FALSE),"")</f>
        <v>STG</v>
      </c>
      <c r="C245" s="218" t="str">
        <f>IF(Tableau1[[#This Row],[Nom
]]&lt;&gt;"",VLOOKUP(Tableau1[[#This Row],[Matricule 
]],BASEDATA,2,FALSE),"")</f>
        <v>XUEREB</v>
      </c>
      <c r="D245" s="219">
        <f>IF(Tableau1[[#This Row],[Nom
]]&lt;&gt;"",VLOOKUP(E245,DATA!A:U,3,FALSE),"")</f>
        <v>288949</v>
      </c>
      <c r="E245" s="220" t="s">
        <v>1242</v>
      </c>
      <c r="F245" s="219" t="str">
        <f>IF(Tableau1[[#This Row],[Nom
]]&lt;&gt;"",VLOOKUP(E245,DATA!A:U,2,FALSE),"")</f>
        <v>Lionel</v>
      </c>
      <c r="G245" s="205" t="s">
        <v>9</v>
      </c>
      <c r="H245" s="205" t="s">
        <v>1351</v>
      </c>
      <c r="I245" s="221"/>
      <c r="J245" s="205" t="s">
        <v>1349</v>
      </c>
      <c r="K245" s="206">
        <v>10.5</v>
      </c>
      <c r="L245" s="207">
        <v>260</v>
      </c>
      <c r="M245" s="222" t="s">
        <v>5</v>
      </c>
      <c r="N245" s="223" t="s">
        <v>1449</v>
      </c>
      <c r="O245" s="222"/>
      <c r="P245" s="223"/>
    </row>
    <row r="246" spans="1:16" x14ac:dyDescent="0.35">
      <c r="A246" s="217" t="str">
        <f>IF(Tableau1[[#This Row],[Nom
]]&lt;&gt;"",VLOOKUP(Tableau1[[#This Row],[Matricule 
]],BASEDATA,5,FALSE),"")</f>
        <v>DVC</v>
      </c>
      <c r="B246" s="217" t="str">
        <f>IF(Tableau1[[#This Row],[Nom
]]&lt;&gt;"",VLOOKUP(Tableau1[[#This Row],[Matricule 
]],BASEDATA,3,FALSE),"")</f>
        <v>Aub.</v>
      </c>
      <c r="C246" s="218" t="str">
        <f>IF(Tableau1[[#This Row],[Nom
]]&lt;&gt;"",VLOOKUP(Tableau1[[#This Row],[Matricule 
]],BASEDATA,2,FALSE),"")</f>
        <v>ALIX</v>
      </c>
      <c r="D246" s="219">
        <f>IF(Tableau1[[#This Row],[Nom
]]&lt;&gt;"",VLOOKUP(E246,DATA!A:U,3,FALSE),"")</f>
        <v>102905</v>
      </c>
      <c r="E246" s="220" t="s">
        <v>833</v>
      </c>
      <c r="F246" s="219" t="str">
        <f>IF(Tableau1[[#This Row],[Nom
]]&lt;&gt;"",VLOOKUP(E246,DATA!A:U,2,FALSE),"")</f>
        <v>Eliseu</v>
      </c>
      <c r="G246" s="205" t="s">
        <v>9</v>
      </c>
      <c r="H246" s="205" t="s">
        <v>1331</v>
      </c>
      <c r="I246" s="221"/>
      <c r="J246" s="205" t="s">
        <v>1329</v>
      </c>
      <c r="K246" s="206">
        <v>1.5</v>
      </c>
      <c r="L246" s="207">
        <v>53</v>
      </c>
      <c r="M246" s="222" t="s">
        <v>5</v>
      </c>
      <c r="N246" s="223" t="s">
        <v>1449</v>
      </c>
      <c r="O246" s="222"/>
      <c r="P246" s="223"/>
    </row>
    <row r="247" spans="1:16" x14ac:dyDescent="0.35">
      <c r="A247" s="217" t="str">
        <f>IF(Tableau1[[#This Row],[Nom
]]&lt;&gt;"",VLOOKUP(Tableau1[[#This Row],[Matricule 
]],BASEDATA,5,FALSE),"")</f>
        <v>DVC</v>
      </c>
      <c r="B247" s="217" t="str">
        <f>IF(Tableau1[[#This Row],[Nom
]]&lt;&gt;"",VLOOKUP(Tableau1[[#This Row],[Matricule 
]],BASEDATA,3,FALSE),"")</f>
        <v>Aub.</v>
      </c>
      <c r="C247" s="218" t="str">
        <f>IF(Tableau1[[#This Row],[Nom
]]&lt;&gt;"",VLOOKUP(Tableau1[[#This Row],[Matricule 
]],BASEDATA,2,FALSE),"")</f>
        <v>SENEPART</v>
      </c>
      <c r="D247" s="219">
        <f>IF(Tableau1[[#This Row],[Nom
]]&lt;&gt;"",VLOOKUP(E247,DATA!A:U,3,FALSE),"")</f>
        <v>103111</v>
      </c>
      <c r="E247" s="220" t="s">
        <v>837</v>
      </c>
      <c r="F247" s="219" t="str">
        <f>IF(Tableau1[[#This Row],[Nom
]]&lt;&gt;"",VLOOKUP(E247,DATA!A:U,2,FALSE),"")</f>
        <v>Nicolas</v>
      </c>
      <c r="G247" s="205" t="s">
        <v>9</v>
      </c>
      <c r="H247" s="205" t="s">
        <v>1331</v>
      </c>
      <c r="I247" s="221"/>
      <c r="J247" s="205" t="s">
        <v>1329</v>
      </c>
      <c r="K247" s="206">
        <v>1.5</v>
      </c>
      <c r="L247" s="207">
        <v>53</v>
      </c>
      <c r="M247" s="222" t="s">
        <v>5</v>
      </c>
      <c r="N247" s="223" t="s">
        <v>1449</v>
      </c>
      <c r="O247" s="222"/>
      <c r="P247" s="223"/>
    </row>
    <row r="248" spans="1:16" x14ac:dyDescent="0.35">
      <c r="A248" s="217" t="str">
        <f>IF(Tableau1[[#This Row],[Nom
]]&lt;&gt;"",VLOOKUP(Tableau1[[#This Row],[Matricule 
]],BASEDATA,5,FALSE),"")</f>
        <v>DVC</v>
      </c>
      <c r="B248" s="217" t="str">
        <f>IF(Tableau1[[#This Row],[Nom
]]&lt;&gt;"",VLOOKUP(Tableau1[[#This Row],[Matricule 
]],BASEDATA,3,FALSE),"")</f>
        <v>Aub.</v>
      </c>
      <c r="C248" s="218" t="str">
        <f>IF(Tableau1[[#This Row],[Nom
]]&lt;&gt;"",VLOOKUP(Tableau1[[#This Row],[Matricule 
]],BASEDATA,2,FALSE),"")</f>
        <v>SENEPART</v>
      </c>
      <c r="D248" s="219">
        <f>IF(Tableau1[[#This Row],[Nom
]]&lt;&gt;"",VLOOKUP(E248,DATA!A:U,3,FALSE),"")</f>
        <v>103111</v>
      </c>
      <c r="E248" s="220" t="s">
        <v>837</v>
      </c>
      <c r="F248" s="219" t="str">
        <f>IF(Tableau1[[#This Row],[Nom
]]&lt;&gt;"",VLOOKUP(E248,DATA!A:U,2,FALSE),"")</f>
        <v>Nicolas</v>
      </c>
      <c r="G248" s="205" t="s">
        <v>9</v>
      </c>
      <c r="H248" s="205" t="s">
        <v>1338</v>
      </c>
      <c r="I248" s="221"/>
      <c r="J248" s="205" t="s">
        <v>1329</v>
      </c>
      <c r="K248" s="206">
        <v>7</v>
      </c>
      <c r="L248" s="207">
        <v>162</v>
      </c>
      <c r="M248" s="222" t="s">
        <v>5</v>
      </c>
      <c r="N248" s="223" t="s">
        <v>1449</v>
      </c>
      <c r="O248" s="222"/>
      <c r="P248" s="223"/>
    </row>
    <row r="249" spans="1:16" x14ac:dyDescent="0.35">
      <c r="A249" s="217" t="str">
        <f>IF(Tableau1[[#This Row],[Nom
]]&lt;&gt;"",VLOOKUP(Tableau1[[#This Row],[Matricule 
]],BASEDATA,5,FALSE),"")</f>
        <v>Non DVC</v>
      </c>
      <c r="B249" s="217" t="str">
        <f>IF(Tableau1[[#This Row],[Nom
]]&lt;&gt;"",VLOOKUP(Tableau1[[#This Row],[Matricule 
]],BASEDATA,3,FALSE),"")</f>
        <v>Aub.</v>
      </c>
      <c r="C249" s="218" t="str">
        <f>IF(Tableau1[[#This Row],[Nom
]]&lt;&gt;"",VLOOKUP(Tableau1[[#This Row],[Matricule 
]],BASEDATA,2,FALSE),"")</f>
        <v>DARDARE</v>
      </c>
      <c r="D249" s="219">
        <f>IF(Tableau1[[#This Row],[Nom
]]&lt;&gt;"",VLOOKUP(E249,DATA!A:U,3,FALSE),"")</f>
        <v>103076</v>
      </c>
      <c r="E249" s="220" t="s">
        <v>840</v>
      </c>
      <c r="F249" s="219" t="str">
        <f>IF(Tableau1[[#This Row],[Nom
]]&lt;&gt;"",VLOOKUP(E249,DATA!A:U,2,FALSE),"")</f>
        <v>Thierry</v>
      </c>
      <c r="G249" s="205" t="s">
        <v>9</v>
      </c>
      <c r="H249" s="205" t="s">
        <v>1331</v>
      </c>
      <c r="I249" s="221"/>
      <c r="J249" s="205" t="s">
        <v>1329</v>
      </c>
      <c r="K249" s="206">
        <v>1.5</v>
      </c>
      <c r="L249" s="207">
        <v>53</v>
      </c>
      <c r="M249" s="222" t="s">
        <v>5</v>
      </c>
      <c r="N249" s="223" t="s">
        <v>1449</v>
      </c>
      <c r="O249" s="222"/>
      <c r="P249" s="223"/>
    </row>
    <row r="250" spans="1:16" x14ac:dyDescent="0.35">
      <c r="A250" s="217" t="str">
        <f>IF(Tableau1[[#This Row],[Nom
]]&lt;&gt;"",VLOOKUP(Tableau1[[#This Row],[Matricule 
]],BASEDATA,5,FALSE),"")</f>
        <v>Non DVC</v>
      </c>
      <c r="B250" s="217" t="str">
        <f>IF(Tableau1[[#This Row],[Nom
]]&lt;&gt;"",VLOOKUP(Tableau1[[#This Row],[Matricule 
]],BASEDATA,3,FALSE),"")</f>
        <v>Aub.</v>
      </c>
      <c r="C250" s="218" t="str">
        <f>IF(Tableau1[[#This Row],[Nom
]]&lt;&gt;"",VLOOKUP(Tableau1[[#This Row],[Matricule 
]],BASEDATA,2,FALSE),"")</f>
        <v>DARDARE</v>
      </c>
      <c r="D250" s="219">
        <f>IF(Tableau1[[#This Row],[Nom
]]&lt;&gt;"",VLOOKUP(E250,DATA!A:U,3,FALSE),"")</f>
        <v>103076</v>
      </c>
      <c r="E250" s="220" t="s">
        <v>840</v>
      </c>
      <c r="F250" s="219" t="str">
        <f>IF(Tableau1[[#This Row],[Nom
]]&lt;&gt;"",VLOOKUP(E250,DATA!A:U,2,FALSE),"")</f>
        <v>Thierry</v>
      </c>
      <c r="G250" s="205" t="s">
        <v>9</v>
      </c>
      <c r="H250" s="205" t="s">
        <v>1338</v>
      </c>
      <c r="I250" s="221"/>
      <c r="J250" s="205" t="s">
        <v>1329</v>
      </c>
      <c r="K250" s="206">
        <v>7</v>
      </c>
      <c r="L250" s="207">
        <v>162</v>
      </c>
      <c r="M250" s="222" t="s">
        <v>5</v>
      </c>
      <c r="N250" s="223" t="s">
        <v>1449</v>
      </c>
      <c r="O250" s="222"/>
      <c r="P250" s="223"/>
    </row>
    <row r="251" spans="1:16" x14ac:dyDescent="0.35">
      <c r="A251" s="217" t="str">
        <f>IF(Tableau1[[#This Row],[Nom
]]&lt;&gt;"",VLOOKUP(Tableau1[[#This Row],[Matricule 
]],BASEDATA,5,FALSE),"")</f>
        <v>Non DVC</v>
      </c>
      <c r="B251" s="217" t="str">
        <f>IF(Tableau1[[#This Row],[Nom
]]&lt;&gt;"",VLOOKUP(Tableau1[[#This Row],[Matricule 
]],BASEDATA,3,FALSE),"")</f>
        <v>Aub.</v>
      </c>
      <c r="C251" s="218" t="str">
        <f>IF(Tableau1[[#This Row],[Nom
]]&lt;&gt;"",VLOOKUP(Tableau1[[#This Row],[Matricule 
]],BASEDATA,2,FALSE),"")</f>
        <v>DARDARE</v>
      </c>
      <c r="D251" s="219">
        <f>IF(Tableau1[[#This Row],[Nom
]]&lt;&gt;"",VLOOKUP(E251,DATA!A:U,3,FALSE),"")</f>
        <v>103076</v>
      </c>
      <c r="E251" s="220" t="s">
        <v>840</v>
      </c>
      <c r="F251" s="219" t="str">
        <f>IF(Tableau1[[#This Row],[Nom
]]&lt;&gt;"",VLOOKUP(E251,DATA!A:U,2,FALSE),"")</f>
        <v>Thierry</v>
      </c>
      <c r="G251" s="205" t="s">
        <v>9</v>
      </c>
      <c r="H251" s="205" t="s">
        <v>1345</v>
      </c>
      <c r="I251" s="221"/>
      <c r="J251" s="205" t="s">
        <v>1346</v>
      </c>
      <c r="K251" s="206">
        <v>7</v>
      </c>
      <c r="L251" s="207">
        <v>117</v>
      </c>
      <c r="M251" s="222" t="s">
        <v>5</v>
      </c>
      <c r="N251" s="223" t="s">
        <v>1449</v>
      </c>
      <c r="O251" s="222"/>
      <c r="P251" s="223"/>
    </row>
    <row r="252" spans="1:16" x14ac:dyDescent="0.35">
      <c r="A252" s="217" t="str">
        <f>IF(Tableau1[[#This Row],[Nom
]]&lt;&gt;"",VLOOKUP(Tableau1[[#This Row],[Matricule 
]],BASEDATA,5,FALSE),"")</f>
        <v>DVC</v>
      </c>
      <c r="B252" s="217" t="str">
        <f>IF(Tableau1[[#This Row],[Nom
]]&lt;&gt;"",VLOOKUP(Tableau1[[#This Row],[Matricule 
]],BASEDATA,3,FALSE),"")</f>
        <v>Aub.</v>
      </c>
      <c r="C252" s="218" t="str">
        <f>IF(Tableau1[[#This Row],[Nom
]]&lt;&gt;"",VLOOKUP(Tableau1[[#This Row],[Matricule 
]],BASEDATA,2,FALSE),"")</f>
        <v>ALIX</v>
      </c>
      <c r="D252" s="219">
        <f>IF(Tableau1[[#This Row],[Nom
]]&lt;&gt;"",VLOOKUP(E252,DATA!A:U,3,FALSE),"")</f>
        <v>103030</v>
      </c>
      <c r="E252" s="220" t="s">
        <v>853</v>
      </c>
      <c r="F252" s="219" t="str">
        <f>IF(Tableau1[[#This Row],[Nom
]]&lt;&gt;"",VLOOKUP(E252,DATA!A:U,2,FALSE),"")</f>
        <v>Stephane</v>
      </c>
      <c r="G252" s="205" t="s">
        <v>9</v>
      </c>
      <c r="H252" s="205" t="s">
        <v>1331</v>
      </c>
      <c r="I252" s="221"/>
      <c r="J252" s="205" t="s">
        <v>1329</v>
      </c>
      <c r="K252" s="206">
        <v>1.5</v>
      </c>
      <c r="L252" s="207">
        <v>53</v>
      </c>
      <c r="M252" s="222" t="s">
        <v>5</v>
      </c>
      <c r="N252" s="223" t="s">
        <v>1449</v>
      </c>
      <c r="O252" s="222"/>
      <c r="P252" s="223"/>
    </row>
    <row r="253" spans="1:16" x14ac:dyDescent="0.35">
      <c r="A253" s="217" t="str">
        <f>IF(Tableau1[[#This Row],[Nom
]]&lt;&gt;"",VLOOKUP(Tableau1[[#This Row],[Matricule 
]],BASEDATA,5,FALSE),"")</f>
        <v>DVC</v>
      </c>
      <c r="B253" s="217" t="str">
        <f>IF(Tableau1[[#This Row],[Nom
]]&lt;&gt;"",VLOOKUP(Tableau1[[#This Row],[Matricule 
]],BASEDATA,3,FALSE),"")</f>
        <v>Lattes</v>
      </c>
      <c r="C253" s="218" t="str">
        <f>IF(Tableau1[[#This Row],[Nom
]]&lt;&gt;"",VLOOKUP(Tableau1[[#This Row],[Matricule 
]],BASEDATA,2,FALSE),"")</f>
        <v>VERNE</v>
      </c>
      <c r="D253" s="219">
        <f>IF(Tableau1[[#This Row],[Nom
]]&lt;&gt;"",VLOOKUP(E253,DATA!A:U,3,FALSE),"")</f>
        <v>68323</v>
      </c>
      <c r="E253" s="209" t="s">
        <v>328</v>
      </c>
      <c r="F253" s="219" t="str">
        <f>IF(Tableau1[[#This Row],[Nom
]]&lt;&gt;"",VLOOKUP(E253,DATA!A:U,2,FALSE),"")</f>
        <v>Laurence</v>
      </c>
      <c r="G253" s="205" t="s">
        <v>9</v>
      </c>
      <c r="H253" s="205" t="s">
        <v>1328</v>
      </c>
      <c r="I253" s="221"/>
      <c r="J253" s="205" t="s">
        <v>1329</v>
      </c>
      <c r="K253" s="206">
        <v>7</v>
      </c>
      <c r="L253" s="207">
        <v>124</v>
      </c>
      <c r="M253" s="222" t="s">
        <v>5</v>
      </c>
      <c r="N253" s="223" t="s">
        <v>1449</v>
      </c>
      <c r="O253" s="222"/>
      <c r="P253" s="223"/>
    </row>
    <row r="254" spans="1:16" x14ac:dyDescent="0.35">
      <c r="A254" s="217" t="str">
        <f>IF(Tableau1[[#This Row],[Nom
]]&lt;&gt;"",VLOOKUP(Tableau1[[#This Row],[Matricule 
]],BASEDATA,5,FALSE),"")</f>
        <v>DVC</v>
      </c>
      <c r="B254" s="217" t="str">
        <f>IF(Tableau1[[#This Row],[Nom
]]&lt;&gt;"",VLOOKUP(Tableau1[[#This Row],[Matricule 
]],BASEDATA,3,FALSE),"")</f>
        <v>Aub.</v>
      </c>
      <c r="C254" s="218" t="str">
        <f>IF(Tableau1[[#This Row],[Nom
]]&lt;&gt;"",VLOOKUP(Tableau1[[#This Row],[Matricule 
]],BASEDATA,2,FALSE),"")</f>
        <v>HAON</v>
      </c>
      <c r="D254" s="219">
        <f>IF(Tableau1[[#This Row],[Nom
]]&lt;&gt;"",VLOOKUP(E254,DATA!A:U,3,FALSE),"")</f>
        <v>103116</v>
      </c>
      <c r="E254" s="220" t="s">
        <v>860</v>
      </c>
      <c r="F254" s="219" t="str">
        <f>IF(Tableau1[[#This Row],[Nom
]]&lt;&gt;"",VLOOKUP(E254,DATA!A:U,2,FALSE),"")</f>
        <v>Claude</v>
      </c>
      <c r="G254" s="205" t="s">
        <v>9</v>
      </c>
      <c r="H254" s="205" t="s">
        <v>1331</v>
      </c>
      <c r="I254" s="221"/>
      <c r="J254" s="205" t="s">
        <v>1329</v>
      </c>
      <c r="K254" s="206">
        <v>1.5</v>
      </c>
      <c r="L254" s="207">
        <v>53</v>
      </c>
      <c r="M254" s="222" t="s">
        <v>5</v>
      </c>
      <c r="N254" s="223" t="s">
        <v>1449</v>
      </c>
      <c r="O254" s="222"/>
      <c r="P254" s="223"/>
    </row>
    <row r="255" spans="1:16" x14ac:dyDescent="0.35">
      <c r="A255" s="217" t="str">
        <f>IF(Tableau1[[#This Row],[Nom
]]&lt;&gt;"",VLOOKUP(Tableau1[[#This Row],[Matricule 
]],BASEDATA,5,FALSE),"")</f>
        <v>DVC</v>
      </c>
      <c r="B255" s="217" t="str">
        <f>IF(Tableau1[[#This Row],[Nom
]]&lt;&gt;"",VLOOKUP(Tableau1[[#This Row],[Matricule 
]],BASEDATA,3,FALSE),"")</f>
        <v>Aub.</v>
      </c>
      <c r="C255" s="218" t="str">
        <f>IF(Tableau1[[#This Row],[Nom
]]&lt;&gt;"",VLOOKUP(Tableau1[[#This Row],[Matricule 
]],BASEDATA,2,FALSE),"")</f>
        <v>SENEPART</v>
      </c>
      <c r="D255" s="219">
        <f>IF(Tableau1[[#This Row],[Nom
]]&lt;&gt;"",VLOOKUP(E255,DATA!A:U,3,FALSE),"")</f>
        <v>102930</v>
      </c>
      <c r="E255" s="220" t="s">
        <v>863</v>
      </c>
      <c r="F255" s="219" t="str">
        <f>IF(Tableau1[[#This Row],[Nom
]]&lt;&gt;"",VLOOKUP(E255,DATA!A:U,2,FALSE),"")</f>
        <v>Laurent</v>
      </c>
      <c r="G255" s="205" t="s">
        <v>9</v>
      </c>
      <c r="H255" s="205" t="s">
        <v>1331</v>
      </c>
      <c r="I255" s="221"/>
      <c r="J255" s="205" t="s">
        <v>1329</v>
      </c>
      <c r="K255" s="206">
        <v>1.5</v>
      </c>
      <c r="L255" s="207">
        <v>53</v>
      </c>
      <c r="M255" s="222" t="s">
        <v>5</v>
      </c>
      <c r="N255" s="223" t="s">
        <v>1449</v>
      </c>
      <c r="O255" s="222"/>
      <c r="P255" s="223"/>
    </row>
    <row r="256" spans="1:16" x14ac:dyDescent="0.35">
      <c r="A256" s="217" t="str">
        <f>IF(Tableau1[[#This Row],[Nom
]]&lt;&gt;"",VLOOKUP(Tableau1[[#This Row],[Matricule 
]],BASEDATA,5,FALSE),"")</f>
        <v>DVC</v>
      </c>
      <c r="B256" s="217" t="str">
        <f>IF(Tableau1[[#This Row],[Nom
]]&lt;&gt;"",VLOOKUP(Tableau1[[#This Row],[Matricule 
]],BASEDATA,3,FALSE),"")</f>
        <v>STG</v>
      </c>
      <c r="C256" s="218" t="str">
        <f>IF(Tableau1[[#This Row],[Nom
]]&lt;&gt;"",VLOOKUP(Tableau1[[#This Row],[Matricule 
]],BASEDATA,2,FALSE),"")</f>
        <v>FOUASSIER</v>
      </c>
      <c r="D256" s="219">
        <f>IF(Tableau1[[#This Row],[Nom
]]&lt;&gt;"",VLOOKUP(E256,DATA!A:U,3,FALSE),"")</f>
        <v>104668</v>
      </c>
      <c r="E256" s="220" t="s">
        <v>1251</v>
      </c>
      <c r="F256" s="219" t="str">
        <f>IF(Tableau1[[#This Row],[Nom
]]&lt;&gt;"",VLOOKUP(E256,DATA!A:U,2,FALSE),"")</f>
        <v>Nicolas</v>
      </c>
      <c r="G256" s="205" t="s">
        <v>9</v>
      </c>
      <c r="H256" s="205" t="s">
        <v>1331</v>
      </c>
      <c r="I256" s="221"/>
      <c r="J256" s="205" t="s">
        <v>1329</v>
      </c>
      <c r="K256" s="206">
        <v>1.5</v>
      </c>
      <c r="L256" s="207">
        <v>53</v>
      </c>
      <c r="M256" s="222" t="s">
        <v>5</v>
      </c>
      <c r="N256" s="223" t="s">
        <v>1449</v>
      </c>
      <c r="O256" s="222"/>
      <c r="P256" s="223"/>
    </row>
    <row r="257" spans="1:16" x14ac:dyDescent="0.35">
      <c r="A257" s="217" t="str">
        <f>IF(Tableau1[[#This Row],[Nom
]]&lt;&gt;"",VLOOKUP(Tableau1[[#This Row],[Matricule 
]],BASEDATA,5,FALSE),"")</f>
        <v>DVC</v>
      </c>
      <c r="B257" s="217" t="str">
        <f>IF(Tableau1[[#This Row],[Nom
]]&lt;&gt;"",VLOOKUP(Tableau1[[#This Row],[Matricule 
]],BASEDATA,3,FALSE),"")</f>
        <v>STG</v>
      </c>
      <c r="C257" s="218" t="str">
        <f>IF(Tableau1[[#This Row],[Nom
]]&lt;&gt;"",VLOOKUP(Tableau1[[#This Row],[Matricule 
]],BASEDATA,2,FALSE),"")</f>
        <v>FOUASSIER</v>
      </c>
      <c r="D257" s="219">
        <f>IF(Tableau1[[#This Row],[Nom
]]&lt;&gt;"",VLOOKUP(E257,DATA!A:U,3,FALSE),"")</f>
        <v>104668</v>
      </c>
      <c r="E257" s="220" t="s">
        <v>1251</v>
      </c>
      <c r="F257" s="219" t="str">
        <f>IF(Tableau1[[#This Row],[Nom
]]&lt;&gt;"",VLOOKUP(E257,DATA!A:U,2,FALSE),"")</f>
        <v>Nicolas</v>
      </c>
      <c r="G257" s="205" t="s">
        <v>9</v>
      </c>
      <c r="H257" s="205" t="s">
        <v>1342</v>
      </c>
      <c r="I257" s="221"/>
      <c r="J257" s="205" t="s">
        <v>1329</v>
      </c>
      <c r="K257" s="206">
        <v>14</v>
      </c>
      <c r="L257" s="207">
        <v>297</v>
      </c>
      <c r="M257" s="222" t="s">
        <v>5</v>
      </c>
      <c r="N257" s="223" t="s">
        <v>1449</v>
      </c>
      <c r="O257" s="222"/>
      <c r="P257" s="223"/>
    </row>
    <row r="258" spans="1:16" x14ac:dyDescent="0.35">
      <c r="A258" s="217" t="str">
        <f>IF(Tableau1[[#This Row],[Nom
]]&lt;&gt;"",VLOOKUP(Tableau1[[#This Row],[Matricule 
]],BASEDATA,5,FALSE),"")</f>
        <v>DVC</v>
      </c>
      <c r="B258" s="217" t="str">
        <f>IF(Tableau1[[#This Row],[Nom
]]&lt;&gt;"",VLOOKUP(Tableau1[[#This Row],[Matricule 
]],BASEDATA,3,FALSE),"")</f>
        <v>Lattes</v>
      </c>
      <c r="C258" s="218" t="str">
        <f>IF(Tableau1[[#This Row],[Nom
]]&lt;&gt;"",VLOOKUP(Tableau1[[#This Row],[Matricule 
]],BASEDATA,2,FALSE),"")</f>
        <v>VERNE</v>
      </c>
      <c r="D258" s="219">
        <f>IF(Tableau1[[#This Row],[Nom
]]&lt;&gt;"",VLOOKUP(E258,DATA!A:U,3,FALSE),"")</f>
        <v>191549</v>
      </c>
      <c r="E258" s="220" t="s">
        <v>1104</v>
      </c>
      <c r="F258" s="219" t="str">
        <f>IF(Tableau1[[#This Row],[Nom
]]&lt;&gt;"",VLOOKUP(E258,DATA!A:U,2,FALSE),"")</f>
        <v>Jean-Marc</v>
      </c>
      <c r="G258" s="205" t="s">
        <v>9</v>
      </c>
      <c r="H258" s="205" t="s">
        <v>1328</v>
      </c>
      <c r="I258" s="221"/>
      <c r="J258" s="205" t="s">
        <v>1329</v>
      </c>
      <c r="K258" s="206">
        <v>7</v>
      </c>
      <c r="L258" s="207">
        <v>124</v>
      </c>
      <c r="M258" s="222" t="s">
        <v>5</v>
      </c>
      <c r="N258" s="223" t="s">
        <v>1449</v>
      </c>
      <c r="O258" s="222"/>
      <c r="P258" s="223"/>
    </row>
    <row r="259" spans="1:16" x14ac:dyDescent="0.35">
      <c r="A259" s="217" t="str">
        <f>IF(Tableau1[[#This Row],[Nom
]]&lt;&gt;"",VLOOKUP(Tableau1[[#This Row],[Matricule 
]],BASEDATA,5,FALSE),"")</f>
        <v>DVC</v>
      </c>
      <c r="B259" s="217" t="str">
        <f>IF(Tableau1[[#This Row],[Nom
]]&lt;&gt;"",VLOOKUP(Tableau1[[#This Row],[Matricule 
]],BASEDATA,3,FALSE),"")</f>
        <v>Aub.</v>
      </c>
      <c r="C259" s="218" t="str">
        <f>IF(Tableau1[[#This Row],[Nom
]]&lt;&gt;"",VLOOKUP(Tableau1[[#This Row],[Matricule 
]],BASEDATA,2,FALSE),"")</f>
        <v>SAVY</v>
      </c>
      <c r="D259" s="219">
        <f>IF(Tableau1[[#This Row],[Nom
]]&lt;&gt;"",VLOOKUP(E259,DATA!A:U,3,FALSE),"")</f>
        <v>103007</v>
      </c>
      <c r="E259" s="220" t="s">
        <v>866</v>
      </c>
      <c r="F259" s="219" t="str">
        <f>IF(Tableau1[[#This Row],[Nom
]]&lt;&gt;"",VLOOKUP(E259,DATA!A:U,2,FALSE),"")</f>
        <v>Stephane</v>
      </c>
      <c r="G259" s="205" t="s">
        <v>9</v>
      </c>
      <c r="H259" s="205" t="s">
        <v>1341</v>
      </c>
      <c r="I259" s="221"/>
      <c r="J259" s="205" t="s">
        <v>1329</v>
      </c>
      <c r="K259" s="206">
        <v>14</v>
      </c>
      <c r="L259" s="207">
        <v>297</v>
      </c>
      <c r="M259" s="222" t="s">
        <v>5</v>
      </c>
      <c r="N259" s="223" t="s">
        <v>1449</v>
      </c>
      <c r="O259" s="222"/>
      <c r="P259" s="223"/>
    </row>
    <row r="260" spans="1:16" x14ac:dyDescent="0.35">
      <c r="A260" s="217" t="str">
        <f>IF(Tableau1[[#This Row],[Nom
]]&lt;&gt;"",VLOOKUP(Tableau1[[#This Row],[Matricule 
]],BASEDATA,5,FALSE),"")</f>
        <v>DVC</v>
      </c>
      <c r="B260" s="217" t="str">
        <f>IF(Tableau1[[#This Row],[Nom
]]&lt;&gt;"",VLOOKUP(Tableau1[[#This Row],[Matricule 
]],BASEDATA,3,FALSE),"")</f>
        <v>Aub.</v>
      </c>
      <c r="C260" s="218" t="str">
        <f>IF(Tableau1[[#This Row],[Nom
]]&lt;&gt;"",VLOOKUP(Tableau1[[#This Row],[Matricule 
]],BASEDATA,2,FALSE),"")</f>
        <v>SAVY</v>
      </c>
      <c r="D260" s="219">
        <f>IF(Tableau1[[#This Row],[Nom
]]&lt;&gt;"",VLOOKUP(E260,DATA!A:U,3,FALSE),"")</f>
        <v>103007</v>
      </c>
      <c r="E260" s="220" t="s">
        <v>866</v>
      </c>
      <c r="F260" s="219" t="str">
        <f>IF(Tableau1[[#This Row],[Nom
]]&lt;&gt;"",VLOOKUP(E260,DATA!A:U,2,FALSE),"")</f>
        <v>Stephane</v>
      </c>
      <c r="G260" s="205" t="s">
        <v>9</v>
      </c>
      <c r="H260" s="205" t="s">
        <v>1345</v>
      </c>
      <c r="I260" s="221"/>
      <c r="J260" s="205" t="s">
        <v>1346</v>
      </c>
      <c r="K260" s="206">
        <v>7</v>
      </c>
      <c r="L260" s="207">
        <v>117</v>
      </c>
      <c r="M260" s="222" t="s">
        <v>5</v>
      </c>
      <c r="N260" s="223" t="s">
        <v>1449</v>
      </c>
      <c r="O260" s="222"/>
      <c r="P260" s="223"/>
    </row>
    <row r="261" spans="1:16" x14ac:dyDescent="0.35">
      <c r="A261" s="217" t="str">
        <f>IF(Tableau1[[#This Row],[Nom
]]&lt;&gt;"",VLOOKUP(Tableau1[[#This Row],[Matricule 
]],BASEDATA,5,FALSE),"")</f>
        <v>Non DVC</v>
      </c>
      <c r="B261" s="217" t="str">
        <f>IF(Tableau1[[#This Row],[Nom
]]&lt;&gt;"",VLOOKUP(Tableau1[[#This Row],[Matricule 
]],BASEDATA,3,FALSE),"")</f>
        <v>Aub.</v>
      </c>
      <c r="C261" s="218" t="str">
        <f>IF(Tableau1[[#This Row],[Nom
]]&lt;&gt;"",VLOOKUP(Tableau1[[#This Row],[Matricule 
]],BASEDATA,2,FALSE),"")</f>
        <v>RICCARDI</v>
      </c>
      <c r="D261" s="219">
        <f>IF(Tableau1[[#This Row],[Nom
]]&lt;&gt;"",VLOOKUP(E261,DATA!A:U,3,FALSE),"")</f>
        <v>103024</v>
      </c>
      <c r="E261" s="220" t="s">
        <v>869</v>
      </c>
      <c r="F261" s="219" t="str">
        <f>IF(Tableau1[[#This Row],[Nom
]]&lt;&gt;"",VLOOKUP(E261,DATA!A:U,2,FALSE),"")</f>
        <v>Beatrice</v>
      </c>
      <c r="G261" s="205" t="s">
        <v>9</v>
      </c>
      <c r="H261" s="205" t="s">
        <v>1345</v>
      </c>
      <c r="I261" s="221"/>
      <c r="J261" s="205" t="s">
        <v>1346</v>
      </c>
      <c r="K261" s="206">
        <v>7</v>
      </c>
      <c r="L261" s="207">
        <v>117</v>
      </c>
      <c r="M261" s="222" t="s">
        <v>5</v>
      </c>
      <c r="N261" s="223" t="s">
        <v>1449</v>
      </c>
      <c r="O261" s="222"/>
      <c r="P261" s="223"/>
    </row>
    <row r="262" spans="1:16" x14ac:dyDescent="0.35">
      <c r="A262" s="217" t="str">
        <f>IF(Tableau1[[#This Row],[Nom
]]&lt;&gt;"",VLOOKUP(Tableau1[[#This Row],[Matricule 
]],BASEDATA,5,FALSE),"")</f>
        <v>DVC</v>
      </c>
      <c r="B262" s="217" t="str">
        <f>IF(Tableau1[[#This Row],[Nom
]]&lt;&gt;"",VLOOKUP(Tableau1[[#This Row],[Matricule 
]],BASEDATA,3,FALSE),"")</f>
        <v>Aub.</v>
      </c>
      <c r="C262" s="218" t="str">
        <f>IF(Tableau1[[#This Row],[Nom
]]&lt;&gt;"",VLOOKUP(Tableau1[[#This Row],[Matricule 
]],BASEDATA,2,FALSE),"")</f>
        <v>FUENTES</v>
      </c>
      <c r="D262" s="219">
        <f>IF(Tableau1[[#This Row],[Nom
]]&lt;&gt;"",VLOOKUP(E262,DATA!A:U,3,FALSE),"")</f>
        <v>103044</v>
      </c>
      <c r="E262" s="220" t="s">
        <v>872</v>
      </c>
      <c r="F262" s="219" t="str">
        <f>IF(Tableau1[[#This Row],[Nom
]]&lt;&gt;"",VLOOKUP(E262,DATA!A:U,2,FALSE),"")</f>
        <v>Jean-Marie</v>
      </c>
      <c r="G262" s="205" t="s">
        <v>9</v>
      </c>
      <c r="H262" s="205" t="s">
        <v>1328</v>
      </c>
      <c r="I262" s="221"/>
      <c r="J262" s="205" t="s">
        <v>1329</v>
      </c>
      <c r="K262" s="206">
        <v>7</v>
      </c>
      <c r="L262" s="207">
        <v>124</v>
      </c>
      <c r="M262" s="222" t="s">
        <v>5</v>
      </c>
      <c r="N262" s="223" t="s">
        <v>1449</v>
      </c>
      <c r="O262" s="222"/>
      <c r="P262" s="223"/>
    </row>
    <row r="263" spans="1:16" x14ac:dyDescent="0.35">
      <c r="A263" s="217" t="str">
        <f>IF(Tableau1[[#This Row],[Nom
]]&lt;&gt;"",VLOOKUP(Tableau1[[#This Row],[Matricule 
]],BASEDATA,5,FALSE),"")</f>
        <v>DVC</v>
      </c>
      <c r="B263" s="217" t="str">
        <f>IF(Tableau1[[#This Row],[Nom
]]&lt;&gt;"",VLOOKUP(Tableau1[[#This Row],[Matricule 
]],BASEDATA,3,FALSE),"")</f>
        <v>Aub.</v>
      </c>
      <c r="C263" s="218" t="str">
        <f>IF(Tableau1[[#This Row],[Nom
]]&lt;&gt;"",VLOOKUP(Tableau1[[#This Row],[Matricule 
]],BASEDATA,2,FALSE),"")</f>
        <v>FUENTES</v>
      </c>
      <c r="D263" s="219">
        <f>IF(Tableau1[[#This Row],[Nom
]]&lt;&gt;"",VLOOKUP(E263,DATA!A:U,3,FALSE),"")</f>
        <v>103044</v>
      </c>
      <c r="E263" s="220" t="s">
        <v>872</v>
      </c>
      <c r="F263" s="219" t="str">
        <f>IF(Tableau1[[#This Row],[Nom
]]&lt;&gt;"",VLOOKUP(E263,DATA!A:U,2,FALSE),"")</f>
        <v>Jean-Marie</v>
      </c>
      <c r="G263" s="205" t="s">
        <v>9</v>
      </c>
      <c r="H263" s="205" t="s">
        <v>1331</v>
      </c>
      <c r="I263" s="221"/>
      <c r="J263" s="205" t="s">
        <v>1329</v>
      </c>
      <c r="K263" s="206">
        <v>1.5</v>
      </c>
      <c r="L263" s="207">
        <v>53</v>
      </c>
      <c r="M263" s="222" t="s">
        <v>5</v>
      </c>
      <c r="N263" s="223" t="s">
        <v>1449</v>
      </c>
      <c r="O263" s="222"/>
      <c r="P263" s="223"/>
    </row>
    <row r="264" spans="1:16" x14ac:dyDescent="0.35">
      <c r="A264" s="217" t="str">
        <f>IF(Tableau1[[#This Row],[Nom
]]&lt;&gt;"",VLOOKUP(Tableau1[[#This Row],[Matricule 
]],BASEDATA,5,FALSE),"")</f>
        <v>DVC</v>
      </c>
      <c r="B264" s="217" t="str">
        <f>IF(Tableau1[[#This Row],[Nom
]]&lt;&gt;"",VLOOKUP(Tableau1[[#This Row],[Matricule 
]],BASEDATA,3,FALSE),"")</f>
        <v>Lattes</v>
      </c>
      <c r="C264" s="218" t="str">
        <f>IF(Tableau1[[#This Row],[Nom
]]&lt;&gt;"",VLOOKUP(Tableau1[[#This Row],[Matricule 
]],BASEDATA,2,FALSE),"")</f>
        <v>VERNE</v>
      </c>
      <c r="D264" s="219">
        <f>IF(Tableau1[[#This Row],[Nom
]]&lt;&gt;"",VLOOKUP(E264,DATA!A:U,3,FALSE),"")</f>
        <v>191664</v>
      </c>
      <c r="E264" s="220" t="s">
        <v>1108</v>
      </c>
      <c r="F264" s="219" t="str">
        <f>IF(Tableau1[[#This Row],[Nom
]]&lt;&gt;"",VLOOKUP(E264,DATA!A:U,2,FALSE),"")</f>
        <v>Laurent</v>
      </c>
      <c r="G264" s="205" t="s">
        <v>9</v>
      </c>
      <c r="H264" s="205" t="s">
        <v>1328</v>
      </c>
      <c r="I264" s="221"/>
      <c r="J264" s="205" t="s">
        <v>1329</v>
      </c>
      <c r="K264" s="206">
        <v>7</v>
      </c>
      <c r="L264" s="207">
        <v>124</v>
      </c>
      <c r="M264" s="222" t="s">
        <v>5</v>
      </c>
      <c r="N264" s="223" t="s">
        <v>1449</v>
      </c>
      <c r="O264" s="222"/>
      <c r="P264" s="223"/>
    </row>
    <row r="265" spans="1:16" x14ac:dyDescent="0.35">
      <c r="A265" s="217" t="str">
        <f>IF(Tableau1[[#This Row],[Nom
]]&lt;&gt;"",VLOOKUP(Tableau1[[#This Row],[Matricule 
]],BASEDATA,5,FALSE),"")</f>
        <v>DVC</v>
      </c>
      <c r="B265" s="217" t="str">
        <f>IF(Tableau1[[#This Row],[Nom
]]&lt;&gt;"",VLOOKUP(Tableau1[[#This Row],[Matricule 
]],BASEDATA,3,FALSE),"")</f>
        <v>Lattes</v>
      </c>
      <c r="C265" s="218" t="str">
        <f>IF(Tableau1[[#This Row],[Nom
]]&lt;&gt;"",VLOOKUP(Tableau1[[#This Row],[Matricule 
]],BASEDATA,2,FALSE),"")</f>
        <v>VERNE</v>
      </c>
      <c r="D265" s="219">
        <f>IF(Tableau1[[#This Row],[Nom
]]&lt;&gt;"",VLOOKUP(E265,DATA!A:U,3,FALSE),"")</f>
        <v>191040</v>
      </c>
      <c r="E265" s="220" t="s">
        <v>1057</v>
      </c>
      <c r="F265" s="219" t="str">
        <f>IF(Tableau1[[#This Row],[Nom
]]&lt;&gt;"",VLOOKUP(E265,DATA!A:U,2,FALSE),"")</f>
        <v>Mohamed</v>
      </c>
      <c r="G265" s="205" t="s">
        <v>9</v>
      </c>
      <c r="H265" s="205" t="s">
        <v>1328</v>
      </c>
      <c r="I265" s="221"/>
      <c r="J265" s="205" t="s">
        <v>1329</v>
      </c>
      <c r="K265" s="206">
        <v>7</v>
      </c>
      <c r="L265" s="207">
        <v>124</v>
      </c>
      <c r="M265" s="222" t="s">
        <v>5</v>
      </c>
      <c r="N265" s="223" t="s">
        <v>1449</v>
      </c>
      <c r="O265" s="222"/>
      <c r="P265" s="223"/>
    </row>
    <row r="266" spans="1:16" x14ac:dyDescent="0.35">
      <c r="A266" s="217" t="str">
        <f>IF(Tableau1[[#This Row],[Nom
]]&lt;&gt;"",VLOOKUP(Tableau1[[#This Row],[Matricule 
]],BASEDATA,5,FALSE),"")</f>
        <v>DVC</v>
      </c>
      <c r="B266" s="217" t="str">
        <f>IF(Tableau1[[#This Row],[Nom
]]&lt;&gt;"",VLOOKUP(Tableau1[[#This Row],[Matricule 
]],BASEDATA,3,FALSE),"")</f>
        <v>Lattes</v>
      </c>
      <c r="C266" s="218" t="str">
        <f>IF(Tableau1[[#This Row],[Nom
]]&lt;&gt;"",VLOOKUP(Tableau1[[#This Row],[Matricule 
]],BASEDATA,2,FALSE),"")</f>
        <v>VERNE</v>
      </c>
      <c r="D266" s="219">
        <f>IF(Tableau1[[#This Row],[Nom
]]&lt;&gt;"",VLOOKUP(E266,DATA!A:U,3,FALSE),"")</f>
        <v>191040</v>
      </c>
      <c r="E266" s="220" t="s">
        <v>1057</v>
      </c>
      <c r="F266" s="219" t="str">
        <f>IF(Tableau1[[#This Row],[Nom
]]&lt;&gt;"",VLOOKUP(E266,DATA!A:U,2,FALSE),"")</f>
        <v>Mohamed</v>
      </c>
      <c r="G266" s="205" t="s">
        <v>9</v>
      </c>
      <c r="H266" s="205" t="s">
        <v>1338</v>
      </c>
      <c r="I266" s="221"/>
      <c r="J266" s="205" t="s">
        <v>1329</v>
      </c>
      <c r="K266" s="206">
        <v>7</v>
      </c>
      <c r="L266" s="207">
        <v>162</v>
      </c>
      <c r="M266" s="222" t="s">
        <v>5</v>
      </c>
      <c r="N266" s="223" t="s">
        <v>1449</v>
      </c>
      <c r="O266" s="222"/>
      <c r="P266" s="223"/>
    </row>
    <row r="267" spans="1:16" x14ac:dyDescent="0.35">
      <c r="A267" s="217" t="str">
        <f>IF(Tableau1[[#This Row],[Nom
]]&lt;&gt;"",VLOOKUP(Tableau1[[#This Row],[Matricule 
]],BASEDATA,5,FALSE),"")</f>
        <v>DVC</v>
      </c>
      <c r="B267" s="217" t="str">
        <f>IF(Tableau1[[#This Row],[Nom
]]&lt;&gt;"",VLOOKUP(Tableau1[[#This Row],[Matricule 
]],BASEDATA,3,FALSE),"")</f>
        <v>Lattes</v>
      </c>
      <c r="C267" s="218" t="str">
        <f>IF(Tableau1[[#This Row],[Nom
]]&lt;&gt;"",VLOOKUP(Tableau1[[#This Row],[Matricule 
]],BASEDATA,2,FALSE),"")</f>
        <v>VERNE</v>
      </c>
      <c r="D267" s="219">
        <f>IF(Tableau1[[#This Row],[Nom
]]&lt;&gt;"",VLOOKUP(E267,DATA!A:U,3,FALSE),"")</f>
        <v>191711</v>
      </c>
      <c r="E267" s="220" t="s">
        <v>1124</v>
      </c>
      <c r="F267" s="219" t="str">
        <f>IF(Tableau1[[#This Row],[Nom
]]&lt;&gt;"",VLOOKUP(E267,DATA!A:U,2,FALSE),"")</f>
        <v>Michel</v>
      </c>
      <c r="G267" s="205" t="s">
        <v>9</v>
      </c>
      <c r="H267" s="205" t="s">
        <v>1328</v>
      </c>
      <c r="I267" s="221"/>
      <c r="J267" s="205" t="s">
        <v>1329</v>
      </c>
      <c r="K267" s="206">
        <v>7</v>
      </c>
      <c r="L267" s="207">
        <v>124</v>
      </c>
      <c r="M267" s="222" t="s">
        <v>5</v>
      </c>
      <c r="N267" s="223" t="s">
        <v>1449</v>
      </c>
      <c r="O267" s="222"/>
      <c r="P267" s="223"/>
    </row>
    <row r="268" spans="1:16" x14ac:dyDescent="0.35">
      <c r="A268" s="217" t="str">
        <f>IF(Tableau1[[#This Row],[Nom
]]&lt;&gt;"",VLOOKUP(Tableau1[[#This Row],[Matricule 
]],BASEDATA,5,FALSE),"")</f>
        <v>DVC</v>
      </c>
      <c r="B268" s="217" t="str">
        <f>IF(Tableau1[[#This Row],[Nom
]]&lt;&gt;"",VLOOKUP(Tableau1[[#This Row],[Matricule 
]],BASEDATA,3,FALSE),"")</f>
        <v>Aub.</v>
      </c>
      <c r="C268" s="218" t="str">
        <f>IF(Tableau1[[#This Row],[Nom
]]&lt;&gt;"",VLOOKUP(Tableau1[[#This Row],[Matricule 
]],BASEDATA,2,FALSE),"")</f>
        <v>ALIX</v>
      </c>
      <c r="D268" s="219">
        <f>IF(Tableau1[[#This Row],[Nom
]]&lt;&gt;"",VLOOKUP(E268,DATA!A:U,3,FALSE),"")</f>
        <v>102907</v>
      </c>
      <c r="E268" s="220" t="s">
        <v>881</v>
      </c>
      <c r="F268" s="219" t="str">
        <f>IF(Tableau1[[#This Row],[Nom
]]&lt;&gt;"",VLOOKUP(E268,DATA!A:U,2,FALSE),"")</f>
        <v>Thierry</v>
      </c>
      <c r="G268" s="205" t="s">
        <v>9</v>
      </c>
      <c r="H268" s="205" t="s">
        <v>1331</v>
      </c>
      <c r="I268" s="221"/>
      <c r="J268" s="205" t="s">
        <v>1329</v>
      </c>
      <c r="K268" s="206">
        <v>1.5</v>
      </c>
      <c r="L268" s="207">
        <v>53</v>
      </c>
      <c r="M268" s="222" t="s">
        <v>5</v>
      </c>
      <c r="N268" s="223" t="s">
        <v>1449</v>
      </c>
      <c r="O268" s="222"/>
      <c r="P268" s="223"/>
    </row>
    <row r="269" spans="1:16" x14ac:dyDescent="0.35">
      <c r="A269" s="217" t="str">
        <f>IF(Tableau1[[#This Row],[Nom
]]&lt;&gt;"",VLOOKUP(Tableau1[[#This Row],[Matricule 
]],BASEDATA,5,FALSE),"")</f>
        <v>DVC</v>
      </c>
      <c r="B269" s="217" t="str">
        <f>IF(Tableau1[[#This Row],[Nom
]]&lt;&gt;"",VLOOKUP(Tableau1[[#This Row],[Matricule 
]],BASEDATA,3,FALSE),"")</f>
        <v>Aub.</v>
      </c>
      <c r="C269" s="218" t="str">
        <f>IF(Tableau1[[#This Row],[Nom
]]&lt;&gt;"",VLOOKUP(Tableau1[[#This Row],[Matricule 
]],BASEDATA,2,FALSE),"")</f>
        <v>ALIX</v>
      </c>
      <c r="D269" s="219">
        <f>IF(Tableau1[[#This Row],[Nom
]]&lt;&gt;"",VLOOKUP(E269,DATA!A:U,3,FALSE),"")</f>
        <v>102907</v>
      </c>
      <c r="E269" s="220" t="s">
        <v>881</v>
      </c>
      <c r="F269" s="219" t="str">
        <f>IF(Tableau1[[#This Row],[Nom
]]&lt;&gt;"",VLOOKUP(E269,DATA!A:U,2,FALSE),"")</f>
        <v>Thierry</v>
      </c>
      <c r="G269" s="205" t="s">
        <v>9</v>
      </c>
      <c r="H269" s="205" t="s">
        <v>1345</v>
      </c>
      <c r="I269" s="221"/>
      <c r="J269" s="205" t="s">
        <v>1346</v>
      </c>
      <c r="K269" s="206">
        <v>7</v>
      </c>
      <c r="L269" s="207">
        <v>117</v>
      </c>
      <c r="M269" s="222" t="s">
        <v>5</v>
      </c>
      <c r="N269" s="223" t="s">
        <v>1449</v>
      </c>
      <c r="O269" s="222"/>
      <c r="P269" s="223"/>
    </row>
    <row r="270" spans="1:16" x14ac:dyDescent="0.35">
      <c r="A270" s="217" t="str">
        <f>IF(Tableau1[[#This Row],[Nom
]]&lt;&gt;"",VLOOKUP(Tableau1[[#This Row],[Matricule 
]],BASEDATA,5,FALSE),"")</f>
        <v>DVC</v>
      </c>
      <c r="B270" s="217" t="str">
        <f>IF(Tableau1[[#This Row],[Nom
]]&lt;&gt;"",VLOOKUP(Tableau1[[#This Row],[Matricule 
]],BASEDATA,3,FALSE),"")</f>
        <v>Aub.</v>
      </c>
      <c r="C270" s="218" t="str">
        <f>IF(Tableau1[[#This Row],[Nom
]]&lt;&gt;"",VLOOKUP(Tableau1[[#This Row],[Matricule 
]],BASEDATA,2,FALSE),"")</f>
        <v>ALIX</v>
      </c>
      <c r="D270" s="219">
        <f>IF(Tableau1[[#This Row],[Nom
]]&lt;&gt;"",VLOOKUP(E270,DATA!A:U,3,FALSE),"")</f>
        <v>102907</v>
      </c>
      <c r="E270" s="220" t="s">
        <v>881</v>
      </c>
      <c r="F270" s="219" t="str">
        <f>IF(Tableau1[[#This Row],[Nom
]]&lt;&gt;"",VLOOKUP(E270,DATA!A:U,2,FALSE),"")</f>
        <v>Thierry</v>
      </c>
      <c r="G270" s="205" t="s">
        <v>9</v>
      </c>
      <c r="H270" s="205" t="s">
        <v>1351</v>
      </c>
      <c r="I270" s="221"/>
      <c r="J270" s="205" t="s">
        <v>1349</v>
      </c>
      <c r="K270" s="206">
        <v>10.5</v>
      </c>
      <c r="L270" s="207">
        <v>260</v>
      </c>
      <c r="M270" s="222" t="s">
        <v>5</v>
      </c>
      <c r="N270" s="223" t="s">
        <v>1449</v>
      </c>
      <c r="O270" s="222"/>
      <c r="P270" s="223"/>
    </row>
    <row r="271" spans="1:16" x14ac:dyDescent="0.35">
      <c r="A271" s="217" t="str">
        <f>IF(Tableau1[[#This Row],[Nom
]]&lt;&gt;"",VLOOKUP(Tableau1[[#This Row],[Matricule 
]],BASEDATA,5,FALSE),"")</f>
        <v>DVC</v>
      </c>
      <c r="B271" s="217" t="str">
        <f>IF(Tableau1[[#This Row],[Nom
]]&lt;&gt;"",VLOOKUP(Tableau1[[#This Row],[Matricule 
]],BASEDATA,3,FALSE),"")</f>
        <v>Lattes</v>
      </c>
      <c r="C271" s="218" t="str">
        <f>IF(Tableau1[[#This Row],[Nom
]]&lt;&gt;"",VLOOKUP(Tableau1[[#This Row],[Matricule 
]],BASEDATA,2,FALSE),"")</f>
        <v>VERNE</v>
      </c>
      <c r="D271" s="219">
        <f>IF(Tableau1[[#This Row],[Nom
]]&lt;&gt;"",VLOOKUP(E271,DATA!A:U,3,FALSE),"")</f>
        <v>191295</v>
      </c>
      <c r="E271" s="220" t="s">
        <v>1079</v>
      </c>
      <c r="F271" s="219" t="str">
        <f>IF(Tableau1[[#This Row],[Nom
]]&lt;&gt;"",VLOOKUP(E271,DATA!A:U,2,FALSE),"")</f>
        <v>Alain</v>
      </c>
      <c r="G271" s="205" t="s">
        <v>9</v>
      </c>
      <c r="H271" s="205" t="s">
        <v>1328</v>
      </c>
      <c r="I271" s="221"/>
      <c r="J271" s="205" t="s">
        <v>1329</v>
      </c>
      <c r="K271" s="206">
        <v>7</v>
      </c>
      <c r="L271" s="207">
        <v>124</v>
      </c>
      <c r="M271" s="222" t="s">
        <v>5</v>
      </c>
      <c r="N271" s="223" t="s">
        <v>1449</v>
      </c>
      <c r="O271" s="222"/>
      <c r="P271" s="223"/>
    </row>
    <row r="272" spans="1:16" x14ac:dyDescent="0.35">
      <c r="A272" s="217" t="str">
        <f>IF(Tableau1[[#This Row],[Nom
]]&lt;&gt;"",VLOOKUP(Tableau1[[#This Row],[Matricule 
]],BASEDATA,5,FALSE),"")</f>
        <v>DVC</v>
      </c>
      <c r="B272" s="217" t="str">
        <f>IF(Tableau1[[#This Row],[Nom
]]&lt;&gt;"",VLOOKUP(Tableau1[[#This Row],[Matricule 
]],BASEDATA,3,FALSE),"")</f>
        <v>Aub.</v>
      </c>
      <c r="C272" s="218" t="str">
        <f>IF(Tableau1[[#This Row],[Nom
]]&lt;&gt;"",VLOOKUP(Tableau1[[#This Row],[Matricule 
]],BASEDATA,2,FALSE),"")</f>
        <v>SENEPART</v>
      </c>
      <c r="D272" s="219">
        <f>IF(Tableau1[[#This Row],[Nom
]]&lt;&gt;"",VLOOKUP(E272,DATA!A:U,3,FALSE),"")</f>
        <v>102982</v>
      </c>
      <c r="E272" s="220" t="s">
        <v>888</v>
      </c>
      <c r="F272" s="219" t="str">
        <f>IF(Tableau1[[#This Row],[Nom
]]&lt;&gt;"",VLOOKUP(E272,DATA!A:U,2,FALSE),"")</f>
        <v>Richard</v>
      </c>
      <c r="G272" s="205" t="s">
        <v>9</v>
      </c>
      <c r="H272" s="205" t="s">
        <v>1345</v>
      </c>
      <c r="I272" s="221"/>
      <c r="J272" s="205" t="s">
        <v>1346</v>
      </c>
      <c r="K272" s="206">
        <v>7</v>
      </c>
      <c r="L272" s="207">
        <v>117</v>
      </c>
      <c r="M272" s="222" t="s">
        <v>5</v>
      </c>
      <c r="N272" s="223" t="s">
        <v>1449</v>
      </c>
      <c r="O272" s="222"/>
      <c r="P272" s="223"/>
    </row>
    <row r="273" spans="1:16" x14ac:dyDescent="0.35">
      <c r="A273" s="217" t="str">
        <f>IF(Tableau1[[#This Row],[Nom
]]&lt;&gt;"",VLOOKUP(Tableau1[[#This Row],[Matricule 
]],BASEDATA,5,FALSE),"")</f>
        <v>DVC</v>
      </c>
      <c r="B273" s="217" t="str">
        <f>IF(Tableau1[[#This Row],[Nom
]]&lt;&gt;"",VLOOKUP(Tableau1[[#This Row],[Matricule 
]],BASEDATA,3,FALSE),"")</f>
        <v>Lattes</v>
      </c>
      <c r="C273" s="218" t="str">
        <f>IF(Tableau1[[#This Row],[Nom
]]&lt;&gt;"",VLOOKUP(Tableau1[[#This Row],[Matricule 
]],BASEDATA,2,FALSE),"")</f>
        <v>JACKEL</v>
      </c>
      <c r="D273" s="219">
        <f>IF(Tableau1[[#This Row],[Nom
]]&lt;&gt;"",VLOOKUP(E273,DATA!A:U,3,FALSE),"")</f>
        <v>191202</v>
      </c>
      <c r="E273" s="220" t="s">
        <v>1066</v>
      </c>
      <c r="F273" s="219" t="str">
        <f>IF(Tableau1[[#This Row],[Nom
]]&lt;&gt;"",VLOOKUP(E273,DATA!A:U,2,FALSE),"")</f>
        <v>Christian</v>
      </c>
      <c r="G273" s="205" t="s">
        <v>9</v>
      </c>
      <c r="H273" s="205" t="s">
        <v>1344</v>
      </c>
      <c r="I273" s="221"/>
      <c r="J273" s="205" t="s">
        <v>1329</v>
      </c>
      <c r="K273" s="206">
        <v>7</v>
      </c>
      <c r="L273" s="207">
        <v>165</v>
      </c>
      <c r="M273" s="222" t="s">
        <v>5</v>
      </c>
      <c r="N273" s="223" t="s">
        <v>1449</v>
      </c>
      <c r="O273" s="222"/>
      <c r="P273" s="223"/>
    </row>
    <row r="274" spans="1:16" x14ac:dyDescent="0.35">
      <c r="A274" s="217" t="str">
        <f>IF(Tableau1[[#This Row],[Nom
]]&lt;&gt;"",VLOOKUP(Tableau1[[#This Row],[Matricule 
]],BASEDATA,5,FALSE),"")</f>
        <v>DVC</v>
      </c>
      <c r="B274" s="217" t="str">
        <f>IF(Tableau1[[#This Row],[Nom
]]&lt;&gt;"",VLOOKUP(Tableau1[[#This Row],[Matricule 
]],BASEDATA,3,FALSE),"")</f>
        <v>Lattes</v>
      </c>
      <c r="C274" s="218" t="str">
        <f>IF(Tableau1[[#This Row],[Nom
]]&lt;&gt;"",VLOOKUP(Tableau1[[#This Row],[Matricule 
]],BASEDATA,2,FALSE),"")</f>
        <v>JACKEL</v>
      </c>
      <c r="D274" s="219">
        <f>IF(Tableau1[[#This Row],[Nom
]]&lt;&gt;"",VLOOKUP(E274,DATA!A:U,3,FALSE),"")</f>
        <v>191202</v>
      </c>
      <c r="E274" s="220" t="s">
        <v>1066</v>
      </c>
      <c r="F274" s="219" t="str">
        <f>IF(Tableau1[[#This Row],[Nom
]]&lt;&gt;"",VLOOKUP(E274,DATA!A:U,2,FALSE),"")</f>
        <v>Christian</v>
      </c>
      <c r="G274" s="205" t="s">
        <v>9</v>
      </c>
      <c r="H274" s="205" t="s">
        <v>1348</v>
      </c>
      <c r="I274" s="221"/>
      <c r="J274" s="205" t="s">
        <v>1349</v>
      </c>
      <c r="K274" s="206">
        <v>10.5</v>
      </c>
      <c r="L274" s="207">
        <v>260</v>
      </c>
      <c r="M274" s="222" t="s">
        <v>5</v>
      </c>
      <c r="N274" s="223" t="s">
        <v>1449</v>
      </c>
      <c r="O274" s="222"/>
      <c r="P274" s="223"/>
    </row>
    <row r="275" spans="1:16" x14ac:dyDescent="0.35">
      <c r="A275" s="217" t="str">
        <f>IF(Tableau1[[#This Row],[Nom
]]&lt;&gt;"",VLOOKUP(Tableau1[[#This Row],[Matricule 
]],BASEDATA,5,FALSE),"")</f>
        <v>DVC</v>
      </c>
      <c r="B275" s="217" t="str">
        <f>IF(Tableau1[[#This Row],[Nom
]]&lt;&gt;"",VLOOKUP(Tableau1[[#This Row],[Matricule 
]],BASEDATA,3,FALSE),"")</f>
        <v>Lattes</v>
      </c>
      <c r="C275" s="218" t="str">
        <f>IF(Tableau1[[#This Row],[Nom
]]&lt;&gt;"",VLOOKUP(Tableau1[[#This Row],[Matricule 
]],BASEDATA,2,FALSE),"")</f>
        <v>VERNE</v>
      </c>
      <c r="D275" s="219">
        <f>IF(Tableau1[[#This Row],[Nom
]]&lt;&gt;"",VLOOKUP(E275,DATA!A:U,3,FALSE),"")</f>
        <v>191712</v>
      </c>
      <c r="E275" s="209" t="s">
        <v>1128</v>
      </c>
      <c r="F275" s="219" t="str">
        <f>IF(Tableau1[[#This Row],[Nom
]]&lt;&gt;"",VLOOKUP(E275,DATA!A:U,2,FALSE),"")</f>
        <v>Albert</v>
      </c>
      <c r="G275" s="205" t="s">
        <v>9</v>
      </c>
      <c r="H275" s="205" t="s">
        <v>1328</v>
      </c>
      <c r="I275" s="221"/>
      <c r="J275" s="205" t="s">
        <v>1329</v>
      </c>
      <c r="K275" s="206">
        <v>7</v>
      </c>
      <c r="L275" s="207">
        <v>124</v>
      </c>
      <c r="M275" s="222" t="s">
        <v>5</v>
      </c>
      <c r="N275" s="223" t="s">
        <v>1449</v>
      </c>
      <c r="O275" s="222"/>
      <c r="P275" s="223"/>
    </row>
    <row r="276" spans="1:16" x14ac:dyDescent="0.35">
      <c r="A276" s="217" t="str">
        <f>IF(Tableau1[[#This Row],[Nom
]]&lt;&gt;"",VLOOKUP(Tableau1[[#This Row],[Matricule 
]],BASEDATA,5,FALSE),"")</f>
        <v>Non DVC</v>
      </c>
      <c r="B276" s="217" t="str">
        <f>IF(Tableau1[[#This Row],[Nom
]]&lt;&gt;"",VLOOKUP(Tableau1[[#This Row],[Matricule 
]],BASEDATA,3,FALSE),"")</f>
        <v>Aub.</v>
      </c>
      <c r="C276" s="218" t="str">
        <f>IF(Tableau1[[#This Row],[Nom
]]&lt;&gt;"",VLOOKUP(Tableau1[[#This Row],[Matricule 
]],BASEDATA,2,FALSE),"")</f>
        <v>RICCARDI</v>
      </c>
      <c r="D276" s="219">
        <f>IF(Tableau1[[#This Row],[Nom
]]&lt;&gt;"",VLOOKUP(E276,DATA!A:U,3,FALSE),"")</f>
        <v>103036</v>
      </c>
      <c r="E276" s="220" t="s">
        <v>891</v>
      </c>
      <c r="F276" s="219" t="str">
        <f>IF(Tableau1[[#This Row],[Nom
]]&lt;&gt;"",VLOOKUP(E276,DATA!A:U,2,FALSE),"")</f>
        <v>Patricia</v>
      </c>
      <c r="G276" s="205" t="s">
        <v>9</v>
      </c>
      <c r="H276" s="205" t="s">
        <v>1345</v>
      </c>
      <c r="I276" s="221"/>
      <c r="J276" s="205" t="s">
        <v>1346</v>
      </c>
      <c r="K276" s="206">
        <v>7</v>
      </c>
      <c r="L276" s="207">
        <v>117</v>
      </c>
      <c r="M276" s="222" t="s">
        <v>5</v>
      </c>
      <c r="N276" s="223" t="s">
        <v>1449</v>
      </c>
      <c r="O276" s="222"/>
      <c r="P276" s="223"/>
    </row>
    <row r="277" spans="1:16" x14ac:dyDescent="0.35">
      <c r="A277" s="208" t="str">
        <f>IF(Tableau1[[#This Row],[Nom
]]&lt;&gt;"",VLOOKUP(Tableau1[[#This Row],[Matricule 
]],BASEDATA,5,FALSE),"")</f>
        <v>Non DVC</v>
      </c>
      <c r="B277" s="217" t="str">
        <f>IF(Tableau1[[#This Row],[Nom
]]&lt;&gt;"",VLOOKUP(Tableau1[[#This Row],[Matricule 
]],BASEDATA,3,FALSE),"")</f>
        <v>STG</v>
      </c>
      <c r="C277" s="218" t="str">
        <f>IF(Tableau1[[#This Row],[Nom
]]&lt;&gt;"",VLOOKUP(Tableau1[[#This Row],[Matricule 
]],BASEDATA,2,FALSE),"")</f>
        <v>FOUASSIER</v>
      </c>
      <c r="D277" s="219">
        <f>IF(Tableau1[[#This Row],[Nom
]]&lt;&gt;"",VLOOKUP(E277,DATA!A:U,3,FALSE),"")</f>
        <v>109499</v>
      </c>
      <c r="E277" s="204" t="s">
        <v>1254</v>
      </c>
      <c r="F277" s="219" t="str">
        <f>IF(Tableau1[[#This Row],[Nom
]]&lt;&gt;"",VLOOKUP(E277,DATA!A:U,2,FALSE),"")</f>
        <v>Jean-Christophe</v>
      </c>
      <c r="G277" s="205" t="s">
        <v>9</v>
      </c>
      <c r="H277" s="205" t="s">
        <v>1328</v>
      </c>
      <c r="I277" s="206"/>
      <c r="J277" s="205" t="s">
        <v>1329</v>
      </c>
      <c r="K277" s="206">
        <v>7</v>
      </c>
      <c r="L277" s="207">
        <v>124</v>
      </c>
      <c r="M277" s="222" t="s">
        <v>5</v>
      </c>
      <c r="N277" s="223" t="s">
        <v>1449</v>
      </c>
      <c r="O277" s="212"/>
      <c r="P277" s="213"/>
    </row>
    <row r="278" spans="1:16" x14ac:dyDescent="0.35">
      <c r="A278" s="217" t="str">
        <f>IF(Tableau1[[#This Row],[Nom
]]&lt;&gt;"",VLOOKUP(Tableau1[[#This Row],[Matricule 
]],BASEDATA,5,FALSE),"")</f>
        <v>Non DVC</v>
      </c>
      <c r="B278" s="217" t="str">
        <f>IF(Tableau1[[#This Row],[Nom
]]&lt;&gt;"",VLOOKUP(Tableau1[[#This Row],[Matricule 
]],BASEDATA,3,FALSE),"")</f>
        <v>STG</v>
      </c>
      <c r="C278" s="218" t="str">
        <f>IF(Tableau1[[#This Row],[Nom
]]&lt;&gt;"",VLOOKUP(Tableau1[[#This Row],[Matricule 
]],BASEDATA,2,FALSE),"")</f>
        <v>FOUASSIER</v>
      </c>
      <c r="D278" s="219">
        <f>IF(Tableau1[[#This Row],[Nom
]]&lt;&gt;"",VLOOKUP(E278,DATA!A:U,3,FALSE),"")</f>
        <v>109499</v>
      </c>
      <c r="E278" s="220" t="s">
        <v>1254</v>
      </c>
      <c r="F278" s="219" t="str">
        <f>IF(Tableau1[[#This Row],[Nom
]]&lt;&gt;"",VLOOKUP(E278,DATA!A:U,2,FALSE),"")</f>
        <v>Jean-Christophe</v>
      </c>
      <c r="G278" s="205" t="s">
        <v>9</v>
      </c>
      <c r="H278" s="205" t="s">
        <v>1331</v>
      </c>
      <c r="I278" s="221"/>
      <c r="J278" s="205" t="s">
        <v>1329</v>
      </c>
      <c r="K278" s="206">
        <v>1.5</v>
      </c>
      <c r="L278" s="207">
        <v>53</v>
      </c>
      <c r="M278" s="222" t="s">
        <v>5</v>
      </c>
      <c r="N278" s="223" t="s">
        <v>1449</v>
      </c>
      <c r="O278" s="222"/>
      <c r="P278" s="223"/>
    </row>
    <row r="279" spans="1:16" x14ac:dyDescent="0.35">
      <c r="A279" s="217" t="str">
        <f>IF(Tableau1[[#This Row],[Nom
]]&lt;&gt;"",VLOOKUP(Tableau1[[#This Row],[Matricule 
]],BASEDATA,5,FALSE),"")</f>
        <v>Non DVC</v>
      </c>
      <c r="B279" s="217" t="str">
        <f>IF(Tableau1[[#This Row],[Nom
]]&lt;&gt;"",VLOOKUP(Tableau1[[#This Row],[Matricule 
]],BASEDATA,3,FALSE),"")</f>
        <v>Aub.</v>
      </c>
      <c r="C279" s="218" t="str">
        <f>IF(Tableau1[[#This Row],[Nom
]]&lt;&gt;"",VLOOKUP(Tableau1[[#This Row],[Matricule 
]],BASEDATA,2,FALSE),"")</f>
        <v>DARDARE</v>
      </c>
      <c r="D279" s="219">
        <f>IF(Tableau1[[#This Row],[Nom
]]&lt;&gt;"",VLOOKUP(E279,DATA!A:U,3,FALSE),"")</f>
        <v>102909</v>
      </c>
      <c r="E279" s="220" t="s">
        <v>899</v>
      </c>
      <c r="F279" s="219" t="str">
        <f>IF(Tableau1[[#This Row],[Nom
]]&lt;&gt;"",VLOOKUP(E279,DATA!A:U,2,FALSE),"")</f>
        <v>Eric</v>
      </c>
      <c r="G279" s="205" t="s">
        <v>9</v>
      </c>
      <c r="H279" s="205" t="s">
        <v>1331</v>
      </c>
      <c r="I279" s="221"/>
      <c r="J279" s="205" t="s">
        <v>1329</v>
      </c>
      <c r="K279" s="206">
        <v>1.5</v>
      </c>
      <c r="L279" s="207">
        <v>53</v>
      </c>
      <c r="M279" s="222" t="s">
        <v>5</v>
      </c>
      <c r="N279" s="223" t="s">
        <v>1449</v>
      </c>
      <c r="O279" s="222"/>
      <c r="P279" s="223"/>
    </row>
    <row r="280" spans="1:16" x14ac:dyDescent="0.35">
      <c r="A280" s="217" t="str">
        <f>IF(Tableau1[[#This Row],[Nom
]]&lt;&gt;"",VLOOKUP(Tableau1[[#This Row],[Matricule 
]],BASEDATA,5,FALSE),"")</f>
        <v>DVC</v>
      </c>
      <c r="B280" s="217" t="str">
        <f>IF(Tableau1[[#This Row],[Nom
]]&lt;&gt;"",VLOOKUP(Tableau1[[#This Row],[Matricule 
]],BASEDATA,3,FALSE),"")</f>
        <v>STG</v>
      </c>
      <c r="C280" s="218" t="str">
        <f>IF(Tableau1[[#This Row],[Nom
]]&lt;&gt;"",VLOOKUP(Tableau1[[#This Row],[Matricule 
]],BASEDATA,2,FALSE),"")</f>
        <v>BUISSON</v>
      </c>
      <c r="D280" s="219">
        <f>IF(Tableau1[[#This Row],[Nom
]]&lt;&gt;"",VLOOKUP(E280,DATA!A:U,3,FALSE),"")</f>
        <v>244824</v>
      </c>
      <c r="E280" s="220" t="s">
        <v>1259</v>
      </c>
      <c r="F280" s="219" t="str">
        <f>IF(Tableau1[[#This Row],[Nom
]]&lt;&gt;"",VLOOKUP(E280,DATA!A:U,2,FALSE),"")</f>
        <v>Sylvain</v>
      </c>
      <c r="G280" s="205" t="s">
        <v>9</v>
      </c>
      <c r="H280" s="205" t="s">
        <v>1331</v>
      </c>
      <c r="I280" s="221"/>
      <c r="J280" s="205" t="s">
        <v>1329</v>
      </c>
      <c r="K280" s="206">
        <v>1.5</v>
      </c>
      <c r="L280" s="207">
        <v>53</v>
      </c>
      <c r="M280" s="222" t="s">
        <v>5</v>
      </c>
      <c r="N280" s="223" t="s">
        <v>1449</v>
      </c>
      <c r="O280" s="222"/>
      <c r="P280" s="223"/>
    </row>
    <row r="281" spans="1:16" x14ac:dyDescent="0.35">
      <c r="A281" s="217" t="str">
        <f>IF(Tableau1[[#This Row],[Nom
]]&lt;&gt;"",VLOOKUP(Tableau1[[#This Row],[Matricule 
]],BASEDATA,5,FALSE),"")</f>
        <v>DVC</v>
      </c>
      <c r="B281" s="217" t="str">
        <f>IF(Tableau1[[#This Row],[Nom
]]&lt;&gt;"",VLOOKUP(Tableau1[[#This Row],[Matricule 
]],BASEDATA,3,FALSE),"")</f>
        <v>STG</v>
      </c>
      <c r="C281" s="218" t="str">
        <f>IF(Tableau1[[#This Row],[Nom
]]&lt;&gt;"",VLOOKUP(Tableau1[[#This Row],[Matricule 
]],BASEDATA,2,FALSE),"")</f>
        <v>BUISSON</v>
      </c>
      <c r="D281" s="219">
        <f>IF(Tableau1[[#This Row],[Nom
]]&lt;&gt;"",VLOOKUP(E281,DATA!A:U,3,FALSE),"")</f>
        <v>244824</v>
      </c>
      <c r="E281" s="220" t="s">
        <v>1259</v>
      </c>
      <c r="F281" s="219" t="str">
        <f>IF(Tableau1[[#This Row],[Nom
]]&lt;&gt;"",VLOOKUP(E281,DATA!A:U,2,FALSE),"")</f>
        <v>Sylvain</v>
      </c>
      <c r="G281" s="205" t="s">
        <v>9</v>
      </c>
      <c r="H281" s="205" t="s">
        <v>1351</v>
      </c>
      <c r="I281" s="221"/>
      <c r="J281" s="205" t="s">
        <v>1349</v>
      </c>
      <c r="K281" s="206">
        <v>10.5</v>
      </c>
      <c r="L281" s="207">
        <v>260</v>
      </c>
      <c r="M281" s="222" t="s">
        <v>5</v>
      </c>
      <c r="N281" s="223" t="s">
        <v>1449</v>
      </c>
      <c r="O281" s="222"/>
      <c r="P281" s="223"/>
    </row>
    <row r="282" spans="1:16" x14ac:dyDescent="0.35">
      <c r="A282" s="217" t="str">
        <f>IF(Tableau1[[#This Row],[Nom
]]&lt;&gt;"",VLOOKUP(Tableau1[[#This Row],[Matricule 
]],BASEDATA,5,FALSE),"")</f>
        <v>Non DVC</v>
      </c>
      <c r="B282" s="217" t="str">
        <f>IF(Tableau1[[#This Row],[Nom
]]&lt;&gt;"",VLOOKUP(Tableau1[[#This Row],[Matricule 
]],BASEDATA,3,FALSE),"")</f>
        <v>Aub.</v>
      </c>
      <c r="C282" s="218" t="str">
        <f>IF(Tableau1[[#This Row],[Nom
]]&lt;&gt;"",VLOOKUP(Tableau1[[#This Row],[Matricule 
]],BASEDATA,2,FALSE),"")</f>
        <v>CHATAIGNER</v>
      </c>
      <c r="D282" s="219">
        <f>IF(Tableau1[[#This Row],[Nom
]]&lt;&gt;"",VLOOKUP(E282,DATA!A:U,3,FALSE),"")</f>
        <v>102954</v>
      </c>
      <c r="E282" s="220" t="s">
        <v>413</v>
      </c>
      <c r="F282" s="219" t="str">
        <f>IF(Tableau1[[#This Row],[Nom
]]&lt;&gt;"",VLOOKUP(E282,DATA!A:U,2,FALSE),"")</f>
        <v>Laurence</v>
      </c>
      <c r="G282" s="205" t="s">
        <v>9</v>
      </c>
      <c r="H282" s="205" t="s">
        <v>1331</v>
      </c>
      <c r="I282" s="221"/>
      <c r="J282" s="205" t="s">
        <v>1329</v>
      </c>
      <c r="K282" s="206">
        <v>1.5</v>
      </c>
      <c r="L282" s="207">
        <v>53</v>
      </c>
      <c r="M282" s="222" t="s">
        <v>5</v>
      </c>
      <c r="N282" s="223" t="s">
        <v>1449</v>
      </c>
      <c r="O282" s="222"/>
      <c r="P282" s="223"/>
    </row>
    <row r="283" spans="1:16" x14ac:dyDescent="0.35">
      <c r="A283" s="217" t="str">
        <f>IF(Tableau1[[#This Row],[Nom
]]&lt;&gt;"",VLOOKUP(Tableau1[[#This Row],[Matricule 
]],BASEDATA,5,FALSE),"")</f>
        <v>Non DVC</v>
      </c>
      <c r="B283" s="217" t="str">
        <f>IF(Tableau1[[#This Row],[Nom
]]&lt;&gt;"",VLOOKUP(Tableau1[[#This Row],[Matricule 
]],BASEDATA,3,FALSE),"")</f>
        <v>Aub.</v>
      </c>
      <c r="C283" s="218" t="str">
        <f>IF(Tableau1[[#This Row],[Nom
]]&lt;&gt;"",VLOOKUP(Tableau1[[#This Row],[Matricule 
]],BASEDATA,2,FALSE),"")</f>
        <v>CHATAIGNER</v>
      </c>
      <c r="D283" s="219">
        <f>IF(Tableau1[[#This Row],[Nom
]]&lt;&gt;"",VLOOKUP(E283,DATA!A:U,3,FALSE),"")</f>
        <v>102954</v>
      </c>
      <c r="E283" s="220" t="s">
        <v>413</v>
      </c>
      <c r="F283" s="219" t="str">
        <f>IF(Tableau1[[#This Row],[Nom
]]&lt;&gt;"",VLOOKUP(E283,DATA!A:U,2,FALSE),"")</f>
        <v>Laurence</v>
      </c>
      <c r="G283" s="205" t="s">
        <v>9</v>
      </c>
      <c r="H283" s="205" t="s">
        <v>1345</v>
      </c>
      <c r="I283" s="221"/>
      <c r="J283" s="205" t="s">
        <v>1346</v>
      </c>
      <c r="K283" s="206">
        <v>7</v>
      </c>
      <c r="L283" s="207">
        <v>117</v>
      </c>
      <c r="M283" s="222" t="s">
        <v>5</v>
      </c>
      <c r="N283" s="223" t="s">
        <v>1449</v>
      </c>
      <c r="O283" s="222"/>
      <c r="P283" s="223"/>
    </row>
    <row r="284" spans="1:16" x14ac:dyDescent="0.35">
      <c r="A284" s="217" t="str">
        <f>IF(Tableau1[[#This Row],[Nom
]]&lt;&gt;"",VLOOKUP(Tableau1[[#This Row],[Matricule 
]],BASEDATA,5,FALSE),"")</f>
        <v>DVC</v>
      </c>
      <c r="B284" s="217" t="str">
        <f>IF(Tableau1[[#This Row],[Nom
]]&lt;&gt;"",VLOOKUP(Tableau1[[#This Row],[Matricule 
]],BASEDATA,3,FALSE),"")</f>
        <v>Aub.</v>
      </c>
      <c r="C284" s="218" t="str">
        <f>IF(Tableau1[[#This Row],[Nom
]]&lt;&gt;"",VLOOKUP(Tableau1[[#This Row],[Matricule 
]],BASEDATA,2,FALSE),"")</f>
        <v>SAVY</v>
      </c>
      <c r="D284" s="219">
        <f>IF(Tableau1[[#This Row],[Nom
]]&lt;&gt;"",VLOOKUP(E284,DATA!A:U,3,FALSE),"")</f>
        <v>102911</v>
      </c>
      <c r="E284" s="220" t="s">
        <v>908</v>
      </c>
      <c r="F284" s="219" t="str">
        <f>IF(Tableau1[[#This Row],[Nom
]]&lt;&gt;"",VLOOKUP(E284,DATA!A:U,2,FALSE),"")</f>
        <v>Christian</v>
      </c>
      <c r="G284" s="205" t="s">
        <v>9</v>
      </c>
      <c r="H284" s="205" t="s">
        <v>1328</v>
      </c>
      <c r="I284" s="221"/>
      <c r="J284" s="205" t="s">
        <v>1329</v>
      </c>
      <c r="K284" s="206">
        <v>7</v>
      </c>
      <c r="L284" s="207">
        <v>124</v>
      </c>
      <c r="M284" s="222" t="s">
        <v>5</v>
      </c>
      <c r="N284" s="223" t="s">
        <v>1449</v>
      </c>
      <c r="O284" s="222"/>
      <c r="P284" s="223"/>
    </row>
    <row r="285" spans="1:16" x14ac:dyDescent="0.35">
      <c r="A285" s="217" t="str">
        <f>IF(Tableau1[[#This Row],[Nom
]]&lt;&gt;"",VLOOKUP(Tableau1[[#This Row],[Matricule 
]],BASEDATA,5,FALSE),"")</f>
        <v>DVC</v>
      </c>
      <c r="B285" s="217" t="str">
        <f>IF(Tableau1[[#This Row],[Nom
]]&lt;&gt;"",VLOOKUP(Tableau1[[#This Row],[Matricule 
]],BASEDATA,3,FALSE),"")</f>
        <v>Aub.</v>
      </c>
      <c r="C285" s="218" t="str">
        <f>IF(Tableau1[[#This Row],[Nom
]]&lt;&gt;"",VLOOKUP(Tableau1[[#This Row],[Matricule 
]],BASEDATA,2,FALSE),"")</f>
        <v>SAVY</v>
      </c>
      <c r="D285" s="219">
        <f>IF(Tableau1[[#This Row],[Nom
]]&lt;&gt;"",VLOOKUP(E285,DATA!A:U,3,FALSE),"")</f>
        <v>102911</v>
      </c>
      <c r="E285" s="220" t="s">
        <v>908</v>
      </c>
      <c r="F285" s="219" t="str">
        <f>IF(Tableau1[[#This Row],[Nom
]]&lt;&gt;"",VLOOKUP(E285,DATA!A:U,2,FALSE),"")</f>
        <v>Christian</v>
      </c>
      <c r="G285" s="205" t="s">
        <v>9</v>
      </c>
      <c r="H285" s="205" t="s">
        <v>1331</v>
      </c>
      <c r="I285" s="221"/>
      <c r="J285" s="205" t="s">
        <v>1329</v>
      </c>
      <c r="K285" s="206">
        <v>1.5</v>
      </c>
      <c r="L285" s="207">
        <v>53</v>
      </c>
      <c r="M285" s="222" t="s">
        <v>5</v>
      </c>
      <c r="N285" s="223" t="s">
        <v>1449</v>
      </c>
      <c r="O285" s="222"/>
      <c r="P285" s="223"/>
    </row>
    <row r="286" spans="1:16" x14ac:dyDescent="0.35">
      <c r="A286" s="217" t="str">
        <f>IF(Tableau1[[#This Row],[Nom
]]&lt;&gt;"",VLOOKUP(Tableau1[[#This Row],[Matricule 
]],BASEDATA,5,FALSE),"")</f>
        <v>DVC</v>
      </c>
      <c r="B286" s="217" t="str">
        <f>IF(Tableau1[[#This Row],[Nom
]]&lt;&gt;"",VLOOKUP(Tableau1[[#This Row],[Matricule 
]],BASEDATA,3,FALSE),"")</f>
        <v>Aub.</v>
      </c>
      <c r="C286" s="218" t="str">
        <f>IF(Tableau1[[#This Row],[Nom
]]&lt;&gt;"",VLOOKUP(Tableau1[[#This Row],[Matricule 
]],BASEDATA,2,FALSE),"")</f>
        <v>SAVY</v>
      </c>
      <c r="D286" s="219">
        <f>IF(Tableau1[[#This Row],[Nom
]]&lt;&gt;"",VLOOKUP(E286,DATA!A:U,3,FALSE),"")</f>
        <v>102911</v>
      </c>
      <c r="E286" s="220" t="s">
        <v>908</v>
      </c>
      <c r="F286" s="219" t="str">
        <f>IF(Tableau1[[#This Row],[Nom
]]&lt;&gt;"",VLOOKUP(E286,DATA!A:U,2,FALSE),"")</f>
        <v>Christian</v>
      </c>
      <c r="G286" s="205" t="s">
        <v>9</v>
      </c>
      <c r="H286" s="205" t="s">
        <v>1338</v>
      </c>
      <c r="I286" s="221"/>
      <c r="J286" s="205" t="s">
        <v>1329</v>
      </c>
      <c r="K286" s="206">
        <v>7</v>
      </c>
      <c r="L286" s="207">
        <v>162</v>
      </c>
      <c r="M286" s="222" t="s">
        <v>5</v>
      </c>
      <c r="N286" s="223" t="s">
        <v>1449</v>
      </c>
      <c r="O286" s="222"/>
      <c r="P286" s="223"/>
    </row>
    <row r="287" spans="1:16" x14ac:dyDescent="0.35">
      <c r="A287" s="217" t="str">
        <f>IF(Tableau1[[#This Row],[Nom
]]&lt;&gt;"",VLOOKUP(Tableau1[[#This Row],[Matricule 
]],BASEDATA,5,FALSE),"")</f>
        <v>DVC</v>
      </c>
      <c r="B287" s="217" t="str">
        <f>IF(Tableau1[[#This Row],[Nom
]]&lt;&gt;"",VLOOKUP(Tableau1[[#This Row],[Matricule 
]],BASEDATA,3,FALSE),"")</f>
        <v>Aub.</v>
      </c>
      <c r="C287" s="218" t="str">
        <f>IF(Tableau1[[#This Row],[Nom
]]&lt;&gt;"",VLOOKUP(Tableau1[[#This Row],[Matricule 
]],BASEDATA,2,FALSE),"")</f>
        <v>SAVY</v>
      </c>
      <c r="D287" s="219">
        <f>IF(Tableau1[[#This Row],[Nom
]]&lt;&gt;"",VLOOKUP(E287,DATA!A:U,3,FALSE),"")</f>
        <v>102911</v>
      </c>
      <c r="E287" s="220" t="s">
        <v>908</v>
      </c>
      <c r="F287" s="219" t="str">
        <f>IF(Tableau1[[#This Row],[Nom
]]&lt;&gt;"",VLOOKUP(E287,DATA!A:U,2,FALSE),"")</f>
        <v>Christian</v>
      </c>
      <c r="G287" s="205" t="s">
        <v>9</v>
      </c>
      <c r="H287" s="205" t="s">
        <v>1343</v>
      </c>
      <c r="I287" s="221"/>
      <c r="J287" s="205" t="s">
        <v>1329</v>
      </c>
      <c r="K287" s="206">
        <v>14</v>
      </c>
      <c r="L287" s="207">
        <v>297</v>
      </c>
      <c r="M287" s="222" t="s">
        <v>5</v>
      </c>
      <c r="N287" s="223" t="s">
        <v>1449</v>
      </c>
      <c r="O287" s="222"/>
      <c r="P287" s="223"/>
    </row>
    <row r="288" spans="1:16" x14ac:dyDescent="0.35">
      <c r="A288" s="217" t="str">
        <f>IF(Tableau1[[#This Row],[Nom
]]&lt;&gt;"",VLOOKUP(Tableau1[[#This Row],[Matricule 
]],BASEDATA,5,FALSE),"")</f>
        <v>DVC</v>
      </c>
      <c r="B288" s="217" t="str">
        <f>IF(Tableau1[[#This Row],[Nom
]]&lt;&gt;"",VLOOKUP(Tableau1[[#This Row],[Matricule 
]],BASEDATA,3,FALSE),"")</f>
        <v>STG</v>
      </c>
      <c r="C288" s="218" t="str">
        <f>IF(Tableau1[[#This Row],[Nom
]]&lt;&gt;"",VLOOKUP(Tableau1[[#This Row],[Matricule 
]],BASEDATA,2,FALSE),"")</f>
        <v>XUEREB</v>
      </c>
      <c r="D288" s="219">
        <f>IF(Tableau1[[#This Row],[Nom
]]&lt;&gt;"",VLOOKUP(E288,DATA!A:U,3,FALSE),"")</f>
        <v>109706</v>
      </c>
      <c r="E288" s="209" t="s">
        <v>1263</v>
      </c>
      <c r="F288" s="219" t="str">
        <f>IF(Tableau1[[#This Row],[Nom
]]&lt;&gt;"",VLOOKUP(E288,DATA!A:U,2,FALSE),"")</f>
        <v>Steeve</v>
      </c>
      <c r="G288" s="205" t="s">
        <v>9</v>
      </c>
      <c r="H288" s="205" t="s">
        <v>1331</v>
      </c>
      <c r="I288" s="221"/>
      <c r="J288" s="205" t="s">
        <v>1329</v>
      </c>
      <c r="K288" s="206">
        <v>1.5</v>
      </c>
      <c r="L288" s="207">
        <v>53</v>
      </c>
      <c r="M288" s="222" t="s">
        <v>5</v>
      </c>
      <c r="N288" s="223" t="s">
        <v>1449</v>
      </c>
      <c r="O288" s="222"/>
      <c r="P288" s="223"/>
    </row>
    <row r="289" spans="1:16" x14ac:dyDescent="0.35">
      <c r="A289" s="217" t="str">
        <f>IF(Tableau1[[#This Row],[Nom
]]&lt;&gt;"",VLOOKUP(Tableau1[[#This Row],[Matricule 
]],BASEDATA,5,FALSE),"")</f>
        <v>DVC</v>
      </c>
      <c r="B289" s="217" t="str">
        <f>IF(Tableau1[[#This Row],[Nom
]]&lt;&gt;"",VLOOKUP(Tableau1[[#This Row],[Matricule 
]],BASEDATA,3,FALSE),"")</f>
        <v>STG</v>
      </c>
      <c r="C289" s="218" t="str">
        <f>IF(Tableau1[[#This Row],[Nom
]]&lt;&gt;"",VLOOKUP(Tableau1[[#This Row],[Matricule 
]],BASEDATA,2,FALSE),"")</f>
        <v>XUEREB</v>
      </c>
      <c r="D289" s="219">
        <f>IF(Tableau1[[#This Row],[Nom
]]&lt;&gt;"",VLOOKUP(E289,DATA!A:U,3,FALSE),"")</f>
        <v>109706</v>
      </c>
      <c r="E289" s="209" t="s">
        <v>1263</v>
      </c>
      <c r="F289" s="219" t="str">
        <f>IF(Tableau1[[#This Row],[Nom
]]&lt;&gt;"",VLOOKUP(E289,DATA!A:U,2,FALSE),"")</f>
        <v>Steeve</v>
      </c>
      <c r="G289" s="205" t="s">
        <v>9</v>
      </c>
      <c r="H289" s="205" t="s">
        <v>1338</v>
      </c>
      <c r="I289" s="221"/>
      <c r="J289" s="205" t="s">
        <v>1329</v>
      </c>
      <c r="K289" s="206">
        <v>7</v>
      </c>
      <c r="L289" s="207">
        <v>162</v>
      </c>
      <c r="M289" s="222" t="s">
        <v>5</v>
      </c>
      <c r="N289" s="223" t="s">
        <v>1449</v>
      </c>
      <c r="O289" s="222"/>
      <c r="P289" s="223"/>
    </row>
    <row r="290" spans="1:16" x14ac:dyDescent="0.35">
      <c r="A290" s="217" t="str">
        <f>IF(Tableau1[[#This Row],[Nom
]]&lt;&gt;"",VLOOKUP(Tableau1[[#This Row],[Matricule 
]],BASEDATA,5,FALSE),"")</f>
        <v>DVC</v>
      </c>
      <c r="B290" s="217" t="str">
        <f>IF(Tableau1[[#This Row],[Nom
]]&lt;&gt;"",VLOOKUP(Tableau1[[#This Row],[Matricule 
]],BASEDATA,3,FALSE),"")</f>
        <v>STG</v>
      </c>
      <c r="C290" s="218" t="str">
        <f>IF(Tableau1[[#This Row],[Nom
]]&lt;&gt;"",VLOOKUP(Tableau1[[#This Row],[Matricule 
]],BASEDATA,2,FALSE),"")</f>
        <v>XUEREB</v>
      </c>
      <c r="D290" s="219">
        <f>IF(Tableau1[[#This Row],[Nom
]]&lt;&gt;"",VLOOKUP(E290,DATA!A:U,3,FALSE),"")</f>
        <v>109706</v>
      </c>
      <c r="E290" s="209" t="s">
        <v>1263</v>
      </c>
      <c r="F290" s="219" t="str">
        <f>IF(Tableau1[[#This Row],[Nom
]]&lt;&gt;"",VLOOKUP(E290,DATA!A:U,2,FALSE),"")</f>
        <v>Steeve</v>
      </c>
      <c r="G290" s="205" t="s">
        <v>9</v>
      </c>
      <c r="H290" s="205" t="s">
        <v>1344</v>
      </c>
      <c r="I290" s="221"/>
      <c r="J290" s="205" t="s">
        <v>1329</v>
      </c>
      <c r="K290" s="206">
        <v>7</v>
      </c>
      <c r="L290" s="207">
        <v>165</v>
      </c>
      <c r="M290" s="222" t="s">
        <v>5</v>
      </c>
      <c r="N290" s="223" t="s">
        <v>1449</v>
      </c>
      <c r="O290" s="222"/>
      <c r="P290" s="223"/>
    </row>
    <row r="291" spans="1:16" x14ac:dyDescent="0.35">
      <c r="A291" s="217" t="str">
        <f>IF(Tableau1[[#This Row],[Nom
]]&lt;&gt;"",VLOOKUP(Tableau1[[#This Row],[Matricule 
]],BASEDATA,5,FALSE),"")</f>
        <v>DVC</v>
      </c>
      <c r="B291" s="217" t="str">
        <f>IF(Tableau1[[#This Row],[Nom
]]&lt;&gt;"",VLOOKUP(Tableau1[[#This Row],[Matricule 
]],BASEDATA,3,FALSE),"")</f>
        <v>STG</v>
      </c>
      <c r="C291" s="218" t="str">
        <f>IF(Tableau1[[#This Row],[Nom
]]&lt;&gt;"",VLOOKUP(Tableau1[[#This Row],[Matricule 
]],BASEDATA,2,FALSE),"")</f>
        <v>XUEREB</v>
      </c>
      <c r="D291" s="219">
        <f>IF(Tableau1[[#This Row],[Nom
]]&lt;&gt;"",VLOOKUP(E291,DATA!A:U,3,FALSE),"")</f>
        <v>109706</v>
      </c>
      <c r="E291" s="209" t="s">
        <v>1263</v>
      </c>
      <c r="F291" s="219" t="str">
        <f>IF(Tableau1[[#This Row],[Nom
]]&lt;&gt;"",VLOOKUP(E291,DATA!A:U,2,FALSE),"")</f>
        <v>Steeve</v>
      </c>
      <c r="G291" s="205" t="s">
        <v>9</v>
      </c>
      <c r="H291" s="205" t="s">
        <v>1351</v>
      </c>
      <c r="I291" s="221"/>
      <c r="J291" s="205" t="s">
        <v>1349</v>
      </c>
      <c r="K291" s="206">
        <v>10.5</v>
      </c>
      <c r="L291" s="207">
        <v>260</v>
      </c>
      <c r="M291" s="222" t="s">
        <v>5</v>
      </c>
      <c r="N291" s="223" t="s">
        <v>1449</v>
      </c>
      <c r="O291" s="222"/>
      <c r="P291" s="223"/>
    </row>
    <row r="292" spans="1:16" x14ac:dyDescent="0.35">
      <c r="A292" s="217" t="str">
        <f>IF(Tableau1[[#This Row],[Nom
]]&lt;&gt;"",VLOOKUP(Tableau1[[#This Row],[Matricule 
]],BASEDATA,5,FALSE),"")</f>
        <v>Non DVC</v>
      </c>
      <c r="B292" s="217" t="str">
        <f>IF(Tableau1[[#This Row],[Nom
]]&lt;&gt;"",VLOOKUP(Tableau1[[#This Row],[Matricule 
]],BASEDATA,3,FALSE),"")</f>
        <v>Aub.</v>
      </c>
      <c r="C292" s="218" t="str">
        <f>IF(Tableau1[[#This Row],[Nom
]]&lt;&gt;"",VLOOKUP(Tableau1[[#This Row],[Matricule 
]],BASEDATA,2,FALSE),"")</f>
        <v>PIFFAUT</v>
      </c>
      <c r="D292" s="219">
        <f>IF(Tableau1[[#This Row],[Nom
]]&lt;&gt;"",VLOOKUP(E292,DATA!A:U,3,FALSE),"")</f>
        <v>103008</v>
      </c>
      <c r="E292" s="220" t="s">
        <v>911</v>
      </c>
      <c r="F292" s="219" t="str">
        <f>IF(Tableau1[[#This Row],[Nom
]]&lt;&gt;"",VLOOKUP(E292,DATA!A:U,2,FALSE),"")</f>
        <v>Gilles</v>
      </c>
      <c r="G292" s="205" t="s">
        <v>9</v>
      </c>
      <c r="H292" s="205" t="s">
        <v>1331</v>
      </c>
      <c r="I292" s="221"/>
      <c r="J292" s="205" t="s">
        <v>1329</v>
      </c>
      <c r="K292" s="206">
        <v>1.5</v>
      </c>
      <c r="L292" s="207">
        <v>53</v>
      </c>
      <c r="M292" s="222" t="s">
        <v>5</v>
      </c>
      <c r="N292" s="223" t="s">
        <v>1449</v>
      </c>
      <c r="O292" s="222"/>
      <c r="P292" s="223"/>
    </row>
    <row r="293" spans="1:16" x14ac:dyDescent="0.35">
      <c r="A293" s="217" t="str">
        <f>IF(Tableau1[[#This Row],[Nom
]]&lt;&gt;"",VLOOKUP(Tableau1[[#This Row],[Matricule 
]],BASEDATA,5,FALSE),"")</f>
        <v>DVC</v>
      </c>
      <c r="B293" s="217" t="str">
        <f>IF(Tableau1[[#This Row],[Nom
]]&lt;&gt;"",VLOOKUP(Tableau1[[#This Row],[Matricule 
]],BASEDATA,3,FALSE),"")</f>
        <v>Aub.</v>
      </c>
      <c r="C293" s="218" t="str">
        <f>IF(Tableau1[[#This Row],[Nom
]]&lt;&gt;"",VLOOKUP(Tableau1[[#This Row],[Matricule 
]],BASEDATA,2,FALSE),"")</f>
        <v>SENEPART</v>
      </c>
      <c r="D293" s="219">
        <f>IF(Tableau1[[#This Row],[Nom
]]&lt;&gt;"",VLOOKUP(E293,DATA!A:U,3,FALSE),"")</f>
        <v>103000</v>
      </c>
      <c r="E293" s="220" t="s">
        <v>915</v>
      </c>
      <c r="F293" s="219" t="str">
        <f>IF(Tableau1[[#This Row],[Nom
]]&lt;&gt;"",VLOOKUP(E293,DATA!A:U,2,FALSE),"")</f>
        <v>Stephane</v>
      </c>
      <c r="G293" s="205" t="s">
        <v>9</v>
      </c>
      <c r="H293" s="205" t="s">
        <v>1331</v>
      </c>
      <c r="I293" s="221"/>
      <c r="J293" s="205" t="s">
        <v>1329</v>
      </c>
      <c r="K293" s="206">
        <v>1.5</v>
      </c>
      <c r="L293" s="207">
        <v>53</v>
      </c>
      <c r="M293" s="222" t="s">
        <v>5</v>
      </c>
      <c r="N293" s="223" t="s">
        <v>1449</v>
      </c>
      <c r="O293" s="222"/>
      <c r="P293" s="223"/>
    </row>
    <row r="294" spans="1:16" x14ac:dyDescent="0.35">
      <c r="A294" s="217" t="str">
        <f>IF(Tableau1[[#This Row],[Nom
]]&lt;&gt;"",VLOOKUP(Tableau1[[#This Row],[Matricule 
]],BASEDATA,5,FALSE),"")</f>
        <v>DVC</v>
      </c>
      <c r="B294" s="217" t="str">
        <f>IF(Tableau1[[#This Row],[Nom
]]&lt;&gt;"",VLOOKUP(Tableau1[[#This Row],[Matricule 
]],BASEDATA,3,FALSE),"")</f>
        <v>Aub.</v>
      </c>
      <c r="C294" s="218" t="str">
        <f>IF(Tableau1[[#This Row],[Nom
]]&lt;&gt;"",VLOOKUP(Tableau1[[#This Row],[Matricule 
]],BASEDATA,2,FALSE),"")</f>
        <v>SENEPART</v>
      </c>
      <c r="D294" s="219">
        <f>IF(Tableau1[[#This Row],[Nom
]]&lt;&gt;"",VLOOKUP(E294,DATA!A:U,3,FALSE),"")</f>
        <v>103000</v>
      </c>
      <c r="E294" s="220" t="s">
        <v>915</v>
      </c>
      <c r="F294" s="219" t="str">
        <f>IF(Tableau1[[#This Row],[Nom
]]&lt;&gt;"",VLOOKUP(E294,DATA!A:U,2,FALSE),"")</f>
        <v>Stephane</v>
      </c>
      <c r="G294" s="205" t="s">
        <v>9</v>
      </c>
      <c r="H294" s="205" t="s">
        <v>1345</v>
      </c>
      <c r="I294" s="221"/>
      <c r="J294" s="205" t="s">
        <v>1346</v>
      </c>
      <c r="K294" s="206">
        <v>7</v>
      </c>
      <c r="L294" s="207">
        <v>117</v>
      </c>
      <c r="M294" s="222" t="s">
        <v>5</v>
      </c>
      <c r="N294" s="223" t="s">
        <v>1449</v>
      </c>
      <c r="O294" s="222"/>
      <c r="P294" s="223"/>
    </row>
    <row r="295" spans="1:16" x14ac:dyDescent="0.35">
      <c r="A295" s="217" t="str">
        <f>IF(Tableau1[[#This Row],[Nom
]]&lt;&gt;"",VLOOKUP(Tableau1[[#This Row],[Matricule 
]],BASEDATA,5,FALSE),"")</f>
        <v>Non DVC</v>
      </c>
      <c r="B295" s="217" t="str">
        <f>IF(Tableau1[[#This Row],[Nom
]]&lt;&gt;"",VLOOKUP(Tableau1[[#This Row],[Matricule 
]],BASEDATA,3,FALSE),"")</f>
        <v>STG</v>
      </c>
      <c r="C295" s="218" t="str">
        <f>IF(Tableau1[[#This Row],[Nom
]]&lt;&gt;"",VLOOKUP(Tableau1[[#This Row],[Matricule 
]],BASEDATA,2,FALSE),"")</f>
        <v>FOUASSIER</v>
      </c>
      <c r="D295" s="219">
        <f>IF(Tableau1[[#This Row],[Nom
]]&lt;&gt;"",VLOOKUP(E295,DATA!A:U,3,FALSE),"")</f>
        <v>10524265</v>
      </c>
      <c r="E295" s="220" t="s">
        <v>1272</v>
      </c>
      <c r="F295" s="219" t="str">
        <f>IF(Tableau1[[#This Row],[Nom
]]&lt;&gt;"",VLOOKUP(E295,DATA!A:U,2,FALSE),"")</f>
        <v>Vincent</v>
      </c>
      <c r="G295" s="205" t="s">
        <v>9</v>
      </c>
      <c r="H295" s="205" t="s">
        <v>1331</v>
      </c>
      <c r="I295" s="221"/>
      <c r="J295" s="205" t="s">
        <v>1329</v>
      </c>
      <c r="K295" s="206">
        <v>1.5</v>
      </c>
      <c r="L295" s="207">
        <v>53</v>
      </c>
      <c r="M295" s="222" t="s">
        <v>5</v>
      </c>
      <c r="N295" s="223" t="s">
        <v>1449</v>
      </c>
      <c r="O295" s="222"/>
      <c r="P295" s="223"/>
    </row>
    <row r="296" spans="1:16" x14ac:dyDescent="0.35">
      <c r="A296" s="208" t="str">
        <f>IF(Tableau1[[#This Row],[Nom
]]&lt;&gt;"",VLOOKUP(Tableau1[[#This Row],[Matricule 
]],BASEDATA,5,FALSE),"")</f>
        <v>DVC</v>
      </c>
      <c r="B296" s="217" t="str">
        <f>IF(Tableau1[[#This Row],[Nom
]]&lt;&gt;"",VLOOKUP(Tableau1[[#This Row],[Matricule 
]],BASEDATA,3,FALSE),"")</f>
        <v>STG</v>
      </c>
      <c r="C296" s="218" t="str">
        <f>IF(Tableau1[[#This Row],[Nom
]]&lt;&gt;"",VLOOKUP(Tableau1[[#This Row],[Matricule 
]],BASEDATA,2,FALSE),"")</f>
        <v>XUEREB</v>
      </c>
      <c r="D296" s="219">
        <f>IF(Tableau1[[#This Row],[Nom
]]&lt;&gt;"",VLOOKUP(E296,DATA!A:U,3,FALSE),"")</f>
        <v>10559265</v>
      </c>
      <c r="E296" s="209" t="s">
        <v>1278</v>
      </c>
      <c r="F296" s="219" t="str">
        <f>IF(Tableau1[[#This Row],[Nom
]]&lt;&gt;"",VLOOKUP(E296,DATA!A:U,2,FALSE),"")</f>
        <v>Jonathan</v>
      </c>
      <c r="G296" s="205" t="s">
        <v>9</v>
      </c>
      <c r="H296" s="205" t="s">
        <v>1328</v>
      </c>
      <c r="I296" s="210"/>
      <c r="J296" s="205" t="s">
        <v>1329</v>
      </c>
      <c r="K296" s="206">
        <v>7</v>
      </c>
      <c r="L296" s="207">
        <v>124</v>
      </c>
      <c r="M296" s="222" t="s">
        <v>5</v>
      </c>
      <c r="N296" s="223" t="s">
        <v>1449</v>
      </c>
      <c r="O296" s="214"/>
      <c r="P296" s="215"/>
    </row>
    <row r="297" spans="1:16" x14ac:dyDescent="0.35">
      <c r="A297" s="217" t="str">
        <f>IF(Tableau1[[#This Row],[Nom
]]&lt;&gt;"",VLOOKUP(Tableau1[[#This Row],[Matricule 
]],BASEDATA,5,FALSE),"")</f>
        <v>DVC</v>
      </c>
      <c r="B297" s="217" t="str">
        <f>IF(Tableau1[[#This Row],[Nom
]]&lt;&gt;"",VLOOKUP(Tableau1[[#This Row],[Matricule 
]],BASEDATA,3,FALSE),"")</f>
        <v>STG</v>
      </c>
      <c r="C297" s="218" t="str">
        <f>IF(Tableau1[[#This Row],[Nom
]]&lt;&gt;"",VLOOKUP(Tableau1[[#This Row],[Matricule 
]],BASEDATA,2,FALSE),"")</f>
        <v>XUEREB</v>
      </c>
      <c r="D297" s="219">
        <f>IF(Tableau1[[#This Row],[Nom
]]&lt;&gt;"",VLOOKUP(E297,DATA!A:U,3,FALSE),"")</f>
        <v>10559265</v>
      </c>
      <c r="E297" s="220" t="s">
        <v>1278</v>
      </c>
      <c r="F297" s="219" t="str">
        <f>IF(Tableau1[[#This Row],[Nom
]]&lt;&gt;"",VLOOKUP(E297,DATA!A:U,2,FALSE),"")</f>
        <v>Jonathan</v>
      </c>
      <c r="G297" s="205" t="s">
        <v>9</v>
      </c>
      <c r="H297" s="205" t="s">
        <v>1331</v>
      </c>
      <c r="I297" s="221"/>
      <c r="J297" s="205" t="s">
        <v>1329</v>
      </c>
      <c r="K297" s="206">
        <v>1.5</v>
      </c>
      <c r="L297" s="207">
        <v>53</v>
      </c>
      <c r="M297" s="222" t="s">
        <v>5</v>
      </c>
      <c r="N297" s="223" t="s">
        <v>1449</v>
      </c>
      <c r="O297" s="222"/>
      <c r="P297" s="223"/>
    </row>
    <row r="298" spans="1:16" x14ac:dyDescent="0.35">
      <c r="A298" s="217" t="str">
        <f>IF(Tableau1[[#This Row],[Nom
]]&lt;&gt;"",VLOOKUP(Tableau1[[#This Row],[Matricule 
]],BASEDATA,5,FALSE),"")</f>
        <v>Non DVC</v>
      </c>
      <c r="B298" s="217" t="str">
        <f>IF(Tableau1[[#This Row],[Nom
]]&lt;&gt;"",VLOOKUP(Tableau1[[#This Row],[Matricule 
]],BASEDATA,3,FALSE),"")</f>
        <v>Aub.</v>
      </c>
      <c r="C298" s="218" t="str">
        <f>IF(Tableau1[[#This Row],[Nom
]]&lt;&gt;"",VLOOKUP(Tableau1[[#This Row],[Matricule 
]],BASEDATA,2,FALSE),"")</f>
        <v>RICCARDI</v>
      </c>
      <c r="D298" s="219">
        <f>IF(Tableau1[[#This Row],[Nom
]]&lt;&gt;"",VLOOKUP(E298,DATA!A:U,3,FALSE),"")</f>
        <v>103065</v>
      </c>
      <c r="E298" s="209" t="s">
        <v>1333</v>
      </c>
      <c r="F298" s="219" t="str">
        <f>IF(Tableau1[[#This Row],[Nom
]]&lt;&gt;"",VLOOKUP(E298,DATA!A:U,2,FALSE),"")</f>
        <v>Sylvie</v>
      </c>
      <c r="G298" s="205" t="s">
        <v>9</v>
      </c>
      <c r="H298" s="205" t="s">
        <v>1328</v>
      </c>
      <c r="I298" s="221"/>
      <c r="J298" s="205" t="s">
        <v>1329</v>
      </c>
      <c r="K298" s="206">
        <v>7</v>
      </c>
      <c r="L298" s="207">
        <v>124</v>
      </c>
      <c r="M298" s="222" t="s">
        <v>5</v>
      </c>
      <c r="N298" s="223" t="s">
        <v>1449</v>
      </c>
      <c r="O298" s="222"/>
      <c r="P298" s="223"/>
    </row>
    <row r="299" spans="1:16" x14ac:dyDescent="0.35">
      <c r="A299" s="217" t="str">
        <f>IF(Tableau1[[#This Row],[Nom
]]&lt;&gt;"",VLOOKUP(Tableau1[[#This Row],[Matricule 
]],BASEDATA,5,FALSE),"")</f>
        <v>Non DVC</v>
      </c>
      <c r="B299" s="217" t="str">
        <f>IF(Tableau1[[#This Row],[Nom
]]&lt;&gt;"",VLOOKUP(Tableau1[[#This Row],[Matricule 
]],BASEDATA,3,FALSE),"")</f>
        <v>Aub.</v>
      </c>
      <c r="C299" s="218" t="str">
        <f>IF(Tableau1[[#This Row],[Nom
]]&lt;&gt;"",VLOOKUP(Tableau1[[#This Row],[Matricule 
]],BASEDATA,2,FALSE),"")</f>
        <v>RICCARDI</v>
      </c>
      <c r="D299" s="219">
        <f>IF(Tableau1[[#This Row],[Nom
]]&lt;&gt;"",VLOOKUP(E299,DATA!A:U,3,FALSE),"")</f>
        <v>103065</v>
      </c>
      <c r="E299" s="209" t="s">
        <v>1333</v>
      </c>
      <c r="F299" s="219" t="str">
        <f>IF(Tableau1[[#This Row],[Nom
]]&lt;&gt;"",VLOOKUP(E299,DATA!A:U,2,FALSE),"")</f>
        <v>Sylvie</v>
      </c>
      <c r="G299" s="205" t="s">
        <v>9</v>
      </c>
      <c r="H299" s="205" t="s">
        <v>1331</v>
      </c>
      <c r="I299" s="221"/>
      <c r="J299" s="205" t="s">
        <v>1329</v>
      </c>
      <c r="K299" s="206">
        <v>1.5</v>
      </c>
      <c r="L299" s="207">
        <v>53</v>
      </c>
      <c r="M299" s="222" t="s">
        <v>5</v>
      </c>
      <c r="N299" s="223" t="s">
        <v>1449</v>
      </c>
      <c r="O299" s="222"/>
      <c r="P299" s="223"/>
    </row>
    <row r="300" spans="1:16" x14ac:dyDescent="0.35">
      <c r="A300" s="217" t="str">
        <f>IF(Tableau1[[#This Row],[Nom
]]&lt;&gt;"",VLOOKUP(Tableau1[[#This Row],[Matricule 
]],BASEDATA,5,FALSE),"")</f>
        <v>Non DVC</v>
      </c>
      <c r="B300" s="217" t="str">
        <f>IF(Tableau1[[#This Row],[Nom
]]&lt;&gt;"",VLOOKUP(Tableau1[[#This Row],[Matricule 
]],BASEDATA,3,FALSE),"")</f>
        <v>Aub.</v>
      </c>
      <c r="C300" s="218" t="str">
        <f>IF(Tableau1[[#This Row],[Nom
]]&lt;&gt;"",VLOOKUP(Tableau1[[#This Row],[Matricule 
]],BASEDATA,2,FALSE),"")</f>
        <v>RICCARDI</v>
      </c>
      <c r="D300" s="219">
        <f>IF(Tableau1[[#This Row],[Nom
]]&lt;&gt;"",VLOOKUP(E300,DATA!A:U,3,FALSE),"")</f>
        <v>103065</v>
      </c>
      <c r="E300" s="220" t="s">
        <v>1333</v>
      </c>
      <c r="F300" s="219" t="str">
        <f>IF(Tableau1[[#This Row],[Nom
]]&lt;&gt;"",VLOOKUP(E300,DATA!A:U,2,FALSE),"")</f>
        <v>Sylvie</v>
      </c>
      <c r="G300" s="205" t="s">
        <v>9</v>
      </c>
      <c r="H300" s="205" t="s">
        <v>1345</v>
      </c>
      <c r="I300" s="221"/>
      <c r="J300" s="205" t="s">
        <v>1346</v>
      </c>
      <c r="K300" s="206">
        <v>7</v>
      </c>
      <c r="L300" s="207">
        <v>117</v>
      </c>
      <c r="M300" s="222" t="s">
        <v>5</v>
      </c>
      <c r="N300" s="223" t="s">
        <v>1449</v>
      </c>
      <c r="O300" s="222"/>
      <c r="P300" s="223"/>
    </row>
    <row r="301" spans="1:16" x14ac:dyDescent="0.35">
      <c r="A301" s="217" t="str">
        <f>IF(Tableau1[[#This Row],[Nom
]]&lt;&gt;"",VLOOKUP(Tableau1[[#This Row],[Matricule 
]],BASEDATA,5,FALSE),"")</f>
        <v>DVC</v>
      </c>
      <c r="B301" s="217" t="str">
        <f>IF(Tableau1[[#This Row],[Nom
]]&lt;&gt;"",VLOOKUP(Tableau1[[#This Row],[Matricule 
]],BASEDATA,3,FALSE),"")</f>
        <v>Aub.</v>
      </c>
      <c r="C301" s="218" t="str">
        <f>IF(Tableau1[[#This Row],[Nom
]]&lt;&gt;"",VLOOKUP(Tableau1[[#This Row],[Matricule 
]],BASEDATA,2,FALSE),"")</f>
        <v>ALIX</v>
      </c>
      <c r="D301" s="219">
        <f>IF(Tableau1[[#This Row],[Nom
]]&lt;&gt;"",VLOOKUP(E301,DATA!A:U,3,FALSE),"")</f>
        <v>102889</v>
      </c>
      <c r="E301" s="220" t="s">
        <v>1072</v>
      </c>
      <c r="F301" s="219" t="str">
        <f>IF(Tableau1[[#This Row],[Nom
]]&lt;&gt;"",VLOOKUP(E301,DATA!A:U,2,FALSE),"")</f>
        <v>Lydia</v>
      </c>
      <c r="G301" s="205" t="s">
        <v>9</v>
      </c>
      <c r="H301" s="205" t="s">
        <v>1345</v>
      </c>
      <c r="I301" s="221"/>
      <c r="J301" s="205" t="s">
        <v>1346</v>
      </c>
      <c r="K301" s="206">
        <v>7</v>
      </c>
      <c r="L301" s="207">
        <v>117</v>
      </c>
      <c r="M301" s="222" t="s">
        <v>5</v>
      </c>
      <c r="N301" s="223" t="s">
        <v>1449</v>
      </c>
      <c r="O301" s="222"/>
      <c r="P301" s="223"/>
    </row>
    <row r="302" spans="1:16" x14ac:dyDescent="0.35">
      <c r="A302" s="217" t="str">
        <f>IF(Tableau1[[#This Row],[Nom
]]&lt;&gt;"",VLOOKUP(Tableau1[[#This Row],[Matricule 
]],BASEDATA,5,FALSE),"")</f>
        <v>DVC</v>
      </c>
      <c r="B302" s="217" t="str">
        <f>IF(Tableau1[[#This Row],[Nom
]]&lt;&gt;"",VLOOKUP(Tableau1[[#This Row],[Matricule 
]],BASEDATA,3,FALSE),"")</f>
        <v>STG</v>
      </c>
      <c r="C302" s="218" t="str">
        <f>IF(Tableau1[[#This Row],[Nom
]]&lt;&gt;"",VLOOKUP(Tableau1[[#This Row],[Matricule 
]],BASEDATA,2,FALSE),"")</f>
        <v>FOUASSIER</v>
      </c>
      <c r="D302" s="219">
        <f>IF(Tableau1[[#This Row],[Nom
]]&lt;&gt;"",VLOOKUP(E302,DATA!A:U,3,FALSE),"")</f>
        <v>136680</v>
      </c>
      <c r="E302" s="220" t="s">
        <v>1281</v>
      </c>
      <c r="F302" s="219" t="str">
        <f>IF(Tableau1[[#This Row],[Nom
]]&lt;&gt;"",VLOOKUP(E302,DATA!A:U,2,FALSE),"")</f>
        <v>Patrick</v>
      </c>
      <c r="G302" s="205" t="s">
        <v>9</v>
      </c>
      <c r="H302" s="205" t="s">
        <v>1331</v>
      </c>
      <c r="I302" s="221"/>
      <c r="J302" s="205" t="s">
        <v>1329</v>
      </c>
      <c r="K302" s="206">
        <v>1.5</v>
      </c>
      <c r="L302" s="207">
        <v>53</v>
      </c>
      <c r="M302" s="222" t="s">
        <v>5</v>
      </c>
      <c r="N302" s="223" t="s">
        <v>1449</v>
      </c>
      <c r="O302" s="222"/>
      <c r="P302" s="223"/>
    </row>
    <row r="303" spans="1:16" x14ac:dyDescent="0.35">
      <c r="A303" s="217" t="str">
        <f>IF(Tableau1[[#This Row],[Nom
]]&lt;&gt;"",VLOOKUP(Tableau1[[#This Row],[Matricule 
]],BASEDATA,5,FALSE),"")</f>
        <v>DVC</v>
      </c>
      <c r="B303" s="217" t="str">
        <f>IF(Tableau1[[#This Row],[Nom
]]&lt;&gt;"",VLOOKUP(Tableau1[[#This Row],[Matricule 
]],BASEDATA,3,FALSE),"")</f>
        <v>Aub.</v>
      </c>
      <c r="C303" s="218" t="str">
        <f>IF(Tableau1[[#This Row],[Nom
]]&lt;&gt;"",VLOOKUP(Tableau1[[#This Row],[Matricule 
]],BASEDATA,2,FALSE),"")</f>
        <v>ALIX</v>
      </c>
      <c r="D303" s="219">
        <f>IF(Tableau1[[#This Row],[Nom
]]&lt;&gt;"",VLOOKUP(E303,DATA!A:U,3,FALSE),"")</f>
        <v>102964</v>
      </c>
      <c r="E303" s="220" t="s">
        <v>1232</v>
      </c>
      <c r="F303" s="219" t="str">
        <f>IF(Tableau1[[#This Row],[Nom
]]&lt;&gt;"",VLOOKUP(E303,DATA!A:U,2,FALSE),"")</f>
        <v>Bruno</v>
      </c>
      <c r="G303" s="205" t="s">
        <v>9</v>
      </c>
      <c r="H303" s="205" t="s">
        <v>1331</v>
      </c>
      <c r="I303" s="221"/>
      <c r="J303" s="205" t="s">
        <v>1329</v>
      </c>
      <c r="K303" s="206">
        <v>1.5</v>
      </c>
      <c r="L303" s="207">
        <v>53</v>
      </c>
      <c r="M303" s="222" t="s">
        <v>5</v>
      </c>
      <c r="N303" s="223" t="s">
        <v>1449</v>
      </c>
      <c r="O303" s="222"/>
      <c r="P303" s="223"/>
    </row>
    <row r="304" spans="1:16" x14ac:dyDescent="0.35">
      <c r="A304" s="217" t="str">
        <f>IF(Tableau1[[#This Row],[Nom
]]&lt;&gt;"",VLOOKUP(Tableau1[[#This Row],[Matricule 
]],BASEDATA,5,FALSE),"")</f>
        <v>DVC</v>
      </c>
      <c r="B304" s="217" t="str">
        <f>IF(Tableau1[[#This Row],[Nom
]]&lt;&gt;"",VLOOKUP(Tableau1[[#This Row],[Matricule 
]],BASEDATA,3,FALSE),"")</f>
        <v>Aub.</v>
      </c>
      <c r="C304" s="218" t="str">
        <f>IF(Tableau1[[#This Row],[Nom
]]&lt;&gt;"",VLOOKUP(Tableau1[[#This Row],[Matricule 
]],BASEDATA,2,FALSE),"")</f>
        <v>ALIX</v>
      </c>
      <c r="D304" s="219">
        <f>IF(Tableau1[[#This Row],[Nom
]]&lt;&gt;"",VLOOKUP(E304,DATA!A:U,3,FALSE),"")</f>
        <v>102964</v>
      </c>
      <c r="E304" s="220" t="s">
        <v>1232</v>
      </c>
      <c r="F304" s="219" t="str">
        <f>IF(Tableau1[[#This Row],[Nom
]]&lt;&gt;"",VLOOKUP(E304,DATA!A:U,2,FALSE),"")</f>
        <v>Bruno</v>
      </c>
      <c r="G304" s="205" t="s">
        <v>9</v>
      </c>
      <c r="H304" s="205" t="s">
        <v>1345</v>
      </c>
      <c r="I304" s="221"/>
      <c r="J304" s="205" t="s">
        <v>1346</v>
      </c>
      <c r="K304" s="206">
        <v>7</v>
      </c>
      <c r="L304" s="207">
        <v>117</v>
      </c>
      <c r="M304" s="222" t="s">
        <v>5</v>
      </c>
      <c r="N304" s="223" t="s">
        <v>1449</v>
      </c>
      <c r="O304" s="222"/>
      <c r="P304" s="223"/>
    </row>
    <row r="305" spans="1:16" x14ac:dyDescent="0.35">
      <c r="A305" s="208" t="str">
        <f>IF(Tableau1[[#This Row],[Nom
]]&lt;&gt;"",VLOOKUP(Tableau1[[#This Row],[Matricule 
]],BASEDATA,5,FALSE),"")</f>
        <v>DVC</v>
      </c>
      <c r="B305" s="217" t="str">
        <f>IF(Tableau1[[#This Row],[Nom
]]&lt;&gt;"",VLOOKUP(Tableau1[[#This Row],[Matricule 
]],BASEDATA,3,FALSE),"")</f>
        <v>STG</v>
      </c>
      <c r="C305" s="218" t="str">
        <f>IF(Tableau1[[#This Row],[Nom
]]&lt;&gt;"",VLOOKUP(Tableau1[[#This Row],[Matricule 
]],BASEDATA,2,FALSE),"")</f>
        <v>XUEREB</v>
      </c>
      <c r="D305" s="219">
        <f>IF(Tableau1[[#This Row],[Nom
]]&lt;&gt;"",VLOOKUP(E305,DATA!A:U,3,FALSE),"")</f>
        <v>10555320</v>
      </c>
      <c r="E305" s="204" t="s">
        <v>1285</v>
      </c>
      <c r="F305" s="219" t="str">
        <f>IF(Tableau1[[#This Row],[Nom
]]&lt;&gt;"",VLOOKUP(E305,DATA!A:U,2,FALSE),"")</f>
        <v>Michael</v>
      </c>
      <c r="G305" s="205" t="s">
        <v>9</v>
      </c>
      <c r="H305" s="205" t="s">
        <v>1328</v>
      </c>
      <c r="I305" s="206"/>
      <c r="J305" s="205" t="s">
        <v>1329</v>
      </c>
      <c r="K305" s="206">
        <v>7</v>
      </c>
      <c r="L305" s="207">
        <v>124</v>
      </c>
      <c r="M305" s="222" t="s">
        <v>5</v>
      </c>
      <c r="N305" s="223" t="s">
        <v>1449</v>
      </c>
      <c r="O305" s="212"/>
      <c r="P305" s="213"/>
    </row>
    <row r="306" spans="1:16" x14ac:dyDescent="0.35">
      <c r="A306" s="217" t="str">
        <f>IF(Tableau1[[#This Row],[Nom
]]&lt;&gt;"",VLOOKUP(Tableau1[[#This Row],[Matricule 
]],BASEDATA,5,FALSE),"")</f>
        <v>DVC</v>
      </c>
      <c r="B306" s="217" t="str">
        <f>IF(Tableau1[[#This Row],[Nom
]]&lt;&gt;"",VLOOKUP(Tableau1[[#This Row],[Matricule 
]],BASEDATA,3,FALSE),"")</f>
        <v>Lattes</v>
      </c>
      <c r="C306" s="218" t="str">
        <f>IF(Tableau1[[#This Row],[Nom
]]&lt;&gt;"",VLOOKUP(Tableau1[[#This Row],[Matricule 
]],BASEDATA,2,FALSE),"")</f>
        <v>VERNE</v>
      </c>
      <c r="D306" s="219">
        <f>IF(Tableau1[[#This Row],[Nom
]]&lt;&gt;"",VLOOKUP(E306,DATA!A:U,3,FALSE),"")</f>
        <v>191532</v>
      </c>
      <c r="E306" s="220" t="s">
        <v>1101</v>
      </c>
      <c r="F306" s="219" t="str">
        <f>IF(Tableau1[[#This Row],[Nom
]]&lt;&gt;"",VLOOKUP(E306,DATA!A:U,2,FALSE),"")</f>
        <v>Olivier</v>
      </c>
      <c r="G306" s="205" t="s">
        <v>9</v>
      </c>
      <c r="H306" s="205" t="s">
        <v>1328</v>
      </c>
      <c r="I306" s="221"/>
      <c r="J306" s="205" t="s">
        <v>1329</v>
      </c>
      <c r="K306" s="206">
        <v>7</v>
      </c>
      <c r="L306" s="207">
        <v>124</v>
      </c>
      <c r="M306" s="222" t="s">
        <v>5</v>
      </c>
      <c r="N306" s="223" t="s">
        <v>1449</v>
      </c>
      <c r="O306" s="222"/>
      <c r="P306" s="223"/>
    </row>
    <row r="307" spans="1:16" x14ac:dyDescent="0.35">
      <c r="A307" s="217" t="str">
        <f>IF(Tableau1[[#This Row],[Nom
]]&lt;&gt;"",VLOOKUP(Tableau1[[#This Row],[Matricule 
]],BASEDATA,5,FALSE),"")</f>
        <v>Non DVC</v>
      </c>
      <c r="B307" s="217" t="str">
        <f>IF(Tableau1[[#This Row],[Nom
]]&lt;&gt;"",VLOOKUP(Tableau1[[#This Row],[Matricule 
]],BASEDATA,3,FALSE),"")</f>
        <v>Lattes</v>
      </c>
      <c r="C307" s="218" t="str">
        <f>IF(Tableau1[[#This Row],[Nom
]]&lt;&gt;"",VLOOKUP(Tableau1[[#This Row],[Matricule 
]],BASEDATA,2,FALSE),"")</f>
        <v>CHATAIGNER</v>
      </c>
      <c r="D307" s="219">
        <f>IF(Tableau1[[#This Row],[Nom
]]&lt;&gt;"",VLOOKUP(E307,DATA!A:U,3,FALSE),"")</f>
        <v>136713</v>
      </c>
      <c r="E307" s="209" t="s">
        <v>330</v>
      </c>
      <c r="F307" s="219" t="str">
        <f>IF(Tableau1[[#This Row],[Nom
]]&lt;&gt;"",VLOOKUP(E307,DATA!A:U,2,FALSE),"")</f>
        <v>Patrick</v>
      </c>
      <c r="G307" s="205" t="s">
        <v>9</v>
      </c>
      <c r="H307" s="205" t="s">
        <v>1347</v>
      </c>
      <c r="I307" s="221"/>
      <c r="J307" s="205" t="s">
        <v>1329</v>
      </c>
      <c r="K307" s="206">
        <v>3.5</v>
      </c>
      <c r="L307" s="207">
        <v>351</v>
      </c>
      <c r="M307" s="222" t="s">
        <v>5</v>
      </c>
      <c r="N307" s="223" t="s">
        <v>1449</v>
      </c>
      <c r="O307" s="222"/>
      <c r="P307" s="223"/>
    </row>
    <row r="308" spans="1:16" x14ac:dyDescent="0.35">
      <c r="A308" s="217" t="str">
        <f>IF(Tableau1[[#This Row],[Nom
]]&lt;&gt;"",VLOOKUP(Tableau1[[#This Row],[Matricule 
]],BASEDATA,5,FALSE),"")</f>
        <v>Non DVC</v>
      </c>
      <c r="B308" s="217" t="str">
        <f>IF(Tableau1[[#This Row],[Nom
]]&lt;&gt;"",VLOOKUP(Tableau1[[#This Row],[Matricule 
]],BASEDATA,3,FALSE),"")</f>
        <v>Aub.</v>
      </c>
      <c r="C308" s="218" t="str">
        <f>IF(Tableau1[[#This Row],[Nom
]]&lt;&gt;"",VLOOKUP(Tableau1[[#This Row],[Matricule 
]],BASEDATA,2,FALSE),"")</f>
        <v>RICCARDI</v>
      </c>
      <c r="D308" s="219">
        <f>IF(Tableau1[[#This Row],[Nom
]]&lt;&gt;"",VLOOKUP(E308,DATA!A:U,3,FALSE),"")</f>
        <v>103031</v>
      </c>
      <c r="E308" s="209" t="s">
        <v>1337</v>
      </c>
      <c r="F308" s="219" t="str">
        <f>IF(Tableau1[[#This Row],[Nom
]]&lt;&gt;"",VLOOKUP(E308,DATA!A:U,2,FALSE),"")</f>
        <v>David</v>
      </c>
      <c r="G308" s="205" t="s">
        <v>9</v>
      </c>
      <c r="H308" s="205" t="s">
        <v>1331</v>
      </c>
      <c r="I308" s="221"/>
      <c r="J308" s="205" t="s">
        <v>1329</v>
      </c>
      <c r="K308" s="206">
        <v>1.5</v>
      </c>
      <c r="L308" s="207">
        <v>53</v>
      </c>
      <c r="M308" s="222" t="s">
        <v>5</v>
      </c>
      <c r="N308" s="223" t="s">
        <v>1449</v>
      </c>
      <c r="O308" s="222"/>
      <c r="P308" s="223"/>
    </row>
    <row r="309" spans="1:16" x14ac:dyDescent="0.35">
      <c r="A309" s="217" t="str">
        <f>IF(Tableau1[[#This Row],[Nom
]]&lt;&gt;"",VLOOKUP(Tableau1[[#This Row],[Matricule 
]],BASEDATA,5,FALSE),"")</f>
        <v>DVC</v>
      </c>
      <c r="B309" s="217" t="str">
        <f>IF(Tableau1[[#This Row],[Nom
]]&lt;&gt;"",VLOOKUP(Tableau1[[#This Row],[Matricule 
]],BASEDATA,3,FALSE),"")</f>
        <v>Aub.</v>
      </c>
      <c r="C309" s="218" t="str">
        <f>IF(Tableau1[[#This Row],[Nom
]]&lt;&gt;"",VLOOKUP(Tableau1[[#This Row],[Matricule 
]],BASEDATA,2,FALSE),"")</f>
        <v>SAVY</v>
      </c>
      <c r="D309" s="219">
        <f>IF(Tableau1[[#This Row],[Nom
]]&lt;&gt;"",VLOOKUP(E309,DATA!A:U,3,FALSE),"")</f>
        <v>102890</v>
      </c>
      <c r="E309" s="220" t="s">
        <v>1336</v>
      </c>
      <c r="F309" s="219" t="str">
        <f>IF(Tableau1[[#This Row],[Nom
]]&lt;&gt;"",VLOOKUP(E309,DATA!A:U,2,FALSE),"")</f>
        <v>David</v>
      </c>
      <c r="G309" s="205" t="s">
        <v>9</v>
      </c>
      <c r="H309" s="205" t="s">
        <v>1345</v>
      </c>
      <c r="I309" s="221"/>
      <c r="J309" s="205" t="s">
        <v>1346</v>
      </c>
      <c r="K309" s="206">
        <v>7</v>
      </c>
      <c r="L309" s="207">
        <v>117</v>
      </c>
      <c r="M309" s="222" t="s">
        <v>5</v>
      </c>
      <c r="N309" s="223" t="s">
        <v>1449</v>
      </c>
      <c r="O309" s="222"/>
      <c r="P309" s="223"/>
    </row>
    <row r="310" spans="1:16" x14ac:dyDescent="0.35">
      <c r="A310" s="217" t="str">
        <f>IF(Tableau1[[#This Row],[Nom
]]&lt;&gt;"",VLOOKUP(Tableau1[[#This Row],[Matricule 
]],BASEDATA,5,FALSE),"")</f>
        <v>DVC</v>
      </c>
      <c r="B310" s="217" t="str">
        <f>IF(Tableau1[[#This Row],[Nom
]]&lt;&gt;"",VLOOKUP(Tableau1[[#This Row],[Matricule 
]],BASEDATA,3,FALSE),"")</f>
        <v>STG</v>
      </c>
      <c r="C310" s="218" t="str">
        <f>IF(Tableau1[[#This Row],[Nom
]]&lt;&gt;"",VLOOKUP(Tableau1[[#This Row],[Matricule 
]],BASEDATA,2,FALSE),"")</f>
        <v>XUEREB</v>
      </c>
      <c r="D310" s="219">
        <f>IF(Tableau1[[#This Row],[Nom
]]&lt;&gt;"",VLOOKUP(E310,DATA!A:U,3,FALSE),"")</f>
        <v>330483</v>
      </c>
      <c r="E310" s="220" t="s">
        <v>1289</v>
      </c>
      <c r="F310" s="219" t="str">
        <f>IF(Tableau1[[#This Row],[Nom
]]&lt;&gt;"",VLOOKUP(E310,DATA!A:U,2,FALSE),"")</f>
        <v>Frederic</v>
      </c>
      <c r="G310" s="205" t="s">
        <v>9</v>
      </c>
      <c r="H310" s="205" t="s">
        <v>1331</v>
      </c>
      <c r="I310" s="221"/>
      <c r="J310" s="205" t="s">
        <v>1329</v>
      </c>
      <c r="K310" s="206">
        <v>1.5</v>
      </c>
      <c r="L310" s="207">
        <v>53</v>
      </c>
      <c r="M310" s="222" t="s">
        <v>5</v>
      </c>
      <c r="N310" s="223" t="s">
        <v>1449</v>
      </c>
      <c r="O310" s="222"/>
      <c r="P310" s="223"/>
    </row>
    <row r="311" spans="1:16" x14ac:dyDescent="0.35">
      <c r="A311" s="217" t="str">
        <f>IF(Tableau1[[#This Row],[Nom
]]&lt;&gt;"",VLOOKUP(Tableau1[[#This Row],[Matricule 
]],BASEDATA,5,FALSE),"")</f>
        <v>DVC</v>
      </c>
      <c r="B311" s="217" t="str">
        <f>IF(Tableau1[[#This Row],[Nom
]]&lt;&gt;"",VLOOKUP(Tableau1[[#This Row],[Matricule 
]],BASEDATA,3,FALSE),"")</f>
        <v>STG</v>
      </c>
      <c r="C311" s="218" t="str">
        <f>IF(Tableau1[[#This Row],[Nom
]]&lt;&gt;"",VLOOKUP(Tableau1[[#This Row],[Matricule 
]],BASEDATA,2,FALSE),"")</f>
        <v>XUEREB</v>
      </c>
      <c r="D311" s="219">
        <f>IF(Tableau1[[#This Row],[Nom
]]&lt;&gt;"",VLOOKUP(E311,DATA!A:U,3,FALSE),"")</f>
        <v>330483</v>
      </c>
      <c r="E311" s="220" t="s">
        <v>1289</v>
      </c>
      <c r="F311" s="219" t="str">
        <f>IF(Tableau1[[#This Row],[Nom
]]&lt;&gt;"",VLOOKUP(E311,DATA!A:U,2,FALSE),"")</f>
        <v>Frederic</v>
      </c>
      <c r="G311" s="205" t="s">
        <v>9</v>
      </c>
      <c r="H311" s="205" t="s">
        <v>1338</v>
      </c>
      <c r="I311" s="221"/>
      <c r="J311" s="205" t="s">
        <v>1329</v>
      </c>
      <c r="K311" s="206">
        <v>7</v>
      </c>
      <c r="L311" s="207">
        <v>162</v>
      </c>
      <c r="M311" s="222" t="s">
        <v>5</v>
      </c>
      <c r="N311" s="223" t="s">
        <v>1449</v>
      </c>
      <c r="O311" s="222"/>
      <c r="P311" s="223"/>
    </row>
    <row r="312" spans="1:16" x14ac:dyDescent="0.35">
      <c r="A312" s="217" t="str">
        <f>IF(Tableau1[[#This Row],[Nom
]]&lt;&gt;"",VLOOKUP(Tableau1[[#This Row],[Matricule 
]],BASEDATA,5,FALSE),"")</f>
        <v>DVC</v>
      </c>
      <c r="B312" s="217" t="str">
        <f>IF(Tableau1[[#This Row],[Nom
]]&lt;&gt;"",VLOOKUP(Tableau1[[#This Row],[Matricule 
]],BASEDATA,3,FALSE),"")</f>
        <v>Lattes</v>
      </c>
      <c r="C312" s="218" t="str">
        <f>IF(Tableau1[[#This Row],[Nom
]]&lt;&gt;"",VLOOKUP(Tableau1[[#This Row],[Matricule 
]],BASEDATA,2,FALSE),"")</f>
        <v>VERNE</v>
      </c>
      <c r="D312" s="219">
        <f>IF(Tableau1[[#This Row],[Nom
]]&lt;&gt;"",VLOOKUP(E312,DATA!A:U,3,FALSE),"")</f>
        <v>190978</v>
      </c>
      <c r="E312" s="209" t="s">
        <v>1052</v>
      </c>
      <c r="F312" s="219" t="str">
        <f>IF(Tableau1[[#This Row],[Nom
]]&lt;&gt;"",VLOOKUP(E312,DATA!A:U,2,FALSE),"")</f>
        <v>Jean-Paul</v>
      </c>
      <c r="G312" s="205" t="s">
        <v>9</v>
      </c>
      <c r="H312" s="205" t="s">
        <v>1328</v>
      </c>
      <c r="I312" s="221"/>
      <c r="J312" s="205" t="s">
        <v>1329</v>
      </c>
      <c r="K312" s="206">
        <v>7</v>
      </c>
      <c r="L312" s="207">
        <v>124</v>
      </c>
      <c r="M312" s="222" t="s">
        <v>5</v>
      </c>
      <c r="N312" s="223" t="s">
        <v>1449</v>
      </c>
      <c r="O312" s="222"/>
      <c r="P312" s="223"/>
    </row>
    <row r="313" spans="1:16" x14ac:dyDescent="0.35">
      <c r="A313" s="217" t="str">
        <f>IF(Tableau1[[#This Row],[Nom
]]&lt;&gt;"",VLOOKUP(Tableau1[[#This Row],[Matricule 
]],BASEDATA,5,FALSE),"")</f>
        <v>Non DVC</v>
      </c>
      <c r="B313" s="217" t="str">
        <f>IF(Tableau1[[#This Row],[Nom
]]&lt;&gt;"",VLOOKUP(Tableau1[[#This Row],[Matricule 
]],BASEDATA,3,FALSE),"")</f>
        <v>STG</v>
      </c>
      <c r="C313" s="218" t="str">
        <f>IF(Tableau1[[#This Row],[Nom
]]&lt;&gt;"",VLOOKUP(Tableau1[[#This Row],[Matricule 
]],BASEDATA,2,FALSE),"")</f>
        <v>FOUASSIER</v>
      </c>
      <c r="D313" s="219">
        <f>IF(Tableau1[[#This Row],[Nom
]]&lt;&gt;"",VLOOKUP(E313,DATA!A:U,3,FALSE),"")</f>
        <v>244104</v>
      </c>
      <c r="E313" s="220" t="s">
        <v>298</v>
      </c>
      <c r="F313" s="219" t="str">
        <f>IF(Tableau1[[#This Row],[Nom
]]&lt;&gt;"",VLOOKUP(E313,DATA!A:U,2,FALSE),"")</f>
        <v>Gregory</v>
      </c>
      <c r="G313" s="205" t="s">
        <v>9</v>
      </c>
      <c r="H313" s="205" t="s">
        <v>1331</v>
      </c>
      <c r="I313" s="221"/>
      <c r="J313" s="205" t="s">
        <v>1329</v>
      </c>
      <c r="K313" s="206">
        <v>1.5</v>
      </c>
      <c r="L313" s="207">
        <v>53</v>
      </c>
      <c r="M313" s="222" t="s">
        <v>5</v>
      </c>
      <c r="N313" s="223" t="s">
        <v>1449</v>
      </c>
      <c r="O313" s="222"/>
      <c r="P313" s="223"/>
    </row>
    <row r="314" spans="1:16" x14ac:dyDescent="0.35">
      <c r="A314" s="217" t="str">
        <f>IF(Tableau1[[#This Row],[Nom
]]&lt;&gt;"",VLOOKUP(Tableau1[[#This Row],[Matricule 
]],BASEDATA,5,FALSE),"")</f>
        <v>Non DVC</v>
      </c>
      <c r="B314" s="217" t="str">
        <f>IF(Tableau1[[#This Row],[Nom
]]&lt;&gt;"",VLOOKUP(Tableau1[[#This Row],[Matricule 
]],BASEDATA,3,FALSE),"")</f>
        <v>Aub.</v>
      </c>
      <c r="C314" s="218" t="str">
        <f>IF(Tableau1[[#This Row],[Nom
]]&lt;&gt;"",VLOOKUP(Tableau1[[#This Row],[Matricule 
]],BASEDATA,2,FALSE),"")</f>
        <v>CHATAIGNER</v>
      </c>
      <c r="D314" s="219">
        <f>IF(Tableau1[[#This Row],[Nom
]]&lt;&gt;"",VLOOKUP(E314,DATA!A:U,3,FALSE),"")</f>
        <v>102994</v>
      </c>
      <c r="E314" s="220" t="s">
        <v>1307</v>
      </c>
      <c r="F314" s="219" t="str">
        <f>IF(Tableau1[[#This Row],[Nom
]]&lt;&gt;"",VLOOKUP(E314,DATA!A:U,2,FALSE),"")</f>
        <v>Sabine</v>
      </c>
      <c r="G314" s="205" t="s">
        <v>9</v>
      </c>
      <c r="H314" s="205" t="s">
        <v>1331</v>
      </c>
      <c r="I314" s="221"/>
      <c r="J314" s="205" t="s">
        <v>1329</v>
      </c>
      <c r="K314" s="206">
        <v>1.5</v>
      </c>
      <c r="L314" s="207">
        <v>53</v>
      </c>
      <c r="M314" s="222" t="s">
        <v>5</v>
      </c>
      <c r="N314" s="223" t="s">
        <v>1449</v>
      </c>
      <c r="O314" s="222"/>
      <c r="P314" s="223"/>
    </row>
    <row r="315" spans="1:16" x14ac:dyDescent="0.35">
      <c r="A315" s="217" t="str">
        <f>IF(Tableau1[[#This Row],[Nom
]]&lt;&gt;"",VLOOKUP(Tableau1[[#This Row],[Matricule 
]],BASEDATA,5,FALSE),"")</f>
        <v>Non DVC</v>
      </c>
      <c r="B315" s="217" t="str">
        <f>IF(Tableau1[[#This Row],[Nom
]]&lt;&gt;"",VLOOKUP(Tableau1[[#This Row],[Matricule 
]],BASEDATA,3,FALSE),"")</f>
        <v>Aub.</v>
      </c>
      <c r="C315" s="218" t="str">
        <f>IF(Tableau1[[#This Row],[Nom
]]&lt;&gt;"",VLOOKUP(Tableau1[[#This Row],[Matricule 
]],BASEDATA,2,FALSE),"")</f>
        <v>CHATAIGNER</v>
      </c>
      <c r="D315" s="219">
        <f>IF(Tableau1[[#This Row],[Nom
]]&lt;&gt;"",VLOOKUP(E315,DATA!A:U,3,FALSE),"")</f>
        <v>102994</v>
      </c>
      <c r="E315" s="220" t="s">
        <v>1307</v>
      </c>
      <c r="F315" s="219" t="str">
        <f>IF(Tableau1[[#This Row],[Nom
]]&lt;&gt;"",VLOOKUP(E315,DATA!A:U,2,FALSE),"")</f>
        <v>Sabine</v>
      </c>
      <c r="G315" s="205" t="s">
        <v>9</v>
      </c>
      <c r="H315" s="205" t="s">
        <v>1345</v>
      </c>
      <c r="I315" s="221"/>
      <c r="J315" s="205" t="s">
        <v>1346</v>
      </c>
      <c r="K315" s="206">
        <v>7</v>
      </c>
      <c r="L315" s="207">
        <v>117</v>
      </c>
      <c r="M315" s="222" t="s">
        <v>5</v>
      </c>
      <c r="N315" s="223" t="s">
        <v>1449</v>
      </c>
      <c r="O315" s="222"/>
      <c r="P315" s="223"/>
    </row>
    <row r="316" spans="1:16" x14ac:dyDescent="0.35">
      <c r="A316" s="217" t="str">
        <f>IF(Tableau1[[#This Row],[Nom
]]&lt;&gt;"",VLOOKUP(Tableau1[[#This Row],[Matricule 
]],BASEDATA,5,FALSE),"")</f>
        <v>DVC</v>
      </c>
      <c r="B316" s="217" t="str">
        <f>IF(Tableau1[[#This Row],[Nom
]]&lt;&gt;"",VLOOKUP(Tableau1[[#This Row],[Matricule 
]],BASEDATA,3,FALSE),"")</f>
        <v>Aub.</v>
      </c>
      <c r="C316" s="218" t="str">
        <f>IF(Tableau1[[#This Row],[Nom
]]&lt;&gt;"",VLOOKUP(Tableau1[[#This Row],[Matricule 
]],BASEDATA,2,FALSE),"")</f>
        <v>SENEPART</v>
      </c>
      <c r="D316" s="219">
        <f>IF(Tableau1[[#This Row],[Nom
]]&lt;&gt;"",VLOOKUP(E316,DATA!A:U,3,FALSE),"")</f>
        <v>102946</v>
      </c>
      <c r="E316" s="220" t="s">
        <v>1315</v>
      </c>
      <c r="F316" s="219" t="str">
        <f>IF(Tableau1[[#This Row],[Nom
]]&lt;&gt;"",VLOOKUP(E316,DATA!A:U,2,FALSE),"")</f>
        <v>Jean-Luc</v>
      </c>
      <c r="G316" s="205" t="s">
        <v>9</v>
      </c>
      <c r="H316" s="205" t="s">
        <v>1328</v>
      </c>
      <c r="I316" s="221"/>
      <c r="J316" s="205" t="s">
        <v>1329</v>
      </c>
      <c r="K316" s="206">
        <v>7</v>
      </c>
      <c r="L316" s="207">
        <v>124</v>
      </c>
      <c r="M316" s="222" t="s">
        <v>5</v>
      </c>
      <c r="N316" s="223" t="s">
        <v>1449</v>
      </c>
      <c r="O316" s="222"/>
      <c r="P316" s="223"/>
    </row>
    <row r="317" spans="1:16" x14ac:dyDescent="0.35">
      <c r="A317" s="217" t="str">
        <f>IF(Tableau1[[#This Row],[Nom
]]&lt;&gt;"",VLOOKUP(Tableau1[[#This Row],[Matricule 
]],BASEDATA,5,FALSE),"")</f>
        <v>DVC</v>
      </c>
      <c r="B317" s="217" t="str">
        <f>IF(Tableau1[[#This Row],[Nom
]]&lt;&gt;"",VLOOKUP(Tableau1[[#This Row],[Matricule 
]],BASEDATA,3,FALSE),"")</f>
        <v>Aub.</v>
      </c>
      <c r="C317" s="218" t="str">
        <f>IF(Tableau1[[#This Row],[Nom
]]&lt;&gt;"",VLOOKUP(Tableau1[[#This Row],[Matricule 
]],BASEDATA,2,FALSE),"")</f>
        <v>SENEPART</v>
      </c>
      <c r="D317" s="219">
        <f>IF(Tableau1[[#This Row],[Nom
]]&lt;&gt;"",VLOOKUP(E317,DATA!A:U,3,FALSE),"")</f>
        <v>102946</v>
      </c>
      <c r="E317" s="220" t="s">
        <v>1315</v>
      </c>
      <c r="F317" s="219" t="str">
        <f>IF(Tableau1[[#This Row],[Nom
]]&lt;&gt;"",VLOOKUP(E317,DATA!A:U,2,FALSE),"")</f>
        <v>Jean-Luc</v>
      </c>
      <c r="G317" s="205" t="s">
        <v>9</v>
      </c>
      <c r="H317" s="205" t="s">
        <v>1331</v>
      </c>
      <c r="I317" s="221"/>
      <c r="J317" s="205" t="s">
        <v>1329</v>
      </c>
      <c r="K317" s="206">
        <v>1.5</v>
      </c>
      <c r="L317" s="207">
        <v>53</v>
      </c>
      <c r="M317" s="222" t="s">
        <v>5</v>
      </c>
      <c r="N317" s="223" t="s">
        <v>1449</v>
      </c>
      <c r="O317" s="222"/>
      <c r="P317" s="223"/>
    </row>
    <row r="318" spans="1:16" x14ac:dyDescent="0.35">
      <c r="A318" s="217" t="str">
        <f>IF(Tableau1[[#This Row],[Nom
]]&lt;&gt;"",VLOOKUP(Tableau1[[#This Row],[Matricule 
]],BASEDATA,5,FALSE),"")</f>
        <v>DVC</v>
      </c>
      <c r="B318" s="217" t="str">
        <f>IF(Tableau1[[#This Row],[Nom
]]&lt;&gt;"",VLOOKUP(Tableau1[[#This Row],[Matricule 
]],BASEDATA,3,FALSE),"")</f>
        <v>STG</v>
      </c>
      <c r="C318" s="218" t="str">
        <f>IF(Tableau1[[#This Row],[Nom
]]&lt;&gt;"",VLOOKUP(Tableau1[[#This Row],[Matricule 
]],BASEDATA,2,FALSE),"")</f>
        <v>XUEREB</v>
      </c>
      <c r="D318" s="219">
        <f>IF(Tableau1[[#This Row],[Nom
]]&lt;&gt;"",VLOOKUP(E318,DATA!A:U,3,FALSE),"")</f>
        <v>288570</v>
      </c>
      <c r="E318" s="220" t="s">
        <v>1318</v>
      </c>
      <c r="F318" s="219" t="str">
        <f>IF(Tableau1[[#This Row],[Nom
]]&lt;&gt;"",VLOOKUP(E318,DATA!A:U,2,FALSE),"")</f>
        <v>Larbi</v>
      </c>
      <c r="G318" s="205" t="s">
        <v>9</v>
      </c>
      <c r="H318" s="205" t="s">
        <v>1331</v>
      </c>
      <c r="I318" s="221"/>
      <c r="J318" s="205" t="s">
        <v>1329</v>
      </c>
      <c r="K318" s="206">
        <v>1.5</v>
      </c>
      <c r="L318" s="207">
        <v>53</v>
      </c>
      <c r="M318" s="222" t="s">
        <v>5</v>
      </c>
      <c r="N318" s="223" t="s">
        <v>1449</v>
      </c>
      <c r="O318" s="222"/>
      <c r="P318" s="223"/>
    </row>
    <row r="319" spans="1:16" x14ac:dyDescent="0.35">
      <c r="A319" s="217" t="str">
        <f>IF(Tableau1[[#This Row],[Nom
]]&lt;&gt;"",VLOOKUP(Tableau1[[#This Row],[Matricule 
]],BASEDATA,5,FALSE),"")</f>
        <v>DVC</v>
      </c>
      <c r="B319" s="217" t="str">
        <f>IF(Tableau1[[#This Row],[Nom
]]&lt;&gt;"",VLOOKUP(Tableau1[[#This Row],[Matricule 
]],BASEDATA,3,FALSE),"")</f>
        <v>STG</v>
      </c>
      <c r="C319" s="218" t="str">
        <f>IF(Tableau1[[#This Row],[Nom
]]&lt;&gt;"",VLOOKUP(Tableau1[[#This Row],[Matricule 
]],BASEDATA,2,FALSE),"")</f>
        <v>XUEREB</v>
      </c>
      <c r="D319" s="219">
        <f>IF(Tableau1[[#This Row],[Nom
]]&lt;&gt;"",VLOOKUP(E319,DATA!A:U,3,FALSE),"")</f>
        <v>288570</v>
      </c>
      <c r="E319" s="220" t="s">
        <v>1318</v>
      </c>
      <c r="F319" s="219" t="str">
        <f>IF(Tableau1[[#This Row],[Nom
]]&lt;&gt;"",VLOOKUP(E319,DATA!A:U,2,FALSE),"")</f>
        <v>Larbi</v>
      </c>
      <c r="G319" s="205" t="s">
        <v>9</v>
      </c>
      <c r="H319" s="205" t="s">
        <v>1351</v>
      </c>
      <c r="I319" s="221"/>
      <c r="J319" s="205" t="s">
        <v>1349</v>
      </c>
      <c r="K319" s="206">
        <v>10.5</v>
      </c>
      <c r="L319" s="207">
        <v>260</v>
      </c>
      <c r="M319" s="222" t="s">
        <v>5</v>
      </c>
      <c r="N319" s="223" t="s">
        <v>1449</v>
      </c>
      <c r="O319" s="222"/>
      <c r="P319" s="223"/>
    </row>
    <row r="320" spans="1:16" x14ac:dyDescent="0.35">
      <c r="A320" s="217" t="str">
        <f>IF(Tableau1[[#This Row],[Nom
]]&lt;&gt;"",VLOOKUP(Tableau1[[#This Row],[Matricule 
]],BASEDATA,5,FALSE),"")</f>
        <v/>
      </c>
      <c r="B320" s="217" t="str">
        <f>IF(Tableau1[[#This Row],[Nom
]]&lt;&gt;"",VLOOKUP(Tableau1[[#This Row],[Matricule 
]],BASEDATA,3,FALSE),"")</f>
        <v/>
      </c>
      <c r="C320" s="218" t="str">
        <f>IF(Tableau1[[#This Row],[Nom
]]&lt;&gt;"",VLOOKUP(Tableau1[[#This Row],[Matricule 
]],BASEDATA,2,FALSE),"")</f>
        <v/>
      </c>
      <c r="D320" s="219" t="str">
        <f>IF(Tableau1[[#This Row],[Nom
]]&lt;&gt;"",VLOOKUP(E320,DATA!A:U,3,FALSE),"")</f>
        <v/>
      </c>
      <c r="E320" s="209"/>
      <c r="F320" s="219" t="str">
        <f>IF(Tableau1[[#This Row],[Nom
]]&lt;&gt;"",VLOOKUP(E320,DATA!A:U,2,FALSE),"")</f>
        <v/>
      </c>
      <c r="G320" s="205" t="s">
        <v>9</v>
      </c>
      <c r="H320" s="205"/>
      <c r="I320" s="221"/>
      <c r="J320" s="205"/>
      <c r="K320" s="206"/>
      <c r="L320" s="207"/>
      <c r="M320" s="222"/>
      <c r="N320" s="223"/>
      <c r="O320" s="222"/>
      <c r="P320" s="223"/>
    </row>
    <row r="321" spans="1:16" x14ac:dyDescent="0.35">
      <c r="A321" s="217" t="str">
        <f>IF(Tableau1[[#This Row],[Nom
]]&lt;&gt;"",VLOOKUP(Tableau1[[#This Row],[Matricule 
]],BASEDATA,5,FALSE),"")</f>
        <v/>
      </c>
      <c r="B321" s="217" t="str">
        <f>IF(Tableau1[[#This Row],[Nom
]]&lt;&gt;"",VLOOKUP(Tableau1[[#This Row],[Matricule 
]],BASEDATA,3,FALSE),"")</f>
        <v/>
      </c>
      <c r="C321" s="218" t="str">
        <f>IF(Tableau1[[#This Row],[Nom
]]&lt;&gt;"",VLOOKUP(Tableau1[[#This Row],[Matricule 
]],BASEDATA,2,FALSE),"")</f>
        <v/>
      </c>
      <c r="D321" s="219" t="str">
        <f>IF(Tableau1[[#This Row],[Nom
]]&lt;&gt;"",VLOOKUP(E321,DATA!A:U,3,FALSE),"")</f>
        <v/>
      </c>
      <c r="E321" s="220"/>
      <c r="F321" s="219" t="str">
        <f>IF(Tableau1[[#This Row],[Nom
]]&lt;&gt;"",VLOOKUP(E321,DATA!A:U,2,FALSE),"")</f>
        <v/>
      </c>
      <c r="G321" s="205" t="s">
        <v>9</v>
      </c>
      <c r="H321" s="205"/>
      <c r="I321" s="221"/>
      <c r="J321" s="205"/>
      <c r="K321" s="206"/>
      <c r="L321" s="207"/>
      <c r="M321" s="222"/>
      <c r="N321" s="223"/>
      <c r="O321" s="222"/>
      <c r="P321" s="223"/>
    </row>
    <row r="322" spans="1:16" x14ac:dyDescent="0.35">
      <c r="A322" s="217" t="str">
        <f>IF(Tableau1[[#This Row],[Nom
]]&lt;&gt;"",VLOOKUP(Tableau1[[#This Row],[Matricule 
]],BASEDATA,5,FALSE),"")</f>
        <v/>
      </c>
      <c r="B322" s="217" t="str">
        <f>IF(Tableau1[[#This Row],[Nom
]]&lt;&gt;"",VLOOKUP(Tableau1[[#This Row],[Matricule 
]],BASEDATA,3,FALSE),"")</f>
        <v/>
      </c>
      <c r="C322" s="218" t="str">
        <f>IF(Tableau1[[#This Row],[Nom
]]&lt;&gt;"",VLOOKUP(Tableau1[[#This Row],[Matricule 
]],BASEDATA,2,FALSE),"")</f>
        <v/>
      </c>
      <c r="D322" s="219" t="str">
        <f>IF(Tableau1[[#This Row],[Nom
]]&lt;&gt;"",VLOOKUP(E322,DATA!A:U,3,FALSE),"")</f>
        <v/>
      </c>
      <c r="E322" s="220"/>
      <c r="F322" s="219" t="str">
        <f>IF(Tableau1[[#This Row],[Nom
]]&lt;&gt;"",VLOOKUP(E322,DATA!A:U,2,FALSE),"")</f>
        <v/>
      </c>
      <c r="G322" s="205" t="s">
        <v>9</v>
      </c>
      <c r="H322" s="205"/>
      <c r="I322" s="221"/>
      <c r="J322" s="205"/>
      <c r="K322" s="206"/>
      <c r="L322" s="207"/>
      <c r="M322" s="222"/>
      <c r="N322" s="223"/>
      <c r="O322" s="222"/>
      <c r="P322" s="223"/>
    </row>
    <row r="323" spans="1:16" x14ac:dyDescent="0.35">
      <c r="A323" s="217" t="str">
        <f>IF(Tableau1[[#This Row],[Nom
]]&lt;&gt;"",VLOOKUP(Tableau1[[#This Row],[Matricule 
]],BASEDATA,5,FALSE),"")</f>
        <v/>
      </c>
      <c r="B323" s="217" t="str">
        <f>IF(Tableau1[[#This Row],[Nom
]]&lt;&gt;"",VLOOKUP(Tableau1[[#This Row],[Matricule 
]],BASEDATA,3,FALSE),"")</f>
        <v/>
      </c>
      <c r="C323" s="218" t="str">
        <f>IF(Tableau1[[#This Row],[Nom
]]&lt;&gt;"",VLOOKUP(Tableau1[[#This Row],[Matricule 
]],BASEDATA,2,FALSE),"")</f>
        <v/>
      </c>
      <c r="D323" s="219" t="str">
        <f>IF(Tableau1[[#This Row],[Nom
]]&lt;&gt;"",VLOOKUP(E323,DATA!A:U,3,FALSE),"")</f>
        <v/>
      </c>
      <c r="E323" s="220"/>
      <c r="F323" s="219" t="str">
        <f>IF(Tableau1[[#This Row],[Nom
]]&lt;&gt;"",VLOOKUP(E323,DATA!A:U,2,FALSE),"")</f>
        <v/>
      </c>
      <c r="G323" s="205" t="s">
        <v>9</v>
      </c>
      <c r="H323" s="205"/>
      <c r="I323" s="221"/>
      <c r="J323" s="205"/>
      <c r="K323" s="206"/>
      <c r="L323" s="207"/>
      <c r="M323" s="222"/>
      <c r="N323" s="223"/>
      <c r="O323" s="222"/>
      <c r="P323" s="223"/>
    </row>
    <row r="324" spans="1:16" x14ac:dyDescent="0.35">
      <c r="A324" s="217" t="str">
        <f>IF(Tableau1[[#This Row],[Nom
]]&lt;&gt;"",VLOOKUP(Tableau1[[#This Row],[Matricule 
]],BASEDATA,5,FALSE),"")</f>
        <v/>
      </c>
      <c r="B324" s="217" t="str">
        <f>IF(Tableau1[[#This Row],[Nom
]]&lt;&gt;"",VLOOKUP(Tableau1[[#This Row],[Matricule 
]],BASEDATA,3,FALSE),"")</f>
        <v/>
      </c>
      <c r="C324" s="218" t="str">
        <f>IF(Tableau1[[#This Row],[Nom
]]&lt;&gt;"",VLOOKUP(Tableau1[[#This Row],[Matricule 
]],BASEDATA,2,FALSE),"")</f>
        <v/>
      </c>
      <c r="D324" s="219" t="str">
        <f>IF(Tableau1[[#This Row],[Nom
]]&lt;&gt;"",VLOOKUP(E324,DATA!A:U,3,FALSE),"")</f>
        <v/>
      </c>
      <c r="E324" s="220"/>
      <c r="F324" s="219" t="str">
        <f>IF(Tableau1[[#This Row],[Nom
]]&lt;&gt;"",VLOOKUP(E324,DATA!A:U,2,FALSE),"")</f>
        <v/>
      </c>
      <c r="G324" s="205" t="s">
        <v>9</v>
      </c>
      <c r="H324" s="205"/>
      <c r="I324" s="221"/>
      <c r="J324" s="205"/>
      <c r="K324" s="206"/>
      <c r="L324" s="207"/>
      <c r="M324" s="222"/>
      <c r="N324" s="223"/>
      <c r="O324" s="222"/>
      <c r="P324" s="223"/>
    </row>
    <row r="325" spans="1:16" x14ac:dyDescent="0.35">
      <c r="A325" s="217" t="str">
        <f>IF(Tableau1[[#This Row],[Nom
]]&lt;&gt;"",VLOOKUP(Tableau1[[#This Row],[Matricule 
]],BASEDATA,5,FALSE),"")</f>
        <v/>
      </c>
      <c r="B325" s="217" t="str">
        <f>IF(Tableau1[[#This Row],[Nom
]]&lt;&gt;"",VLOOKUP(Tableau1[[#This Row],[Matricule 
]],BASEDATA,3,FALSE),"")</f>
        <v/>
      </c>
      <c r="C325" s="218" t="str">
        <f>IF(Tableau1[[#This Row],[Nom
]]&lt;&gt;"",VLOOKUP(Tableau1[[#This Row],[Matricule 
]],BASEDATA,2,FALSE),"")</f>
        <v/>
      </c>
      <c r="D325" s="219" t="str">
        <f>IF(Tableau1[[#This Row],[Nom
]]&lt;&gt;"",VLOOKUP(E325,DATA!A:U,3,FALSE),"")</f>
        <v/>
      </c>
      <c r="E325" s="220"/>
      <c r="F325" s="219" t="str">
        <f>IF(Tableau1[[#This Row],[Nom
]]&lt;&gt;"",VLOOKUP(E325,DATA!A:U,2,FALSE),"")</f>
        <v/>
      </c>
      <c r="G325" s="205" t="s">
        <v>9</v>
      </c>
      <c r="H325" s="205"/>
      <c r="I325" s="221"/>
      <c r="J325" s="205"/>
      <c r="K325" s="206"/>
      <c r="L325" s="207"/>
      <c r="M325" s="222"/>
      <c r="N325" s="223"/>
      <c r="O325" s="222"/>
      <c r="P325" s="223"/>
    </row>
    <row r="326" spans="1:16" x14ac:dyDescent="0.35">
      <c r="A326" s="217" t="str">
        <f>IF(Tableau1[[#This Row],[Nom
]]&lt;&gt;"",VLOOKUP(Tableau1[[#This Row],[Matricule 
]],BASEDATA,5,FALSE),"")</f>
        <v/>
      </c>
      <c r="B326" s="217" t="str">
        <f>IF(Tableau1[[#This Row],[Nom
]]&lt;&gt;"",VLOOKUP(Tableau1[[#This Row],[Matricule 
]],BASEDATA,3,FALSE),"")</f>
        <v/>
      </c>
      <c r="C326" s="218" t="str">
        <f>IF(Tableau1[[#This Row],[Nom
]]&lt;&gt;"",VLOOKUP(Tableau1[[#This Row],[Matricule 
]],BASEDATA,2,FALSE),"")</f>
        <v/>
      </c>
      <c r="D326" s="219" t="str">
        <f>IF(Tableau1[[#This Row],[Nom
]]&lt;&gt;"",VLOOKUP(E326,DATA!A:U,3,FALSE),"")</f>
        <v/>
      </c>
      <c r="E326" s="220"/>
      <c r="F326" s="219" t="str">
        <f>IF(Tableau1[[#This Row],[Nom
]]&lt;&gt;"",VLOOKUP(E326,DATA!A:U,2,FALSE),"")</f>
        <v/>
      </c>
      <c r="G326" s="205" t="s">
        <v>9</v>
      </c>
      <c r="H326" s="205"/>
      <c r="I326" s="221"/>
      <c r="J326" s="205"/>
      <c r="K326" s="206"/>
      <c r="L326" s="207"/>
      <c r="M326" s="222"/>
      <c r="N326" s="223"/>
      <c r="O326" s="222"/>
      <c r="P326" s="223"/>
    </row>
    <row r="327" spans="1:16" x14ac:dyDescent="0.35">
      <c r="A327" s="217" t="str">
        <f>IF(Tableau1[[#This Row],[Nom
]]&lt;&gt;"",VLOOKUP(Tableau1[[#This Row],[Matricule 
]],BASEDATA,5,FALSE),"")</f>
        <v/>
      </c>
      <c r="B327" s="217" t="str">
        <f>IF(Tableau1[[#This Row],[Nom
]]&lt;&gt;"",VLOOKUP(Tableau1[[#This Row],[Matricule 
]],BASEDATA,3,FALSE),"")</f>
        <v/>
      </c>
      <c r="C327" s="218" t="str">
        <f>IF(Tableau1[[#This Row],[Nom
]]&lt;&gt;"",VLOOKUP(Tableau1[[#This Row],[Matricule 
]],BASEDATA,2,FALSE),"")</f>
        <v/>
      </c>
      <c r="D327" s="219" t="str">
        <f>IF(Tableau1[[#This Row],[Nom
]]&lt;&gt;"",VLOOKUP(E327,DATA!A:U,3,FALSE),"")</f>
        <v/>
      </c>
      <c r="E327" s="220"/>
      <c r="F327" s="219" t="str">
        <f>IF(Tableau1[[#This Row],[Nom
]]&lt;&gt;"",VLOOKUP(E327,DATA!A:U,2,FALSE),"")</f>
        <v/>
      </c>
      <c r="G327" s="205" t="s">
        <v>9</v>
      </c>
      <c r="H327" s="205"/>
      <c r="I327" s="221"/>
      <c r="J327" s="205"/>
      <c r="K327" s="206"/>
      <c r="L327" s="207"/>
      <c r="M327" s="222"/>
      <c r="N327" s="223"/>
      <c r="O327" s="222"/>
      <c r="P327" s="223"/>
    </row>
    <row r="328" spans="1:16" x14ac:dyDescent="0.35">
      <c r="A328" s="217" t="str">
        <f>IF(Tableau1[[#This Row],[Nom
]]&lt;&gt;"",VLOOKUP(Tableau1[[#This Row],[Matricule 
]],BASEDATA,5,FALSE),"")</f>
        <v/>
      </c>
      <c r="B328" s="217" t="str">
        <f>IF(Tableau1[[#This Row],[Nom
]]&lt;&gt;"",VLOOKUP(Tableau1[[#This Row],[Matricule 
]],BASEDATA,3,FALSE),"")</f>
        <v/>
      </c>
      <c r="C328" s="218" t="str">
        <f>IF(Tableau1[[#This Row],[Nom
]]&lt;&gt;"",VLOOKUP(Tableau1[[#This Row],[Matricule 
]],BASEDATA,2,FALSE),"")</f>
        <v/>
      </c>
      <c r="D328" s="219" t="str">
        <f>IF(Tableau1[[#This Row],[Nom
]]&lt;&gt;"",VLOOKUP(E328,DATA!A:U,3,FALSE),"")</f>
        <v/>
      </c>
      <c r="E328" s="220"/>
      <c r="F328" s="219" t="str">
        <f>IF(Tableau1[[#This Row],[Nom
]]&lt;&gt;"",VLOOKUP(E328,DATA!A:U,2,FALSE),"")</f>
        <v/>
      </c>
      <c r="G328" s="205" t="s">
        <v>9</v>
      </c>
      <c r="H328" s="205"/>
      <c r="I328" s="221"/>
      <c r="J328" s="205"/>
      <c r="K328" s="206"/>
      <c r="L328" s="207"/>
      <c r="M328" s="222"/>
      <c r="N328" s="223"/>
      <c r="O328" s="222"/>
      <c r="P328" s="223"/>
    </row>
    <row r="329" spans="1:16" x14ac:dyDescent="0.35">
      <c r="A329" s="217" t="str">
        <f>IF(Tableau1[[#This Row],[Nom
]]&lt;&gt;"",VLOOKUP(Tableau1[[#This Row],[Matricule 
]],BASEDATA,5,FALSE),"")</f>
        <v/>
      </c>
      <c r="B329" s="217" t="str">
        <f>IF(Tableau1[[#This Row],[Nom
]]&lt;&gt;"",VLOOKUP(Tableau1[[#This Row],[Matricule 
]],BASEDATA,3,FALSE),"")</f>
        <v/>
      </c>
      <c r="C329" s="218" t="str">
        <f>IF(Tableau1[[#This Row],[Nom
]]&lt;&gt;"",VLOOKUP(Tableau1[[#This Row],[Matricule 
]],BASEDATA,2,FALSE),"")</f>
        <v/>
      </c>
      <c r="D329" s="219" t="str">
        <f>IF(Tableau1[[#This Row],[Nom
]]&lt;&gt;"",VLOOKUP(E329,DATA!A:U,3,FALSE),"")</f>
        <v/>
      </c>
      <c r="E329" s="220"/>
      <c r="F329" s="219" t="str">
        <f>IF(Tableau1[[#This Row],[Nom
]]&lt;&gt;"",VLOOKUP(E329,DATA!A:U,2,FALSE),"")</f>
        <v/>
      </c>
      <c r="G329" s="205" t="s">
        <v>9</v>
      </c>
      <c r="H329" s="205"/>
      <c r="I329" s="221"/>
      <c r="J329" s="205"/>
      <c r="K329" s="206"/>
      <c r="L329" s="207"/>
      <c r="M329" s="222"/>
      <c r="N329" s="223"/>
      <c r="O329" s="222"/>
      <c r="P329" s="223"/>
    </row>
    <row r="330" spans="1:16" x14ac:dyDescent="0.35">
      <c r="A330" s="217" t="str">
        <f>IF(Tableau1[[#This Row],[Nom
]]&lt;&gt;"",VLOOKUP(Tableau1[[#This Row],[Matricule 
]],BASEDATA,5,FALSE),"")</f>
        <v/>
      </c>
      <c r="B330" s="217" t="str">
        <f>IF(Tableau1[[#This Row],[Nom
]]&lt;&gt;"",VLOOKUP(Tableau1[[#This Row],[Matricule 
]],BASEDATA,3,FALSE),"")</f>
        <v/>
      </c>
      <c r="C330" s="218" t="str">
        <f>IF(Tableau1[[#This Row],[Nom
]]&lt;&gt;"",VLOOKUP(Tableau1[[#This Row],[Matricule 
]],BASEDATA,2,FALSE),"")</f>
        <v/>
      </c>
      <c r="D330" s="219" t="str">
        <f>IF(Tableau1[[#This Row],[Nom
]]&lt;&gt;"",VLOOKUP(E330,DATA!A:U,3,FALSE),"")</f>
        <v/>
      </c>
      <c r="E330" s="220"/>
      <c r="F330" s="219" t="str">
        <f>IF(Tableau1[[#This Row],[Nom
]]&lt;&gt;"",VLOOKUP(E330,DATA!A:U,2,FALSE),"")</f>
        <v/>
      </c>
      <c r="G330" s="205" t="s">
        <v>9</v>
      </c>
      <c r="H330" s="205"/>
      <c r="I330" s="221"/>
      <c r="J330" s="205"/>
      <c r="K330" s="206"/>
      <c r="L330" s="207"/>
      <c r="M330" s="222"/>
      <c r="N330" s="223"/>
      <c r="O330" s="222"/>
      <c r="P330" s="223"/>
    </row>
    <row r="331" spans="1:16" x14ac:dyDescent="0.35">
      <c r="A331" s="217" t="str">
        <f>IF(Tableau1[[#This Row],[Nom
]]&lt;&gt;"",VLOOKUP(Tableau1[[#This Row],[Matricule 
]],BASEDATA,5,FALSE),"")</f>
        <v/>
      </c>
      <c r="B331" s="217" t="str">
        <f>IF(Tableau1[[#This Row],[Nom
]]&lt;&gt;"",VLOOKUP(Tableau1[[#This Row],[Matricule 
]],BASEDATA,3,FALSE),"")</f>
        <v/>
      </c>
      <c r="C331" s="218" t="str">
        <f>IF(Tableau1[[#This Row],[Nom
]]&lt;&gt;"",VLOOKUP(Tableau1[[#This Row],[Matricule 
]],BASEDATA,2,FALSE),"")</f>
        <v/>
      </c>
      <c r="D331" s="219" t="str">
        <f>IF(Tableau1[[#This Row],[Nom
]]&lt;&gt;"",VLOOKUP(E331,DATA!A:U,3,FALSE),"")</f>
        <v/>
      </c>
      <c r="E331" s="220"/>
      <c r="F331" s="219" t="str">
        <f>IF(Tableau1[[#This Row],[Nom
]]&lt;&gt;"",VLOOKUP(E331,DATA!A:U,2,FALSE),"")</f>
        <v/>
      </c>
      <c r="G331" s="205" t="s">
        <v>9</v>
      </c>
      <c r="H331" s="205"/>
      <c r="I331" s="221"/>
      <c r="J331" s="205"/>
      <c r="K331" s="206"/>
      <c r="L331" s="207"/>
      <c r="M331" s="222"/>
      <c r="N331" s="223"/>
      <c r="O331" s="222"/>
      <c r="P331" s="223"/>
    </row>
    <row r="332" spans="1:16" x14ac:dyDescent="0.35">
      <c r="A332" s="217" t="str">
        <f>IF(Tableau1[[#This Row],[Nom
]]&lt;&gt;"",VLOOKUP(Tableau1[[#This Row],[Matricule 
]],BASEDATA,5,FALSE),"")</f>
        <v/>
      </c>
      <c r="B332" s="217" t="str">
        <f>IF(Tableau1[[#This Row],[Nom
]]&lt;&gt;"",VLOOKUP(Tableau1[[#This Row],[Matricule 
]],BASEDATA,3,FALSE),"")</f>
        <v/>
      </c>
      <c r="C332" s="218" t="str">
        <f>IF(Tableau1[[#This Row],[Nom
]]&lt;&gt;"",VLOOKUP(Tableau1[[#This Row],[Matricule 
]],BASEDATA,2,FALSE),"")</f>
        <v/>
      </c>
      <c r="D332" s="219" t="str">
        <f>IF(Tableau1[[#This Row],[Nom
]]&lt;&gt;"",VLOOKUP(E332,DATA!A:U,3,FALSE),"")</f>
        <v/>
      </c>
      <c r="E332" s="220"/>
      <c r="F332" s="219" t="str">
        <f>IF(Tableau1[[#This Row],[Nom
]]&lt;&gt;"",VLOOKUP(E332,DATA!A:U,2,FALSE),"")</f>
        <v/>
      </c>
      <c r="G332" s="205" t="s">
        <v>9</v>
      </c>
      <c r="H332" s="205"/>
      <c r="I332" s="221"/>
      <c r="J332" s="205"/>
      <c r="K332" s="206"/>
      <c r="L332" s="207"/>
      <c r="M332" s="222"/>
      <c r="N332" s="223"/>
      <c r="O332" s="222"/>
      <c r="P332" s="223"/>
    </row>
    <row r="333" spans="1:16" x14ac:dyDescent="0.35">
      <c r="A333" s="217" t="str">
        <f>IF(Tableau1[[#This Row],[Nom
]]&lt;&gt;"",VLOOKUP(Tableau1[[#This Row],[Matricule 
]],BASEDATA,5,FALSE),"")</f>
        <v/>
      </c>
      <c r="B333" s="217" t="str">
        <f>IF(Tableau1[[#This Row],[Nom
]]&lt;&gt;"",VLOOKUP(Tableau1[[#This Row],[Matricule 
]],BASEDATA,3,FALSE),"")</f>
        <v/>
      </c>
      <c r="C333" s="218" t="str">
        <f>IF(Tableau1[[#This Row],[Nom
]]&lt;&gt;"",VLOOKUP(Tableau1[[#This Row],[Matricule 
]],BASEDATA,2,FALSE),"")</f>
        <v/>
      </c>
      <c r="D333" s="219" t="str">
        <f>IF(Tableau1[[#This Row],[Nom
]]&lt;&gt;"",VLOOKUP(E333,DATA!A:U,3,FALSE),"")</f>
        <v/>
      </c>
      <c r="E333" s="220"/>
      <c r="F333" s="219" t="str">
        <f>IF(Tableau1[[#This Row],[Nom
]]&lt;&gt;"",VLOOKUP(E333,DATA!A:U,2,FALSE),"")</f>
        <v/>
      </c>
      <c r="G333" s="205" t="s">
        <v>9</v>
      </c>
      <c r="H333" s="205"/>
      <c r="I333" s="221"/>
      <c r="J333" s="205"/>
      <c r="K333" s="206"/>
      <c r="L333" s="207"/>
      <c r="M333" s="222"/>
      <c r="N333" s="223"/>
      <c r="O333" s="222"/>
      <c r="P333" s="223"/>
    </row>
    <row r="334" spans="1:16" x14ac:dyDescent="0.35">
      <c r="A334" s="217" t="str">
        <f>IF(Tableau1[[#This Row],[Nom
]]&lt;&gt;"",VLOOKUP(Tableau1[[#This Row],[Matricule 
]],BASEDATA,5,FALSE),"")</f>
        <v/>
      </c>
      <c r="B334" s="217" t="str">
        <f>IF(Tableau1[[#This Row],[Nom
]]&lt;&gt;"",VLOOKUP(Tableau1[[#This Row],[Matricule 
]],BASEDATA,3,FALSE),"")</f>
        <v/>
      </c>
      <c r="C334" s="218" t="str">
        <f>IF(Tableau1[[#This Row],[Nom
]]&lt;&gt;"",VLOOKUP(Tableau1[[#This Row],[Matricule 
]],BASEDATA,2,FALSE),"")</f>
        <v/>
      </c>
      <c r="D334" s="219" t="str">
        <f>IF(Tableau1[[#This Row],[Nom
]]&lt;&gt;"",VLOOKUP(E334,DATA!A:U,3,FALSE),"")</f>
        <v/>
      </c>
      <c r="E334" s="220"/>
      <c r="F334" s="219" t="str">
        <f>IF(Tableau1[[#This Row],[Nom
]]&lt;&gt;"",VLOOKUP(E334,DATA!A:U,2,FALSE),"")</f>
        <v/>
      </c>
      <c r="G334" s="205" t="s">
        <v>9</v>
      </c>
      <c r="H334" s="205"/>
      <c r="I334" s="221"/>
      <c r="J334" s="205"/>
      <c r="K334" s="206"/>
      <c r="L334" s="207"/>
      <c r="M334" s="222"/>
      <c r="N334" s="223"/>
      <c r="O334" s="222"/>
      <c r="P334" s="223"/>
    </row>
    <row r="335" spans="1:16" x14ac:dyDescent="0.35">
      <c r="A335" s="217" t="str">
        <f>IF(Tableau1[[#This Row],[Nom
]]&lt;&gt;"",VLOOKUP(Tableau1[[#This Row],[Matricule 
]],BASEDATA,5,FALSE),"")</f>
        <v/>
      </c>
      <c r="B335" s="217" t="str">
        <f>IF(Tableau1[[#This Row],[Nom
]]&lt;&gt;"",VLOOKUP(Tableau1[[#This Row],[Matricule 
]],BASEDATA,3,FALSE),"")</f>
        <v/>
      </c>
      <c r="C335" s="218" t="str">
        <f>IF(Tableau1[[#This Row],[Nom
]]&lt;&gt;"",VLOOKUP(Tableau1[[#This Row],[Matricule 
]],BASEDATA,2,FALSE),"")</f>
        <v/>
      </c>
      <c r="D335" s="219" t="str">
        <f>IF(Tableau1[[#This Row],[Nom
]]&lt;&gt;"",VLOOKUP(E335,DATA!A:U,3,FALSE),"")</f>
        <v/>
      </c>
      <c r="E335" s="220"/>
      <c r="F335" s="219" t="str">
        <f>IF(Tableau1[[#This Row],[Nom
]]&lt;&gt;"",VLOOKUP(E335,DATA!A:U,2,FALSE),"")</f>
        <v/>
      </c>
      <c r="G335" s="205" t="s">
        <v>9</v>
      </c>
      <c r="H335" s="205"/>
      <c r="I335" s="221"/>
      <c r="J335" s="205"/>
      <c r="K335" s="206"/>
      <c r="L335" s="207"/>
      <c r="M335" s="222"/>
      <c r="N335" s="223"/>
      <c r="O335" s="222"/>
      <c r="P335" s="223"/>
    </row>
    <row r="336" spans="1:16" x14ac:dyDescent="0.35">
      <c r="A336" s="217" t="str">
        <f>IF(Tableau1[[#This Row],[Nom
]]&lt;&gt;"",VLOOKUP(Tableau1[[#This Row],[Matricule 
]],BASEDATA,5,FALSE),"")</f>
        <v/>
      </c>
      <c r="B336" s="217" t="str">
        <f>IF(Tableau1[[#This Row],[Nom
]]&lt;&gt;"",VLOOKUP(Tableau1[[#This Row],[Matricule 
]],BASEDATA,3,FALSE),"")</f>
        <v/>
      </c>
      <c r="C336" s="218" t="str">
        <f>IF(Tableau1[[#This Row],[Nom
]]&lt;&gt;"",VLOOKUP(Tableau1[[#This Row],[Matricule 
]],BASEDATA,2,FALSE),"")</f>
        <v/>
      </c>
      <c r="D336" s="219" t="str">
        <f>IF(Tableau1[[#This Row],[Nom
]]&lt;&gt;"",VLOOKUP(E336,DATA!A:U,3,FALSE),"")</f>
        <v/>
      </c>
      <c r="E336" s="220"/>
      <c r="F336" s="219" t="str">
        <f>IF(Tableau1[[#This Row],[Nom
]]&lt;&gt;"",VLOOKUP(E336,DATA!A:U,2,FALSE),"")</f>
        <v/>
      </c>
      <c r="G336" s="205" t="s">
        <v>9</v>
      </c>
      <c r="H336" s="205"/>
      <c r="I336" s="221"/>
      <c r="J336" s="205"/>
      <c r="K336" s="206"/>
      <c r="L336" s="207"/>
      <c r="M336" s="222"/>
      <c r="N336" s="223"/>
      <c r="O336" s="222"/>
      <c r="P336" s="223"/>
    </row>
    <row r="337" spans="1:16" x14ac:dyDescent="0.35">
      <c r="A337" s="217" t="str">
        <f>IF(Tableau1[[#This Row],[Nom
]]&lt;&gt;"",VLOOKUP(Tableau1[[#This Row],[Matricule 
]],BASEDATA,5,FALSE),"")</f>
        <v/>
      </c>
      <c r="B337" s="217" t="str">
        <f>IF(Tableau1[[#This Row],[Nom
]]&lt;&gt;"",VLOOKUP(Tableau1[[#This Row],[Matricule 
]],BASEDATA,3,FALSE),"")</f>
        <v/>
      </c>
      <c r="C337" s="218" t="str">
        <f>IF(Tableau1[[#This Row],[Nom
]]&lt;&gt;"",VLOOKUP(Tableau1[[#This Row],[Matricule 
]],BASEDATA,2,FALSE),"")</f>
        <v/>
      </c>
      <c r="D337" s="219" t="str">
        <f>IF(Tableau1[[#This Row],[Nom
]]&lt;&gt;"",VLOOKUP(E337,DATA!A:U,3,FALSE),"")</f>
        <v/>
      </c>
      <c r="E337" s="220"/>
      <c r="F337" s="219" t="str">
        <f>IF(Tableau1[[#This Row],[Nom
]]&lt;&gt;"",VLOOKUP(E337,DATA!A:U,2,FALSE),"")</f>
        <v/>
      </c>
      <c r="G337" s="205" t="s">
        <v>9</v>
      </c>
      <c r="H337" s="205"/>
      <c r="I337" s="221"/>
      <c r="J337" s="205"/>
      <c r="K337" s="206"/>
      <c r="L337" s="207"/>
      <c r="M337" s="222"/>
      <c r="N337" s="223"/>
      <c r="O337" s="222"/>
      <c r="P337" s="223"/>
    </row>
    <row r="338" spans="1:16" x14ac:dyDescent="0.35">
      <c r="A338" s="217" t="str">
        <f>IF(Tableau1[[#This Row],[Nom
]]&lt;&gt;"",VLOOKUP(Tableau1[[#This Row],[Matricule 
]],BASEDATA,5,FALSE),"")</f>
        <v/>
      </c>
      <c r="B338" s="217" t="str">
        <f>IF(Tableau1[[#This Row],[Nom
]]&lt;&gt;"",VLOOKUP(Tableau1[[#This Row],[Matricule 
]],BASEDATA,3,FALSE),"")</f>
        <v/>
      </c>
      <c r="C338" s="218" t="str">
        <f>IF(Tableau1[[#This Row],[Nom
]]&lt;&gt;"",VLOOKUP(Tableau1[[#This Row],[Matricule 
]],BASEDATA,2,FALSE),"")</f>
        <v/>
      </c>
      <c r="D338" s="219" t="str">
        <f>IF(Tableau1[[#This Row],[Nom
]]&lt;&gt;"",VLOOKUP(E338,DATA!A:U,3,FALSE),"")</f>
        <v/>
      </c>
      <c r="E338" s="220"/>
      <c r="F338" s="219" t="str">
        <f>IF(Tableau1[[#This Row],[Nom
]]&lt;&gt;"",VLOOKUP(E338,DATA!A:U,2,FALSE),"")</f>
        <v/>
      </c>
      <c r="G338" s="205" t="s">
        <v>9</v>
      </c>
      <c r="H338" s="205"/>
      <c r="I338" s="221"/>
      <c r="J338" s="205"/>
      <c r="K338" s="206"/>
      <c r="L338" s="207"/>
      <c r="M338" s="222"/>
      <c r="N338" s="223"/>
      <c r="O338" s="222"/>
      <c r="P338" s="223"/>
    </row>
    <row r="339" spans="1:16" x14ac:dyDescent="0.35">
      <c r="A339" s="217" t="str">
        <f>IF(Tableau1[[#This Row],[Nom
]]&lt;&gt;"",VLOOKUP(Tableau1[[#This Row],[Matricule 
]],BASEDATA,5,FALSE),"")</f>
        <v/>
      </c>
      <c r="B339" s="217" t="str">
        <f>IF(Tableau1[[#This Row],[Nom
]]&lt;&gt;"",VLOOKUP(Tableau1[[#This Row],[Matricule 
]],BASEDATA,3,FALSE),"")</f>
        <v/>
      </c>
      <c r="C339" s="218" t="str">
        <f>IF(Tableau1[[#This Row],[Nom
]]&lt;&gt;"",VLOOKUP(Tableau1[[#This Row],[Matricule 
]],BASEDATA,2,FALSE),"")</f>
        <v/>
      </c>
      <c r="D339" s="219" t="str">
        <f>IF(Tableau1[[#This Row],[Nom
]]&lt;&gt;"",VLOOKUP(E339,DATA!A:U,3,FALSE),"")</f>
        <v/>
      </c>
      <c r="E339" s="220"/>
      <c r="F339" s="219" t="str">
        <f>IF(Tableau1[[#This Row],[Nom
]]&lt;&gt;"",VLOOKUP(E339,DATA!A:U,2,FALSE),"")</f>
        <v/>
      </c>
      <c r="G339" s="205" t="s">
        <v>9</v>
      </c>
      <c r="H339" s="205"/>
      <c r="I339" s="221"/>
      <c r="J339" s="205"/>
      <c r="K339" s="206"/>
      <c r="L339" s="207"/>
      <c r="M339" s="222"/>
      <c r="N339" s="223"/>
      <c r="O339" s="222"/>
      <c r="P339" s="223"/>
    </row>
    <row r="340" spans="1:16" x14ac:dyDescent="0.35">
      <c r="A340" s="217" t="str">
        <f>IF(Tableau1[[#This Row],[Nom
]]&lt;&gt;"",VLOOKUP(Tableau1[[#This Row],[Matricule 
]],BASEDATA,5,FALSE),"")</f>
        <v/>
      </c>
      <c r="B340" s="217" t="str">
        <f>IF(Tableau1[[#This Row],[Nom
]]&lt;&gt;"",VLOOKUP(Tableau1[[#This Row],[Matricule 
]],BASEDATA,3,FALSE),"")</f>
        <v/>
      </c>
      <c r="C340" s="218" t="str">
        <f>IF(Tableau1[[#This Row],[Nom
]]&lt;&gt;"",VLOOKUP(Tableau1[[#This Row],[Matricule 
]],BASEDATA,2,FALSE),"")</f>
        <v/>
      </c>
      <c r="D340" s="219" t="str">
        <f>IF(Tableau1[[#This Row],[Nom
]]&lt;&gt;"",VLOOKUP(E340,DATA!A:U,3,FALSE),"")</f>
        <v/>
      </c>
      <c r="E340" s="220"/>
      <c r="F340" s="219" t="str">
        <f>IF(Tableau1[[#This Row],[Nom
]]&lt;&gt;"",VLOOKUP(E340,DATA!A:U,2,FALSE),"")</f>
        <v/>
      </c>
      <c r="G340" s="205" t="s">
        <v>9</v>
      </c>
      <c r="H340" s="205"/>
      <c r="I340" s="221"/>
      <c r="J340" s="205"/>
      <c r="K340" s="206"/>
      <c r="L340" s="207"/>
      <c r="M340" s="222"/>
      <c r="N340" s="223"/>
      <c r="O340" s="222"/>
      <c r="P340" s="223"/>
    </row>
    <row r="341" spans="1:16" x14ac:dyDescent="0.35">
      <c r="A341" s="217" t="str">
        <f>IF(Tableau1[[#This Row],[Nom
]]&lt;&gt;"",VLOOKUP(Tableau1[[#This Row],[Matricule 
]],BASEDATA,5,FALSE),"")</f>
        <v/>
      </c>
      <c r="B341" s="217" t="str">
        <f>IF(Tableau1[[#This Row],[Nom
]]&lt;&gt;"",VLOOKUP(Tableau1[[#This Row],[Matricule 
]],BASEDATA,3,FALSE),"")</f>
        <v/>
      </c>
      <c r="C341" s="218" t="str">
        <f>IF(Tableau1[[#This Row],[Nom
]]&lt;&gt;"",VLOOKUP(Tableau1[[#This Row],[Matricule 
]],BASEDATA,2,FALSE),"")</f>
        <v/>
      </c>
      <c r="D341" s="219" t="str">
        <f>IF(Tableau1[[#This Row],[Nom
]]&lt;&gt;"",VLOOKUP(E341,DATA!A:U,3,FALSE),"")</f>
        <v/>
      </c>
      <c r="E341" s="220"/>
      <c r="F341" s="219" t="str">
        <f>IF(Tableau1[[#This Row],[Nom
]]&lt;&gt;"",VLOOKUP(E341,DATA!A:U,2,FALSE),"")</f>
        <v/>
      </c>
      <c r="G341" s="205" t="s">
        <v>9</v>
      </c>
      <c r="H341" s="205"/>
      <c r="I341" s="221"/>
      <c r="J341" s="205"/>
      <c r="K341" s="206"/>
      <c r="L341" s="207"/>
      <c r="M341" s="222"/>
      <c r="N341" s="223"/>
      <c r="O341" s="222"/>
      <c r="P341" s="223"/>
    </row>
    <row r="342" spans="1:16" x14ac:dyDescent="0.35">
      <c r="A342" s="217" t="str">
        <f>IF(Tableau1[[#This Row],[Nom
]]&lt;&gt;"",VLOOKUP(Tableau1[[#This Row],[Matricule 
]],BASEDATA,5,FALSE),"")</f>
        <v/>
      </c>
      <c r="B342" s="217" t="str">
        <f>IF(Tableau1[[#This Row],[Nom
]]&lt;&gt;"",VLOOKUP(Tableau1[[#This Row],[Matricule 
]],BASEDATA,3,FALSE),"")</f>
        <v/>
      </c>
      <c r="C342" s="218" t="str">
        <f>IF(Tableau1[[#This Row],[Nom
]]&lt;&gt;"",VLOOKUP(Tableau1[[#This Row],[Matricule 
]],BASEDATA,2,FALSE),"")</f>
        <v/>
      </c>
      <c r="D342" s="219" t="str">
        <f>IF(Tableau1[[#This Row],[Nom
]]&lt;&gt;"",VLOOKUP(E342,DATA!A:U,3,FALSE),"")</f>
        <v/>
      </c>
      <c r="E342" s="220"/>
      <c r="F342" s="219" t="str">
        <f>IF(Tableau1[[#This Row],[Nom
]]&lt;&gt;"",VLOOKUP(E342,DATA!A:U,2,FALSE),"")</f>
        <v/>
      </c>
      <c r="G342" s="205" t="s">
        <v>9</v>
      </c>
      <c r="H342" s="205"/>
      <c r="I342" s="221"/>
      <c r="J342" s="205"/>
      <c r="K342" s="206"/>
      <c r="L342" s="207"/>
      <c r="M342" s="222"/>
      <c r="N342" s="223"/>
      <c r="O342" s="222"/>
      <c r="P342" s="223"/>
    </row>
    <row r="343" spans="1:16" x14ac:dyDescent="0.35">
      <c r="A343" s="217" t="str">
        <f>IF(Tableau1[[#This Row],[Nom
]]&lt;&gt;"",VLOOKUP(Tableau1[[#This Row],[Matricule 
]],BASEDATA,5,FALSE),"")</f>
        <v/>
      </c>
      <c r="B343" s="217" t="str">
        <f>IF(Tableau1[[#This Row],[Nom
]]&lt;&gt;"",VLOOKUP(Tableau1[[#This Row],[Matricule 
]],BASEDATA,3,FALSE),"")</f>
        <v/>
      </c>
      <c r="C343" s="218" t="str">
        <f>IF(Tableau1[[#This Row],[Nom
]]&lt;&gt;"",VLOOKUP(Tableau1[[#This Row],[Matricule 
]],BASEDATA,2,FALSE),"")</f>
        <v/>
      </c>
      <c r="D343" s="219" t="str">
        <f>IF(Tableau1[[#This Row],[Nom
]]&lt;&gt;"",VLOOKUP(E343,DATA!A:U,3,FALSE),"")</f>
        <v/>
      </c>
      <c r="E343" s="220"/>
      <c r="F343" s="219" t="str">
        <f>IF(Tableau1[[#This Row],[Nom
]]&lt;&gt;"",VLOOKUP(E343,DATA!A:U,2,FALSE),"")</f>
        <v/>
      </c>
      <c r="G343" s="205" t="s">
        <v>9</v>
      </c>
      <c r="H343" s="205"/>
      <c r="I343" s="221"/>
      <c r="J343" s="205"/>
      <c r="K343" s="206"/>
      <c r="L343" s="207"/>
      <c r="M343" s="222"/>
      <c r="N343" s="223"/>
      <c r="O343" s="222"/>
      <c r="P343" s="223"/>
    </row>
    <row r="344" spans="1:16" x14ac:dyDescent="0.35">
      <c r="A344" s="217" t="str">
        <f>IF(Tableau1[[#This Row],[Nom
]]&lt;&gt;"",VLOOKUP(Tableau1[[#This Row],[Matricule 
]],BASEDATA,5,FALSE),"")</f>
        <v/>
      </c>
      <c r="B344" s="217" t="str">
        <f>IF(Tableau1[[#This Row],[Nom
]]&lt;&gt;"",VLOOKUP(Tableau1[[#This Row],[Matricule 
]],BASEDATA,3,FALSE),"")</f>
        <v/>
      </c>
      <c r="C344" s="218" t="str">
        <f>IF(Tableau1[[#This Row],[Nom
]]&lt;&gt;"",VLOOKUP(Tableau1[[#This Row],[Matricule 
]],BASEDATA,2,FALSE),"")</f>
        <v/>
      </c>
      <c r="D344" s="219" t="str">
        <f>IF(Tableau1[[#This Row],[Nom
]]&lt;&gt;"",VLOOKUP(E344,DATA!A:U,3,FALSE),"")</f>
        <v/>
      </c>
      <c r="E344" s="220"/>
      <c r="F344" s="219" t="str">
        <f>IF(Tableau1[[#This Row],[Nom
]]&lt;&gt;"",VLOOKUP(E344,DATA!A:U,2,FALSE),"")</f>
        <v/>
      </c>
      <c r="G344" s="205" t="s">
        <v>9</v>
      </c>
      <c r="H344" s="205"/>
      <c r="I344" s="221"/>
      <c r="J344" s="205"/>
      <c r="K344" s="206"/>
      <c r="L344" s="207"/>
      <c r="M344" s="222"/>
      <c r="N344" s="223"/>
      <c r="O344" s="222"/>
      <c r="P344" s="223"/>
    </row>
    <row r="345" spans="1:16" x14ac:dyDescent="0.35">
      <c r="A345" s="217" t="str">
        <f>IF(Tableau1[[#This Row],[Nom
]]&lt;&gt;"",VLOOKUP(Tableau1[[#This Row],[Matricule 
]],BASEDATA,5,FALSE),"")</f>
        <v/>
      </c>
      <c r="B345" s="217" t="str">
        <f>IF(Tableau1[[#This Row],[Nom
]]&lt;&gt;"",VLOOKUP(Tableau1[[#This Row],[Matricule 
]],BASEDATA,3,FALSE),"")</f>
        <v/>
      </c>
      <c r="C345" s="218" t="str">
        <f>IF(Tableau1[[#This Row],[Nom
]]&lt;&gt;"",VLOOKUP(Tableau1[[#This Row],[Matricule 
]],BASEDATA,2,FALSE),"")</f>
        <v/>
      </c>
      <c r="D345" s="219" t="str">
        <f>IF(Tableau1[[#This Row],[Nom
]]&lt;&gt;"",VLOOKUP(E345,DATA!A:U,3,FALSE),"")</f>
        <v/>
      </c>
      <c r="E345" s="220"/>
      <c r="F345" s="219" t="str">
        <f>IF(Tableau1[[#This Row],[Nom
]]&lt;&gt;"",VLOOKUP(E345,DATA!A:U,2,FALSE),"")</f>
        <v/>
      </c>
      <c r="G345" s="205" t="s">
        <v>9</v>
      </c>
      <c r="H345" s="205"/>
      <c r="I345" s="221"/>
      <c r="J345" s="205"/>
      <c r="K345" s="206"/>
      <c r="L345" s="207"/>
      <c r="M345" s="222"/>
      <c r="N345" s="223"/>
      <c r="O345" s="222"/>
      <c r="P345" s="223"/>
    </row>
    <row r="346" spans="1:16" x14ac:dyDescent="0.35">
      <c r="A346" s="217" t="str">
        <f>IF(Tableau1[[#This Row],[Nom
]]&lt;&gt;"",VLOOKUP(Tableau1[[#This Row],[Matricule 
]],BASEDATA,5,FALSE),"")</f>
        <v/>
      </c>
      <c r="B346" s="217" t="str">
        <f>IF(Tableau1[[#This Row],[Nom
]]&lt;&gt;"",VLOOKUP(Tableau1[[#This Row],[Matricule 
]],BASEDATA,3,FALSE),"")</f>
        <v/>
      </c>
      <c r="C346" s="218" t="str">
        <f>IF(Tableau1[[#This Row],[Nom
]]&lt;&gt;"",VLOOKUP(Tableau1[[#This Row],[Matricule 
]],BASEDATA,2,FALSE),"")</f>
        <v/>
      </c>
      <c r="D346" s="219" t="str">
        <f>IF(Tableau1[[#This Row],[Nom
]]&lt;&gt;"",VLOOKUP(E346,DATA!A:U,3,FALSE),"")</f>
        <v/>
      </c>
      <c r="E346" s="220"/>
      <c r="F346" s="219" t="str">
        <f>IF(Tableau1[[#This Row],[Nom
]]&lt;&gt;"",VLOOKUP(E346,DATA!A:U,2,FALSE),"")</f>
        <v/>
      </c>
      <c r="G346" s="205" t="s">
        <v>9</v>
      </c>
      <c r="H346" s="205"/>
      <c r="I346" s="221"/>
      <c r="J346" s="205"/>
      <c r="K346" s="206"/>
      <c r="L346" s="207"/>
      <c r="M346" s="222"/>
      <c r="N346" s="223"/>
      <c r="O346" s="222"/>
      <c r="P346" s="223"/>
    </row>
    <row r="347" spans="1:16" x14ac:dyDescent="0.35">
      <c r="A347" s="217" t="str">
        <f>IF(Tableau1[[#This Row],[Nom
]]&lt;&gt;"",VLOOKUP(Tableau1[[#This Row],[Matricule 
]],BASEDATA,5,FALSE),"")</f>
        <v/>
      </c>
      <c r="B347" s="217" t="str">
        <f>IF(Tableau1[[#This Row],[Nom
]]&lt;&gt;"",VLOOKUP(Tableau1[[#This Row],[Matricule 
]],BASEDATA,3,FALSE),"")</f>
        <v/>
      </c>
      <c r="C347" s="218" t="str">
        <f>IF(Tableau1[[#This Row],[Nom
]]&lt;&gt;"",VLOOKUP(Tableau1[[#This Row],[Matricule 
]],BASEDATA,2,FALSE),"")</f>
        <v/>
      </c>
      <c r="D347" s="219" t="str">
        <f>IF(Tableau1[[#This Row],[Nom
]]&lt;&gt;"",VLOOKUP(E347,DATA!A:U,3,FALSE),"")</f>
        <v/>
      </c>
      <c r="E347" s="220"/>
      <c r="F347" s="219" t="str">
        <f>IF(Tableau1[[#This Row],[Nom
]]&lt;&gt;"",VLOOKUP(E347,DATA!A:U,2,FALSE),"")</f>
        <v/>
      </c>
      <c r="G347" s="205" t="s">
        <v>9</v>
      </c>
      <c r="H347" s="205"/>
      <c r="I347" s="221"/>
      <c r="J347" s="205"/>
      <c r="K347" s="206"/>
      <c r="L347" s="207"/>
      <c r="M347" s="222"/>
      <c r="N347" s="223"/>
      <c r="O347" s="222"/>
      <c r="P347" s="223"/>
    </row>
    <row r="348" spans="1:16" x14ac:dyDescent="0.35">
      <c r="A348" s="217" t="str">
        <f>IF(Tableau1[[#This Row],[Nom
]]&lt;&gt;"",VLOOKUP(Tableau1[[#This Row],[Matricule 
]],BASEDATA,5,FALSE),"")</f>
        <v/>
      </c>
      <c r="B348" s="217" t="str">
        <f>IF(Tableau1[[#This Row],[Nom
]]&lt;&gt;"",VLOOKUP(Tableau1[[#This Row],[Matricule 
]],BASEDATA,3,FALSE),"")</f>
        <v/>
      </c>
      <c r="C348" s="218" t="str">
        <f>IF(Tableau1[[#This Row],[Nom
]]&lt;&gt;"",VLOOKUP(Tableau1[[#This Row],[Matricule 
]],BASEDATA,2,FALSE),"")</f>
        <v/>
      </c>
      <c r="D348" s="219" t="str">
        <f>IF(Tableau1[[#This Row],[Nom
]]&lt;&gt;"",VLOOKUP(E348,DATA!A:U,3,FALSE),"")</f>
        <v/>
      </c>
      <c r="E348" s="220"/>
      <c r="F348" s="219" t="str">
        <f>IF(Tableau1[[#This Row],[Nom
]]&lt;&gt;"",VLOOKUP(E348,DATA!A:U,2,FALSE),"")</f>
        <v/>
      </c>
      <c r="G348" s="205" t="s">
        <v>9</v>
      </c>
      <c r="H348" s="205"/>
      <c r="I348" s="221"/>
      <c r="J348" s="205"/>
      <c r="K348" s="206"/>
      <c r="L348" s="207"/>
      <c r="M348" s="222"/>
      <c r="N348" s="223"/>
      <c r="O348" s="222"/>
      <c r="P348" s="223"/>
    </row>
    <row r="349" spans="1:16" x14ac:dyDescent="0.35">
      <c r="A349" s="217" t="str">
        <f>IF(Tableau1[[#This Row],[Nom
]]&lt;&gt;"",VLOOKUP(Tableau1[[#This Row],[Matricule 
]],BASEDATA,5,FALSE),"")</f>
        <v/>
      </c>
      <c r="B349" s="217" t="str">
        <f>IF(Tableau1[[#This Row],[Nom
]]&lt;&gt;"",VLOOKUP(Tableau1[[#This Row],[Matricule 
]],BASEDATA,3,FALSE),"")</f>
        <v/>
      </c>
      <c r="C349" s="218" t="str">
        <f>IF(Tableau1[[#This Row],[Nom
]]&lt;&gt;"",VLOOKUP(Tableau1[[#This Row],[Matricule 
]],BASEDATA,2,FALSE),"")</f>
        <v/>
      </c>
      <c r="D349" s="219" t="str">
        <f>IF(Tableau1[[#This Row],[Nom
]]&lt;&gt;"",VLOOKUP(E349,DATA!A:U,3,FALSE),"")</f>
        <v/>
      </c>
      <c r="E349" s="220"/>
      <c r="F349" s="219" t="str">
        <f>IF(Tableau1[[#This Row],[Nom
]]&lt;&gt;"",VLOOKUP(E349,DATA!A:U,2,FALSE),"")</f>
        <v/>
      </c>
      <c r="G349" s="205" t="s">
        <v>9</v>
      </c>
      <c r="H349" s="205"/>
      <c r="I349" s="221"/>
      <c r="J349" s="205"/>
      <c r="K349" s="206"/>
      <c r="L349" s="207"/>
      <c r="M349" s="222"/>
      <c r="N349" s="223"/>
      <c r="O349" s="222"/>
      <c r="P349" s="223"/>
    </row>
    <row r="350" spans="1:16" x14ac:dyDescent="0.35">
      <c r="A350" s="217" t="str">
        <f>IF(Tableau1[[#This Row],[Nom
]]&lt;&gt;"",VLOOKUP(Tableau1[[#This Row],[Matricule 
]],BASEDATA,5,FALSE),"")</f>
        <v/>
      </c>
      <c r="B350" s="217" t="str">
        <f>IF(Tableau1[[#This Row],[Nom
]]&lt;&gt;"",VLOOKUP(Tableau1[[#This Row],[Matricule 
]],BASEDATA,3,FALSE),"")</f>
        <v/>
      </c>
      <c r="C350" s="218" t="str">
        <f>IF(Tableau1[[#This Row],[Nom
]]&lt;&gt;"",VLOOKUP(Tableau1[[#This Row],[Matricule 
]],BASEDATA,2,FALSE),"")</f>
        <v/>
      </c>
      <c r="D350" s="219" t="str">
        <f>IF(Tableau1[[#This Row],[Nom
]]&lt;&gt;"",VLOOKUP(E350,DATA!A:U,3,FALSE),"")</f>
        <v/>
      </c>
      <c r="E350" s="220"/>
      <c r="F350" s="219" t="str">
        <f>IF(Tableau1[[#This Row],[Nom
]]&lt;&gt;"",VLOOKUP(E350,DATA!A:U,2,FALSE),"")</f>
        <v/>
      </c>
      <c r="G350" s="205" t="s">
        <v>9</v>
      </c>
      <c r="H350" s="205"/>
      <c r="I350" s="221"/>
      <c r="J350" s="205"/>
      <c r="K350" s="206"/>
      <c r="L350" s="207"/>
      <c r="M350" s="222"/>
      <c r="N350" s="223"/>
      <c r="O350" s="222"/>
      <c r="P350" s="223"/>
    </row>
    <row r="351" spans="1:16" x14ac:dyDescent="0.35">
      <c r="A351" s="217" t="str">
        <f>IF(Tableau1[[#This Row],[Nom
]]&lt;&gt;"",VLOOKUP(Tableau1[[#This Row],[Matricule 
]],BASEDATA,5,FALSE),"")</f>
        <v/>
      </c>
      <c r="B351" s="217" t="str">
        <f>IF(Tableau1[[#This Row],[Nom
]]&lt;&gt;"",VLOOKUP(Tableau1[[#This Row],[Matricule 
]],BASEDATA,3,FALSE),"")</f>
        <v/>
      </c>
      <c r="C351" s="218" t="str">
        <f>IF(Tableau1[[#This Row],[Nom
]]&lt;&gt;"",VLOOKUP(Tableau1[[#This Row],[Matricule 
]],BASEDATA,2,FALSE),"")</f>
        <v/>
      </c>
      <c r="D351" s="219" t="str">
        <f>IF(Tableau1[[#This Row],[Nom
]]&lt;&gt;"",VLOOKUP(E351,DATA!A:U,3,FALSE),"")</f>
        <v/>
      </c>
      <c r="E351" s="220"/>
      <c r="F351" s="219" t="str">
        <f>IF(Tableau1[[#This Row],[Nom
]]&lt;&gt;"",VLOOKUP(E351,DATA!A:U,2,FALSE),"")</f>
        <v/>
      </c>
      <c r="G351" s="205" t="s">
        <v>9</v>
      </c>
      <c r="H351" s="205"/>
      <c r="I351" s="221"/>
      <c r="J351" s="205"/>
      <c r="K351" s="206"/>
      <c r="L351" s="207"/>
      <c r="M351" s="222"/>
      <c r="N351" s="223"/>
      <c r="O351" s="222"/>
      <c r="P351" s="223"/>
    </row>
    <row r="352" spans="1:16" x14ac:dyDescent="0.35">
      <c r="A352" s="217" t="str">
        <f>IF(Tableau1[[#This Row],[Nom
]]&lt;&gt;"",VLOOKUP(Tableau1[[#This Row],[Matricule 
]],BASEDATA,5,FALSE),"")</f>
        <v/>
      </c>
      <c r="B352" s="217" t="str">
        <f>IF(Tableau1[[#This Row],[Nom
]]&lt;&gt;"",VLOOKUP(Tableau1[[#This Row],[Matricule 
]],BASEDATA,3,FALSE),"")</f>
        <v/>
      </c>
      <c r="C352" s="218" t="str">
        <f>IF(Tableau1[[#This Row],[Nom
]]&lt;&gt;"",VLOOKUP(Tableau1[[#This Row],[Matricule 
]],BASEDATA,2,FALSE),"")</f>
        <v/>
      </c>
      <c r="D352" s="219" t="str">
        <f>IF(Tableau1[[#This Row],[Nom
]]&lt;&gt;"",VLOOKUP(E352,DATA!A:U,3,FALSE),"")</f>
        <v/>
      </c>
      <c r="E352" s="220"/>
      <c r="F352" s="219" t="str">
        <f>IF(Tableau1[[#This Row],[Nom
]]&lt;&gt;"",VLOOKUP(E352,DATA!A:U,2,FALSE),"")</f>
        <v/>
      </c>
      <c r="G352" s="205" t="s">
        <v>9</v>
      </c>
      <c r="H352" s="205"/>
      <c r="I352" s="221"/>
      <c r="J352" s="205"/>
      <c r="K352" s="206"/>
      <c r="L352" s="207"/>
      <c r="M352" s="222"/>
      <c r="N352" s="223"/>
      <c r="O352" s="222"/>
      <c r="P352" s="223"/>
    </row>
    <row r="353" spans="1:16" x14ac:dyDescent="0.35">
      <c r="A353" s="217" t="str">
        <f>IF(Tableau1[[#This Row],[Nom
]]&lt;&gt;"",VLOOKUP(Tableau1[[#This Row],[Matricule 
]],BASEDATA,5,FALSE),"")</f>
        <v/>
      </c>
      <c r="B353" s="217" t="str">
        <f>IF(Tableau1[[#This Row],[Nom
]]&lt;&gt;"",VLOOKUP(Tableau1[[#This Row],[Matricule 
]],BASEDATA,3,FALSE),"")</f>
        <v/>
      </c>
      <c r="C353" s="218" t="str">
        <f>IF(Tableau1[[#This Row],[Nom
]]&lt;&gt;"",VLOOKUP(Tableau1[[#This Row],[Matricule 
]],BASEDATA,2,FALSE),"")</f>
        <v/>
      </c>
      <c r="D353" s="219" t="str">
        <f>IF(Tableau1[[#This Row],[Nom
]]&lt;&gt;"",VLOOKUP(E353,DATA!A:U,3,FALSE),"")</f>
        <v/>
      </c>
      <c r="E353" s="220"/>
      <c r="F353" s="219" t="str">
        <f>IF(Tableau1[[#This Row],[Nom
]]&lt;&gt;"",VLOOKUP(E353,DATA!A:U,2,FALSE),"")</f>
        <v/>
      </c>
      <c r="G353" s="205" t="s">
        <v>9</v>
      </c>
      <c r="H353" s="205"/>
      <c r="I353" s="221"/>
      <c r="J353" s="205"/>
      <c r="K353" s="206"/>
      <c r="L353" s="207"/>
      <c r="M353" s="222"/>
      <c r="N353" s="223"/>
      <c r="O353" s="222"/>
      <c r="P353" s="223"/>
    </row>
    <row r="354" spans="1:16" x14ac:dyDescent="0.35">
      <c r="A354" s="217" t="str">
        <f>IF(Tableau1[[#This Row],[Nom
]]&lt;&gt;"",VLOOKUP(Tableau1[[#This Row],[Matricule 
]],BASEDATA,5,FALSE),"")</f>
        <v/>
      </c>
      <c r="B354" s="217" t="str">
        <f>IF(Tableau1[[#This Row],[Nom
]]&lt;&gt;"",VLOOKUP(Tableau1[[#This Row],[Matricule 
]],BASEDATA,3,FALSE),"")</f>
        <v/>
      </c>
      <c r="C354" s="218" t="str">
        <f>IF(Tableau1[[#This Row],[Nom
]]&lt;&gt;"",VLOOKUP(Tableau1[[#This Row],[Matricule 
]],BASEDATA,2,FALSE),"")</f>
        <v/>
      </c>
      <c r="D354" s="219" t="str">
        <f>IF(Tableau1[[#This Row],[Nom
]]&lt;&gt;"",VLOOKUP(E354,DATA!A:U,3,FALSE),"")</f>
        <v/>
      </c>
      <c r="E354" s="220"/>
      <c r="F354" s="219" t="str">
        <f>IF(Tableau1[[#This Row],[Nom
]]&lt;&gt;"",VLOOKUP(E354,DATA!A:U,2,FALSE),"")</f>
        <v/>
      </c>
      <c r="G354" s="205" t="s">
        <v>9</v>
      </c>
      <c r="H354" s="205"/>
      <c r="I354" s="221"/>
      <c r="J354" s="205"/>
      <c r="K354" s="206"/>
      <c r="L354" s="207"/>
      <c r="M354" s="222"/>
      <c r="N354" s="223"/>
      <c r="O354" s="222"/>
      <c r="P354" s="223"/>
    </row>
    <row r="355" spans="1:16" x14ac:dyDescent="0.35">
      <c r="A355" s="217" t="str">
        <f>IF(Tableau1[[#This Row],[Nom
]]&lt;&gt;"",VLOOKUP(Tableau1[[#This Row],[Matricule 
]],BASEDATA,5,FALSE),"")</f>
        <v/>
      </c>
      <c r="B355" s="217" t="str">
        <f>IF(Tableau1[[#This Row],[Nom
]]&lt;&gt;"",VLOOKUP(Tableau1[[#This Row],[Matricule 
]],BASEDATA,3,FALSE),"")</f>
        <v/>
      </c>
      <c r="C355" s="218" t="str">
        <f>IF(Tableau1[[#This Row],[Nom
]]&lt;&gt;"",VLOOKUP(Tableau1[[#This Row],[Matricule 
]],BASEDATA,2,FALSE),"")</f>
        <v/>
      </c>
      <c r="D355" s="219" t="str">
        <f>IF(Tableau1[[#This Row],[Nom
]]&lt;&gt;"",VLOOKUP(E355,DATA!A:U,3,FALSE),"")</f>
        <v/>
      </c>
      <c r="E355" s="220"/>
      <c r="F355" s="219" t="str">
        <f>IF(Tableau1[[#This Row],[Nom
]]&lt;&gt;"",VLOOKUP(E355,DATA!A:U,2,FALSE),"")</f>
        <v/>
      </c>
      <c r="G355" s="205" t="s">
        <v>9</v>
      </c>
      <c r="H355" s="205"/>
      <c r="I355" s="221"/>
      <c r="J355" s="205"/>
      <c r="K355" s="206"/>
      <c r="L355" s="207"/>
      <c r="M355" s="222"/>
      <c r="N355" s="223"/>
      <c r="O355" s="222"/>
      <c r="P355" s="223"/>
    </row>
    <row r="356" spans="1:16" x14ac:dyDescent="0.35">
      <c r="A356" s="217" t="str">
        <f>IF(Tableau1[[#This Row],[Nom
]]&lt;&gt;"",VLOOKUP(Tableau1[[#This Row],[Matricule 
]],BASEDATA,5,FALSE),"")</f>
        <v/>
      </c>
      <c r="B356" s="217" t="str">
        <f>IF(Tableau1[[#This Row],[Nom
]]&lt;&gt;"",VLOOKUP(Tableau1[[#This Row],[Matricule 
]],BASEDATA,3,FALSE),"")</f>
        <v/>
      </c>
      <c r="C356" s="218" t="str">
        <f>IF(Tableau1[[#This Row],[Nom
]]&lt;&gt;"",VLOOKUP(Tableau1[[#This Row],[Matricule 
]],BASEDATA,2,FALSE),"")</f>
        <v/>
      </c>
      <c r="D356" s="219" t="str">
        <f>IF(Tableau1[[#This Row],[Nom
]]&lt;&gt;"",VLOOKUP(E356,DATA!A:U,3,FALSE),"")</f>
        <v/>
      </c>
      <c r="E356" s="220"/>
      <c r="F356" s="219" t="str">
        <f>IF(Tableau1[[#This Row],[Nom
]]&lt;&gt;"",VLOOKUP(E356,DATA!A:U,2,FALSE),"")</f>
        <v/>
      </c>
      <c r="G356" s="205" t="s">
        <v>9</v>
      </c>
      <c r="H356" s="205"/>
      <c r="I356" s="221"/>
      <c r="J356" s="205"/>
      <c r="K356" s="206"/>
      <c r="L356" s="207"/>
      <c r="M356" s="222"/>
      <c r="N356" s="223"/>
      <c r="O356" s="222"/>
      <c r="P356" s="223"/>
    </row>
    <row r="357" spans="1:16" x14ac:dyDescent="0.35">
      <c r="A357" s="217" t="str">
        <f>IF(Tableau1[[#This Row],[Nom
]]&lt;&gt;"",VLOOKUP(Tableau1[[#This Row],[Matricule 
]],BASEDATA,5,FALSE),"")</f>
        <v/>
      </c>
      <c r="B357" s="217" t="str">
        <f>IF(Tableau1[[#This Row],[Nom
]]&lt;&gt;"",VLOOKUP(Tableau1[[#This Row],[Matricule 
]],BASEDATA,3,FALSE),"")</f>
        <v/>
      </c>
      <c r="C357" s="218" t="str">
        <f>IF(Tableau1[[#This Row],[Nom
]]&lt;&gt;"",VLOOKUP(Tableau1[[#This Row],[Matricule 
]],BASEDATA,2,FALSE),"")</f>
        <v/>
      </c>
      <c r="D357" s="219" t="str">
        <f>IF(Tableau1[[#This Row],[Nom
]]&lt;&gt;"",VLOOKUP(E357,DATA!A:U,3,FALSE),"")</f>
        <v/>
      </c>
      <c r="E357" s="220"/>
      <c r="F357" s="219" t="str">
        <f>IF(Tableau1[[#This Row],[Nom
]]&lt;&gt;"",VLOOKUP(E357,DATA!A:U,2,FALSE),"")</f>
        <v/>
      </c>
      <c r="G357" s="205" t="s">
        <v>9</v>
      </c>
      <c r="H357" s="205"/>
      <c r="I357" s="221"/>
      <c r="J357" s="205"/>
      <c r="K357" s="206"/>
      <c r="L357" s="207"/>
      <c r="M357" s="222"/>
      <c r="N357" s="223"/>
      <c r="O357" s="222"/>
      <c r="P357" s="223"/>
    </row>
    <row r="358" spans="1:16" x14ac:dyDescent="0.35">
      <c r="A358" s="217" t="str">
        <f>IF(Tableau1[[#This Row],[Nom
]]&lt;&gt;"",VLOOKUP(Tableau1[[#This Row],[Matricule 
]],BASEDATA,5,FALSE),"")</f>
        <v/>
      </c>
      <c r="B358" s="217" t="str">
        <f>IF(Tableau1[[#This Row],[Nom
]]&lt;&gt;"",VLOOKUP(Tableau1[[#This Row],[Matricule 
]],BASEDATA,3,FALSE),"")</f>
        <v/>
      </c>
      <c r="C358" s="218" t="str">
        <f>IF(Tableau1[[#This Row],[Nom
]]&lt;&gt;"",VLOOKUP(Tableau1[[#This Row],[Matricule 
]],BASEDATA,2,FALSE),"")</f>
        <v/>
      </c>
      <c r="D358" s="219" t="str">
        <f>IF(Tableau1[[#This Row],[Nom
]]&lt;&gt;"",VLOOKUP(E358,DATA!A:U,3,FALSE),"")</f>
        <v/>
      </c>
      <c r="E358" s="220"/>
      <c r="F358" s="219" t="str">
        <f>IF(Tableau1[[#This Row],[Nom
]]&lt;&gt;"",VLOOKUP(E358,DATA!A:U,2,FALSE),"")</f>
        <v/>
      </c>
      <c r="G358" s="205" t="s">
        <v>9</v>
      </c>
      <c r="H358" s="205"/>
      <c r="I358" s="221"/>
      <c r="J358" s="205"/>
      <c r="K358" s="206"/>
      <c r="L358" s="207"/>
      <c r="M358" s="222"/>
      <c r="N358" s="223"/>
      <c r="O358" s="222"/>
      <c r="P358" s="223"/>
    </row>
    <row r="359" spans="1:16" x14ac:dyDescent="0.35">
      <c r="A359" s="217" t="str">
        <f>IF(Tableau1[[#This Row],[Nom
]]&lt;&gt;"",VLOOKUP(Tableau1[[#This Row],[Matricule 
]],BASEDATA,5,FALSE),"")</f>
        <v/>
      </c>
      <c r="B359" s="217" t="str">
        <f>IF(Tableau1[[#This Row],[Nom
]]&lt;&gt;"",VLOOKUP(Tableau1[[#This Row],[Matricule 
]],BASEDATA,3,FALSE),"")</f>
        <v/>
      </c>
      <c r="C359" s="218" t="str">
        <f>IF(Tableau1[[#This Row],[Nom
]]&lt;&gt;"",VLOOKUP(Tableau1[[#This Row],[Matricule 
]],BASEDATA,2,FALSE),"")</f>
        <v/>
      </c>
      <c r="D359" s="219" t="str">
        <f>IF(Tableau1[[#This Row],[Nom
]]&lt;&gt;"",VLOOKUP(E359,DATA!A:U,3,FALSE),"")</f>
        <v/>
      </c>
      <c r="E359" s="220"/>
      <c r="F359" s="219" t="str">
        <f>IF(Tableau1[[#This Row],[Nom
]]&lt;&gt;"",VLOOKUP(E359,DATA!A:U,2,FALSE),"")</f>
        <v/>
      </c>
      <c r="G359" s="205" t="s">
        <v>9</v>
      </c>
      <c r="H359" s="205"/>
      <c r="I359" s="221"/>
      <c r="J359" s="205"/>
      <c r="K359" s="206"/>
      <c r="L359" s="207"/>
      <c r="M359" s="222"/>
      <c r="N359" s="223"/>
      <c r="O359" s="222"/>
      <c r="P359" s="223"/>
    </row>
    <row r="360" spans="1:16" x14ac:dyDescent="0.35">
      <c r="A360" s="217" t="str">
        <f>IF(Tableau1[[#This Row],[Nom
]]&lt;&gt;"",VLOOKUP(Tableau1[[#This Row],[Matricule 
]],BASEDATA,5,FALSE),"")</f>
        <v/>
      </c>
      <c r="B360" s="217" t="str">
        <f>IF(Tableau1[[#This Row],[Nom
]]&lt;&gt;"",VLOOKUP(Tableau1[[#This Row],[Matricule 
]],BASEDATA,3,FALSE),"")</f>
        <v/>
      </c>
      <c r="C360" s="218" t="str">
        <f>IF(Tableau1[[#This Row],[Nom
]]&lt;&gt;"",VLOOKUP(Tableau1[[#This Row],[Matricule 
]],BASEDATA,2,FALSE),"")</f>
        <v/>
      </c>
      <c r="D360" s="219" t="str">
        <f>IF(Tableau1[[#This Row],[Nom
]]&lt;&gt;"",VLOOKUP(E360,DATA!A:U,3,FALSE),"")</f>
        <v/>
      </c>
      <c r="E360" s="220"/>
      <c r="F360" s="219" t="str">
        <f>IF(Tableau1[[#This Row],[Nom
]]&lt;&gt;"",VLOOKUP(E360,DATA!A:U,2,FALSE),"")</f>
        <v/>
      </c>
      <c r="G360" s="205" t="s">
        <v>9</v>
      </c>
      <c r="H360" s="205"/>
      <c r="I360" s="221"/>
      <c r="J360" s="205"/>
      <c r="K360" s="206"/>
      <c r="L360" s="207"/>
      <c r="M360" s="222"/>
      <c r="N360" s="223"/>
      <c r="O360" s="222"/>
      <c r="P360" s="223"/>
    </row>
    <row r="361" spans="1:16" x14ac:dyDescent="0.35">
      <c r="A361" s="217" t="str">
        <f>IF(Tableau1[[#This Row],[Nom
]]&lt;&gt;"",VLOOKUP(Tableau1[[#This Row],[Matricule 
]],BASEDATA,5,FALSE),"")</f>
        <v/>
      </c>
      <c r="B361" s="217" t="str">
        <f>IF(Tableau1[[#This Row],[Nom
]]&lt;&gt;"",VLOOKUP(Tableau1[[#This Row],[Matricule 
]],BASEDATA,3,FALSE),"")</f>
        <v/>
      </c>
      <c r="C361" s="218" t="str">
        <f>IF(Tableau1[[#This Row],[Nom
]]&lt;&gt;"",VLOOKUP(Tableau1[[#This Row],[Matricule 
]],BASEDATA,2,FALSE),"")</f>
        <v/>
      </c>
      <c r="D361" s="219" t="str">
        <f>IF(Tableau1[[#This Row],[Nom
]]&lt;&gt;"",VLOOKUP(E361,DATA!A:U,3,FALSE),"")</f>
        <v/>
      </c>
      <c r="E361" s="220"/>
      <c r="F361" s="219" t="str">
        <f>IF(Tableau1[[#This Row],[Nom
]]&lt;&gt;"",VLOOKUP(E361,DATA!A:U,2,FALSE),"")</f>
        <v/>
      </c>
      <c r="G361" s="205" t="s">
        <v>9</v>
      </c>
      <c r="H361" s="205"/>
      <c r="I361" s="221"/>
      <c r="J361" s="205"/>
      <c r="K361" s="206"/>
      <c r="L361" s="207"/>
      <c r="M361" s="222"/>
      <c r="N361" s="223"/>
      <c r="O361" s="222"/>
      <c r="P361" s="223"/>
    </row>
    <row r="362" spans="1:16" x14ac:dyDescent="0.35">
      <c r="A362" s="217" t="str">
        <f>IF(Tableau1[[#This Row],[Nom
]]&lt;&gt;"",VLOOKUP(Tableau1[[#This Row],[Matricule 
]],BASEDATA,5,FALSE),"")</f>
        <v/>
      </c>
      <c r="B362" s="217" t="str">
        <f>IF(Tableau1[[#This Row],[Nom
]]&lt;&gt;"",VLOOKUP(Tableau1[[#This Row],[Matricule 
]],BASEDATA,3,FALSE),"")</f>
        <v/>
      </c>
      <c r="C362" s="218" t="str">
        <f>IF(Tableau1[[#This Row],[Nom
]]&lt;&gt;"",VLOOKUP(Tableau1[[#This Row],[Matricule 
]],BASEDATA,2,FALSE),"")</f>
        <v/>
      </c>
      <c r="D362" s="219" t="str">
        <f>IF(Tableau1[[#This Row],[Nom
]]&lt;&gt;"",VLOOKUP(E362,DATA!A:U,3,FALSE),"")</f>
        <v/>
      </c>
      <c r="E362" s="220"/>
      <c r="F362" s="219" t="str">
        <f>IF(Tableau1[[#This Row],[Nom
]]&lt;&gt;"",VLOOKUP(E362,DATA!A:U,2,FALSE),"")</f>
        <v/>
      </c>
      <c r="G362" s="205" t="s">
        <v>9</v>
      </c>
      <c r="H362" s="205"/>
      <c r="I362" s="221"/>
      <c r="J362" s="205"/>
      <c r="K362" s="206"/>
      <c r="L362" s="207"/>
      <c r="M362" s="222"/>
      <c r="N362" s="223"/>
      <c r="O362" s="222"/>
      <c r="P362" s="223"/>
    </row>
    <row r="363" spans="1:16" x14ac:dyDescent="0.35">
      <c r="A363" s="217" t="str">
        <f>IF(Tableau1[[#This Row],[Nom
]]&lt;&gt;"",VLOOKUP(Tableau1[[#This Row],[Matricule 
]],BASEDATA,5,FALSE),"")</f>
        <v/>
      </c>
      <c r="B363" s="217" t="str">
        <f>IF(Tableau1[[#This Row],[Nom
]]&lt;&gt;"",VLOOKUP(Tableau1[[#This Row],[Matricule 
]],BASEDATA,3,FALSE),"")</f>
        <v/>
      </c>
      <c r="C363" s="218" t="str">
        <f>IF(Tableau1[[#This Row],[Nom
]]&lt;&gt;"",VLOOKUP(Tableau1[[#This Row],[Matricule 
]],BASEDATA,2,FALSE),"")</f>
        <v/>
      </c>
      <c r="D363" s="219" t="str">
        <f>IF(Tableau1[[#This Row],[Nom
]]&lt;&gt;"",VLOOKUP(E363,DATA!A:U,3,FALSE),"")</f>
        <v/>
      </c>
      <c r="E363" s="220"/>
      <c r="F363" s="219" t="str">
        <f>IF(Tableau1[[#This Row],[Nom
]]&lt;&gt;"",VLOOKUP(E363,DATA!A:U,2,FALSE),"")</f>
        <v/>
      </c>
      <c r="G363" s="205" t="s">
        <v>9</v>
      </c>
      <c r="H363" s="205"/>
      <c r="I363" s="221"/>
      <c r="J363" s="205"/>
      <c r="K363" s="206"/>
      <c r="L363" s="207"/>
      <c r="M363" s="222"/>
      <c r="N363" s="223"/>
      <c r="O363" s="222"/>
      <c r="P363" s="223"/>
    </row>
    <row r="364" spans="1:16" x14ac:dyDescent="0.35">
      <c r="A364" s="217" t="str">
        <f>IF(Tableau1[[#This Row],[Nom
]]&lt;&gt;"",VLOOKUP(Tableau1[[#This Row],[Matricule 
]],BASEDATA,5,FALSE),"")</f>
        <v/>
      </c>
      <c r="B364" s="217" t="str">
        <f>IF(Tableau1[[#This Row],[Nom
]]&lt;&gt;"",VLOOKUP(Tableau1[[#This Row],[Matricule 
]],BASEDATA,3,FALSE),"")</f>
        <v/>
      </c>
      <c r="C364" s="218" t="str">
        <f>IF(Tableau1[[#This Row],[Nom
]]&lt;&gt;"",VLOOKUP(Tableau1[[#This Row],[Matricule 
]],BASEDATA,2,FALSE),"")</f>
        <v/>
      </c>
      <c r="D364" s="219" t="str">
        <f>IF(Tableau1[[#This Row],[Nom
]]&lt;&gt;"",VLOOKUP(E364,DATA!A:U,3,FALSE),"")</f>
        <v/>
      </c>
      <c r="E364" s="220"/>
      <c r="F364" s="219" t="str">
        <f>IF(Tableau1[[#This Row],[Nom
]]&lt;&gt;"",VLOOKUP(E364,DATA!A:U,2,FALSE),"")</f>
        <v/>
      </c>
      <c r="G364" s="205" t="s">
        <v>9</v>
      </c>
      <c r="H364" s="205"/>
      <c r="I364" s="221"/>
      <c r="J364" s="205"/>
      <c r="K364" s="206"/>
      <c r="L364" s="207"/>
      <c r="M364" s="222"/>
      <c r="N364" s="223"/>
      <c r="O364" s="222"/>
      <c r="P364" s="223"/>
    </row>
    <row r="365" spans="1:16" x14ac:dyDescent="0.35">
      <c r="A365" s="217" t="str">
        <f>IF(Tableau1[[#This Row],[Nom
]]&lt;&gt;"",VLOOKUP(Tableau1[[#This Row],[Matricule 
]],BASEDATA,5,FALSE),"")</f>
        <v/>
      </c>
      <c r="B365" s="217" t="str">
        <f>IF(Tableau1[[#This Row],[Nom
]]&lt;&gt;"",VLOOKUP(Tableau1[[#This Row],[Matricule 
]],BASEDATA,3,FALSE),"")</f>
        <v/>
      </c>
      <c r="C365" s="218" t="str">
        <f>IF(Tableau1[[#This Row],[Nom
]]&lt;&gt;"",VLOOKUP(Tableau1[[#This Row],[Matricule 
]],BASEDATA,2,FALSE),"")</f>
        <v/>
      </c>
      <c r="D365" s="219" t="str">
        <f>IF(Tableau1[[#This Row],[Nom
]]&lt;&gt;"",VLOOKUP(E365,DATA!A:U,3,FALSE),"")</f>
        <v/>
      </c>
      <c r="E365" s="220"/>
      <c r="F365" s="219" t="str">
        <f>IF(Tableau1[[#This Row],[Nom
]]&lt;&gt;"",VLOOKUP(E365,DATA!A:U,2,FALSE),"")</f>
        <v/>
      </c>
      <c r="G365" s="205" t="s">
        <v>9</v>
      </c>
      <c r="H365" s="205"/>
      <c r="I365" s="221"/>
      <c r="J365" s="205"/>
      <c r="K365" s="206"/>
      <c r="L365" s="207"/>
      <c r="M365" s="222"/>
      <c r="N365" s="223"/>
      <c r="O365" s="222"/>
      <c r="P365" s="223"/>
    </row>
    <row r="366" spans="1:16" x14ac:dyDescent="0.35">
      <c r="A366" s="217" t="str">
        <f>IF(Tableau1[[#This Row],[Nom
]]&lt;&gt;"",VLOOKUP(Tableau1[[#This Row],[Matricule 
]],BASEDATA,5,FALSE),"")</f>
        <v/>
      </c>
      <c r="B366" s="217" t="str">
        <f>IF(Tableau1[[#This Row],[Nom
]]&lt;&gt;"",VLOOKUP(Tableau1[[#This Row],[Matricule 
]],BASEDATA,3,FALSE),"")</f>
        <v/>
      </c>
      <c r="C366" s="218" t="str">
        <f>IF(Tableau1[[#This Row],[Nom
]]&lt;&gt;"",VLOOKUP(Tableau1[[#This Row],[Matricule 
]],BASEDATA,2,FALSE),"")</f>
        <v/>
      </c>
      <c r="D366" s="219" t="str">
        <f>IF(Tableau1[[#This Row],[Nom
]]&lt;&gt;"",VLOOKUP(E366,DATA!A:U,3,FALSE),"")</f>
        <v/>
      </c>
      <c r="E366" s="220"/>
      <c r="F366" s="219" t="str">
        <f>IF(Tableau1[[#This Row],[Nom
]]&lt;&gt;"",VLOOKUP(E366,DATA!A:U,2,FALSE),"")</f>
        <v/>
      </c>
      <c r="G366" s="205" t="s">
        <v>9</v>
      </c>
      <c r="H366" s="205"/>
      <c r="I366" s="221"/>
      <c r="J366" s="205"/>
      <c r="K366" s="206"/>
      <c r="L366" s="207"/>
      <c r="M366" s="222"/>
      <c r="N366" s="223"/>
      <c r="O366" s="222"/>
      <c r="P366" s="223"/>
    </row>
    <row r="367" spans="1:16" x14ac:dyDescent="0.35">
      <c r="A367" s="217" t="str">
        <f>IF(Tableau1[[#This Row],[Nom
]]&lt;&gt;"",VLOOKUP(Tableau1[[#This Row],[Matricule 
]],BASEDATA,5,FALSE),"")</f>
        <v/>
      </c>
      <c r="B367" s="217" t="str">
        <f>IF(Tableau1[[#This Row],[Nom
]]&lt;&gt;"",VLOOKUP(Tableau1[[#This Row],[Matricule 
]],BASEDATA,3,FALSE),"")</f>
        <v/>
      </c>
      <c r="C367" s="218" t="str">
        <f>IF(Tableau1[[#This Row],[Nom
]]&lt;&gt;"",VLOOKUP(Tableau1[[#This Row],[Matricule 
]],BASEDATA,2,FALSE),"")</f>
        <v/>
      </c>
      <c r="D367" s="219" t="str">
        <f>IF(Tableau1[[#This Row],[Nom
]]&lt;&gt;"",VLOOKUP(E367,DATA!A:U,3,FALSE),"")</f>
        <v/>
      </c>
      <c r="E367" s="220"/>
      <c r="F367" s="219" t="str">
        <f>IF(Tableau1[[#This Row],[Nom
]]&lt;&gt;"",VLOOKUP(E367,DATA!A:U,2,FALSE),"")</f>
        <v/>
      </c>
      <c r="G367" s="205" t="s">
        <v>9</v>
      </c>
      <c r="H367" s="205"/>
      <c r="I367" s="221"/>
      <c r="J367" s="205"/>
      <c r="K367" s="206"/>
      <c r="L367" s="207"/>
      <c r="M367" s="222"/>
      <c r="N367" s="223"/>
      <c r="O367" s="222"/>
      <c r="P367" s="223"/>
    </row>
    <row r="368" spans="1:16" x14ac:dyDescent="0.35">
      <c r="A368" s="217" t="str">
        <f>IF(Tableau1[[#This Row],[Nom
]]&lt;&gt;"",VLOOKUP(Tableau1[[#This Row],[Matricule 
]],BASEDATA,5,FALSE),"")</f>
        <v/>
      </c>
      <c r="B368" s="217" t="str">
        <f>IF(Tableau1[[#This Row],[Nom
]]&lt;&gt;"",VLOOKUP(Tableau1[[#This Row],[Matricule 
]],BASEDATA,3,FALSE),"")</f>
        <v/>
      </c>
      <c r="C368" s="218" t="str">
        <f>IF(Tableau1[[#This Row],[Nom
]]&lt;&gt;"",VLOOKUP(Tableau1[[#This Row],[Matricule 
]],BASEDATA,2,FALSE),"")</f>
        <v/>
      </c>
      <c r="D368" s="219" t="str">
        <f>IF(Tableau1[[#This Row],[Nom
]]&lt;&gt;"",VLOOKUP(E368,DATA!A:U,3,FALSE),"")</f>
        <v/>
      </c>
      <c r="E368" s="220"/>
      <c r="F368" s="219" t="str">
        <f>IF(Tableau1[[#This Row],[Nom
]]&lt;&gt;"",VLOOKUP(E368,DATA!A:U,2,FALSE),"")</f>
        <v/>
      </c>
      <c r="G368" s="205" t="s">
        <v>9</v>
      </c>
      <c r="H368" s="205"/>
      <c r="I368" s="221"/>
      <c r="J368" s="205"/>
      <c r="K368" s="206"/>
      <c r="L368" s="207"/>
      <c r="M368" s="222"/>
      <c r="N368" s="223"/>
      <c r="O368" s="222"/>
      <c r="P368" s="223"/>
    </row>
    <row r="369" spans="1:16" x14ac:dyDescent="0.35">
      <c r="A369" s="217" t="str">
        <f>IF(Tableau1[[#This Row],[Nom
]]&lt;&gt;"",VLOOKUP(Tableau1[[#This Row],[Matricule 
]],BASEDATA,5,FALSE),"")</f>
        <v/>
      </c>
      <c r="B369" s="217" t="str">
        <f>IF(Tableau1[[#This Row],[Nom
]]&lt;&gt;"",VLOOKUP(Tableau1[[#This Row],[Matricule 
]],BASEDATA,3,FALSE),"")</f>
        <v/>
      </c>
      <c r="C369" s="218" t="str">
        <f>IF(Tableau1[[#This Row],[Nom
]]&lt;&gt;"",VLOOKUP(Tableau1[[#This Row],[Matricule 
]],BASEDATA,2,FALSE),"")</f>
        <v/>
      </c>
      <c r="D369" s="219" t="str">
        <f>IF(Tableau1[[#This Row],[Nom
]]&lt;&gt;"",VLOOKUP(E369,DATA!A:U,3,FALSE),"")</f>
        <v/>
      </c>
      <c r="E369" s="220"/>
      <c r="F369" s="219" t="str">
        <f>IF(Tableau1[[#This Row],[Nom
]]&lt;&gt;"",VLOOKUP(E369,DATA!A:U,2,FALSE),"")</f>
        <v/>
      </c>
      <c r="G369" s="205" t="s">
        <v>9</v>
      </c>
      <c r="H369" s="205"/>
      <c r="I369" s="221"/>
      <c r="J369" s="205"/>
      <c r="K369" s="206"/>
      <c r="L369" s="207"/>
      <c r="M369" s="222"/>
      <c r="N369" s="223"/>
      <c r="O369" s="222"/>
      <c r="P369" s="223"/>
    </row>
    <row r="370" spans="1:16" x14ac:dyDescent="0.35">
      <c r="A370" s="217" t="str">
        <f>IF(Tableau1[[#This Row],[Nom
]]&lt;&gt;"",VLOOKUP(Tableau1[[#This Row],[Matricule 
]],BASEDATA,5,FALSE),"")</f>
        <v/>
      </c>
      <c r="B370" s="217" t="str">
        <f>IF(Tableau1[[#This Row],[Nom
]]&lt;&gt;"",VLOOKUP(Tableau1[[#This Row],[Matricule 
]],BASEDATA,3,FALSE),"")</f>
        <v/>
      </c>
      <c r="C370" s="218" t="str">
        <f>IF(Tableau1[[#This Row],[Nom
]]&lt;&gt;"",VLOOKUP(Tableau1[[#This Row],[Matricule 
]],BASEDATA,2,FALSE),"")</f>
        <v/>
      </c>
      <c r="D370" s="219" t="str">
        <f>IF(Tableau1[[#This Row],[Nom
]]&lt;&gt;"",VLOOKUP(E370,DATA!A:U,3,FALSE),"")</f>
        <v/>
      </c>
      <c r="E370" s="220"/>
      <c r="F370" s="219" t="str">
        <f>IF(Tableau1[[#This Row],[Nom
]]&lt;&gt;"",VLOOKUP(E370,DATA!A:U,2,FALSE),"")</f>
        <v/>
      </c>
      <c r="G370" s="205" t="s">
        <v>9</v>
      </c>
      <c r="H370" s="205"/>
      <c r="I370" s="221"/>
      <c r="J370" s="205"/>
      <c r="K370" s="206"/>
      <c r="L370" s="207"/>
      <c r="M370" s="222"/>
      <c r="N370" s="223"/>
      <c r="O370" s="222"/>
      <c r="P370" s="223"/>
    </row>
    <row r="371" spans="1:16" x14ac:dyDescent="0.35">
      <c r="A371" s="217" t="str">
        <f>IF(Tableau1[[#This Row],[Nom
]]&lt;&gt;"",VLOOKUP(Tableau1[[#This Row],[Matricule 
]],BASEDATA,5,FALSE),"")</f>
        <v/>
      </c>
      <c r="B371" s="217" t="str">
        <f>IF(Tableau1[[#This Row],[Nom
]]&lt;&gt;"",VLOOKUP(Tableau1[[#This Row],[Matricule 
]],BASEDATA,3,FALSE),"")</f>
        <v/>
      </c>
      <c r="C371" s="218" t="str">
        <f>IF(Tableau1[[#This Row],[Nom
]]&lt;&gt;"",VLOOKUP(Tableau1[[#This Row],[Matricule 
]],BASEDATA,2,FALSE),"")</f>
        <v/>
      </c>
      <c r="D371" s="219" t="str">
        <f>IF(Tableau1[[#This Row],[Nom
]]&lt;&gt;"",VLOOKUP(E371,DATA!A:U,3,FALSE),"")</f>
        <v/>
      </c>
      <c r="E371" s="220"/>
      <c r="F371" s="219" t="str">
        <f>IF(Tableau1[[#This Row],[Nom
]]&lt;&gt;"",VLOOKUP(E371,DATA!A:U,2,FALSE),"")</f>
        <v/>
      </c>
      <c r="G371" s="205" t="s">
        <v>9</v>
      </c>
      <c r="H371" s="205"/>
      <c r="I371" s="221"/>
      <c r="J371" s="205"/>
      <c r="K371" s="206"/>
      <c r="L371" s="207"/>
      <c r="M371" s="222"/>
      <c r="N371" s="223"/>
      <c r="O371" s="222"/>
      <c r="P371" s="223"/>
    </row>
    <row r="372" spans="1:16" x14ac:dyDescent="0.35">
      <c r="A372" s="217" t="str">
        <f>IF(Tableau1[[#This Row],[Nom
]]&lt;&gt;"",VLOOKUP(Tableau1[[#This Row],[Matricule 
]],BASEDATA,5,FALSE),"")</f>
        <v/>
      </c>
      <c r="B372" s="217" t="str">
        <f>IF(Tableau1[[#This Row],[Nom
]]&lt;&gt;"",VLOOKUP(Tableau1[[#This Row],[Matricule 
]],BASEDATA,3,FALSE),"")</f>
        <v/>
      </c>
      <c r="C372" s="218" t="str">
        <f>IF(Tableau1[[#This Row],[Nom
]]&lt;&gt;"",VLOOKUP(Tableau1[[#This Row],[Matricule 
]],BASEDATA,2,FALSE),"")</f>
        <v/>
      </c>
      <c r="D372" s="219" t="str">
        <f>IF(Tableau1[[#This Row],[Nom
]]&lt;&gt;"",VLOOKUP(E372,DATA!A:U,3,FALSE),"")</f>
        <v/>
      </c>
      <c r="E372" s="220"/>
      <c r="F372" s="219" t="str">
        <f>IF(Tableau1[[#This Row],[Nom
]]&lt;&gt;"",VLOOKUP(E372,DATA!A:U,2,FALSE),"")</f>
        <v/>
      </c>
      <c r="G372" s="205" t="s">
        <v>9</v>
      </c>
      <c r="H372" s="205"/>
      <c r="I372" s="221"/>
      <c r="J372" s="205"/>
      <c r="K372" s="206"/>
      <c r="L372" s="207"/>
      <c r="M372" s="222"/>
      <c r="N372" s="223"/>
      <c r="O372" s="222"/>
      <c r="P372" s="223"/>
    </row>
    <row r="373" spans="1:16" x14ac:dyDescent="0.35">
      <c r="A373" s="217" t="str">
        <f>IF(Tableau1[[#This Row],[Nom
]]&lt;&gt;"",VLOOKUP(Tableau1[[#This Row],[Matricule 
]],BASEDATA,5,FALSE),"")</f>
        <v/>
      </c>
      <c r="B373" s="217" t="str">
        <f>IF(Tableau1[[#This Row],[Nom
]]&lt;&gt;"",VLOOKUP(Tableau1[[#This Row],[Matricule 
]],BASEDATA,3,FALSE),"")</f>
        <v/>
      </c>
      <c r="C373" s="218" t="str">
        <f>IF(Tableau1[[#This Row],[Nom
]]&lt;&gt;"",VLOOKUP(Tableau1[[#This Row],[Matricule 
]],BASEDATA,2,FALSE),"")</f>
        <v/>
      </c>
      <c r="D373" s="219" t="str">
        <f>IF(Tableau1[[#This Row],[Nom
]]&lt;&gt;"",VLOOKUP(E373,DATA!A:U,3,FALSE),"")</f>
        <v/>
      </c>
      <c r="E373" s="220"/>
      <c r="F373" s="219" t="str">
        <f>IF(Tableau1[[#This Row],[Nom
]]&lt;&gt;"",VLOOKUP(E373,DATA!A:U,2,FALSE),"")</f>
        <v/>
      </c>
      <c r="G373" s="205" t="s">
        <v>9</v>
      </c>
      <c r="H373" s="205"/>
      <c r="I373" s="221"/>
      <c r="J373" s="205"/>
      <c r="K373" s="206"/>
      <c r="L373" s="207"/>
      <c r="M373" s="222"/>
      <c r="N373" s="223"/>
      <c r="O373" s="222"/>
      <c r="P373" s="223"/>
    </row>
    <row r="374" spans="1:16" x14ac:dyDescent="0.35">
      <c r="A374" s="217" t="str">
        <f>IF(Tableau1[[#This Row],[Nom
]]&lt;&gt;"",VLOOKUP(Tableau1[[#This Row],[Matricule 
]],BASEDATA,5,FALSE),"")</f>
        <v/>
      </c>
      <c r="B374" s="217" t="str">
        <f>IF(Tableau1[[#This Row],[Nom
]]&lt;&gt;"",VLOOKUP(Tableau1[[#This Row],[Matricule 
]],BASEDATA,3,FALSE),"")</f>
        <v/>
      </c>
      <c r="C374" s="218" t="str">
        <f>IF(Tableau1[[#This Row],[Nom
]]&lt;&gt;"",VLOOKUP(Tableau1[[#This Row],[Matricule 
]],BASEDATA,2,FALSE),"")</f>
        <v/>
      </c>
      <c r="D374" s="219" t="str">
        <f>IF(Tableau1[[#This Row],[Nom
]]&lt;&gt;"",VLOOKUP(E374,DATA!A:U,3,FALSE),"")</f>
        <v/>
      </c>
      <c r="E374" s="220"/>
      <c r="F374" s="219" t="str">
        <f>IF(Tableau1[[#This Row],[Nom
]]&lt;&gt;"",VLOOKUP(E374,DATA!A:U,2,FALSE),"")</f>
        <v/>
      </c>
      <c r="G374" s="205" t="s">
        <v>9</v>
      </c>
      <c r="H374" s="205"/>
      <c r="I374" s="221"/>
      <c r="J374" s="205"/>
      <c r="K374" s="206"/>
      <c r="L374" s="207"/>
      <c r="M374" s="222"/>
      <c r="N374" s="223"/>
      <c r="O374" s="222"/>
      <c r="P374" s="223"/>
    </row>
    <row r="375" spans="1:16" x14ac:dyDescent="0.35">
      <c r="A375" s="217" t="str">
        <f>IF(Tableau1[[#This Row],[Nom
]]&lt;&gt;"",VLOOKUP(Tableau1[[#This Row],[Matricule 
]],BASEDATA,5,FALSE),"")</f>
        <v/>
      </c>
      <c r="B375" s="217" t="str">
        <f>IF(Tableau1[[#This Row],[Nom
]]&lt;&gt;"",VLOOKUP(Tableau1[[#This Row],[Matricule 
]],BASEDATA,3,FALSE),"")</f>
        <v/>
      </c>
      <c r="C375" s="218" t="str">
        <f>IF(Tableau1[[#This Row],[Nom
]]&lt;&gt;"",VLOOKUP(Tableau1[[#This Row],[Matricule 
]],BASEDATA,2,FALSE),"")</f>
        <v/>
      </c>
      <c r="D375" s="219" t="str">
        <f>IF(Tableau1[[#This Row],[Nom
]]&lt;&gt;"",VLOOKUP(E375,DATA!A:U,3,FALSE),"")</f>
        <v/>
      </c>
      <c r="E375" s="220"/>
      <c r="F375" s="219" t="str">
        <f>IF(Tableau1[[#This Row],[Nom
]]&lt;&gt;"",VLOOKUP(E375,DATA!A:U,2,FALSE),"")</f>
        <v/>
      </c>
      <c r="G375" s="205" t="s">
        <v>9</v>
      </c>
      <c r="H375" s="205"/>
      <c r="I375" s="221"/>
      <c r="J375" s="205"/>
      <c r="K375" s="206"/>
      <c r="L375" s="207"/>
      <c r="M375" s="222"/>
      <c r="N375" s="223"/>
      <c r="O375" s="222"/>
      <c r="P375" s="223"/>
    </row>
    <row r="376" spans="1:16" x14ac:dyDescent="0.35">
      <c r="A376" s="217" t="str">
        <f>IF(Tableau1[[#This Row],[Nom
]]&lt;&gt;"",VLOOKUP(Tableau1[[#This Row],[Matricule 
]],BASEDATA,5,FALSE),"")</f>
        <v/>
      </c>
      <c r="B376" s="217" t="str">
        <f>IF(Tableau1[[#This Row],[Nom
]]&lt;&gt;"",VLOOKUP(Tableau1[[#This Row],[Matricule 
]],BASEDATA,3,FALSE),"")</f>
        <v/>
      </c>
      <c r="C376" s="218" t="str">
        <f>IF(Tableau1[[#This Row],[Nom
]]&lt;&gt;"",VLOOKUP(Tableau1[[#This Row],[Matricule 
]],BASEDATA,2,FALSE),"")</f>
        <v/>
      </c>
      <c r="D376" s="219" t="str">
        <f>IF(Tableau1[[#This Row],[Nom
]]&lt;&gt;"",VLOOKUP(E376,DATA!A:U,3,FALSE),"")</f>
        <v/>
      </c>
      <c r="E376" s="220"/>
      <c r="F376" s="219" t="str">
        <f>IF(Tableau1[[#This Row],[Nom
]]&lt;&gt;"",VLOOKUP(E376,DATA!A:U,2,FALSE),"")</f>
        <v/>
      </c>
      <c r="G376" s="205" t="s">
        <v>9</v>
      </c>
      <c r="H376" s="205"/>
      <c r="I376" s="221"/>
      <c r="J376" s="205"/>
      <c r="K376" s="206"/>
      <c r="L376" s="207"/>
      <c r="M376" s="222"/>
      <c r="N376" s="223"/>
      <c r="O376" s="222"/>
      <c r="P376" s="223"/>
    </row>
    <row r="377" spans="1:16" x14ac:dyDescent="0.35">
      <c r="A377" s="217" t="str">
        <f>IF(Tableau1[[#This Row],[Nom
]]&lt;&gt;"",VLOOKUP(Tableau1[[#This Row],[Matricule 
]],BASEDATA,5,FALSE),"")</f>
        <v/>
      </c>
      <c r="B377" s="217" t="str">
        <f>IF(Tableau1[[#This Row],[Nom
]]&lt;&gt;"",VLOOKUP(Tableau1[[#This Row],[Matricule 
]],BASEDATA,3,FALSE),"")</f>
        <v/>
      </c>
      <c r="C377" s="218" t="str">
        <f>IF(Tableau1[[#This Row],[Nom
]]&lt;&gt;"",VLOOKUP(Tableau1[[#This Row],[Matricule 
]],BASEDATA,2,FALSE),"")</f>
        <v/>
      </c>
      <c r="D377" s="219" t="str">
        <f>IF(Tableau1[[#This Row],[Nom
]]&lt;&gt;"",VLOOKUP(E377,DATA!A:U,3,FALSE),"")</f>
        <v/>
      </c>
      <c r="E377" s="220"/>
      <c r="F377" s="219" t="str">
        <f>IF(Tableau1[[#This Row],[Nom
]]&lt;&gt;"",VLOOKUP(E377,DATA!A:U,2,FALSE),"")</f>
        <v/>
      </c>
      <c r="G377" s="205" t="s">
        <v>9</v>
      </c>
      <c r="H377" s="205"/>
      <c r="I377" s="221"/>
      <c r="J377" s="205"/>
      <c r="K377" s="206"/>
      <c r="L377" s="207"/>
      <c r="M377" s="222"/>
      <c r="N377" s="223"/>
      <c r="O377" s="222"/>
      <c r="P377" s="223"/>
    </row>
    <row r="378" spans="1:16" x14ac:dyDescent="0.35">
      <c r="A378" s="217" t="str">
        <f>IF(Tableau1[[#This Row],[Nom
]]&lt;&gt;"",VLOOKUP(Tableau1[[#This Row],[Matricule 
]],BASEDATA,5,FALSE),"")</f>
        <v/>
      </c>
      <c r="B378" s="217" t="str">
        <f>IF(Tableau1[[#This Row],[Nom
]]&lt;&gt;"",VLOOKUP(Tableau1[[#This Row],[Matricule 
]],BASEDATA,3,FALSE),"")</f>
        <v/>
      </c>
      <c r="C378" s="218" t="str">
        <f>IF(Tableau1[[#This Row],[Nom
]]&lt;&gt;"",VLOOKUP(Tableau1[[#This Row],[Matricule 
]],BASEDATA,2,FALSE),"")</f>
        <v/>
      </c>
      <c r="D378" s="219" t="str">
        <f>IF(Tableau1[[#This Row],[Nom
]]&lt;&gt;"",VLOOKUP(E378,DATA!A:U,3,FALSE),"")</f>
        <v/>
      </c>
      <c r="E378" s="220"/>
      <c r="F378" s="219" t="str">
        <f>IF(Tableau1[[#This Row],[Nom
]]&lt;&gt;"",VLOOKUP(E378,DATA!A:U,2,FALSE),"")</f>
        <v/>
      </c>
      <c r="G378" s="205" t="s">
        <v>9</v>
      </c>
      <c r="H378" s="205"/>
      <c r="I378" s="221"/>
      <c r="J378" s="205"/>
      <c r="K378" s="206"/>
      <c r="L378" s="207"/>
      <c r="M378" s="222"/>
      <c r="N378" s="223"/>
      <c r="O378" s="222"/>
      <c r="P378" s="223"/>
    </row>
    <row r="379" spans="1:16" x14ac:dyDescent="0.35">
      <c r="A379" s="217" t="str">
        <f>IF(Tableau1[[#This Row],[Nom
]]&lt;&gt;"",VLOOKUP(Tableau1[[#This Row],[Matricule 
]],BASEDATA,5,FALSE),"")</f>
        <v/>
      </c>
      <c r="B379" s="217" t="str">
        <f>IF(Tableau1[[#This Row],[Nom
]]&lt;&gt;"",VLOOKUP(Tableau1[[#This Row],[Matricule 
]],BASEDATA,3,FALSE),"")</f>
        <v/>
      </c>
      <c r="C379" s="218" t="str">
        <f>IF(Tableau1[[#This Row],[Nom
]]&lt;&gt;"",VLOOKUP(Tableau1[[#This Row],[Matricule 
]],BASEDATA,2,FALSE),"")</f>
        <v/>
      </c>
      <c r="D379" s="219" t="str">
        <f>IF(Tableau1[[#This Row],[Nom
]]&lt;&gt;"",VLOOKUP(E379,DATA!A:U,3,FALSE),"")</f>
        <v/>
      </c>
      <c r="E379" s="220"/>
      <c r="F379" s="219" t="str">
        <f>IF(Tableau1[[#This Row],[Nom
]]&lt;&gt;"",VLOOKUP(E379,DATA!A:U,2,FALSE),"")</f>
        <v/>
      </c>
      <c r="G379" s="205" t="s">
        <v>9</v>
      </c>
      <c r="H379" s="205"/>
      <c r="I379" s="221"/>
      <c r="J379" s="205"/>
      <c r="K379" s="206"/>
      <c r="L379" s="207"/>
      <c r="M379" s="222"/>
      <c r="N379" s="223"/>
      <c r="O379" s="222"/>
      <c r="P379" s="223"/>
    </row>
    <row r="380" spans="1:16" x14ac:dyDescent="0.35">
      <c r="A380" s="217" t="str">
        <f>IF(Tableau1[[#This Row],[Nom
]]&lt;&gt;"",VLOOKUP(Tableau1[[#This Row],[Matricule 
]],BASEDATA,5,FALSE),"")</f>
        <v/>
      </c>
      <c r="B380" s="217" t="str">
        <f>IF(Tableau1[[#This Row],[Nom
]]&lt;&gt;"",VLOOKUP(Tableau1[[#This Row],[Matricule 
]],BASEDATA,3,FALSE),"")</f>
        <v/>
      </c>
      <c r="C380" s="218" t="str">
        <f>IF(Tableau1[[#This Row],[Nom
]]&lt;&gt;"",VLOOKUP(Tableau1[[#This Row],[Matricule 
]],BASEDATA,2,FALSE),"")</f>
        <v/>
      </c>
      <c r="D380" s="219" t="str">
        <f>IF(Tableau1[[#This Row],[Nom
]]&lt;&gt;"",VLOOKUP(E380,DATA!A:U,3,FALSE),"")</f>
        <v/>
      </c>
      <c r="E380" s="220"/>
      <c r="F380" s="219" t="str">
        <f>IF(Tableau1[[#This Row],[Nom
]]&lt;&gt;"",VLOOKUP(E380,DATA!A:U,2,FALSE),"")</f>
        <v/>
      </c>
      <c r="G380" s="205" t="s">
        <v>9</v>
      </c>
      <c r="H380" s="205"/>
      <c r="I380" s="221"/>
      <c r="J380" s="205"/>
      <c r="K380" s="206"/>
      <c r="L380" s="207"/>
      <c r="M380" s="222"/>
      <c r="N380" s="223"/>
      <c r="O380" s="222"/>
      <c r="P380" s="223"/>
    </row>
    <row r="381" spans="1:16" x14ac:dyDescent="0.35">
      <c r="A381" s="217" t="str">
        <f>IF(Tableau1[[#This Row],[Nom
]]&lt;&gt;"",VLOOKUP(Tableau1[[#This Row],[Matricule 
]],BASEDATA,5,FALSE),"")</f>
        <v/>
      </c>
      <c r="B381" s="217" t="str">
        <f>IF(Tableau1[[#This Row],[Nom
]]&lt;&gt;"",VLOOKUP(Tableau1[[#This Row],[Matricule 
]],BASEDATA,3,FALSE),"")</f>
        <v/>
      </c>
      <c r="C381" s="218" t="str">
        <f>IF(Tableau1[[#This Row],[Nom
]]&lt;&gt;"",VLOOKUP(Tableau1[[#This Row],[Matricule 
]],BASEDATA,2,FALSE),"")</f>
        <v/>
      </c>
      <c r="D381" s="219" t="str">
        <f>IF(Tableau1[[#This Row],[Nom
]]&lt;&gt;"",VLOOKUP(E381,DATA!A:U,3,FALSE),"")</f>
        <v/>
      </c>
      <c r="E381" s="220"/>
      <c r="F381" s="219" t="str">
        <f>IF(Tableau1[[#This Row],[Nom
]]&lt;&gt;"",VLOOKUP(E381,DATA!A:U,2,FALSE),"")</f>
        <v/>
      </c>
      <c r="G381" s="205" t="s">
        <v>9</v>
      </c>
      <c r="H381" s="205"/>
      <c r="I381" s="221"/>
      <c r="J381" s="205"/>
      <c r="K381" s="206"/>
      <c r="L381" s="207"/>
      <c r="M381" s="222"/>
      <c r="N381" s="223"/>
      <c r="O381" s="222"/>
      <c r="P381" s="223"/>
    </row>
    <row r="382" spans="1:16" x14ac:dyDescent="0.35">
      <c r="A382" s="217" t="str">
        <f>IF(Tableau1[[#This Row],[Nom
]]&lt;&gt;"",VLOOKUP(Tableau1[[#This Row],[Matricule 
]],BASEDATA,5,FALSE),"")</f>
        <v/>
      </c>
      <c r="B382" s="217" t="str">
        <f>IF(Tableau1[[#This Row],[Nom
]]&lt;&gt;"",VLOOKUP(Tableau1[[#This Row],[Matricule 
]],BASEDATA,3,FALSE),"")</f>
        <v/>
      </c>
      <c r="C382" s="218" t="str">
        <f>IF(Tableau1[[#This Row],[Nom
]]&lt;&gt;"",VLOOKUP(Tableau1[[#This Row],[Matricule 
]],BASEDATA,2,FALSE),"")</f>
        <v/>
      </c>
      <c r="D382" s="219" t="str">
        <f>IF(Tableau1[[#This Row],[Nom
]]&lt;&gt;"",VLOOKUP(E382,DATA!A:U,3,FALSE),"")</f>
        <v/>
      </c>
      <c r="E382" s="220"/>
      <c r="F382" s="219" t="str">
        <f>IF(Tableau1[[#This Row],[Nom
]]&lt;&gt;"",VLOOKUP(E382,DATA!A:U,2,FALSE),"")</f>
        <v/>
      </c>
      <c r="G382" s="205" t="s">
        <v>9</v>
      </c>
      <c r="H382" s="205"/>
      <c r="I382" s="221"/>
      <c r="J382" s="205"/>
      <c r="K382" s="206"/>
      <c r="L382" s="207"/>
      <c r="M382" s="222"/>
      <c r="N382" s="223"/>
      <c r="O382" s="222"/>
      <c r="P382" s="223"/>
    </row>
    <row r="383" spans="1:16" x14ac:dyDescent="0.35">
      <c r="A383" s="217" t="str">
        <f>IF(Tableau1[[#This Row],[Nom
]]&lt;&gt;"",VLOOKUP(Tableau1[[#This Row],[Matricule 
]],BASEDATA,5,FALSE),"")</f>
        <v/>
      </c>
      <c r="B383" s="217" t="str">
        <f>IF(Tableau1[[#This Row],[Nom
]]&lt;&gt;"",VLOOKUP(Tableau1[[#This Row],[Matricule 
]],BASEDATA,3,FALSE),"")</f>
        <v/>
      </c>
      <c r="C383" s="218" t="str">
        <f>IF(Tableau1[[#This Row],[Nom
]]&lt;&gt;"",VLOOKUP(Tableau1[[#This Row],[Matricule 
]],BASEDATA,2,FALSE),"")</f>
        <v/>
      </c>
      <c r="D383" s="219" t="str">
        <f>IF(Tableau1[[#This Row],[Nom
]]&lt;&gt;"",VLOOKUP(E383,DATA!A:U,3,FALSE),"")</f>
        <v/>
      </c>
      <c r="E383" s="220"/>
      <c r="F383" s="219" t="str">
        <f>IF(Tableau1[[#This Row],[Nom
]]&lt;&gt;"",VLOOKUP(E383,DATA!A:U,2,FALSE),"")</f>
        <v/>
      </c>
      <c r="G383" s="205" t="s">
        <v>9</v>
      </c>
      <c r="H383" s="205"/>
      <c r="I383" s="221"/>
      <c r="J383" s="205"/>
      <c r="K383" s="206"/>
      <c r="L383" s="207"/>
      <c r="M383" s="222"/>
      <c r="N383" s="223"/>
      <c r="O383" s="222"/>
      <c r="P383" s="223"/>
    </row>
    <row r="384" spans="1:16" x14ac:dyDescent="0.35">
      <c r="A384" s="217" t="str">
        <f>IF(Tableau1[[#This Row],[Nom
]]&lt;&gt;"",VLOOKUP(Tableau1[[#This Row],[Matricule 
]],BASEDATA,5,FALSE),"")</f>
        <v/>
      </c>
      <c r="B384" s="217" t="str">
        <f>IF(Tableau1[[#This Row],[Nom
]]&lt;&gt;"",VLOOKUP(Tableau1[[#This Row],[Matricule 
]],BASEDATA,3,FALSE),"")</f>
        <v/>
      </c>
      <c r="C384" s="218" t="str">
        <f>IF(Tableau1[[#This Row],[Nom
]]&lt;&gt;"",VLOOKUP(Tableau1[[#This Row],[Matricule 
]],BASEDATA,2,FALSE),"")</f>
        <v/>
      </c>
      <c r="D384" s="219" t="str">
        <f>IF(Tableau1[[#This Row],[Nom
]]&lt;&gt;"",VLOOKUP(E384,DATA!A:U,3,FALSE),"")</f>
        <v/>
      </c>
      <c r="E384" s="220"/>
      <c r="F384" s="219" t="str">
        <f>IF(Tableau1[[#This Row],[Nom
]]&lt;&gt;"",VLOOKUP(E384,DATA!A:U,2,FALSE),"")</f>
        <v/>
      </c>
      <c r="G384" s="205" t="s">
        <v>9</v>
      </c>
      <c r="H384" s="205"/>
      <c r="I384" s="221"/>
      <c r="J384" s="205"/>
      <c r="K384" s="206"/>
      <c r="L384" s="207"/>
      <c r="M384" s="222"/>
      <c r="N384" s="223"/>
      <c r="O384" s="222"/>
      <c r="P384" s="223"/>
    </row>
    <row r="385" spans="1:16" x14ac:dyDescent="0.35">
      <c r="A385" s="217" t="str">
        <f>IF(Tableau1[[#This Row],[Nom
]]&lt;&gt;"",VLOOKUP(Tableau1[[#This Row],[Matricule 
]],BASEDATA,5,FALSE),"")</f>
        <v/>
      </c>
      <c r="B385" s="217" t="str">
        <f>IF(Tableau1[[#This Row],[Nom
]]&lt;&gt;"",VLOOKUP(Tableau1[[#This Row],[Matricule 
]],BASEDATA,3,FALSE),"")</f>
        <v/>
      </c>
      <c r="C385" s="218" t="str">
        <f>IF(Tableau1[[#This Row],[Nom
]]&lt;&gt;"",VLOOKUP(Tableau1[[#This Row],[Matricule 
]],BASEDATA,2,FALSE),"")</f>
        <v/>
      </c>
      <c r="D385" s="219" t="str">
        <f>IF(Tableau1[[#This Row],[Nom
]]&lt;&gt;"",VLOOKUP(E385,DATA!A:U,3,FALSE),"")</f>
        <v/>
      </c>
      <c r="E385" s="220"/>
      <c r="F385" s="219" t="str">
        <f>IF(Tableau1[[#This Row],[Nom
]]&lt;&gt;"",VLOOKUP(E385,DATA!A:U,2,FALSE),"")</f>
        <v/>
      </c>
      <c r="G385" s="205" t="s">
        <v>9</v>
      </c>
      <c r="H385" s="205"/>
      <c r="I385" s="221"/>
      <c r="J385" s="205"/>
      <c r="K385" s="206"/>
      <c r="L385" s="207"/>
      <c r="M385" s="222"/>
      <c r="N385" s="223"/>
      <c r="O385" s="222"/>
      <c r="P385" s="223"/>
    </row>
    <row r="386" spans="1:16" x14ac:dyDescent="0.35">
      <c r="A386" s="217" t="str">
        <f>IF(Tableau1[[#This Row],[Nom
]]&lt;&gt;"",VLOOKUP(Tableau1[[#This Row],[Matricule 
]],BASEDATA,5,FALSE),"")</f>
        <v/>
      </c>
      <c r="B386" s="217" t="str">
        <f>IF(Tableau1[[#This Row],[Nom
]]&lt;&gt;"",VLOOKUP(Tableau1[[#This Row],[Matricule 
]],BASEDATA,3,FALSE),"")</f>
        <v/>
      </c>
      <c r="C386" s="218" t="str">
        <f>IF(Tableau1[[#This Row],[Nom
]]&lt;&gt;"",VLOOKUP(Tableau1[[#This Row],[Matricule 
]],BASEDATA,2,FALSE),"")</f>
        <v/>
      </c>
      <c r="D386" s="219" t="str">
        <f>IF(Tableau1[[#This Row],[Nom
]]&lt;&gt;"",VLOOKUP(E386,DATA!A:U,3,FALSE),"")</f>
        <v/>
      </c>
      <c r="E386" s="220"/>
      <c r="F386" s="219" t="str">
        <f>IF(Tableau1[[#This Row],[Nom
]]&lt;&gt;"",VLOOKUP(E386,DATA!A:U,2,FALSE),"")</f>
        <v/>
      </c>
      <c r="G386" s="205" t="s">
        <v>9</v>
      </c>
      <c r="H386" s="205"/>
      <c r="I386" s="221"/>
      <c r="J386" s="205"/>
      <c r="K386" s="206"/>
      <c r="L386" s="207"/>
      <c r="M386" s="222"/>
      <c r="N386" s="223"/>
      <c r="O386" s="222"/>
      <c r="P386" s="223"/>
    </row>
    <row r="387" spans="1:16" x14ac:dyDescent="0.35">
      <c r="A387" s="217" t="str">
        <f>IF(Tableau1[[#This Row],[Nom
]]&lt;&gt;"",VLOOKUP(Tableau1[[#This Row],[Matricule 
]],BASEDATA,5,FALSE),"")</f>
        <v/>
      </c>
      <c r="B387" s="217" t="str">
        <f>IF(Tableau1[[#This Row],[Nom
]]&lt;&gt;"",VLOOKUP(Tableau1[[#This Row],[Matricule 
]],BASEDATA,3,FALSE),"")</f>
        <v/>
      </c>
      <c r="C387" s="218" t="str">
        <f>IF(Tableau1[[#This Row],[Nom
]]&lt;&gt;"",VLOOKUP(Tableau1[[#This Row],[Matricule 
]],BASEDATA,2,FALSE),"")</f>
        <v/>
      </c>
      <c r="D387" s="219" t="str">
        <f>IF(Tableau1[[#This Row],[Nom
]]&lt;&gt;"",VLOOKUP(E387,DATA!A:U,3,FALSE),"")</f>
        <v/>
      </c>
      <c r="E387" s="220"/>
      <c r="F387" s="219" t="str">
        <f>IF(Tableau1[[#This Row],[Nom
]]&lt;&gt;"",VLOOKUP(E387,DATA!A:U,2,FALSE),"")</f>
        <v/>
      </c>
      <c r="G387" s="205" t="s">
        <v>9</v>
      </c>
      <c r="H387" s="205"/>
      <c r="I387" s="221"/>
      <c r="J387" s="205"/>
      <c r="K387" s="206"/>
      <c r="L387" s="207"/>
      <c r="M387" s="222"/>
      <c r="N387" s="223"/>
      <c r="O387" s="222"/>
      <c r="P387" s="223"/>
    </row>
    <row r="388" spans="1:16" x14ac:dyDescent="0.35">
      <c r="A388" s="217" t="str">
        <f>IF(Tableau1[[#This Row],[Nom
]]&lt;&gt;"",VLOOKUP(Tableau1[[#This Row],[Matricule 
]],BASEDATA,5,FALSE),"")</f>
        <v/>
      </c>
      <c r="B388" s="217" t="str">
        <f>IF(Tableau1[[#This Row],[Nom
]]&lt;&gt;"",VLOOKUP(Tableau1[[#This Row],[Matricule 
]],BASEDATA,3,FALSE),"")</f>
        <v/>
      </c>
      <c r="C388" s="218" t="str">
        <f>IF(Tableau1[[#This Row],[Nom
]]&lt;&gt;"",VLOOKUP(Tableau1[[#This Row],[Matricule 
]],BASEDATA,2,FALSE),"")</f>
        <v/>
      </c>
      <c r="D388" s="219" t="str">
        <f>IF(Tableau1[[#This Row],[Nom
]]&lt;&gt;"",VLOOKUP(E388,DATA!A:U,3,FALSE),"")</f>
        <v/>
      </c>
      <c r="E388" s="220"/>
      <c r="F388" s="219" t="str">
        <f>IF(Tableau1[[#This Row],[Nom
]]&lt;&gt;"",VLOOKUP(E388,DATA!A:U,2,FALSE),"")</f>
        <v/>
      </c>
      <c r="G388" s="205" t="s">
        <v>9</v>
      </c>
      <c r="H388" s="205"/>
      <c r="I388" s="221"/>
      <c r="J388" s="205"/>
      <c r="K388" s="206"/>
      <c r="L388" s="207"/>
      <c r="M388" s="222"/>
      <c r="N388" s="223"/>
      <c r="O388" s="222"/>
      <c r="P388" s="223"/>
    </row>
    <row r="389" spans="1:16" x14ac:dyDescent="0.35">
      <c r="A389" s="217" t="str">
        <f>IF(Tableau1[[#This Row],[Nom
]]&lt;&gt;"",VLOOKUP(Tableau1[[#This Row],[Matricule 
]],BASEDATA,5,FALSE),"")</f>
        <v/>
      </c>
      <c r="B389" s="217" t="str">
        <f>IF(Tableau1[[#This Row],[Nom
]]&lt;&gt;"",VLOOKUP(Tableau1[[#This Row],[Matricule 
]],BASEDATA,3,FALSE),"")</f>
        <v/>
      </c>
      <c r="C389" s="218" t="str">
        <f>IF(Tableau1[[#This Row],[Nom
]]&lt;&gt;"",VLOOKUP(Tableau1[[#This Row],[Matricule 
]],BASEDATA,2,FALSE),"")</f>
        <v/>
      </c>
      <c r="D389" s="219" t="str">
        <f>IF(Tableau1[[#This Row],[Nom
]]&lt;&gt;"",VLOOKUP(E389,DATA!A:U,3,FALSE),"")</f>
        <v/>
      </c>
      <c r="E389" s="220"/>
      <c r="F389" s="219" t="str">
        <f>IF(Tableau1[[#This Row],[Nom
]]&lt;&gt;"",VLOOKUP(E389,DATA!A:U,2,FALSE),"")</f>
        <v/>
      </c>
      <c r="G389" s="205" t="s">
        <v>9</v>
      </c>
      <c r="H389" s="205"/>
      <c r="I389" s="221"/>
      <c r="J389" s="205"/>
      <c r="K389" s="206"/>
      <c r="L389" s="207"/>
      <c r="M389" s="222"/>
      <c r="N389" s="223"/>
      <c r="O389" s="222"/>
      <c r="P389" s="223"/>
    </row>
    <row r="390" spans="1:16" x14ac:dyDescent="0.35">
      <c r="A390" s="217" t="str">
        <f>IF(Tableau1[[#This Row],[Nom
]]&lt;&gt;"",VLOOKUP(Tableau1[[#This Row],[Matricule 
]],BASEDATA,5,FALSE),"")</f>
        <v/>
      </c>
      <c r="B390" s="217" t="str">
        <f>IF(Tableau1[[#This Row],[Nom
]]&lt;&gt;"",VLOOKUP(Tableau1[[#This Row],[Matricule 
]],BASEDATA,3,FALSE),"")</f>
        <v/>
      </c>
      <c r="C390" s="218" t="str">
        <f>IF(Tableau1[[#This Row],[Nom
]]&lt;&gt;"",VLOOKUP(Tableau1[[#This Row],[Matricule 
]],BASEDATA,2,FALSE),"")</f>
        <v/>
      </c>
      <c r="D390" s="219" t="str">
        <f>IF(Tableau1[[#This Row],[Nom
]]&lt;&gt;"",VLOOKUP(E390,DATA!A:U,3,FALSE),"")</f>
        <v/>
      </c>
      <c r="E390" s="220"/>
      <c r="F390" s="219" t="str">
        <f>IF(Tableau1[[#This Row],[Nom
]]&lt;&gt;"",VLOOKUP(E390,DATA!A:U,2,FALSE),"")</f>
        <v/>
      </c>
      <c r="G390" s="205" t="s">
        <v>9</v>
      </c>
      <c r="H390" s="205"/>
      <c r="I390" s="221"/>
      <c r="J390" s="205"/>
      <c r="K390" s="206"/>
      <c r="L390" s="207"/>
      <c r="M390" s="222"/>
      <c r="N390" s="223"/>
      <c r="O390" s="222"/>
      <c r="P390" s="223"/>
    </row>
    <row r="391" spans="1:16" x14ac:dyDescent="0.35">
      <c r="A391" s="217" t="str">
        <f>IF(Tableau1[[#This Row],[Nom
]]&lt;&gt;"",VLOOKUP(Tableau1[[#This Row],[Matricule 
]],BASEDATA,5,FALSE),"")</f>
        <v/>
      </c>
      <c r="B391" s="217" t="str">
        <f>IF(Tableau1[[#This Row],[Nom
]]&lt;&gt;"",VLOOKUP(Tableau1[[#This Row],[Matricule 
]],BASEDATA,3,FALSE),"")</f>
        <v/>
      </c>
      <c r="C391" s="218" t="str">
        <f>IF(Tableau1[[#This Row],[Nom
]]&lt;&gt;"",VLOOKUP(Tableau1[[#This Row],[Matricule 
]],BASEDATA,2,FALSE),"")</f>
        <v/>
      </c>
      <c r="D391" s="219" t="str">
        <f>IF(Tableau1[[#This Row],[Nom
]]&lt;&gt;"",VLOOKUP(E391,DATA!A:U,3,FALSE),"")</f>
        <v/>
      </c>
      <c r="E391" s="220"/>
      <c r="F391" s="219" t="str">
        <f>IF(Tableau1[[#This Row],[Nom
]]&lt;&gt;"",VLOOKUP(E391,DATA!A:U,2,FALSE),"")</f>
        <v/>
      </c>
      <c r="G391" s="205" t="s">
        <v>9</v>
      </c>
      <c r="H391" s="205"/>
      <c r="I391" s="221"/>
      <c r="J391" s="205"/>
      <c r="K391" s="206"/>
      <c r="L391" s="207"/>
      <c r="M391" s="222"/>
      <c r="N391" s="223"/>
      <c r="O391" s="222"/>
      <c r="P391" s="223"/>
    </row>
    <row r="392" spans="1:16" x14ac:dyDescent="0.35">
      <c r="A392" s="217" t="str">
        <f>IF(Tableau1[[#This Row],[Nom
]]&lt;&gt;"",VLOOKUP(Tableau1[[#This Row],[Matricule 
]],BASEDATA,5,FALSE),"")</f>
        <v/>
      </c>
      <c r="B392" s="217" t="str">
        <f>IF(Tableau1[[#This Row],[Nom
]]&lt;&gt;"",VLOOKUP(Tableau1[[#This Row],[Matricule 
]],BASEDATA,3,FALSE),"")</f>
        <v/>
      </c>
      <c r="C392" s="218" t="str">
        <f>IF(Tableau1[[#This Row],[Nom
]]&lt;&gt;"",VLOOKUP(Tableau1[[#This Row],[Matricule 
]],BASEDATA,2,FALSE),"")</f>
        <v/>
      </c>
      <c r="D392" s="219" t="str">
        <f>IF(Tableau1[[#This Row],[Nom
]]&lt;&gt;"",VLOOKUP(E392,DATA!A:U,3,FALSE),"")</f>
        <v/>
      </c>
      <c r="E392" s="220"/>
      <c r="F392" s="219" t="str">
        <f>IF(Tableau1[[#This Row],[Nom
]]&lt;&gt;"",VLOOKUP(E392,DATA!A:U,2,FALSE),"")</f>
        <v/>
      </c>
      <c r="G392" s="205" t="s">
        <v>9</v>
      </c>
      <c r="H392" s="205"/>
      <c r="I392" s="221"/>
      <c r="J392" s="205"/>
      <c r="K392" s="206"/>
      <c r="L392" s="207"/>
      <c r="M392" s="222"/>
      <c r="N392" s="223"/>
      <c r="O392" s="222"/>
      <c r="P392" s="223"/>
    </row>
    <row r="393" spans="1:16" x14ac:dyDescent="0.35">
      <c r="A393" s="217" t="str">
        <f>IF(Tableau1[[#This Row],[Nom
]]&lt;&gt;"",VLOOKUP(Tableau1[[#This Row],[Matricule 
]],BASEDATA,5,FALSE),"")</f>
        <v/>
      </c>
      <c r="B393" s="217" t="str">
        <f>IF(Tableau1[[#This Row],[Nom
]]&lt;&gt;"",VLOOKUP(Tableau1[[#This Row],[Matricule 
]],BASEDATA,3,FALSE),"")</f>
        <v/>
      </c>
      <c r="C393" s="218" t="str">
        <f>IF(Tableau1[[#This Row],[Nom
]]&lt;&gt;"",VLOOKUP(Tableau1[[#This Row],[Matricule 
]],BASEDATA,2,FALSE),"")</f>
        <v/>
      </c>
      <c r="D393" s="219" t="str">
        <f>IF(Tableau1[[#This Row],[Nom
]]&lt;&gt;"",VLOOKUP(E393,DATA!A:U,3,FALSE),"")</f>
        <v/>
      </c>
      <c r="E393" s="220"/>
      <c r="F393" s="219" t="str">
        <f>IF(Tableau1[[#This Row],[Nom
]]&lt;&gt;"",VLOOKUP(E393,DATA!A:U,2,FALSE),"")</f>
        <v/>
      </c>
      <c r="G393" s="205" t="s">
        <v>9</v>
      </c>
      <c r="H393" s="205"/>
      <c r="I393" s="221"/>
      <c r="J393" s="205"/>
      <c r="K393" s="206"/>
      <c r="L393" s="207"/>
      <c r="M393" s="222"/>
      <c r="N393" s="223"/>
      <c r="O393" s="222"/>
      <c r="P393" s="223"/>
    </row>
    <row r="394" spans="1:16" x14ac:dyDescent="0.35">
      <c r="A394" s="217" t="str">
        <f>IF(Tableau1[[#This Row],[Nom
]]&lt;&gt;"",VLOOKUP(Tableau1[[#This Row],[Matricule 
]],BASEDATA,5,FALSE),"")</f>
        <v/>
      </c>
      <c r="B394" s="217" t="str">
        <f>IF(Tableau1[[#This Row],[Nom
]]&lt;&gt;"",VLOOKUP(Tableau1[[#This Row],[Matricule 
]],BASEDATA,3,FALSE),"")</f>
        <v/>
      </c>
      <c r="C394" s="218" t="str">
        <f>IF(Tableau1[[#This Row],[Nom
]]&lt;&gt;"",VLOOKUP(Tableau1[[#This Row],[Matricule 
]],BASEDATA,2,FALSE),"")</f>
        <v/>
      </c>
      <c r="D394" s="219" t="str">
        <f>IF(Tableau1[[#This Row],[Nom
]]&lt;&gt;"",VLOOKUP(E394,DATA!A:U,3,FALSE),"")</f>
        <v/>
      </c>
      <c r="E394" s="220"/>
      <c r="F394" s="219" t="str">
        <f>IF(Tableau1[[#This Row],[Nom
]]&lt;&gt;"",VLOOKUP(E394,DATA!A:U,2,FALSE),"")</f>
        <v/>
      </c>
      <c r="G394" s="205" t="s">
        <v>9</v>
      </c>
      <c r="H394" s="205"/>
      <c r="I394" s="221"/>
      <c r="J394" s="205"/>
      <c r="K394" s="206"/>
      <c r="L394" s="207"/>
      <c r="M394" s="222"/>
      <c r="N394" s="223"/>
      <c r="O394" s="222"/>
      <c r="P394" s="223"/>
    </row>
    <row r="395" spans="1:16" x14ac:dyDescent="0.35">
      <c r="A395" s="217" t="str">
        <f>IF(Tableau1[[#This Row],[Nom
]]&lt;&gt;"",VLOOKUP(Tableau1[[#This Row],[Matricule 
]],BASEDATA,5,FALSE),"")</f>
        <v/>
      </c>
      <c r="B395" s="217" t="str">
        <f>IF(Tableau1[[#This Row],[Nom
]]&lt;&gt;"",VLOOKUP(Tableau1[[#This Row],[Matricule 
]],BASEDATA,3,FALSE),"")</f>
        <v/>
      </c>
      <c r="C395" s="218" t="str">
        <f>IF(Tableau1[[#This Row],[Nom
]]&lt;&gt;"",VLOOKUP(Tableau1[[#This Row],[Matricule 
]],BASEDATA,2,FALSE),"")</f>
        <v/>
      </c>
      <c r="D395" s="219" t="str">
        <f>IF(Tableau1[[#This Row],[Nom
]]&lt;&gt;"",VLOOKUP(E395,DATA!A:U,3,FALSE),"")</f>
        <v/>
      </c>
      <c r="E395" s="220"/>
      <c r="F395" s="219" t="str">
        <f>IF(Tableau1[[#This Row],[Nom
]]&lt;&gt;"",VLOOKUP(E395,DATA!A:U,2,FALSE),"")</f>
        <v/>
      </c>
      <c r="G395" s="205" t="s">
        <v>9</v>
      </c>
      <c r="H395" s="205"/>
      <c r="I395" s="221"/>
      <c r="J395" s="205"/>
      <c r="K395" s="206"/>
      <c r="L395" s="207"/>
      <c r="M395" s="222"/>
      <c r="N395" s="223"/>
      <c r="O395" s="222"/>
      <c r="P395" s="223"/>
    </row>
    <row r="396" spans="1:16" x14ac:dyDescent="0.35">
      <c r="A396" s="217" t="str">
        <f>IF(Tableau1[[#This Row],[Nom
]]&lt;&gt;"",VLOOKUP(Tableau1[[#This Row],[Matricule 
]],BASEDATA,5,FALSE),"")</f>
        <v/>
      </c>
      <c r="B396" s="217" t="str">
        <f>IF(Tableau1[[#This Row],[Nom
]]&lt;&gt;"",VLOOKUP(Tableau1[[#This Row],[Matricule 
]],BASEDATA,3,FALSE),"")</f>
        <v/>
      </c>
      <c r="C396" s="218" t="str">
        <f>IF(Tableau1[[#This Row],[Nom
]]&lt;&gt;"",VLOOKUP(Tableau1[[#This Row],[Matricule 
]],BASEDATA,2,FALSE),"")</f>
        <v/>
      </c>
      <c r="D396" s="219" t="str">
        <f>IF(Tableau1[[#This Row],[Nom
]]&lt;&gt;"",VLOOKUP(E396,DATA!A:U,3,FALSE),"")</f>
        <v/>
      </c>
      <c r="E396" s="220"/>
      <c r="F396" s="219" t="str">
        <f>IF(Tableau1[[#This Row],[Nom
]]&lt;&gt;"",VLOOKUP(E396,DATA!A:U,2,FALSE),"")</f>
        <v/>
      </c>
      <c r="G396" s="205" t="s">
        <v>9</v>
      </c>
      <c r="H396" s="205"/>
      <c r="I396" s="221"/>
      <c r="J396" s="205"/>
      <c r="K396" s="206"/>
      <c r="L396" s="207"/>
      <c r="M396" s="222"/>
      <c r="N396" s="223"/>
      <c r="O396" s="222"/>
      <c r="P396" s="223"/>
    </row>
    <row r="397" spans="1:16" x14ac:dyDescent="0.35">
      <c r="A397" s="217" t="str">
        <f>IF(Tableau1[[#This Row],[Nom
]]&lt;&gt;"",VLOOKUP(Tableau1[[#This Row],[Matricule 
]],BASEDATA,5,FALSE),"")</f>
        <v/>
      </c>
      <c r="B397" s="217" t="str">
        <f>IF(Tableau1[[#This Row],[Nom
]]&lt;&gt;"",VLOOKUP(Tableau1[[#This Row],[Matricule 
]],BASEDATA,3,FALSE),"")</f>
        <v/>
      </c>
      <c r="C397" s="218" t="str">
        <f>IF(Tableau1[[#This Row],[Nom
]]&lt;&gt;"",VLOOKUP(Tableau1[[#This Row],[Matricule 
]],BASEDATA,2,FALSE),"")</f>
        <v/>
      </c>
      <c r="D397" s="219" t="str">
        <f>IF(Tableau1[[#This Row],[Nom
]]&lt;&gt;"",VLOOKUP(E397,DATA!A:U,3,FALSE),"")</f>
        <v/>
      </c>
      <c r="E397" s="220"/>
      <c r="F397" s="219" t="str">
        <f>IF(Tableau1[[#This Row],[Nom
]]&lt;&gt;"",VLOOKUP(E397,DATA!A:U,2,FALSE),"")</f>
        <v/>
      </c>
      <c r="G397" s="205" t="s">
        <v>9</v>
      </c>
      <c r="H397" s="205"/>
      <c r="I397" s="221"/>
      <c r="J397" s="205"/>
      <c r="K397" s="206"/>
      <c r="L397" s="207"/>
      <c r="M397" s="222"/>
      <c r="N397" s="223"/>
      <c r="O397" s="222"/>
      <c r="P397" s="223"/>
    </row>
    <row r="398" spans="1:16" x14ac:dyDescent="0.35">
      <c r="A398" s="217" t="str">
        <f>IF(Tableau1[[#This Row],[Nom
]]&lt;&gt;"",VLOOKUP(Tableau1[[#This Row],[Matricule 
]],BASEDATA,5,FALSE),"")</f>
        <v/>
      </c>
      <c r="B398" s="217" t="str">
        <f>IF(Tableau1[[#This Row],[Nom
]]&lt;&gt;"",VLOOKUP(Tableau1[[#This Row],[Matricule 
]],BASEDATA,3,FALSE),"")</f>
        <v/>
      </c>
      <c r="C398" s="218" t="str">
        <f>IF(Tableau1[[#This Row],[Nom
]]&lt;&gt;"",VLOOKUP(Tableau1[[#This Row],[Matricule 
]],BASEDATA,2,FALSE),"")</f>
        <v/>
      </c>
      <c r="D398" s="219" t="str">
        <f>IF(Tableau1[[#This Row],[Nom
]]&lt;&gt;"",VLOOKUP(E398,DATA!A:U,3,FALSE),"")</f>
        <v/>
      </c>
      <c r="E398" s="220"/>
      <c r="F398" s="219" t="str">
        <f>IF(Tableau1[[#This Row],[Nom
]]&lt;&gt;"",VLOOKUP(E398,DATA!A:U,2,FALSE),"")</f>
        <v/>
      </c>
      <c r="G398" s="205" t="s">
        <v>9</v>
      </c>
      <c r="H398" s="205"/>
      <c r="I398" s="221"/>
      <c r="J398" s="205"/>
      <c r="K398" s="206"/>
      <c r="L398" s="207"/>
      <c r="M398" s="222"/>
      <c r="N398" s="223"/>
      <c r="O398" s="222"/>
      <c r="P398" s="223"/>
    </row>
    <row r="399" spans="1:16" x14ac:dyDescent="0.35">
      <c r="A399" s="217" t="str">
        <f>IF(Tableau1[[#This Row],[Nom
]]&lt;&gt;"",VLOOKUP(Tableau1[[#This Row],[Matricule 
]],BASEDATA,5,FALSE),"")</f>
        <v/>
      </c>
      <c r="B399" s="217" t="str">
        <f>IF(Tableau1[[#This Row],[Nom
]]&lt;&gt;"",VLOOKUP(Tableau1[[#This Row],[Matricule 
]],BASEDATA,3,FALSE),"")</f>
        <v/>
      </c>
      <c r="C399" s="218" t="str">
        <f>IF(Tableau1[[#This Row],[Nom
]]&lt;&gt;"",VLOOKUP(Tableau1[[#This Row],[Matricule 
]],BASEDATA,2,FALSE),"")</f>
        <v/>
      </c>
      <c r="D399" s="219" t="str">
        <f>IF(Tableau1[[#This Row],[Nom
]]&lt;&gt;"",VLOOKUP(E399,DATA!A:U,3,FALSE),"")</f>
        <v/>
      </c>
      <c r="E399" s="220"/>
      <c r="F399" s="219" t="str">
        <f>IF(Tableau1[[#This Row],[Nom
]]&lt;&gt;"",VLOOKUP(E399,DATA!A:U,2,FALSE),"")</f>
        <v/>
      </c>
      <c r="G399" s="205" t="s">
        <v>9</v>
      </c>
      <c r="H399" s="205"/>
      <c r="I399" s="221"/>
      <c r="J399" s="205"/>
      <c r="K399" s="206"/>
      <c r="L399" s="207"/>
      <c r="M399" s="222"/>
      <c r="N399" s="223"/>
      <c r="O399" s="222"/>
      <c r="P399" s="223"/>
    </row>
    <row r="400" spans="1:16" x14ac:dyDescent="0.35">
      <c r="A400" s="217" t="str">
        <f>IF(Tableau1[[#This Row],[Nom
]]&lt;&gt;"",VLOOKUP(Tableau1[[#This Row],[Matricule 
]],BASEDATA,5,FALSE),"")</f>
        <v/>
      </c>
      <c r="B400" s="217" t="str">
        <f>IF(Tableau1[[#This Row],[Nom
]]&lt;&gt;"",VLOOKUP(Tableau1[[#This Row],[Matricule 
]],BASEDATA,3,FALSE),"")</f>
        <v/>
      </c>
      <c r="C400" s="218" t="str">
        <f>IF(Tableau1[[#This Row],[Nom
]]&lt;&gt;"",VLOOKUP(Tableau1[[#This Row],[Matricule 
]],BASEDATA,2,FALSE),"")</f>
        <v/>
      </c>
      <c r="D400" s="219" t="str">
        <f>IF(Tableau1[[#This Row],[Nom
]]&lt;&gt;"",VLOOKUP(E400,DATA!A:U,3,FALSE),"")</f>
        <v/>
      </c>
      <c r="E400" s="220"/>
      <c r="F400" s="219" t="str">
        <f>IF(Tableau1[[#This Row],[Nom
]]&lt;&gt;"",VLOOKUP(E400,DATA!A:U,2,FALSE),"")</f>
        <v/>
      </c>
      <c r="G400" s="205" t="s">
        <v>9</v>
      </c>
      <c r="H400" s="205"/>
      <c r="I400" s="221"/>
      <c r="J400" s="205"/>
      <c r="K400" s="206"/>
      <c r="L400" s="207"/>
      <c r="M400" s="222"/>
      <c r="N400" s="223"/>
      <c r="O400" s="222"/>
      <c r="P400" s="223"/>
    </row>
    <row r="401" spans="1:16" x14ac:dyDescent="0.35">
      <c r="A401" s="217" t="str">
        <f>IF(Tableau1[[#This Row],[Nom
]]&lt;&gt;"",VLOOKUP(Tableau1[[#This Row],[Matricule 
]],BASEDATA,5,FALSE),"")</f>
        <v/>
      </c>
      <c r="B401" s="217" t="str">
        <f>IF(Tableau1[[#This Row],[Nom
]]&lt;&gt;"",VLOOKUP(Tableau1[[#This Row],[Matricule 
]],BASEDATA,3,FALSE),"")</f>
        <v/>
      </c>
      <c r="C401" s="218" t="str">
        <f>IF(Tableau1[[#This Row],[Nom
]]&lt;&gt;"",VLOOKUP(Tableau1[[#This Row],[Matricule 
]],BASEDATA,2,FALSE),"")</f>
        <v/>
      </c>
      <c r="D401" s="219" t="str">
        <f>IF(Tableau1[[#This Row],[Nom
]]&lt;&gt;"",VLOOKUP(E401,DATA!A:U,3,FALSE),"")</f>
        <v/>
      </c>
      <c r="E401" s="220"/>
      <c r="F401" s="219" t="str">
        <f>IF(Tableau1[[#This Row],[Nom
]]&lt;&gt;"",VLOOKUP(E401,DATA!A:U,2,FALSE),"")</f>
        <v/>
      </c>
      <c r="G401" s="205" t="s">
        <v>9</v>
      </c>
      <c r="H401" s="205"/>
      <c r="I401" s="221"/>
      <c r="J401" s="205"/>
      <c r="K401" s="206"/>
      <c r="L401" s="207"/>
      <c r="M401" s="222"/>
      <c r="N401" s="223"/>
      <c r="O401" s="222"/>
      <c r="P401" s="223"/>
    </row>
    <row r="402" spans="1:16" x14ac:dyDescent="0.35">
      <c r="A402" s="217" t="str">
        <f>IF(Tableau1[[#This Row],[Nom
]]&lt;&gt;"",VLOOKUP(Tableau1[[#This Row],[Matricule 
]],BASEDATA,5,FALSE),"")</f>
        <v/>
      </c>
      <c r="B402" s="217" t="str">
        <f>IF(Tableau1[[#This Row],[Nom
]]&lt;&gt;"",VLOOKUP(Tableau1[[#This Row],[Matricule 
]],BASEDATA,3,FALSE),"")</f>
        <v/>
      </c>
      <c r="C402" s="218" t="str">
        <f>IF(Tableau1[[#This Row],[Nom
]]&lt;&gt;"",VLOOKUP(Tableau1[[#This Row],[Matricule 
]],BASEDATA,2,FALSE),"")</f>
        <v/>
      </c>
      <c r="D402" s="219" t="str">
        <f>IF(Tableau1[[#This Row],[Nom
]]&lt;&gt;"",VLOOKUP(E402,DATA!A:U,3,FALSE),"")</f>
        <v/>
      </c>
      <c r="E402" s="220"/>
      <c r="F402" s="219" t="str">
        <f>IF(Tableau1[[#This Row],[Nom
]]&lt;&gt;"",VLOOKUP(E402,DATA!A:U,2,FALSE),"")</f>
        <v/>
      </c>
      <c r="G402" s="205" t="s">
        <v>9</v>
      </c>
      <c r="H402" s="205"/>
      <c r="I402" s="221"/>
      <c r="J402" s="205"/>
      <c r="K402" s="206"/>
      <c r="L402" s="207"/>
      <c r="M402" s="222"/>
      <c r="N402" s="223"/>
      <c r="O402" s="222"/>
      <c r="P402" s="223"/>
    </row>
    <row r="403" spans="1:16" x14ac:dyDescent="0.35">
      <c r="A403" s="217" t="str">
        <f>IF(Tableau1[[#This Row],[Nom
]]&lt;&gt;"",VLOOKUP(Tableau1[[#This Row],[Matricule 
]],BASEDATA,5,FALSE),"")</f>
        <v/>
      </c>
      <c r="B403" s="217" t="str">
        <f>IF(Tableau1[[#This Row],[Nom
]]&lt;&gt;"",VLOOKUP(Tableau1[[#This Row],[Matricule 
]],BASEDATA,3,FALSE),"")</f>
        <v/>
      </c>
      <c r="C403" s="218" t="str">
        <f>IF(Tableau1[[#This Row],[Nom
]]&lt;&gt;"",VLOOKUP(Tableau1[[#This Row],[Matricule 
]],BASEDATA,2,FALSE),"")</f>
        <v/>
      </c>
      <c r="D403" s="219" t="str">
        <f>IF(Tableau1[[#This Row],[Nom
]]&lt;&gt;"",VLOOKUP(E403,DATA!A:U,3,FALSE),"")</f>
        <v/>
      </c>
      <c r="E403" s="220"/>
      <c r="F403" s="219" t="str">
        <f>IF(Tableau1[[#This Row],[Nom
]]&lt;&gt;"",VLOOKUP(E403,DATA!A:U,2,FALSE),"")</f>
        <v/>
      </c>
      <c r="G403" s="205" t="s">
        <v>9</v>
      </c>
      <c r="H403" s="205"/>
      <c r="I403" s="221"/>
      <c r="J403" s="205"/>
      <c r="K403" s="206"/>
      <c r="L403" s="207"/>
      <c r="M403" s="222"/>
      <c r="N403" s="223"/>
      <c r="O403" s="222"/>
      <c r="P403" s="223"/>
    </row>
    <row r="404" spans="1:16" x14ac:dyDescent="0.35">
      <c r="A404" s="217" t="str">
        <f>IF(Tableau1[[#This Row],[Nom
]]&lt;&gt;"",VLOOKUP(Tableau1[[#This Row],[Matricule 
]],BASEDATA,5,FALSE),"")</f>
        <v/>
      </c>
      <c r="B404" s="217" t="str">
        <f>IF(Tableau1[[#This Row],[Nom
]]&lt;&gt;"",VLOOKUP(Tableau1[[#This Row],[Matricule 
]],BASEDATA,3,FALSE),"")</f>
        <v/>
      </c>
      <c r="C404" s="218" t="str">
        <f>IF(Tableau1[[#This Row],[Nom
]]&lt;&gt;"",VLOOKUP(Tableau1[[#This Row],[Matricule 
]],BASEDATA,2,FALSE),"")</f>
        <v/>
      </c>
      <c r="D404" s="219" t="str">
        <f>IF(Tableau1[[#This Row],[Nom
]]&lt;&gt;"",VLOOKUP(E404,DATA!A:U,3,FALSE),"")</f>
        <v/>
      </c>
      <c r="E404" s="220"/>
      <c r="F404" s="219" t="str">
        <f>IF(Tableau1[[#This Row],[Nom
]]&lt;&gt;"",VLOOKUP(E404,DATA!A:U,2,FALSE),"")</f>
        <v/>
      </c>
      <c r="G404" s="205" t="s">
        <v>9</v>
      </c>
      <c r="H404" s="205"/>
      <c r="I404" s="221"/>
      <c r="J404" s="205"/>
      <c r="K404" s="206"/>
      <c r="L404" s="207"/>
      <c r="M404" s="222"/>
      <c r="N404" s="223"/>
      <c r="O404" s="222"/>
      <c r="P404" s="223"/>
    </row>
    <row r="405" spans="1:16" x14ac:dyDescent="0.35">
      <c r="A405" s="217" t="str">
        <f>IF(Tableau1[[#This Row],[Nom
]]&lt;&gt;"",VLOOKUP(Tableau1[[#This Row],[Matricule 
]],BASEDATA,5,FALSE),"")</f>
        <v/>
      </c>
      <c r="B405" s="217" t="str">
        <f>IF(Tableau1[[#This Row],[Nom
]]&lt;&gt;"",VLOOKUP(Tableau1[[#This Row],[Matricule 
]],BASEDATA,3,FALSE),"")</f>
        <v/>
      </c>
      <c r="C405" s="218" t="str">
        <f>IF(Tableau1[[#This Row],[Nom
]]&lt;&gt;"",VLOOKUP(Tableau1[[#This Row],[Matricule 
]],BASEDATA,2,FALSE),"")</f>
        <v/>
      </c>
      <c r="D405" s="219" t="str">
        <f>IF(Tableau1[[#This Row],[Nom
]]&lt;&gt;"",VLOOKUP(E405,DATA!A:U,3,FALSE),"")</f>
        <v/>
      </c>
      <c r="E405" s="220"/>
      <c r="F405" s="219" t="str">
        <f>IF(Tableau1[[#This Row],[Nom
]]&lt;&gt;"",VLOOKUP(E405,DATA!A:U,2,FALSE),"")</f>
        <v/>
      </c>
      <c r="G405" s="205" t="s">
        <v>9</v>
      </c>
      <c r="H405" s="205"/>
      <c r="I405" s="221"/>
      <c r="J405" s="205"/>
      <c r="K405" s="206"/>
      <c r="L405" s="207"/>
      <c r="M405" s="222"/>
      <c r="N405" s="223"/>
      <c r="O405" s="222"/>
      <c r="P405" s="223"/>
    </row>
    <row r="406" spans="1:16" x14ac:dyDescent="0.35">
      <c r="A406" s="217" t="str">
        <f>IF(Tableau1[[#This Row],[Nom
]]&lt;&gt;"",VLOOKUP(Tableau1[[#This Row],[Matricule 
]],BASEDATA,5,FALSE),"")</f>
        <v/>
      </c>
      <c r="B406" s="217" t="str">
        <f>IF(Tableau1[[#This Row],[Nom
]]&lt;&gt;"",VLOOKUP(Tableau1[[#This Row],[Matricule 
]],BASEDATA,3,FALSE),"")</f>
        <v/>
      </c>
      <c r="C406" s="218" t="str">
        <f>IF(Tableau1[[#This Row],[Nom
]]&lt;&gt;"",VLOOKUP(Tableau1[[#This Row],[Matricule 
]],BASEDATA,2,FALSE),"")</f>
        <v/>
      </c>
      <c r="D406" s="219" t="str">
        <f>IF(Tableau1[[#This Row],[Nom
]]&lt;&gt;"",VLOOKUP(E406,DATA!A:U,3,FALSE),"")</f>
        <v/>
      </c>
      <c r="E406" s="220"/>
      <c r="F406" s="219" t="str">
        <f>IF(Tableau1[[#This Row],[Nom
]]&lt;&gt;"",VLOOKUP(E406,DATA!A:U,2,FALSE),"")</f>
        <v/>
      </c>
      <c r="G406" s="205" t="s">
        <v>9</v>
      </c>
      <c r="H406" s="205"/>
      <c r="I406" s="221"/>
      <c r="J406" s="205"/>
      <c r="K406" s="206"/>
      <c r="L406" s="207"/>
      <c r="M406" s="222"/>
      <c r="N406" s="223"/>
      <c r="O406" s="222"/>
      <c r="P406" s="223"/>
    </row>
    <row r="407" spans="1:16" x14ac:dyDescent="0.35">
      <c r="A407" s="217" t="str">
        <f>IF(Tableau1[[#This Row],[Nom
]]&lt;&gt;"",VLOOKUP(Tableau1[[#This Row],[Matricule 
]],BASEDATA,5,FALSE),"")</f>
        <v/>
      </c>
      <c r="B407" s="217" t="str">
        <f>IF(Tableau1[[#This Row],[Nom
]]&lt;&gt;"",VLOOKUP(Tableau1[[#This Row],[Matricule 
]],BASEDATA,3,FALSE),"")</f>
        <v/>
      </c>
      <c r="C407" s="218" t="str">
        <f>IF(Tableau1[[#This Row],[Nom
]]&lt;&gt;"",VLOOKUP(Tableau1[[#This Row],[Matricule 
]],BASEDATA,2,FALSE),"")</f>
        <v/>
      </c>
      <c r="D407" s="219" t="str">
        <f>IF(Tableau1[[#This Row],[Nom
]]&lt;&gt;"",VLOOKUP(E407,DATA!A:U,3,FALSE),"")</f>
        <v/>
      </c>
      <c r="E407" s="220"/>
      <c r="F407" s="219" t="str">
        <f>IF(Tableau1[[#This Row],[Nom
]]&lt;&gt;"",VLOOKUP(E407,DATA!A:U,2,FALSE),"")</f>
        <v/>
      </c>
      <c r="G407" s="205" t="s">
        <v>9</v>
      </c>
      <c r="H407" s="205"/>
      <c r="I407" s="221"/>
      <c r="J407" s="205"/>
      <c r="K407" s="206"/>
      <c r="L407" s="207"/>
      <c r="M407" s="222"/>
      <c r="N407" s="223"/>
      <c r="O407" s="222"/>
      <c r="P407" s="223"/>
    </row>
    <row r="408" spans="1:16" x14ac:dyDescent="0.35">
      <c r="A408" s="217" t="str">
        <f>IF(Tableau1[[#This Row],[Nom
]]&lt;&gt;"",VLOOKUP(Tableau1[[#This Row],[Matricule 
]],BASEDATA,5,FALSE),"")</f>
        <v/>
      </c>
      <c r="B408" s="217" t="str">
        <f>IF(Tableau1[[#This Row],[Nom
]]&lt;&gt;"",VLOOKUP(Tableau1[[#This Row],[Matricule 
]],BASEDATA,3,FALSE),"")</f>
        <v/>
      </c>
      <c r="C408" s="218" t="str">
        <f>IF(Tableau1[[#This Row],[Nom
]]&lt;&gt;"",VLOOKUP(Tableau1[[#This Row],[Matricule 
]],BASEDATA,2,FALSE),"")</f>
        <v/>
      </c>
      <c r="D408" s="219" t="str">
        <f>IF(Tableau1[[#This Row],[Nom
]]&lt;&gt;"",VLOOKUP(E408,DATA!A:U,3,FALSE),"")</f>
        <v/>
      </c>
      <c r="E408" s="220"/>
      <c r="F408" s="219" t="str">
        <f>IF(Tableau1[[#This Row],[Nom
]]&lt;&gt;"",VLOOKUP(E408,DATA!A:U,2,FALSE),"")</f>
        <v/>
      </c>
      <c r="G408" s="205" t="s">
        <v>9</v>
      </c>
      <c r="H408" s="205"/>
      <c r="I408" s="221"/>
      <c r="J408" s="205"/>
      <c r="K408" s="206"/>
      <c r="L408" s="207"/>
      <c r="M408" s="222"/>
      <c r="N408" s="223"/>
      <c r="O408" s="222"/>
      <c r="P408" s="223"/>
    </row>
    <row r="409" spans="1:16" x14ac:dyDescent="0.35">
      <c r="A409" s="217" t="str">
        <f>IF(Tableau1[[#This Row],[Nom
]]&lt;&gt;"",VLOOKUP(Tableau1[[#This Row],[Matricule 
]],BASEDATA,5,FALSE),"")</f>
        <v/>
      </c>
      <c r="B409" s="217" t="str">
        <f>IF(Tableau1[[#This Row],[Nom
]]&lt;&gt;"",VLOOKUP(Tableau1[[#This Row],[Matricule 
]],BASEDATA,3,FALSE),"")</f>
        <v/>
      </c>
      <c r="C409" s="218" t="str">
        <f>IF(Tableau1[[#This Row],[Nom
]]&lt;&gt;"",VLOOKUP(Tableau1[[#This Row],[Matricule 
]],BASEDATA,2,FALSE),"")</f>
        <v/>
      </c>
      <c r="D409" s="219" t="str">
        <f>IF(Tableau1[[#This Row],[Nom
]]&lt;&gt;"",VLOOKUP(E409,DATA!A:U,3,FALSE),"")</f>
        <v/>
      </c>
      <c r="E409" s="220"/>
      <c r="F409" s="219" t="str">
        <f>IF(Tableau1[[#This Row],[Nom
]]&lt;&gt;"",VLOOKUP(E409,DATA!A:U,2,FALSE),"")</f>
        <v/>
      </c>
      <c r="G409" s="205" t="s">
        <v>9</v>
      </c>
      <c r="H409" s="205"/>
      <c r="I409" s="221"/>
      <c r="J409" s="205"/>
      <c r="K409" s="206"/>
      <c r="L409" s="207"/>
      <c r="M409" s="222"/>
      <c r="N409" s="223"/>
      <c r="O409" s="222"/>
      <c r="P409" s="223"/>
    </row>
    <row r="410" spans="1:16" x14ac:dyDescent="0.35">
      <c r="A410" s="217" t="str">
        <f>IF(Tableau1[[#This Row],[Nom
]]&lt;&gt;"",VLOOKUP(Tableau1[[#This Row],[Matricule 
]],BASEDATA,5,FALSE),"")</f>
        <v/>
      </c>
      <c r="B410" s="217" t="str">
        <f>IF(Tableau1[[#This Row],[Nom
]]&lt;&gt;"",VLOOKUP(Tableau1[[#This Row],[Matricule 
]],BASEDATA,3,FALSE),"")</f>
        <v/>
      </c>
      <c r="C410" s="218" t="str">
        <f>IF(Tableau1[[#This Row],[Nom
]]&lt;&gt;"",VLOOKUP(Tableau1[[#This Row],[Matricule 
]],BASEDATA,2,FALSE),"")</f>
        <v/>
      </c>
      <c r="D410" s="219" t="str">
        <f>IF(Tableau1[[#This Row],[Nom
]]&lt;&gt;"",VLOOKUP(E410,DATA!A:U,3,FALSE),"")</f>
        <v/>
      </c>
      <c r="E410" s="220"/>
      <c r="F410" s="219" t="str">
        <f>IF(Tableau1[[#This Row],[Nom
]]&lt;&gt;"",VLOOKUP(E410,DATA!A:U,2,FALSE),"")</f>
        <v/>
      </c>
      <c r="G410" s="205" t="s">
        <v>9</v>
      </c>
      <c r="H410" s="205"/>
      <c r="I410" s="221"/>
      <c r="J410" s="205"/>
      <c r="K410" s="206"/>
      <c r="L410" s="207"/>
      <c r="M410" s="222"/>
      <c r="N410" s="223"/>
      <c r="O410" s="222"/>
      <c r="P410" s="223"/>
    </row>
    <row r="411" spans="1:16" x14ac:dyDescent="0.35">
      <c r="A411" s="217" t="str">
        <f>IF(Tableau1[[#This Row],[Nom
]]&lt;&gt;"",VLOOKUP(Tableau1[[#This Row],[Matricule 
]],BASEDATA,5,FALSE),"")</f>
        <v/>
      </c>
      <c r="B411" s="217" t="str">
        <f>IF(Tableau1[[#This Row],[Nom
]]&lt;&gt;"",VLOOKUP(Tableau1[[#This Row],[Matricule 
]],BASEDATA,3,FALSE),"")</f>
        <v/>
      </c>
      <c r="C411" s="218" t="str">
        <f>IF(Tableau1[[#This Row],[Nom
]]&lt;&gt;"",VLOOKUP(Tableau1[[#This Row],[Matricule 
]],BASEDATA,2,FALSE),"")</f>
        <v/>
      </c>
      <c r="D411" s="219" t="str">
        <f>IF(Tableau1[[#This Row],[Nom
]]&lt;&gt;"",VLOOKUP(E411,DATA!A:U,3,FALSE),"")</f>
        <v/>
      </c>
      <c r="E411" s="220"/>
      <c r="F411" s="219" t="str">
        <f>IF(Tableau1[[#This Row],[Nom
]]&lt;&gt;"",VLOOKUP(E411,DATA!A:U,2,FALSE),"")</f>
        <v/>
      </c>
      <c r="G411" s="205" t="s">
        <v>9</v>
      </c>
      <c r="H411" s="205"/>
      <c r="I411" s="221"/>
      <c r="J411" s="205"/>
      <c r="K411" s="206"/>
      <c r="L411" s="207"/>
      <c r="M411" s="222"/>
      <c r="N411" s="223"/>
      <c r="O411" s="222"/>
      <c r="P411" s="223"/>
    </row>
    <row r="412" spans="1:16" x14ac:dyDescent="0.35">
      <c r="A412" s="217" t="str">
        <f>IF(Tableau1[[#This Row],[Nom
]]&lt;&gt;"",VLOOKUP(Tableau1[[#This Row],[Matricule 
]],BASEDATA,5,FALSE),"")</f>
        <v/>
      </c>
      <c r="B412" s="217" t="str">
        <f>IF(Tableau1[[#This Row],[Nom
]]&lt;&gt;"",VLOOKUP(Tableau1[[#This Row],[Matricule 
]],BASEDATA,3,FALSE),"")</f>
        <v/>
      </c>
      <c r="C412" s="218" t="str">
        <f>IF(Tableau1[[#This Row],[Nom
]]&lt;&gt;"",VLOOKUP(Tableau1[[#This Row],[Matricule 
]],BASEDATA,2,FALSE),"")</f>
        <v/>
      </c>
      <c r="D412" s="219" t="str">
        <f>IF(Tableau1[[#This Row],[Nom
]]&lt;&gt;"",VLOOKUP(E412,DATA!A:U,3,FALSE),"")</f>
        <v/>
      </c>
      <c r="E412" s="220"/>
      <c r="F412" s="219" t="str">
        <f>IF(Tableau1[[#This Row],[Nom
]]&lt;&gt;"",VLOOKUP(E412,DATA!A:U,2,FALSE),"")</f>
        <v/>
      </c>
      <c r="G412" s="205" t="s">
        <v>9</v>
      </c>
      <c r="H412" s="205"/>
      <c r="I412" s="221"/>
      <c r="J412" s="205"/>
      <c r="K412" s="206"/>
      <c r="L412" s="207"/>
      <c r="M412" s="222"/>
      <c r="N412" s="223"/>
      <c r="O412" s="222"/>
      <c r="P412" s="223"/>
    </row>
    <row r="413" spans="1:16" x14ac:dyDescent="0.35">
      <c r="A413" s="217" t="str">
        <f>IF(Tableau1[[#This Row],[Nom
]]&lt;&gt;"",VLOOKUP(Tableau1[[#This Row],[Matricule 
]],BASEDATA,5,FALSE),"")</f>
        <v/>
      </c>
      <c r="B413" s="217" t="str">
        <f>IF(Tableau1[[#This Row],[Nom
]]&lt;&gt;"",VLOOKUP(Tableau1[[#This Row],[Matricule 
]],BASEDATA,3,FALSE),"")</f>
        <v/>
      </c>
      <c r="C413" s="218" t="str">
        <f>IF(Tableau1[[#This Row],[Nom
]]&lt;&gt;"",VLOOKUP(Tableau1[[#This Row],[Matricule 
]],BASEDATA,2,FALSE),"")</f>
        <v/>
      </c>
      <c r="D413" s="219" t="str">
        <f>IF(Tableau1[[#This Row],[Nom
]]&lt;&gt;"",VLOOKUP(E413,DATA!A:U,3,FALSE),"")</f>
        <v/>
      </c>
      <c r="E413" s="220"/>
      <c r="F413" s="219" t="str">
        <f>IF(Tableau1[[#This Row],[Nom
]]&lt;&gt;"",VLOOKUP(E413,DATA!A:U,2,FALSE),"")</f>
        <v/>
      </c>
      <c r="G413" s="205" t="s">
        <v>9</v>
      </c>
      <c r="H413" s="205"/>
      <c r="I413" s="221"/>
      <c r="J413" s="205"/>
      <c r="K413" s="206"/>
      <c r="L413" s="207"/>
      <c r="M413" s="222"/>
      <c r="N413" s="223"/>
      <c r="O413" s="222"/>
      <c r="P413" s="223"/>
    </row>
    <row r="414" spans="1:16" x14ac:dyDescent="0.35">
      <c r="A414" s="217" t="str">
        <f>IF(Tableau1[[#This Row],[Nom
]]&lt;&gt;"",VLOOKUP(Tableau1[[#This Row],[Matricule 
]],BASEDATA,5,FALSE),"")</f>
        <v/>
      </c>
      <c r="B414" s="217" t="str">
        <f>IF(Tableau1[[#This Row],[Nom
]]&lt;&gt;"",VLOOKUP(Tableau1[[#This Row],[Matricule 
]],BASEDATA,3,FALSE),"")</f>
        <v/>
      </c>
      <c r="C414" s="218" t="str">
        <f>IF(Tableau1[[#This Row],[Nom
]]&lt;&gt;"",VLOOKUP(Tableau1[[#This Row],[Matricule 
]],BASEDATA,2,FALSE),"")</f>
        <v/>
      </c>
      <c r="D414" s="219" t="str">
        <f>IF(Tableau1[[#This Row],[Nom
]]&lt;&gt;"",VLOOKUP(E414,DATA!A:U,3,FALSE),"")</f>
        <v/>
      </c>
      <c r="E414" s="220"/>
      <c r="F414" s="219" t="str">
        <f>IF(Tableau1[[#This Row],[Nom
]]&lt;&gt;"",VLOOKUP(E414,DATA!A:U,2,FALSE),"")</f>
        <v/>
      </c>
      <c r="G414" s="205" t="s">
        <v>9</v>
      </c>
      <c r="H414" s="205"/>
      <c r="I414" s="221"/>
      <c r="J414" s="205"/>
      <c r="K414" s="206"/>
      <c r="L414" s="207"/>
      <c r="M414" s="222"/>
      <c r="N414" s="223"/>
      <c r="O414" s="222"/>
      <c r="P414" s="223"/>
    </row>
    <row r="415" spans="1:16" x14ac:dyDescent="0.35">
      <c r="A415" s="217" t="str">
        <f>IF(Tableau1[[#This Row],[Nom
]]&lt;&gt;"",VLOOKUP(Tableau1[[#This Row],[Matricule 
]],BASEDATA,5,FALSE),"")</f>
        <v/>
      </c>
      <c r="B415" s="217" t="str">
        <f>IF(Tableau1[[#This Row],[Nom
]]&lt;&gt;"",VLOOKUP(Tableau1[[#This Row],[Matricule 
]],BASEDATA,3,FALSE),"")</f>
        <v/>
      </c>
      <c r="C415" s="218" t="str">
        <f>IF(Tableau1[[#This Row],[Nom
]]&lt;&gt;"",VLOOKUP(Tableau1[[#This Row],[Matricule 
]],BASEDATA,2,FALSE),"")</f>
        <v/>
      </c>
      <c r="D415" s="219" t="str">
        <f>IF(Tableau1[[#This Row],[Nom
]]&lt;&gt;"",VLOOKUP(E415,DATA!A:U,3,FALSE),"")</f>
        <v/>
      </c>
      <c r="E415" s="220"/>
      <c r="F415" s="219" t="str">
        <f>IF(Tableau1[[#This Row],[Nom
]]&lt;&gt;"",VLOOKUP(E415,DATA!A:U,2,FALSE),"")</f>
        <v/>
      </c>
      <c r="G415" s="205" t="s">
        <v>9</v>
      </c>
      <c r="H415" s="205"/>
      <c r="I415" s="221"/>
      <c r="J415" s="205"/>
      <c r="K415" s="206"/>
      <c r="L415" s="207"/>
      <c r="M415" s="222"/>
      <c r="N415" s="223"/>
      <c r="O415" s="222"/>
      <c r="P415" s="223"/>
    </row>
    <row r="416" spans="1:16" x14ac:dyDescent="0.35">
      <c r="A416" s="217" t="str">
        <f>IF(Tableau1[[#This Row],[Nom
]]&lt;&gt;"",VLOOKUP(Tableau1[[#This Row],[Matricule 
]],BASEDATA,5,FALSE),"")</f>
        <v/>
      </c>
      <c r="B416" s="217" t="str">
        <f>IF(Tableau1[[#This Row],[Nom
]]&lt;&gt;"",VLOOKUP(Tableau1[[#This Row],[Matricule 
]],BASEDATA,3,FALSE),"")</f>
        <v/>
      </c>
      <c r="C416" s="218" t="str">
        <f>IF(Tableau1[[#This Row],[Nom
]]&lt;&gt;"",VLOOKUP(Tableau1[[#This Row],[Matricule 
]],BASEDATA,2,FALSE),"")</f>
        <v/>
      </c>
      <c r="D416" s="219" t="str">
        <f>IF(Tableau1[[#This Row],[Nom
]]&lt;&gt;"",VLOOKUP(E416,DATA!A:U,3,FALSE),"")</f>
        <v/>
      </c>
      <c r="E416" s="220"/>
      <c r="F416" s="219" t="str">
        <f>IF(Tableau1[[#This Row],[Nom
]]&lt;&gt;"",VLOOKUP(E416,DATA!A:U,2,FALSE),"")</f>
        <v/>
      </c>
      <c r="G416" s="205" t="s">
        <v>9</v>
      </c>
      <c r="H416" s="205"/>
      <c r="I416" s="221"/>
      <c r="J416" s="205"/>
      <c r="K416" s="206"/>
      <c r="L416" s="207"/>
      <c r="M416" s="222"/>
      <c r="N416" s="223"/>
      <c r="O416" s="222"/>
      <c r="P416" s="223"/>
    </row>
    <row r="417" spans="1:16" x14ac:dyDescent="0.35">
      <c r="A417" s="217" t="str">
        <f>IF(Tableau1[[#This Row],[Nom
]]&lt;&gt;"",VLOOKUP(Tableau1[[#This Row],[Matricule 
]],BASEDATA,5,FALSE),"")</f>
        <v/>
      </c>
      <c r="B417" s="217" t="str">
        <f>IF(Tableau1[[#This Row],[Nom
]]&lt;&gt;"",VLOOKUP(Tableau1[[#This Row],[Matricule 
]],BASEDATA,3,FALSE),"")</f>
        <v/>
      </c>
      <c r="C417" s="218" t="str">
        <f>IF(Tableau1[[#This Row],[Nom
]]&lt;&gt;"",VLOOKUP(Tableau1[[#This Row],[Matricule 
]],BASEDATA,2,FALSE),"")</f>
        <v/>
      </c>
      <c r="D417" s="219" t="str">
        <f>IF(Tableau1[[#This Row],[Nom
]]&lt;&gt;"",VLOOKUP(E417,DATA!A:U,3,FALSE),"")</f>
        <v/>
      </c>
      <c r="E417" s="220"/>
      <c r="F417" s="219" t="str">
        <f>IF(Tableau1[[#This Row],[Nom
]]&lt;&gt;"",VLOOKUP(E417,DATA!A:U,2,FALSE),"")</f>
        <v/>
      </c>
      <c r="G417" s="205" t="s">
        <v>9</v>
      </c>
      <c r="H417" s="205"/>
      <c r="I417" s="221"/>
      <c r="J417" s="205"/>
      <c r="K417" s="206"/>
      <c r="L417" s="207"/>
      <c r="M417" s="222"/>
      <c r="N417" s="223"/>
      <c r="O417" s="222"/>
      <c r="P417" s="223"/>
    </row>
    <row r="418" spans="1:16" x14ac:dyDescent="0.35">
      <c r="A418" s="217" t="str">
        <f>IF(Tableau1[[#This Row],[Nom
]]&lt;&gt;"",VLOOKUP(Tableau1[[#This Row],[Matricule 
]],BASEDATA,5,FALSE),"")</f>
        <v/>
      </c>
      <c r="B418" s="217" t="str">
        <f>IF(Tableau1[[#This Row],[Nom
]]&lt;&gt;"",VLOOKUP(Tableau1[[#This Row],[Matricule 
]],BASEDATA,3,FALSE),"")</f>
        <v/>
      </c>
      <c r="C418" s="218" t="str">
        <f>IF(Tableau1[[#This Row],[Nom
]]&lt;&gt;"",VLOOKUP(Tableau1[[#This Row],[Matricule 
]],BASEDATA,2,FALSE),"")</f>
        <v/>
      </c>
      <c r="D418" s="219" t="str">
        <f>IF(Tableau1[[#This Row],[Nom
]]&lt;&gt;"",VLOOKUP(E418,DATA!A:U,3,FALSE),"")</f>
        <v/>
      </c>
      <c r="E418" s="220"/>
      <c r="F418" s="219" t="str">
        <f>IF(Tableau1[[#This Row],[Nom
]]&lt;&gt;"",VLOOKUP(E418,DATA!A:U,2,FALSE),"")</f>
        <v/>
      </c>
      <c r="G418" s="205" t="s">
        <v>9</v>
      </c>
      <c r="H418" s="205"/>
      <c r="I418" s="221"/>
      <c r="J418" s="205"/>
      <c r="K418" s="206"/>
      <c r="L418" s="207"/>
      <c r="M418" s="222"/>
      <c r="N418" s="223"/>
      <c r="O418" s="222"/>
      <c r="P418" s="223"/>
    </row>
    <row r="419" spans="1:16" x14ac:dyDescent="0.35">
      <c r="A419" s="217" t="str">
        <f>IF(Tableau1[[#This Row],[Nom
]]&lt;&gt;"",VLOOKUP(Tableau1[[#This Row],[Matricule 
]],BASEDATA,5,FALSE),"")</f>
        <v/>
      </c>
      <c r="B419" s="217" t="str">
        <f>IF(Tableau1[[#This Row],[Nom
]]&lt;&gt;"",VLOOKUP(Tableau1[[#This Row],[Matricule 
]],BASEDATA,3,FALSE),"")</f>
        <v/>
      </c>
      <c r="C419" s="218" t="str">
        <f>IF(Tableau1[[#This Row],[Nom
]]&lt;&gt;"",VLOOKUP(Tableau1[[#This Row],[Matricule 
]],BASEDATA,2,FALSE),"")</f>
        <v/>
      </c>
      <c r="D419" s="219" t="str">
        <f>IF(Tableau1[[#This Row],[Nom
]]&lt;&gt;"",VLOOKUP(E419,DATA!A:U,3,FALSE),"")</f>
        <v/>
      </c>
      <c r="E419" s="220"/>
      <c r="F419" s="219" t="str">
        <f>IF(Tableau1[[#This Row],[Nom
]]&lt;&gt;"",VLOOKUP(E419,DATA!A:U,2,FALSE),"")</f>
        <v/>
      </c>
      <c r="G419" s="205" t="s">
        <v>9</v>
      </c>
      <c r="H419" s="205"/>
      <c r="I419" s="221"/>
      <c r="J419" s="205"/>
      <c r="K419" s="206"/>
      <c r="L419" s="207"/>
      <c r="M419" s="222"/>
      <c r="N419" s="223"/>
      <c r="O419" s="222"/>
      <c r="P419" s="223"/>
    </row>
    <row r="420" spans="1:16" x14ac:dyDescent="0.35">
      <c r="A420" s="217" t="str">
        <f>IF(Tableau1[[#This Row],[Nom
]]&lt;&gt;"",VLOOKUP(Tableau1[[#This Row],[Matricule 
]],BASEDATA,5,FALSE),"")</f>
        <v/>
      </c>
      <c r="B420" s="217" t="str">
        <f>IF(Tableau1[[#This Row],[Nom
]]&lt;&gt;"",VLOOKUP(Tableau1[[#This Row],[Matricule 
]],BASEDATA,3,FALSE),"")</f>
        <v/>
      </c>
      <c r="C420" s="218" t="str">
        <f>IF(Tableau1[[#This Row],[Nom
]]&lt;&gt;"",VLOOKUP(Tableau1[[#This Row],[Matricule 
]],BASEDATA,2,FALSE),"")</f>
        <v/>
      </c>
      <c r="D420" s="219" t="str">
        <f>IF(Tableau1[[#This Row],[Nom
]]&lt;&gt;"",VLOOKUP(E420,DATA!A:U,3,FALSE),"")</f>
        <v/>
      </c>
      <c r="E420" s="220"/>
      <c r="F420" s="219" t="str">
        <f>IF(Tableau1[[#This Row],[Nom
]]&lt;&gt;"",VLOOKUP(E420,DATA!A:U,2,FALSE),"")</f>
        <v/>
      </c>
      <c r="G420" s="205" t="s">
        <v>9</v>
      </c>
      <c r="H420" s="205"/>
      <c r="I420" s="221"/>
      <c r="J420" s="205"/>
      <c r="K420" s="206"/>
      <c r="L420" s="207"/>
      <c r="M420" s="222"/>
      <c r="N420" s="223"/>
      <c r="O420" s="222"/>
      <c r="P420" s="223"/>
    </row>
    <row r="421" spans="1:16" x14ac:dyDescent="0.35">
      <c r="A421" s="217" t="str">
        <f>IF(Tableau1[[#This Row],[Nom
]]&lt;&gt;"",VLOOKUP(Tableau1[[#This Row],[Matricule 
]],BASEDATA,5,FALSE),"")</f>
        <v/>
      </c>
      <c r="B421" s="217" t="str">
        <f>IF(Tableau1[[#This Row],[Nom
]]&lt;&gt;"",VLOOKUP(Tableau1[[#This Row],[Matricule 
]],BASEDATA,3,FALSE),"")</f>
        <v/>
      </c>
      <c r="C421" s="218" t="str">
        <f>IF(Tableau1[[#This Row],[Nom
]]&lt;&gt;"",VLOOKUP(Tableau1[[#This Row],[Matricule 
]],BASEDATA,2,FALSE),"")</f>
        <v/>
      </c>
      <c r="D421" s="219" t="str">
        <f>IF(Tableau1[[#This Row],[Nom
]]&lt;&gt;"",VLOOKUP(E421,DATA!A:U,3,FALSE),"")</f>
        <v/>
      </c>
      <c r="E421" s="220"/>
      <c r="F421" s="219" t="str">
        <f>IF(Tableau1[[#This Row],[Nom
]]&lt;&gt;"",VLOOKUP(E421,DATA!A:U,2,FALSE),"")</f>
        <v/>
      </c>
      <c r="G421" s="205" t="s">
        <v>9</v>
      </c>
      <c r="H421" s="205"/>
      <c r="I421" s="221"/>
      <c r="J421" s="205"/>
      <c r="K421" s="206"/>
      <c r="L421" s="207"/>
      <c r="M421" s="222"/>
      <c r="N421" s="223"/>
      <c r="O421" s="222"/>
      <c r="P421" s="223"/>
    </row>
    <row r="422" spans="1:16" x14ac:dyDescent="0.35">
      <c r="A422" s="217" t="str">
        <f>IF(Tableau1[[#This Row],[Nom
]]&lt;&gt;"",VLOOKUP(Tableau1[[#This Row],[Matricule 
]],BASEDATA,5,FALSE),"")</f>
        <v/>
      </c>
      <c r="B422" s="217" t="str">
        <f>IF(Tableau1[[#This Row],[Nom
]]&lt;&gt;"",VLOOKUP(Tableau1[[#This Row],[Matricule 
]],BASEDATA,3,FALSE),"")</f>
        <v/>
      </c>
      <c r="C422" s="218" t="str">
        <f>IF(Tableau1[[#This Row],[Nom
]]&lt;&gt;"",VLOOKUP(Tableau1[[#This Row],[Matricule 
]],BASEDATA,2,FALSE),"")</f>
        <v/>
      </c>
      <c r="D422" s="219" t="str">
        <f>IF(Tableau1[[#This Row],[Nom
]]&lt;&gt;"",VLOOKUP(E422,DATA!A:U,3,FALSE),"")</f>
        <v/>
      </c>
      <c r="E422" s="220"/>
      <c r="F422" s="219" t="str">
        <f>IF(Tableau1[[#This Row],[Nom
]]&lt;&gt;"",VLOOKUP(E422,DATA!A:U,2,FALSE),"")</f>
        <v/>
      </c>
      <c r="G422" s="205" t="s">
        <v>9</v>
      </c>
      <c r="H422" s="205"/>
      <c r="I422" s="221"/>
      <c r="J422" s="205"/>
      <c r="K422" s="206"/>
      <c r="L422" s="207"/>
      <c r="M422" s="222"/>
      <c r="N422" s="223"/>
      <c r="O422" s="222"/>
      <c r="P422" s="223"/>
    </row>
    <row r="423" spans="1:16" x14ac:dyDescent="0.35">
      <c r="A423" s="217" t="str">
        <f>IF(Tableau1[[#This Row],[Nom
]]&lt;&gt;"",VLOOKUP(Tableau1[[#This Row],[Matricule 
]],BASEDATA,5,FALSE),"")</f>
        <v/>
      </c>
      <c r="B423" s="217" t="str">
        <f>IF(Tableau1[[#This Row],[Nom
]]&lt;&gt;"",VLOOKUP(Tableau1[[#This Row],[Matricule 
]],BASEDATA,3,FALSE),"")</f>
        <v/>
      </c>
      <c r="C423" s="218" t="str">
        <f>IF(Tableau1[[#This Row],[Nom
]]&lt;&gt;"",VLOOKUP(Tableau1[[#This Row],[Matricule 
]],BASEDATA,2,FALSE),"")</f>
        <v/>
      </c>
      <c r="D423" s="219" t="str">
        <f>IF(Tableau1[[#This Row],[Nom
]]&lt;&gt;"",VLOOKUP(E423,DATA!A:U,3,FALSE),"")</f>
        <v/>
      </c>
      <c r="E423" s="220"/>
      <c r="F423" s="219" t="str">
        <f>IF(Tableau1[[#This Row],[Nom
]]&lt;&gt;"",VLOOKUP(E423,DATA!A:U,2,FALSE),"")</f>
        <v/>
      </c>
      <c r="G423" s="205" t="s">
        <v>9</v>
      </c>
      <c r="H423" s="205"/>
      <c r="I423" s="221"/>
      <c r="J423" s="205"/>
      <c r="K423" s="206"/>
      <c r="L423" s="207"/>
      <c r="M423" s="222"/>
      <c r="N423" s="223"/>
      <c r="O423" s="222"/>
      <c r="P423" s="223"/>
    </row>
    <row r="424" spans="1:16" x14ac:dyDescent="0.35">
      <c r="A424" s="217" t="str">
        <f>IF(Tableau1[[#This Row],[Nom
]]&lt;&gt;"",VLOOKUP(Tableau1[[#This Row],[Matricule 
]],BASEDATA,5,FALSE),"")</f>
        <v/>
      </c>
      <c r="B424" s="217" t="str">
        <f>IF(Tableau1[[#This Row],[Nom
]]&lt;&gt;"",VLOOKUP(Tableau1[[#This Row],[Matricule 
]],BASEDATA,3,FALSE),"")</f>
        <v/>
      </c>
      <c r="C424" s="218" t="str">
        <f>IF(Tableau1[[#This Row],[Nom
]]&lt;&gt;"",VLOOKUP(Tableau1[[#This Row],[Matricule 
]],BASEDATA,2,FALSE),"")</f>
        <v/>
      </c>
      <c r="D424" s="219" t="str">
        <f>IF(Tableau1[[#This Row],[Nom
]]&lt;&gt;"",VLOOKUP(E424,DATA!A:U,3,FALSE),"")</f>
        <v/>
      </c>
      <c r="E424" s="220"/>
      <c r="F424" s="219" t="str">
        <f>IF(Tableau1[[#This Row],[Nom
]]&lt;&gt;"",VLOOKUP(E424,DATA!A:U,2,FALSE),"")</f>
        <v/>
      </c>
      <c r="G424" s="205" t="s">
        <v>9</v>
      </c>
      <c r="H424" s="205"/>
      <c r="I424" s="221"/>
      <c r="J424" s="205"/>
      <c r="K424" s="206"/>
      <c r="L424" s="207"/>
      <c r="M424" s="222"/>
      <c r="N424" s="223"/>
      <c r="O424" s="222"/>
      <c r="P424" s="223"/>
    </row>
    <row r="425" spans="1:16" x14ac:dyDescent="0.35">
      <c r="A425" s="217" t="str">
        <f>IF(Tableau1[[#This Row],[Nom
]]&lt;&gt;"",VLOOKUP(Tableau1[[#This Row],[Matricule 
]],BASEDATA,5,FALSE),"")</f>
        <v/>
      </c>
      <c r="B425" s="217" t="str">
        <f>IF(Tableau1[[#This Row],[Nom
]]&lt;&gt;"",VLOOKUP(Tableau1[[#This Row],[Matricule 
]],BASEDATA,3,FALSE),"")</f>
        <v/>
      </c>
      <c r="C425" s="218" t="str">
        <f>IF(Tableau1[[#This Row],[Nom
]]&lt;&gt;"",VLOOKUP(Tableau1[[#This Row],[Matricule 
]],BASEDATA,2,FALSE),"")</f>
        <v/>
      </c>
      <c r="D425" s="219" t="str">
        <f>IF(Tableau1[[#This Row],[Nom
]]&lt;&gt;"",VLOOKUP(E425,DATA!A:U,3,FALSE),"")</f>
        <v/>
      </c>
      <c r="E425" s="220"/>
      <c r="F425" s="219" t="str">
        <f>IF(Tableau1[[#This Row],[Nom
]]&lt;&gt;"",VLOOKUP(E425,DATA!A:U,2,FALSE),"")</f>
        <v/>
      </c>
      <c r="G425" s="205" t="s">
        <v>9</v>
      </c>
      <c r="H425" s="205"/>
      <c r="I425" s="221"/>
      <c r="J425" s="205"/>
      <c r="K425" s="206"/>
      <c r="L425" s="207"/>
      <c r="M425" s="222"/>
      <c r="N425" s="223"/>
      <c r="O425" s="222"/>
      <c r="P425" s="223"/>
    </row>
    <row r="426" spans="1:16" x14ac:dyDescent="0.35">
      <c r="A426" s="217" t="str">
        <f>IF(Tableau1[[#This Row],[Nom
]]&lt;&gt;"",VLOOKUP(Tableau1[[#This Row],[Matricule 
]],BASEDATA,5,FALSE),"")</f>
        <v/>
      </c>
      <c r="B426" s="217" t="str">
        <f>IF(Tableau1[[#This Row],[Nom
]]&lt;&gt;"",VLOOKUP(Tableau1[[#This Row],[Matricule 
]],BASEDATA,3,FALSE),"")</f>
        <v/>
      </c>
      <c r="C426" s="218" t="str">
        <f>IF(Tableau1[[#This Row],[Nom
]]&lt;&gt;"",VLOOKUP(Tableau1[[#This Row],[Matricule 
]],BASEDATA,2,FALSE),"")</f>
        <v/>
      </c>
      <c r="D426" s="219" t="str">
        <f>IF(Tableau1[[#This Row],[Nom
]]&lt;&gt;"",VLOOKUP(E426,DATA!A:U,3,FALSE),"")</f>
        <v/>
      </c>
      <c r="E426" s="220"/>
      <c r="F426" s="219" t="str">
        <f>IF(Tableau1[[#This Row],[Nom
]]&lt;&gt;"",VLOOKUP(E426,DATA!A:U,2,FALSE),"")</f>
        <v/>
      </c>
      <c r="G426" s="205" t="s">
        <v>9</v>
      </c>
      <c r="H426" s="205"/>
      <c r="I426" s="221"/>
      <c r="J426" s="205"/>
      <c r="K426" s="206"/>
      <c r="L426" s="207"/>
      <c r="M426" s="222"/>
      <c r="N426" s="223"/>
      <c r="O426" s="222"/>
      <c r="P426" s="223"/>
    </row>
    <row r="427" spans="1:16" x14ac:dyDescent="0.35">
      <c r="A427" s="217" t="str">
        <f>IF(Tableau1[[#This Row],[Nom
]]&lt;&gt;"",VLOOKUP(Tableau1[[#This Row],[Matricule 
]],BASEDATA,5,FALSE),"")</f>
        <v/>
      </c>
      <c r="B427" s="217" t="str">
        <f>IF(Tableau1[[#This Row],[Nom
]]&lt;&gt;"",VLOOKUP(Tableau1[[#This Row],[Matricule 
]],BASEDATA,3,FALSE),"")</f>
        <v/>
      </c>
      <c r="C427" s="218" t="str">
        <f>IF(Tableau1[[#This Row],[Nom
]]&lt;&gt;"",VLOOKUP(Tableau1[[#This Row],[Matricule 
]],BASEDATA,2,FALSE),"")</f>
        <v/>
      </c>
      <c r="D427" s="219" t="str">
        <f>IF(Tableau1[[#This Row],[Nom
]]&lt;&gt;"",VLOOKUP(E427,DATA!A:U,3,FALSE),"")</f>
        <v/>
      </c>
      <c r="E427" s="220"/>
      <c r="F427" s="219" t="str">
        <f>IF(Tableau1[[#This Row],[Nom
]]&lt;&gt;"",VLOOKUP(E427,DATA!A:U,2,FALSE),"")</f>
        <v/>
      </c>
      <c r="G427" s="205" t="s">
        <v>9</v>
      </c>
      <c r="H427" s="205"/>
      <c r="I427" s="221"/>
      <c r="J427" s="205"/>
      <c r="K427" s="206"/>
      <c r="L427" s="207"/>
      <c r="M427" s="222"/>
      <c r="N427" s="223"/>
      <c r="O427" s="222"/>
      <c r="P427" s="223"/>
    </row>
    <row r="428" spans="1:16" x14ac:dyDescent="0.35">
      <c r="A428" s="217" t="str">
        <f>IF(Tableau1[[#This Row],[Nom
]]&lt;&gt;"",VLOOKUP(Tableau1[[#This Row],[Matricule 
]],BASEDATA,5,FALSE),"")</f>
        <v/>
      </c>
      <c r="B428" s="217" t="str">
        <f>IF(Tableau1[[#This Row],[Nom
]]&lt;&gt;"",VLOOKUP(Tableau1[[#This Row],[Matricule 
]],BASEDATA,3,FALSE),"")</f>
        <v/>
      </c>
      <c r="C428" s="218" t="str">
        <f>IF(Tableau1[[#This Row],[Nom
]]&lt;&gt;"",VLOOKUP(Tableau1[[#This Row],[Matricule 
]],BASEDATA,2,FALSE),"")</f>
        <v/>
      </c>
      <c r="D428" s="219" t="str">
        <f>IF(Tableau1[[#This Row],[Nom
]]&lt;&gt;"",VLOOKUP(E428,DATA!A:U,3,FALSE),"")</f>
        <v/>
      </c>
      <c r="E428" s="220"/>
      <c r="F428" s="219" t="str">
        <f>IF(Tableau1[[#This Row],[Nom
]]&lt;&gt;"",VLOOKUP(E428,DATA!A:U,2,FALSE),"")</f>
        <v/>
      </c>
      <c r="G428" s="205" t="s">
        <v>9</v>
      </c>
      <c r="H428" s="205"/>
      <c r="I428" s="221"/>
      <c r="J428" s="205"/>
      <c r="K428" s="206"/>
      <c r="L428" s="207"/>
      <c r="M428" s="222"/>
      <c r="N428" s="223"/>
      <c r="O428" s="222"/>
      <c r="P428" s="223"/>
    </row>
    <row r="429" spans="1:16" x14ac:dyDescent="0.35">
      <c r="A429" s="217" t="str">
        <f>IF(Tableau1[[#This Row],[Nom
]]&lt;&gt;"",VLOOKUP(Tableau1[[#This Row],[Matricule 
]],BASEDATA,5,FALSE),"")</f>
        <v/>
      </c>
      <c r="B429" s="217" t="str">
        <f>IF(Tableau1[[#This Row],[Nom
]]&lt;&gt;"",VLOOKUP(Tableau1[[#This Row],[Matricule 
]],BASEDATA,3,FALSE),"")</f>
        <v/>
      </c>
      <c r="C429" s="218" t="str">
        <f>IF(Tableau1[[#This Row],[Nom
]]&lt;&gt;"",VLOOKUP(Tableau1[[#This Row],[Matricule 
]],BASEDATA,2,FALSE),"")</f>
        <v/>
      </c>
      <c r="D429" s="219" t="str">
        <f>IF(Tableau1[[#This Row],[Nom
]]&lt;&gt;"",VLOOKUP(E429,DATA!A:U,3,FALSE),"")</f>
        <v/>
      </c>
      <c r="E429" s="220"/>
      <c r="F429" s="219" t="str">
        <f>IF(Tableau1[[#This Row],[Nom
]]&lt;&gt;"",VLOOKUP(E429,DATA!A:U,2,FALSE),"")</f>
        <v/>
      </c>
      <c r="G429" s="205" t="s">
        <v>9</v>
      </c>
      <c r="H429" s="205"/>
      <c r="I429" s="221"/>
      <c r="J429" s="205"/>
      <c r="K429" s="206"/>
      <c r="L429" s="207"/>
      <c r="M429" s="222"/>
      <c r="N429" s="223"/>
      <c r="O429" s="222"/>
      <c r="P429" s="223"/>
    </row>
    <row r="430" spans="1:16" x14ac:dyDescent="0.35">
      <c r="A430" s="217" t="str">
        <f>IF(Tableau1[[#This Row],[Nom
]]&lt;&gt;"",VLOOKUP(Tableau1[[#This Row],[Matricule 
]],BASEDATA,5,FALSE),"")</f>
        <v/>
      </c>
      <c r="B430" s="217" t="str">
        <f>IF(Tableau1[[#This Row],[Nom
]]&lt;&gt;"",VLOOKUP(Tableau1[[#This Row],[Matricule 
]],BASEDATA,3,FALSE),"")</f>
        <v/>
      </c>
      <c r="C430" s="218" t="str">
        <f>IF(Tableau1[[#This Row],[Nom
]]&lt;&gt;"",VLOOKUP(Tableau1[[#This Row],[Matricule 
]],BASEDATA,2,FALSE),"")</f>
        <v/>
      </c>
      <c r="D430" s="219" t="str">
        <f>IF(Tableau1[[#This Row],[Nom
]]&lt;&gt;"",VLOOKUP(E430,DATA!A:U,3,FALSE),"")</f>
        <v/>
      </c>
      <c r="E430" s="220"/>
      <c r="F430" s="219" t="str">
        <f>IF(Tableau1[[#This Row],[Nom
]]&lt;&gt;"",VLOOKUP(E430,DATA!A:U,2,FALSE),"")</f>
        <v/>
      </c>
      <c r="G430" s="205" t="s">
        <v>9</v>
      </c>
      <c r="H430" s="205"/>
      <c r="I430" s="221"/>
      <c r="J430" s="205"/>
      <c r="K430" s="206"/>
      <c r="L430" s="207"/>
      <c r="M430" s="222"/>
      <c r="N430" s="223"/>
      <c r="O430" s="222"/>
      <c r="P430" s="223"/>
    </row>
    <row r="431" spans="1:16" x14ac:dyDescent="0.35">
      <c r="A431" s="217" t="str">
        <f>IF(Tableau1[[#This Row],[Nom
]]&lt;&gt;"",VLOOKUP(Tableau1[[#This Row],[Matricule 
]],BASEDATA,5,FALSE),"")</f>
        <v/>
      </c>
      <c r="B431" s="217" t="str">
        <f>IF(Tableau1[[#This Row],[Nom
]]&lt;&gt;"",VLOOKUP(Tableau1[[#This Row],[Matricule 
]],BASEDATA,3,FALSE),"")</f>
        <v/>
      </c>
      <c r="C431" s="218" t="str">
        <f>IF(Tableau1[[#This Row],[Nom
]]&lt;&gt;"",VLOOKUP(Tableau1[[#This Row],[Matricule 
]],BASEDATA,2,FALSE),"")</f>
        <v/>
      </c>
      <c r="D431" s="219" t="str">
        <f>IF(Tableau1[[#This Row],[Nom
]]&lt;&gt;"",VLOOKUP(E431,DATA!A:U,3,FALSE),"")</f>
        <v/>
      </c>
      <c r="E431" s="220"/>
      <c r="F431" s="219" t="str">
        <f>IF(Tableau1[[#This Row],[Nom
]]&lt;&gt;"",VLOOKUP(E431,DATA!A:U,2,FALSE),"")</f>
        <v/>
      </c>
      <c r="G431" s="205" t="s">
        <v>9</v>
      </c>
      <c r="H431" s="205"/>
      <c r="I431" s="221"/>
      <c r="J431" s="205"/>
      <c r="K431" s="206"/>
      <c r="L431" s="207"/>
      <c r="M431" s="222"/>
      <c r="N431" s="223"/>
      <c r="O431" s="222"/>
      <c r="P431" s="223"/>
    </row>
    <row r="432" spans="1:16" x14ac:dyDescent="0.35">
      <c r="A432" s="217" t="str">
        <f>IF(Tableau1[[#This Row],[Nom
]]&lt;&gt;"",VLOOKUP(Tableau1[[#This Row],[Matricule 
]],BASEDATA,5,FALSE),"")</f>
        <v/>
      </c>
      <c r="B432" s="217" t="str">
        <f>IF(Tableau1[[#This Row],[Nom
]]&lt;&gt;"",VLOOKUP(Tableau1[[#This Row],[Matricule 
]],BASEDATA,3,FALSE),"")</f>
        <v/>
      </c>
      <c r="C432" s="218" t="str">
        <f>IF(Tableau1[[#This Row],[Nom
]]&lt;&gt;"",VLOOKUP(Tableau1[[#This Row],[Matricule 
]],BASEDATA,2,FALSE),"")</f>
        <v/>
      </c>
      <c r="D432" s="219" t="str">
        <f>IF(Tableau1[[#This Row],[Nom
]]&lt;&gt;"",VLOOKUP(E432,DATA!A:U,3,FALSE),"")</f>
        <v/>
      </c>
      <c r="E432" s="220"/>
      <c r="F432" s="219" t="str">
        <f>IF(Tableau1[[#This Row],[Nom
]]&lt;&gt;"",VLOOKUP(E432,DATA!A:U,2,FALSE),"")</f>
        <v/>
      </c>
      <c r="G432" s="205" t="s">
        <v>9</v>
      </c>
      <c r="H432" s="205"/>
      <c r="I432" s="221"/>
      <c r="J432" s="205"/>
      <c r="K432" s="206"/>
      <c r="L432" s="207"/>
      <c r="M432" s="222"/>
      <c r="N432" s="223"/>
      <c r="O432" s="222"/>
      <c r="P432" s="223"/>
    </row>
    <row r="433" spans="1:16" x14ac:dyDescent="0.35">
      <c r="A433" s="217" t="str">
        <f>IF(Tableau1[[#This Row],[Nom
]]&lt;&gt;"",VLOOKUP(Tableau1[[#This Row],[Matricule 
]],BASEDATA,5,FALSE),"")</f>
        <v/>
      </c>
      <c r="B433" s="217" t="str">
        <f>IF(Tableau1[[#This Row],[Nom
]]&lt;&gt;"",VLOOKUP(Tableau1[[#This Row],[Matricule 
]],BASEDATA,3,FALSE),"")</f>
        <v/>
      </c>
      <c r="C433" s="218" t="str">
        <f>IF(Tableau1[[#This Row],[Nom
]]&lt;&gt;"",VLOOKUP(Tableau1[[#This Row],[Matricule 
]],BASEDATA,2,FALSE),"")</f>
        <v/>
      </c>
      <c r="D433" s="219" t="str">
        <f>IF(Tableau1[[#This Row],[Nom
]]&lt;&gt;"",VLOOKUP(E433,DATA!A:U,3,FALSE),"")</f>
        <v/>
      </c>
      <c r="E433" s="220"/>
      <c r="F433" s="219" t="str">
        <f>IF(Tableau1[[#This Row],[Nom
]]&lt;&gt;"",VLOOKUP(E433,DATA!A:U,2,FALSE),"")</f>
        <v/>
      </c>
      <c r="G433" s="205" t="s">
        <v>9</v>
      </c>
      <c r="H433" s="205"/>
      <c r="I433" s="221"/>
      <c r="J433" s="205"/>
      <c r="K433" s="206"/>
      <c r="L433" s="207"/>
      <c r="M433" s="222"/>
      <c r="N433" s="223"/>
      <c r="O433" s="222"/>
      <c r="P433" s="223"/>
    </row>
    <row r="434" spans="1:16" x14ac:dyDescent="0.35">
      <c r="A434" s="217" t="str">
        <f>IF(Tableau1[[#This Row],[Nom
]]&lt;&gt;"",VLOOKUP(Tableau1[[#This Row],[Matricule 
]],BASEDATA,5,FALSE),"")</f>
        <v/>
      </c>
      <c r="B434" s="217" t="str">
        <f>IF(Tableau1[[#This Row],[Nom
]]&lt;&gt;"",VLOOKUP(Tableau1[[#This Row],[Matricule 
]],BASEDATA,3,FALSE),"")</f>
        <v/>
      </c>
      <c r="C434" s="218" t="str">
        <f>IF(Tableau1[[#This Row],[Nom
]]&lt;&gt;"",VLOOKUP(Tableau1[[#This Row],[Matricule 
]],BASEDATA,2,FALSE),"")</f>
        <v/>
      </c>
      <c r="D434" s="219" t="str">
        <f>IF(Tableau1[[#This Row],[Nom
]]&lt;&gt;"",VLOOKUP(E434,DATA!A:U,3,FALSE),"")</f>
        <v/>
      </c>
      <c r="E434" s="220"/>
      <c r="F434" s="219" t="str">
        <f>IF(Tableau1[[#This Row],[Nom
]]&lt;&gt;"",VLOOKUP(E434,DATA!A:U,2,FALSE),"")</f>
        <v/>
      </c>
      <c r="G434" s="205" t="s">
        <v>9</v>
      </c>
      <c r="H434" s="205"/>
      <c r="I434" s="221"/>
      <c r="J434" s="205"/>
      <c r="K434" s="206"/>
      <c r="L434" s="207"/>
      <c r="M434" s="222"/>
      <c r="N434" s="223"/>
      <c r="O434" s="222"/>
      <c r="P434" s="223"/>
    </row>
    <row r="435" spans="1:16" x14ac:dyDescent="0.35">
      <c r="A435" s="217" t="str">
        <f>IF(Tableau1[[#This Row],[Nom
]]&lt;&gt;"",VLOOKUP(Tableau1[[#This Row],[Matricule 
]],BASEDATA,5,FALSE),"")</f>
        <v/>
      </c>
      <c r="B435" s="217" t="str">
        <f>IF(Tableau1[[#This Row],[Nom
]]&lt;&gt;"",VLOOKUP(Tableau1[[#This Row],[Matricule 
]],BASEDATA,3,FALSE),"")</f>
        <v/>
      </c>
      <c r="C435" s="218" t="str">
        <f>IF(Tableau1[[#This Row],[Nom
]]&lt;&gt;"",VLOOKUP(Tableau1[[#This Row],[Matricule 
]],BASEDATA,2,FALSE),"")</f>
        <v/>
      </c>
      <c r="D435" s="219" t="str">
        <f>IF(Tableau1[[#This Row],[Nom
]]&lt;&gt;"",VLOOKUP(E435,DATA!A:U,3,FALSE),"")</f>
        <v/>
      </c>
      <c r="E435" s="220"/>
      <c r="F435" s="219" t="str">
        <f>IF(Tableau1[[#This Row],[Nom
]]&lt;&gt;"",VLOOKUP(E435,DATA!A:U,2,FALSE),"")</f>
        <v/>
      </c>
      <c r="G435" s="205" t="s">
        <v>9</v>
      </c>
      <c r="H435" s="205"/>
      <c r="I435" s="221"/>
      <c r="J435" s="205"/>
      <c r="K435" s="206"/>
      <c r="L435" s="207"/>
      <c r="M435" s="222"/>
      <c r="N435" s="223"/>
      <c r="O435" s="222"/>
      <c r="P435" s="223"/>
    </row>
    <row r="436" spans="1:16" x14ac:dyDescent="0.35">
      <c r="A436" s="217" t="str">
        <f>IF(Tableau1[[#This Row],[Nom
]]&lt;&gt;"",VLOOKUP(Tableau1[[#This Row],[Matricule 
]],BASEDATA,5,FALSE),"")</f>
        <v/>
      </c>
      <c r="B436" s="217" t="str">
        <f>IF(Tableau1[[#This Row],[Nom
]]&lt;&gt;"",VLOOKUP(Tableau1[[#This Row],[Matricule 
]],BASEDATA,3,FALSE),"")</f>
        <v/>
      </c>
      <c r="C436" s="218" t="str">
        <f>IF(Tableau1[[#This Row],[Nom
]]&lt;&gt;"",VLOOKUP(Tableau1[[#This Row],[Matricule 
]],BASEDATA,2,FALSE),"")</f>
        <v/>
      </c>
      <c r="D436" s="219" t="str">
        <f>IF(Tableau1[[#This Row],[Nom
]]&lt;&gt;"",VLOOKUP(E436,DATA!A:U,3,FALSE),"")</f>
        <v/>
      </c>
      <c r="E436" s="220"/>
      <c r="F436" s="219" t="str">
        <f>IF(Tableau1[[#This Row],[Nom
]]&lt;&gt;"",VLOOKUP(E436,DATA!A:U,2,FALSE),"")</f>
        <v/>
      </c>
      <c r="G436" s="205" t="s">
        <v>9</v>
      </c>
      <c r="H436" s="205"/>
      <c r="I436" s="221"/>
      <c r="J436" s="205"/>
      <c r="K436" s="206"/>
      <c r="L436" s="207"/>
      <c r="M436" s="222"/>
      <c r="N436" s="223"/>
      <c r="O436" s="222"/>
      <c r="P436" s="223"/>
    </row>
    <row r="437" spans="1:16" x14ac:dyDescent="0.35">
      <c r="A437" s="217" t="str">
        <f>IF(Tableau1[[#This Row],[Nom
]]&lt;&gt;"",VLOOKUP(Tableau1[[#This Row],[Matricule 
]],BASEDATA,5,FALSE),"")</f>
        <v/>
      </c>
      <c r="B437" s="217" t="str">
        <f>IF(Tableau1[[#This Row],[Nom
]]&lt;&gt;"",VLOOKUP(Tableau1[[#This Row],[Matricule 
]],BASEDATA,3,FALSE),"")</f>
        <v/>
      </c>
      <c r="C437" s="218" t="str">
        <f>IF(Tableau1[[#This Row],[Nom
]]&lt;&gt;"",VLOOKUP(Tableau1[[#This Row],[Matricule 
]],BASEDATA,2,FALSE),"")</f>
        <v/>
      </c>
      <c r="D437" s="219" t="str">
        <f>IF(Tableau1[[#This Row],[Nom
]]&lt;&gt;"",VLOOKUP(E437,DATA!A:U,3,FALSE),"")</f>
        <v/>
      </c>
      <c r="E437" s="220"/>
      <c r="F437" s="219" t="str">
        <f>IF(Tableau1[[#This Row],[Nom
]]&lt;&gt;"",VLOOKUP(E437,DATA!A:U,2,FALSE),"")</f>
        <v/>
      </c>
      <c r="G437" s="205" t="s">
        <v>9</v>
      </c>
      <c r="H437" s="205"/>
      <c r="I437" s="221"/>
      <c r="J437" s="205"/>
      <c r="K437" s="206"/>
      <c r="L437" s="207"/>
      <c r="M437" s="222"/>
      <c r="N437" s="223"/>
      <c r="O437" s="222"/>
      <c r="P437" s="223"/>
    </row>
    <row r="438" spans="1:16" x14ac:dyDescent="0.35">
      <c r="A438" s="217" t="str">
        <f>IF(Tableau1[[#This Row],[Nom
]]&lt;&gt;"",VLOOKUP(Tableau1[[#This Row],[Matricule 
]],BASEDATA,5,FALSE),"")</f>
        <v/>
      </c>
      <c r="B438" s="217" t="str">
        <f>IF(Tableau1[[#This Row],[Nom
]]&lt;&gt;"",VLOOKUP(Tableau1[[#This Row],[Matricule 
]],BASEDATA,3,FALSE),"")</f>
        <v/>
      </c>
      <c r="C438" s="218" t="str">
        <f>IF(Tableau1[[#This Row],[Nom
]]&lt;&gt;"",VLOOKUP(Tableau1[[#This Row],[Matricule 
]],BASEDATA,2,FALSE),"")</f>
        <v/>
      </c>
      <c r="D438" s="219" t="str">
        <f>IF(Tableau1[[#This Row],[Nom
]]&lt;&gt;"",VLOOKUP(E438,DATA!A:U,3,FALSE),"")</f>
        <v/>
      </c>
      <c r="E438" s="220"/>
      <c r="F438" s="219" t="str">
        <f>IF(Tableau1[[#This Row],[Nom
]]&lt;&gt;"",VLOOKUP(E438,DATA!A:U,2,FALSE),"")</f>
        <v/>
      </c>
      <c r="G438" s="205" t="s">
        <v>9</v>
      </c>
      <c r="H438" s="205"/>
      <c r="I438" s="221"/>
      <c r="J438" s="205"/>
      <c r="K438" s="206"/>
      <c r="L438" s="207"/>
      <c r="M438" s="222"/>
      <c r="N438" s="223"/>
      <c r="O438" s="222"/>
      <c r="P438" s="223"/>
    </row>
    <row r="439" spans="1:16" x14ac:dyDescent="0.35">
      <c r="A439" s="217" t="str">
        <f>IF(Tableau1[[#This Row],[Nom
]]&lt;&gt;"",VLOOKUP(Tableau1[[#This Row],[Matricule 
]],BASEDATA,5,FALSE),"")</f>
        <v/>
      </c>
      <c r="B439" s="217" t="str">
        <f>IF(Tableau1[[#This Row],[Nom
]]&lt;&gt;"",VLOOKUP(Tableau1[[#This Row],[Matricule 
]],BASEDATA,3,FALSE),"")</f>
        <v/>
      </c>
      <c r="C439" s="218" t="str">
        <f>IF(Tableau1[[#This Row],[Nom
]]&lt;&gt;"",VLOOKUP(Tableau1[[#This Row],[Matricule 
]],BASEDATA,2,FALSE),"")</f>
        <v/>
      </c>
      <c r="D439" s="219" t="str">
        <f>IF(Tableau1[[#This Row],[Nom
]]&lt;&gt;"",VLOOKUP(E439,DATA!A:U,3,FALSE),"")</f>
        <v/>
      </c>
      <c r="E439" s="220"/>
      <c r="F439" s="219" t="str">
        <f>IF(Tableau1[[#This Row],[Nom
]]&lt;&gt;"",VLOOKUP(E439,DATA!A:U,2,FALSE),"")</f>
        <v/>
      </c>
      <c r="G439" s="205" t="s">
        <v>9</v>
      </c>
      <c r="H439" s="205"/>
      <c r="I439" s="221"/>
      <c r="J439" s="205"/>
      <c r="K439" s="206"/>
      <c r="L439" s="207"/>
      <c r="M439" s="222"/>
      <c r="N439" s="223"/>
      <c r="O439" s="222"/>
      <c r="P439" s="223"/>
    </row>
    <row r="440" spans="1:16" x14ac:dyDescent="0.35">
      <c r="A440" s="217" t="str">
        <f>IF(Tableau1[[#This Row],[Nom
]]&lt;&gt;"",VLOOKUP(Tableau1[[#This Row],[Matricule 
]],BASEDATA,5,FALSE),"")</f>
        <v/>
      </c>
      <c r="B440" s="217" t="str">
        <f>IF(Tableau1[[#This Row],[Nom
]]&lt;&gt;"",VLOOKUP(Tableau1[[#This Row],[Matricule 
]],BASEDATA,3,FALSE),"")</f>
        <v/>
      </c>
      <c r="C440" s="218" t="str">
        <f>IF(Tableau1[[#This Row],[Nom
]]&lt;&gt;"",VLOOKUP(Tableau1[[#This Row],[Matricule 
]],BASEDATA,2,FALSE),"")</f>
        <v/>
      </c>
      <c r="D440" s="219" t="str">
        <f>IF(Tableau1[[#This Row],[Nom
]]&lt;&gt;"",VLOOKUP(E440,DATA!A:U,3,FALSE),"")</f>
        <v/>
      </c>
      <c r="E440" s="220"/>
      <c r="F440" s="219" t="str">
        <f>IF(Tableau1[[#This Row],[Nom
]]&lt;&gt;"",VLOOKUP(E440,DATA!A:U,2,FALSE),"")</f>
        <v/>
      </c>
      <c r="G440" s="205" t="s">
        <v>9</v>
      </c>
      <c r="H440" s="205"/>
      <c r="I440" s="221"/>
      <c r="J440" s="205"/>
      <c r="K440" s="206"/>
      <c r="L440" s="207"/>
      <c r="M440" s="222"/>
      <c r="N440" s="223"/>
      <c r="O440" s="222"/>
      <c r="P440" s="223"/>
    </row>
    <row r="441" spans="1:16" x14ac:dyDescent="0.35">
      <c r="A441" s="217" t="str">
        <f>IF(Tableau1[[#This Row],[Nom
]]&lt;&gt;"",VLOOKUP(Tableau1[[#This Row],[Matricule 
]],BASEDATA,5,FALSE),"")</f>
        <v/>
      </c>
      <c r="B441" s="217" t="str">
        <f>IF(Tableau1[[#This Row],[Nom
]]&lt;&gt;"",VLOOKUP(Tableau1[[#This Row],[Matricule 
]],BASEDATA,3,FALSE),"")</f>
        <v/>
      </c>
      <c r="C441" s="218" t="str">
        <f>IF(Tableau1[[#This Row],[Nom
]]&lt;&gt;"",VLOOKUP(Tableau1[[#This Row],[Matricule 
]],BASEDATA,2,FALSE),"")</f>
        <v/>
      </c>
      <c r="D441" s="219" t="str">
        <f>IF(Tableau1[[#This Row],[Nom
]]&lt;&gt;"",VLOOKUP(E441,DATA!A:U,3,FALSE),"")</f>
        <v/>
      </c>
      <c r="E441" s="220"/>
      <c r="F441" s="219" t="str">
        <f>IF(Tableau1[[#This Row],[Nom
]]&lt;&gt;"",VLOOKUP(E441,DATA!A:U,2,FALSE),"")</f>
        <v/>
      </c>
      <c r="G441" s="205" t="s">
        <v>9</v>
      </c>
      <c r="H441" s="205"/>
      <c r="I441" s="221"/>
      <c r="J441" s="205"/>
      <c r="K441" s="206"/>
      <c r="L441" s="207"/>
      <c r="M441" s="222"/>
      <c r="N441" s="223"/>
      <c r="O441" s="222"/>
      <c r="P441" s="223"/>
    </row>
    <row r="442" spans="1:16" x14ac:dyDescent="0.35">
      <c r="A442" s="217" t="str">
        <f>IF(Tableau1[[#This Row],[Nom
]]&lt;&gt;"",VLOOKUP(Tableau1[[#This Row],[Matricule 
]],BASEDATA,5,FALSE),"")</f>
        <v/>
      </c>
      <c r="B442" s="217" t="str">
        <f>IF(Tableau1[[#This Row],[Nom
]]&lt;&gt;"",VLOOKUP(Tableau1[[#This Row],[Matricule 
]],BASEDATA,3,FALSE),"")</f>
        <v/>
      </c>
      <c r="C442" s="218" t="str">
        <f>IF(Tableau1[[#This Row],[Nom
]]&lt;&gt;"",VLOOKUP(Tableau1[[#This Row],[Matricule 
]],BASEDATA,2,FALSE),"")</f>
        <v/>
      </c>
      <c r="D442" s="219" t="str">
        <f>IF(Tableau1[[#This Row],[Nom
]]&lt;&gt;"",VLOOKUP(E442,DATA!A:U,3,FALSE),"")</f>
        <v/>
      </c>
      <c r="E442" s="220"/>
      <c r="F442" s="219" t="str">
        <f>IF(Tableau1[[#This Row],[Nom
]]&lt;&gt;"",VLOOKUP(E442,DATA!A:U,2,FALSE),"")</f>
        <v/>
      </c>
      <c r="G442" s="205" t="s">
        <v>9</v>
      </c>
      <c r="H442" s="205"/>
      <c r="I442" s="221"/>
      <c r="J442" s="205"/>
      <c r="K442" s="206"/>
      <c r="L442" s="207"/>
      <c r="M442" s="222"/>
      <c r="N442" s="223"/>
      <c r="O442" s="222"/>
      <c r="P442" s="223"/>
    </row>
    <row r="443" spans="1:16" x14ac:dyDescent="0.35">
      <c r="A443" s="217" t="str">
        <f>IF(Tableau1[[#This Row],[Nom
]]&lt;&gt;"",VLOOKUP(Tableau1[[#This Row],[Matricule 
]],BASEDATA,5,FALSE),"")</f>
        <v/>
      </c>
      <c r="B443" s="217" t="str">
        <f>IF(Tableau1[[#This Row],[Nom
]]&lt;&gt;"",VLOOKUP(Tableau1[[#This Row],[Matricule 
]],BASEDATA,3,FALSE),"")</f>
        <v/>
      </c>
      <c r="C443" s="218" t="str">
        <f>IF(Tableau1[[#This Row],[Nom
]]&lt;&gt;"",VLOOKUP(Tableau1[[#This Row],[Matricule 
]],BASEDATA,2,FALSE),"")</f>
        <v/>
      </c>
      <c r="D443" s="219" t="str">
        <f>IF(Tableau1[[#This Row],[Nom
]]&lt;&gt;"",VLOOKUP(E443,DATA!A:U,3,FALSE),"")</f>
        <v/>
      </c>
      <c r="E443" s="220"/>
      <c r="F443" s="219" t="str">
        <f>IF(Tableau1[[#This Row],[Nom
]]&lt;&gt;"",VLOOKUP(E443,DATA!A:U,2,FALSE),"")</f>
        <v/>
      </c>
      <c r="G443" s="205" t="s">
        <v>9</v>
      </c>
      <c r="H443" s="205"/>
      <c r="I443" s="221"/>
      <c r="J443" s="205"/>
      <c r="K443" s="206"/>
      <c r="L443" s="207"/>
      <c r="M443" s="222"/>
      <c r="N443" s="223"/>
      <c r="O443" s="222"/>
      <c r="P443" s="223"/>
    </row>
    <row r="444" spans="1:16" x14ac:dyDescent="0.35">
      <c r="A444" s="217" t="str">
        <f>IF(Tableau1[[#This Row],[Nom
]]&lt;&gt;"",VLOOKUP(Tableau1[[#This Row],[Matricule 
]],BASEDATA,5,FALSE),"")</f>
        <v/>
      </c>
      <c r="B444" s="217" t="str">
        <f>IF(Tableau1[[#This Row],[Nom
]]&lt;&gt;"",VLOOKUP(Tableau1[[#This Row],[Matricule 
]],BASEDATA,3,FALSE),"")</f>
        <v/>
      </c>
      <c r="C444" s="218" t="str">
        <f>IF(Tableau1[[#This Row],[Nom
]]&lt;&gt;"",VLOOKUP(Tableau1[[#This Row],[Matricule 
]],BASEDATA,2,FALSE),"")</f>
        <v/>
      </c>
      <c r="D444" s="219" t="str">
        <f>IF(Tableau1[[#This Row],[Nom
]]&lt;&gt;"",VLOOKUP(E444,DATA!A:U,3,FALSE),"")</f>
        <v/>
      </c>
      <c r="E444" s="220"/>
      <c r="F444" s="219" t="str">
        <f>IF(Tableau1[[#This Row],[Nom
]]&lt;&gt;"",VLOOKUP(E444,DATA!A:U,2,FALSE),"")</f>
        <v/>
      </c>
      <c r="G444" s="205" t="s">
        <v>9</v>
      </c>
      <c r="H444" s="205"/>
      <c r="I444" s="221"/>
      <c r="J444" s="205"/>
      <c r="K444" s="206"/>
      <c r="L444" s="207"/>
      <c r="M444" s="222"/>
      <c r="N444" s="223"/>
      <c r="O444" s="222"/>
      <c r="P444" s="223"/>
    </row>
    <row r="445" spans="1:16" x14ac:dyDescent="0.35">
      <c r="A445" s="217" t="str">
        <f>IF(Tableau1[[#This Row],[Nom
]]&lt;&gt;"",VLOOKUP(Tableau1[[#This Row],[Matricule 
]],BASEDATA,5,FALSE),"")</f>
        <v/>
      </c>
      <c r="B445" s="217" t="str">
        <f>IF(Tableau1[[#This Row],[Nom
]]&lt;&gt;"",VLOOKUP(Tableau1[[#This Row],[Matricule 
]],BASEDATA,3,FALSE),"")</f>
        <v/>
      </c>
      <c r="C445" s="218" t="str">
        <f>IF(Tableau1[[#This Row],[Nom
]]&lt;&gt;"",VLOOKUP(Tableau1[[#This Row],[Matricule 
]],BASEDATA,2,FALSE),"")</f>
        <v/>
      </c>
      <c r="D445" s="219" t="str">
        <f>IF(Tableau1[[#This Row],[Nom
]]&lt;&gt;"",VLOOKUP(E445,DATA!A:U,3,FALSE),"")</f>
        <v/>
      </c>
      <c r="E445" s="220"/>
      <c r="F445" s="219" t="str">
        <f>IF(Tableau1[[#This Row],[Nom
]]&lt;&gt;"",VLOOKUP(E445,DATA!A:U,2,FALSE),"")</f>
        <v/>
      </c>
      <c r="G445" s="205" t="s">
        <v>9</v>
      </c>
      <c r="H445" s="205"/>
      <c r="I445" s="221"/>
      <c r="J445" s="205"/>
      <c r="K445" s="206"/>
      <c r="L445" s="207"/>
      <c r="M445" s="222"/>
      <c r="N445" s="223"/>
      <c r="O445" s="222"/>
      <c r="P445" s="223"/>
    </row>
    <row r="446" spans="1:16" x14ac:dyDescent="0.35">
      <c r="A446" s="217" t="str">
        <f>IF(Tableau1[[#This Row],[Nom
]]&lt;&gt;"",VLOOKUP(Tableau1[[#This Row],[Matricule 
]],BASEDATA,5,FALSE),"")</f>
        <v/>
      </c>
      <c r="B446" s="217" t="str">
        <f>IF(Tableau1[[#This Row],[Nom
]]&lt;&gt;"",VLOOKUP(Tableau1[[#This Row],[Matricule 
]],BASEDATA,3,FALSE),"")</f>
        <v/>
      </c>
      <c r="C446" s="218" t="str">
        <f>IF(Tableau1[[#This Row],[Nom
]]&lt;&gt;"",VLOOKUP(Tableau1[[#This Row],[Matricule 
]],BASEDATA,2,FALSE),"")</f>
        <v/>
      </c>
      <c r="D446" s="219" t="str">
        <f>IF(Tableau1[[#This Row],[Nom
]]&lt;&gt;"",VLOOKUP(E446,DATA!A:U,3,FALSE),"")</f>
        <v/>
      </c>
      <c r="E446" s="220"/>
      <c r="F446" s="219" t="str">
        <f>IF(Tableau1[[#This Row],[Nom
]]&lt;&gt;"",VLOOKUP(E446,DATA!A:U,2,FALSE),"")</f>
        <v/>
      </c>
      <c r="G446" s="205" t="s">
        <v>9</v>
      </c>
      <c r="H446" s="205"/>
      <c r="I446" s="221"/>
      <c r="J446" s="205"/>
      <c r="K446" s="206"/>
      <c r="L446" s="207"/>
      <c r="M446" s="222"/>
      <c r="N446" s="223"/>
      <c r="O446" s="222"/>
      <c r="P446" s="223"/>
    </row>
    <row r="447" spans="1:16" x14ac:dyDescent="0.35">
      <c r="A447" s="217" t="str">
        <f>IF(Tableau1[[#This Row],[Nom
]]&lt;&gt;"",VLOOKUP(Tableau1[[#This Row],[Matricule 
]],BASEDATA,5,FALSE),"")</f>
        <v/>
      </c>
      <c r="B447" s="217" t="str">
        <f>IF(Tableau1[[#This Row],[Nom
]]&lt;&gt;"",VLOOKUP(Tableau1[[#This Row],[Matricule 
]],BASEDATA,3,FALSE),"")</f>
        <v/>
      </c>
      <c r="C447" s="218" t="str">
        <f>IF(Tableau1[[#This Row],[Nom
]]&lt;&gt;"",VLOOKUP(Tableau1[[#This Row],[Matricule 
]],BASEDATA,2,FALSE),"")</f>
        <v/>
      </c>
      <c r="D447" s="219" t="str">
        <f>IF(Tableau1[[#This Row],[Nom
]]&lt;&gt;"",VLOOKUP(E447,DATA!A:U,3,FALSE),"")</f>
        <v/>
      </c>
      <c r="E447" s="220"/>
      <c r="F447" s="219" t="str">
        <f>IF(Tableau1[[#This Row],[Nom
]]&lt;&gt;"",VLOOKUP(E447,DATA!A:U,2,FALSE),"")</f>
        <v/>
      </c>
      <c r="G447" s="205" t="s">
        <v>9</v>
      </c>
      <c r="H447" s="205"/>
      <c r="I447" s="221"/>
      <c r="J447" s="205"/>
      <c r="K447" s="206"/>
      <c r="L447" s="207"/>
      <c r="M447" s="222"/>
      <c r="N447" s="223"/>
      <c r="O447" s="222"/>
      <c r="P447" s="223"/>
    </row>
    <row r="448" spans="1:16" x14ac:dyDescent="0.35">
      <c r="A448" s="217" t="str">
        <f>IF(Tableau1[[#This Row],[Nom
]]&lt;&gt;"",VLOOKUP(Tableau1[[#This Row],[Matricule 
]],BASEDATA,5,FALSE),"")</f>
        <v/>
      </c>
      <c r="B448" s="217" t="str">
        <f>IF(Tableau1[[#This Row],[Nom
]]&lt;&gt;"",VLOOKUP(Tableau1[[#This Row],[Matricule 
]],BASEDATA,3,FALSE),"")</f>
        <v/>
      </c>
      <c r="C448" s="218" t="str">
        <f>IF(Tableau1[[#This Row],[Nom
]]&lt;&gt;"",VLOOKUP(Tableau1[[#This Row],[Matricule 
]],BASEDATA,2,FALSE),"")</f>
        <v/>
      </c>
      <c r="D448" s="219" t="str">
        <f>IF(Tableau1[[#This Row],[Nom
]]&lt;&gt;"",VLOOKUP(E448,DATA!A:U,3,FALSE),"")</f>
        <v/>
      </c>
      <c r="E448" s="220"/>
      <c r="F448" s="219" t="str">
        <f>IF(Tableau1[[#This Row],[Nom
]]&lt;&gt;"",VLOOKUP(E448,DATA!A:U,2,FALSE),"")</f>
        <v/>
      </c>
      <c r="G448" s="205" t="s">
        <v>9</v>
      </c>
      <c r="H448" s="205"/>
      <c r="I448" s="221"/>
      <c r="J448" s="205"/>
      <c r="K448" s="206"/>
      <c r="L448" s="207"/>
      <c r="M448" s="222"/>
      <c r="N448" s="223"/>
      <c r="O448" s="222"/>
      <c r="P448" s="223"/>
    </row>
    <row r="449" spans="1:16" x14ac:dyDescent="0.35">
      <c r="A449" s="217" t="str">
        <f>IF(Tableau1[[#This Row],[Nom
]]&lt;&gt;"",VLOOKUP(Tableau1[[#This Row],[Matricule 
]],BASEDATA,5,FALSE),"")</f>
        <v/>
      </c>
      <c r="B449" s="217" t="str">
        <f>IF(Tableau1[[#This Row],[Nom
]]&lt;&gt;"",VLOOKUP(Tableau1[[#This Row],[Matricule 
]],BASEDATA,3,FALSE),"")</f>
        <v/>
      </c>
      <c r="C449" s="218" t="str">
        <f>IF(Tableau1[[#This Row],[Nom
]]&lt;&gt;"",VLOOKUP(Tableau1[[#This Row],[Matricule 
]],BASEDATA,2,FALSE),"")</f>
        <v/>
      </c>
      <c r="D449" s="219" t="str">
        <f>IF(Tableau1[[#This Row],[Nom
]]&lt;&gt;"",VLOOKUP(E449,DATA!A:U,3,FALSE),"")</f>
        <v/>
      </c>
      <c r="E449" s="220"/>
      <c r="F449" s="219" t="str">
        <f>IF(Tableau1[[#This Row],[Nom
]]&lt;&gt;"",VLOOKUP(E449,DATA!A:U,2,FALSE),"")</f>
        <v/>
      </c>
      <c r="G449" s="205" t="s">
        <v>9</v>
      </c>
      <c r="H449" s="205"/>
      <c r="I449" s="221"/>
      <c r="J449" s="205"/>
      <c r="K449" s="206"/>
      <c r="L449" s="207"/>
      <c r="M449" s="222"/>
      <c r="N449" s="223"/>
      <c r="O449" s="222"/>
      <c r="P449" s="223"/>
    </row>
    <row r="450" spans="1:16" x14ac:dyDescent="0.35">
      <c r="A450" s="217" t="str">
        <f>IF(Tableau1[[#This Row],[Nom
]]&lt;&gt;"",VLOOKUP(Tableau1[[#This Row],[Matricule 
]],BASEDATA,5,FALSE),"")</f>
        <v/>
      </c>
      <c r="B450" s="217" t="str">
        <f>IF(Tableau1[[#This Row],[Nom
]]&lt;&gt;"",VLOOKUP(Tableau1[[#This Row],[Matricule 
]],BASEDATA,3,FALSE),"")</f>
        <v/>
      </c>
      <c r="C450" s="218" t="str">
        <f>IF(Tableau1[[#This Row],[Nom
]]&lt;&gt;"",VLOOKUP(Tableau1[[#This Row],[Matricule 
]],BASEDATA,2,FALSE),"")</f>
        <v/>
      </c>
      <c r="D450" s="219" t="str">
        <f>IF(Tableau1[[#This Row],[Nom
]]&lt;&gt;"",VLOOKUP(E450,DATA!A:U,3,FALSE),"")</f>
        <v/>
      </c>
      <c r="E450" s="220"/>
      <c r="F450" s="219" t="str">
        <f>IF(Tableau1[[#This Row],[Nom
]]&lt;&gt;"",VLOOKUP(E450,DATA!A:U,2,FALSE),"")</f>
        <v/>
      </c>
      <c r="G450" s="205" t="s">
        <v>9</v>
      </c>
      <c r="H450" s="205"/>
      <c r="I450" s="221"/>
      <c r="J450" s="205"/>
      <c r="K450" s="206"/>
      <c r="L450" s="207"/>
      <c r="M450" s="222"/>
      <c r="N450" s="223"/>
      <c r="O450" s="222"/>
      <c r="P450" s="223"/>
    </row>
    <row r="451" spans="1:16" x14ac:dyDescent="0.35">
      <c r="A451" s="217" t="str">
        <f>IF(Tableau1[[#This Row],[Nom
]]&lt;&gt;"",VLOOKUP(Tableau1[[#This Row],[Matricule 
]],BASEDATA,5,FALSE),"")</f>
        <v/>
      </c>
      <c r="B451" s="217" t="str">
        <f>IF(Tableau1[[#This Row],[Nom
]]&lt;&gt;"",VLOOKUP(Tableau1[[#This Row],[Matricule 
]],BASEDATA,3,FALSE),"")</f>
        <v/>
      </c>
      <c r="C451" s="218" t="str">
        <f>IF(Tableau1[[#This Row],[Nom
]]&lt;&gt;"",VLOOKUP(Tableau1[[#This Row],[Matricule 
]],BASEDATA,2,FALSE),"")</f>
        <v/>
      </c>
      <c r="D451" s="219" t="str">
        <f>IF(Tableau1[[#This Row],[Nom
]]&lt;&gt;"",VLOOKUP(E451,DATA!A:U,3,FALSE),"")</f>
        <v/>
      </c>
      <c r="E451" s="220"/>
      <c r="F451" s="219" t="str">
        <f>IF(Tableau1[[#This Row],[Nom
]]&lt;&gt;"",VLOOKUP(E451,DATA!A:U,2,FALSE),"")</f>
        <v/>
      </c>
      <c r="G451" s="205" t="s">
        <v>9</v>
      </c>
      <c r="H451" s="205"/>
      <c r="I451" s="221"/>
      <c r="J451" s="205"/>
      <c r="K451" s="206"/>
      <c r="L451" s="207"/>
      <c r="M451" s="222"/>
      <c r="N451" s="223"/>
      <c r="O451" s="222"/>
      <c r="P451" s="223"/>
    </row>
    <row r="452" spans="1:16" x14ac:dyDescent="0.35">
      <c r="A452" s="217" t="str">
        <f>IF(Tableau1[[#This Row],[Nom
]]&lt;&gt;"",VLOOKUP(Tableau1[[#This Row],[Matricule 
]],BASEDATA,5,FALSE),"")</f>
        <v/>
      </c>
      <c r="B452" s="217" t="str">
        <f>IF(Tableau1[[#This Row],[Nom
]]&lt;&gt;"",VLOOKUP(Tableau1[[#This Row],[Matricule 
]],BASEDATA,3,FALSE),"")</f>
        <v/>
      </c>
      <c r="C452" s="218" t="str">
        <f>IF(Tableau1[[#This Row],[Nom
]]&lt;&gt;"",VLOOKUP(Tableau1[[#This Row],[Matricule 
]],BASEDATA,2,FALSE),"")</f>
        <v/>
      </c>
      <c r="D452" s="219" t="str">
        <f>IF(Tableau1[[#This Row],[Nom
]]&lt;&gt;"",VLOOKUP(E452,DATA!A:U,3,FALSE),"")</f>
        <v/>
      </c>
      <c r="E452" s="220"/>
      <c r="F452" s="219" t="str">
        <f>IF(Tableau1[[#This Row],[Nom
]]&lt;&gt;"",VLOOKUP(E452,DATA!A:U,2,FALSE),"")</f>
        <v/>
      </c>
      <c r="G452" s="205" t="s">
        <v>9</v>
      </c>
      <c r="H452" s="205"/>
      <c r="I452" s="221"/>
      <c r="J452" s="205"/>
      <c r="K452" s="206"/>
      <c r="L452" s="207"/>
      <c r="M452" s="222"/>
      <c r="N452" s="223"/>
      <c r="O452" s="222"/>
      <c r="P452" s="223"/>
    </row>
    <row r="453" spans="1:16" x14ac:dyDescent="0.35">
      <c r="A453" s="217" t="str">
        <f>IF(Tableau1[[#This Row],[Nom
]]&lt;&gt;"",VLOOKUP(Tableau1[[#This Row],[Matricule 
]],BASEDATA,5,FALSE),"")</f>
        <v/>
      </c>
      <c r="B453" s="217" t="str">
        <f>IF(Tableau1[[#This Row],[Nom
]]&lt;&gt;"",VLOOKUP(Tableau1[[#This Row],[Matricule 
]],BASEDATA,3,FALSE),"")</f>
        <v/>
      </c>
      <c r="C453" s="218" t="str">
        <f>IF(Tableau1[[#This Row],[Nom
]]&lt;&gt;"",VLOOKUP(Tableau1[[#This Row],[Matricule 
]],BASEDATA,2,FALSE),"")</f>
        <v/>
      </c>
      <c r="D453" s="219" t="str">
        <f>IF(Tableau1[[#This Row],[Nom
]]&lt;&gt;"",VLOOKUP(E453,DATA!A:U,3,FALSE),"")</f>
        <v/>
      </c>
      <c r="E453" s="220"/>
      <c r="F453" s="219" t="str">
        <f>IF(Tableau1[[#This Row],[Nom
]]&lt;&gt;"",VLOOKUP(E453,DATA!A:U,2,FALSE),"")</f>
        <v/>
      </c>
      <c r="G453" s="205" t="s">
        <v>9</v>
      </c>
      <c r="H453" s="205"/>
      <c r="I453" s="221"/>
      <c r="J453" s="205"/>
      <c r="K453" s="206"/>
      <c r="L453" s="207"/>
      <c r="M453" s="222"/>
      <c r="N453" s="223"/>
      <c r="O453" s="222"/>
      <c r="P453" s="223"/>
    </row>
    <row r="454" spans="1:16" x14ac:dyDescent="0.35">
      <c r="A454" s="217" t="str">
        <f>IF(Tableau1[[#This Row],[Nom
]]&lt;&gt;"",VLOOKUP(Tableau1[[#This Row],[Matricule 
]],BASEDATA,5,FALSE),"")</f>
        <v/>
      </c>
      <c r="B454" s="217" t="str">
        <f>IF(Tableau1[[#This Row],[Nom
]]&lt;&gt;"",VLOOKUP(Tableau1[[#This Row],[Matricule 
]],BASEDATA,3,FALSE),"")</f>
        <v/>
      </c>
      <c r="C454" s="218" t="str">
        <f>IF(Tableau1[[#This Row],[Nom
]]&lt;&gt;"",VLOOKUP(Tableau1[[#This Row],[Matricule 
]],BASEDATA,2,FALSE),"")</f>
        <v/>
      </c>
      <c r="D454" s="219" t="str">
        <f>IF(Tableau1[[#This Row],[Nom
]]&lt;&gt;"",VLOOKUP(E454,DATA!A:U,3,FALSE),"")</f>
        <v/>
      </c>
      <c r="E454" s="220"/>
      <c r="F454" s="219" t="str">
        <f>IF(Tableau1[[#This Row],[Nom
]]&lt;&gt;"",VLOOKUP(E454,DATA!A:U,2,FALSE),"")</f>
        <v/>
      </c>
      <c r="G454" s="205" t="s">
        <v>9</v>
      </c>
      <c r="H454" s="205"/>
      <c r="I454" s="221"/>
      <c r="J454" s="205"/>
      <c r="K454" s="206"/>
      <c r="L454" s="207"/>
      <c r="M454" s="222"/>
      <c r="N454" s="223"/>
      <c r="O454" s="222"/>
      <c r="P454" s="223"/>
    </row>
    <row r="455" spans="1:16" x14ac:dyDescent="0.35">
      <c r="A455" s="217" t="str">
        <f>IF(Tableau1[[#This Row],[Nom
]]&lt;&gt;"",VLOOKUP(Tableau1[[#This Row],[Matricule 
]],BASEDATA,5,FALSE),"")</f>
        <v/>
      </c>
      <c r="B455" s="217" t="str">
        <f>IF(Tableau1[[#This Row],[Nom
]]&lt;&gt;"",VLOOKUP(Tableau1[[#This Row],[Matricule 
]],BASEDATA,3,FALSE),"")</f>
        <v/>
      </c>
      <c r="C455" s="218" t="str">
        <f>IF(Tableau1[[#This Row],[Nom
]]&lt;&gt;"",VLOOKUP(Tableau1[[#This Row],[Matricule 
]],BASEDATA,2,FALSE),"")</f>
        <v/>
      </c>
      <c r="D455" s="219" t="str">
        <f>IF(Tableau1[[#This Row],[Nom
]]&lt;&gt;"",VLOOKUP(E455,DATA!A:U,3,FALSE),"")</f>
        <v/>
      </c>
      <c r="E455" s="220"/>
      <c r="F455" s="219" t="str">
        <f>IF(Tableau1[[#This Row],[Nom
]]&lt;&gt;"",VLOOKUP(E455,DATA!A:U,2,FALSE),"")</f>
        <v/>
      </c>
      <c r="G455" s="205" t="s">
        <v>9</v>
      </c>
      <c r="H455" s="205"/>
      <c r="I455" s="221"/>
      <c r="J455" s="205"/>
      <c r="K455" s="206"/>
      <c r="L455" s="207"/>
      <c r="M455" s="222"/>
      <c r="N455" s="223"/>
      <c r="O455" s="222"/>
      <c r="P455" s="223"/>
    </row>
    <row r="456" spans="1:16" x14ac:dyDescent="0.35">
      <c r="A456" s="217" t="str">
        <f>IF(Tableau1[[#This Row],[Nom
]]&lt;&gt;"",VLOOKUP(Tableau1[[#This Row],[Matricule 
]],BASEDATA,5,FALSE),"")</f>
        <v/>
      </c>
      <c r="B456" s="217" t="str">
        <f>IF(Tableau1[[#This Row],[Nom
]]&lt;&gt;"",VLOOKUP(Tableau1[[#This Row],[Matricule 
]],BASEDATA,3,FALSE),"")</f>
        <v/>
      </c>
      <c r="C456" s="218" t="str">
        <f>IF(Tableau1[[#This Row],[Nom
]]&lt;&gt;"",VLOOKUP(Tableau1[[#This Row],[Matricule 
]],BASEDATA,2,FALSE),"")</f>
        <v/>
      </c>
      <c r="D456" s="219" t="str">
        <f>IF(Tableau1[[#This Row],[Nom
]]&lt;&gt;"",VLOOKUP(E456,DATA!A:U,3,FALSE),"")</f>
        <v/>
      </c>
      <c r="E456" s="220"/>
      <c r="F456" s="219" t="str">
        <f>IF(Tableau1[[#This Row],[Nom
]]&lt;&gt;"",VLOOKUP(E456,DATA!A:U,2,FALSE),"")</f>
        <v/>
      </c>
      <c r="G456" s="205" t="s">
        <v>9</v>
      </c>
      <c r="H456" s="205"/>
      <c r="I456" s="221"/>
      <c r="J456" s="205"/>
      <c r="K456" s="206"/>
      <c r="L456" s="207"/>
      <c r="M456" s="222"/>
      <c r="N456" s="223"/>
      <c r="O456" s="222"/>
      <c r="P456" s="223"/>
    </row>
    <row r="457" spans="1:16" x14ac:dyDescent="0.35">
      <c r="A457" s="217" t="str">
        <f>IF(Tableau1[[#This Row],[Nom
]]&lt;&gt;"",VLOOKUP(Tableau1[[#This Row],[Matricule 
]],BASEDATA,5,FALSE),"")</f>
        <v/>
      </c>
      <c r="B457" s="217" t="str">
        <f>IF(Tableau1[[#This Row],[Nom
]]&lt;&gt;"",VLOOKUP(Tableau1[[#This Row],[Matricule 
]],BASEDATA,3,FALSE),"")</f>
        <v/>
      </c>
      <c r="C457" s="218" t="str">
        <f>IF(Tableau1[[#This Row],[Nom
]]&lt;&gt;"",VLOOKUP(Tableau1[[#This Row],[Matricule 
]],BASEDATA,2,FALSE),"")</f>
        <v/>
      </c>
      <c r="D457" s="219" t="str">
        <f>IF(Tableau1[[#This Row],[Nom
]]&lt;&gt;"",VLOOKUP(E457,DATA!A:U,3,FALSE),"")</f>
        <v/>
      </c>
      <c r="E457" s="220"/>
      <c r="F457" s="219" t="str">
        <f>IF(Tableau1[[#This Row],[Nom
]]&lt;&gt;"",VLOOKUP(E457,DATA!A:U,2,FALSE),"")</f>
        <v/>
      </c>
      <c r="G457" s="205" t="s">
        <v>9</v>
      </c>
      <c r="H457" s="205"/>
      <c r="I457" s="221"/>
      <c r="J457" s="205"/>
      <c r="K457" s="206"/>
      <c r="L457" s="207"/>
      <c r="M457" s="222"/>
      <c r="N457" s="223"/>
      <c r="O457" s="222"/>
      <c r="P457" s="223"/>
    </row>
    <row r="458" spans="1:16" x14ac:dyDescent="0.35">
      <c r="A458" s="217" t="str">
        <f>IF(Tableau1[[#This Row],[Nom
]]&lt;&gt;"",VLOOKUP(Tableau1[[#This Row],[Matricule 
]],BASEDATA,5,FALSE),"")</f>
        <v/>
      </c>
      <c r="B458" s="217" t="str">
        <f>IF(Tableau1[[#This Row],[Nom
]]&lt;&gt;"",VLOOKUP(Tableau1[[#This Row],[Matricule 
]],BASEDATA,3,FALSE),"")</f>
        <v/>
      </c>
      <c r="C458" s="218" t="str">
        <f>IF(Tableau1[[#This Row],[Nom
]]&lt;&gt;"",VLOOKUP(Tableau1[[#This Row],[Matricule 
]],BASEDATA,2,FALSE),"")</f>
        <v/>
      </c>
      <c r="D458" s="219" t="str">
        <f>IF(Tableau1[[#This Row],[Nom
]]&lt;&gt;"",VLOOKUP(E458,DATA!A:U,3,FALSE),"")</f>
        <v/>
      </c>
      <c r="E458" s="220"/>
      <c r="F458" s="219" t="str">
        <f>IF(Tableau1[[#This Row],[Nom
]]&lt;&gt;"",VLOOKUP(E458,DATA!A:U,2,FALSE),"")</f>
        <v/>
      </c>
      <c r="G458" s="205" t="s">
        <v>9</v>
      </c>
      <c r="H458" s="205"/>
      <c r="I458" s="221"/>
      <c r="J458" s="205"/>
      <c r="K458" s="206"/>
      <c r="L458" s="207"/>
      <c r="M458" s="222"/>
      <c r="N458" s="223"/>
      <c r="O458" s="222"/>
      <c r="P458" s="223"/>
    </row>
    <row r="459" spans="1:16" x14ac:dyDescent="0.35">
      <c r="A459" s="217" t="str">
        <f>IF(Tableau1[[#This Row],[Nom
]]&lt;&gt;"",VLOOKUP(Tableau1[[#This Row],[Matricule 
]],BASEDATA,5,FALSE),"")</f>
        <v/>
      </c>
      <c r="B459" s="217" t="str">
        <f>IF(Tableau1[[#This Row],[Nom
]]&lt;&gt;"",VLOOKUP(Tableau1[[#This Row],[Matricule 
]],BASEDATA,3,FALSE),"")</f>
        <v/>
      </c>
      <c r="C459" s="218" t="str">
        <f>IF(Tableau1[[#This Row],[Nom
]]&lt;&gt;"",VLOOKUP(Tableau1[[#This Row],[Matricule 
]],BASEDATA,2,FALSE),"")</f>
        <v/>
      </c>
      <c r="D459" s="219" t="str">
        <f>IF(Tableau1[[#This Row],[Nom
]]&lt;&gt;"",VLOOKUP(E459,DATA!A:U,3,FALSE),"")</f>
        <v/>
      </c>
      <c r="E459" s="220"/>
      <c r="F459" s="219" t="str">
        <f>IF(Tableau1[[#This Row],[Nom
]]&lt;&gt;"",VLOOKUP(E459,DATA!A:U,2,FALSE),"")</f>
        <v/>
      </c>
      <c r="G459" s="205" t="s">
        <v>9</v>
      </c>
      <c r="H459" s="205"/>
      <c r="I459" s="221"/>
      <c r="J459" s="205"/>
      <c r="K459" s="206"/>
      <c r="L459" s="207"/>
      <c r="M459" s="222"/>
      <c r="N459" s="223"/>
      <c r="O459" s="222"/>
      <c r="P459" s="223"/>
    </row>
    <row r="460" spans="1:16" x14ac:dyDescent="0.35">
      <c r="A460" s="217" t="str">
        <f>IF(Tableau1[[#This Row],[Nom
]]&lt;&gt;"",VLOOKUP(Tableau1[[#This Row],[Matricule 
]],BASEDATA,5,FALSE),"")</f>
        <v/>
      </c>
      <c r="B460" s="217" t="str">
        <f>IF(Tableau1[[#This Row],[Nom
]]&lt;&gt;"",VLOOKUP(Tableau1[[#This Row],[Matricule 
]],BASEDATA,3,FALSE),"")</f>
        <v/>
      </c>
      <c r="C460" s="218" t="str">
        <f>IF(Tableau1[[#This Row],[Nom
]]&lt;&gt;"",VLOOKUP(Tableau1[[#This Row],[Matricule 
]],BASEDATA,2,FALSE),"")</f>
        <v/>
      </c>
      <c r="D460" s="219" t="str">
        <f>IF(Tableau1[[#This Row],[Nom
]]&lt;&gt;"",VLOOKUP(E460,DATA!A:U,3,FALSE),"")</f>
        <v/>
      </c>
      <c r="E460" s="220"/>
      <c r="F460" s="219" t="str">
        <f>IF(Tableau1[[#This Row],[Nom
]]&lt;&gt;"",VLOOKUP(E460,DATA!A:U,2,FALSE),"")</f>
        <v/>
      </c>
      <c r="G460" s="205" t="s">
        <v>9</v>
      </c>
      <c r="H460" s="205"/>
      <c r="I460" s="221"/>
      <c r="J460" s="205"/>
      <c r="K460" s="206"/>
      <c r="L460" s="207"/>
      <c r="M460" s="222"/>
      <c r="N460" s="223"/>
      <c r="O460" s="222"/>
      <c r="P460" s="223"/>
    </row>
    <row r="461" spans="1:16" x14ac:dyDescent="0.35">
      <c r="A461" s="217" t="str">
        <f>IF(Tableau1[[#This Row],[Nom
]]&lt;&gt;"",VLOOKUP(Tableau1[[#This Row],[Matricule 
]],BASEDATA,5,FALSE),"")</f>
        <v/>
      </c>
      <c r="B461" s="217" t="str">
        <f>IF(Tableau1[[#This Row],[Nom
]]&lt;&gt;"",VLOOKUP(Tableau1[[#This Row],[Matricule 
]],BASEDATA,3,FALSE),"")</f>
        <v/>
      </c>
      <c r="C461" s="218" t="str">
        <f>IF(Tableau1[[#This Row],[Nom
]]&lt;&gt;"",VLOOKUP(Tableau1[[#This Row],[Matricule 
]],BASEDATA,2,FALSE),"")</f>
        <v/>
      </c>
      <c r="D461" s="219" t="str">
        <f>IF(Tableau1[[#This Row],[Nom
]]&lt;&gt;"",VLOOKUP(E461,DATA!A:U,3,FALSE),"")</f>
        <v/>
      </c>
      <c r="E461" s="220"/>
      <c r="F461" s="219" t="str">
        <f>IF(Tableau1[[#This Row],[Nom
]]&lt;&gt;"",VLOOKUP(E461,DATA!A:U,2,FALSE),"")</f>
        <v/>
      </c>
      <c r="G461" s="205" t="s">
        <v>9</v>
      </c>
      <c r="H461" s="205"/>
      <c r="I461" s="221"/>
      <c r="J461" s="205"/>
      <c r="K461" s="206"/>
      <c r="L461" s="207"/>
      <c r="M461" s="222"/>
      <c r="N461" s="223"/>
      <c r="O461" s="222"/>
      <c r="P461" s="223"/>
    </row>
    <row r="462" spans="1:16" x14ac:dyDescent="0.35">
      <c r="A462" s="217" t="str">
        <f>IF(Tableau1[[#This Row],[Nom
]]&lt;&gt;"",VLOOKUP(Tableau1[[#This Row],[Matricule 
]],BASEDATA,5,FALSE),"")</f>
        <v/>
      </c>
      <c r="B462" s="217" t="str">
        <f>IF(Tableau1[[#This Row],[Nom
]]&lt;&gt;"",VLOOKUP(Tableau1[[#This Row],[Matricule 
]],BASEDATA,3,FALSE),"")</f>
        <v/>
      </c>
      <c r="C462" s="218" t="str">
        <f>IF(Tableau1[[#This Row],[Nom
]]&lt;&gt;"",VLOOKUP(Tableau1[[#This Row],[Matricule 
]],BASEDATA,2,FALSE),"")</f>
        <v/>
      </c>
      <c r="D462" s="219" t="str">
        <f>IF(Tableau1[[#This Row],[Nom
]]&lt;&gt;"",VLOOKUP(E462,DATA!A:U,3,FALSE),"")</f>
        <v/>
      </c>
      <c r="E462" s="220"/>
      <c r="F462" s="219" t="str">
        <f>IF(Tableau1[[#This Row],[Nom
]]&lt;&gt;"",VLOOKUP(E462,DATA!A:U,2,FALSE),"")</f>
        <v/>
      </c>
      <c r="G462" s="205" t="s">
        <v>9</v>
      </c>
      <c r="H462" s="205"/>
      <c r="I462" s="221"/>
      <c r="J462" s="205"/>
      <c r="K462" s="206"/>
      <c r="L462" s="207"/>
      <c r="M462" s="222"/>
      <c r="N462" s="223"/>
      <c r="O462" s="222"/>
      <c r="P462" s="223"/>
    </row>
    <row r="463" spans="1:16" x14ac:dyDescent="0.35">
      <c r="A463" s="217" t="str">
        <f>IF(Tableau1[[#This Row],[Nom
]]&lt;&gt;"",VLOOKUP(Tableau1[[#This Row],[Matricule 
]],BASEDATA,5,FALSE),"")</f>
        <v/>
      </c>
      <c r="B463" s="217" t="str">
        <f>IF(Tableau1[[#This Row],[Nom
]]&lt;&gt;"",VLOOKUP(Tableau1[[#This Row],[Matricule 
]],BASEDATA,3,FALSE),"")</f>
        <v/>
      </c>
      <c r="C463" s="218" t="str">
        <f>IF(Tableau1[[#This Row],[Nom
]]&lt;&gt;"",VLOOKUP(Tableau1[[#This Row],[Matricule 
]],BASEDATA,2,FALSE),"")</f>
        <v/>
      </c>
      <c r="D463" s="219" t="str">
        <f>IF(Tableau1[[#This Row],[Nom
]]&lt;&gt;"",VLOOKUP(E463,DATA!A:U,3,FALSE),"")</f>
        <v/>
      </c>
      <c r="E463" s="220"/>
      <c r="F463" s="219" t="str">
        <f>IF(Tableau1[[#This Row],[Nom
]]&lt;&gt;"",VLOOKUP(E463,DATA!A:U,2,FALSE),"")</f>
        <v/>
      </c>
      <c r="G463" s="205" t="s">
        <v>9</v>
      </c>
      <c r="H463" s="205"/>
      <c r="I463" s="221"/>
      <c r="J463" s="205"/>
      <c r="K463" s="206"/>
      <c r="L463" s="207"/>
      <c r="M463" s="222"/>
      <c r="N463" s="223"/>
      <c r="O463" s="222"/>
      <c r="P463" s="223"/>
    </row>
    <row r="464" spans="1:16" x14ac:dyDescent="0.35">
      <c r="A464" s="217" t="str">
        <f>IF(Tableau1[[#This Row],[Nom
]]&lt;&gt;"",VLOOKUP(Tableau1[[#This Row],[Matricule 
]],BASEDATA,5,FALSE),"")</f>
        <v/>
      </c>
      <c r="B464" s="217" t="str">
        <f>IF(Tableau1[[#This Row],[Nom
]]&lt;&gt;"",VLOOKUP(Tableau1[[#This Row],[Matricule 
]],BASEDATA,3,FALSE),"")</f>
        <v/>
      </c>
      <c r="C464" s="218" t="str">
        <f>IF(Tableau1[[#This Row],[Nom
]]&lt;&gt;"",VLOOKUP(Tableau1[[#This Row],[Matricule 
]],BASEDATA,2,FALSE),"")</f>
        <v/>
      </c>
      <c r="D464" s="219" t="str">
        <f>IF(Tableau1[[#This Row],[Nom
]]&lt;&gt;"",VLOOKUP(E464,DATA!A:U,3,FALSE),"")</f>
        <v/>
      </c>
      <c r="E464" s="220"/>
      <c r="F464" s="219" t="str">
        <f>IF(Tableau1[[#This Row],[Nom
]]&lt;&gt;"",VLOOKUP(E464,DATA!A:U,2,FALSE),"")</f>
        <v/>
      </c>
      <c r="G464" s="205" t="s">
        <v>9</v>
      </c>
      <c r="H464" s="205"/>
      <c r="I464" s="221"/>
      <c r="J464" s="205"/>
      <c r="K464" s="206"/>
      <c r="L464" s="207"/>
      <c r="M464" s="222"/>
      <c r="N464" s="223"/>
      <c r="O464" s="222"/>
      <c r="P464" s="223"/>
    </row>
    <row r="465" spans="1:16" x14ac:dyDescent="0.35">
      <c r="A465" s="217" t="str">
        <f>IF(Tableau1[[#This Row],[Nom
]]&lt;&gt;"",VLOOKUP(Tableau1[[#This Row],[Matricule 
]],BASEDATA,5,FALSE),"")</f>
        <v/>
      </c>
      <c r="B465" s="217" t="str">
        <f>IF(Tableau1[[#This Row],[Nom
]]&lt;&gt;"",VLOOKUP(Tableau1[[#This Row],[Matricule 
]],BASEDATA,3,FALSE),"")</f>
        <v/>
      </c>
      <c r="C465" s="218" t="str">
        <f>IF(Tableau1[[#This Row],[Nom
]]&lt;&gt;"",VLOOKUP(Tableau1[[#This Row],[Matricule 
]],BASEDATA,2,FALSE),"")</f>
        <v/>
      </c>
      <c r="D465" s="219" t="str">
        <f>IF(Tableau1[[#This Row],[Nom
]]&lt;&gt;"",VLOOKUP(E465,DATA!A:U,3,FALSE),"")</f>
        <v/>
      </c>
      <c r="E465" s="220"/>
      <c r="F465" s="219" t="str">
        <f>IF(Tableau1[[#This Row],[Nom
]]&lt;&gt;"",VLOOKUP(E465,DATA!A:U,2,FALSE),"")</f>
        <v/>
      </c>
      <c r="G465" s="205" t="s">
        <v>9</v>
      </c>
      <c r="H465" s="205"/>
      <c r="I465" s="221"/>
      <c r="J465" s="205"/>
      <c r="K465" s="206"/>
      <c r="L465" s="207"/>
      <c r="M465" s="222"/>
      <c r="N465" s="223"/>
      <c r="O465" s="222"/>
      <c r="P465" s="223"/>
    </row>
    <row r="466" spans="1:16" x14ac:dyDescent="0.35">
      <c r="A466" s="217" t="str">
        <f>IF(Tableau1[[#This Row],[Nom
]]&lt;&gt;"",VLOOKUP(Tableau1[[#This Row],[Matricule 
]],BASEDATA,5,FALSE),"")</f>
        <v/>
      </c>
      <c r="B466" s="217" t="str">
        <f>IF(Tableau1[[#This Row],[Nom
]]&lt;&gt;"",VLOOKUP(Tableau1[[#This Row],[Matricule 
]],BASEDATA,3,FALSE),"")</f>
        <v/>
      </c>
      <c r="C466" s="218" t="str">
        <f>IF(Tableau1[[#This Row],[Nom
]]&lt;&gt;"",VLOOKUP(Tableau1[[#This Row],[Matricule 
]],BASEDATA,2,FALSE),"")</f>
        <v/>
      </c>
      <c r="D466" s="219" t="str">
        <f>IF(Tableau1[[#This Row],[Nom
]]&lt;&gt;"",VLOOKUP(E466,DATA!A:U,3,FALSE),"")</f>
        <v/>
      </c>
      <c r="E466" s="220"/>
      <c r="F466" s="219" t="str">
        <f>IF(Tableau1[[#This Row],[Nom
]]&lt;&gt;"",VLOOKUP(E466,DATA!A:U,2,FALSE),"")</f>
        <v/>
      </c>
      <c r="G466" s="205" t="s">
        <v>9</v>
      </c>
      <c r="H466" s="205"/>
      <c r="I466" s="221"/>
      <c r="J466" s="205"/>
      <c r="K466" s="206"/>
      <c r="L466" s="207"/>
      <c r="M466" s="222"/>
      <c r="N466" s="223"/>
      <c r="O466" s="222"/>
      <c r="P466" s="223"/>
    </row>
    <row r="467" spans="1:16" x14ac:dyDescent="0.35">
      <c r="A467" s="217" t="str">
        <f>IF(Tableau1[[#This Row],[Nom
]]&lt;&gt;"",VLOOKUP(Tableau1[[#This Row],[Matricule 
]],BASEDATA,5,FALSE),"")</f>
        <v/>
      </c>
      <c r="B467" s="217" t="str">
        <f>IF(Tableau1[[#This Row],[Nom
]]&lt;&gt;"",VLOOKUP(Tableau1[[#This Row],[Matricule 
]],BASEDATA,3,FALSE),"")</f>
        <v/>
      </c>
      <c r="C467" s="218" t="str">
        <f>IF(Tableau1[[#This Row],[Nom
]]&lt;&gt;"",VLOOKUP(Tableau1[[#This Row],[Matricule 
]],BASEDATA,2,FALSE),"")</f>
        <v/>
      </c>
      <c r="D467" s="219" t="str">
        <f>IF(Tableau1[[#This Row],[Nom
]]&lt;&gt;"",VLOOKUP(E467,DATA!A:U,3,FALSE),"")</f>
        <v/>
      </c>
      <c r="E467" s="220"/>
      <c r="F467" s="219" t="str">
        <f>IF(Tableau1[[#This Row],[Nom
]]&lt;&gt;"",VLOOKUP(E467,DATA!A:U,2,FALSE),"")</f>
        <v/>
      </c>
      <c r="G467" s="205" t="s">
        <v>9</v>
      </c>
      <c r="H467" s="205"/>
      <c r="I467" s="221"/>
      <c r="J467" s="205"/>
      <c r="K467" s="206"/>
      <c r="L467" s="207"/>
      <c r="M467" s="222"/>
      <c r="N467" s="223"/>
      <c r="O467" s="222"/>
      <c r="P467" s="223"/>
    </row>
    <row r="468" spans="1:16" x14ac:dyDescent="0.35">
      <c r="A468" s="217" t="str">
        <f>IF(Tableau1[[#This Row],[Nom
]]&lt;&gt;"",VLOOKUP(Tableau1[[#This Row],[Matricule 
]],BASEDATA,5,FALSE),"")</f>
        <v/>
      </c>
      <c r="B468" s="217" t="str">
        <f>IF(Tableau1[[#This Row],[Nom
]]&lt;&gt;"",VLOOKUP(Tableau1[[#This Row],[Matricule 
]],BASEDATA,3,FALSE),"")</f>
        <v/>
      </c>
      <c r="C468" s="218" t="str">
        <f>IF(Tableau1[[#This Row],[Nom
]]&lt;&gt;"",VLOOKUP(Tableau1[[#This Row],[Matricule 
]],BASEDATA,2,FALSE),"")</f>
        <v/>
      </c>
      <c r="D468" s="219" t="str">
        <f>IF(Tableau1[[#This Row],[Nom
]]&lt;&gt;"",VLOOKUP(E468,DATA!A:U,3,FALSE),"")</f>
        <v/>
      </c>
      <c r="E468" s="220"/>
      <c r="F468" s="219" t="str">
        <f>IF(Tableau1[[#This Row],[Nom
]]&lt;&gt;"",VLOOKUP(E468,DATA!A:U,2,FALSE),"")</f>
        <v/>
      </c>
      <c r="G468" s="205" t="s">
        <v>9</v>
      </c>
      <c r="H468" s="205"/>
      <c r="I468" s="221"/>
      <c r="J468" s="205"/>
      <c r="K468" s="206"/>
      <c r="L468" s="207"/>
      <c r="M468" s="222"/>
      <c r="N468" s="223"/>
      <c r="O468" s="222"/>
      <c r="P468" s="223"/>
    </row>
    <row r="469" spans="1:16" x14ac:dyDescent="0.35">
      <c r="A469" s="217" t="str">
        <f>IF(Tableau1[[#This Row],[Nom
]]&lt;&gt;"",VLOOKUP(Tableau1[[#This Row],[Matricule 
]],BASEDATA,5,FALSE),"")</f>
        <v/>
      </c>
      <c r="B469" s="217" t="str">
        <f>IF(Tableau1[[#This Row],[Nom
]]&lt;&gt;"",VLOOKUP(Tableau1[[#This Row],[Matricule 
]],BASEDATA,3,FALSE),"")</f>
        <v/>
      </c>
      <c r="C469" s="218" t="str">
        <f>IF(Tableau1[[#This Row],[Nom
]]&lt;&gt;"",VLOOKUP(Tableau1[[#This Row],[Matricule 
]],BASEDATA,2,FALSE),"")</f>
        <v/>
      </c>
      <c r="D469" s="219" t="str">
        <f>IF(Tableau1[[#This Row],[Nom
]]&lt;&gt;"",VLOOKUP(E469,DATA!A:U,3,FALSE),"")</f>
        <v/>
      </c>
      <c r="E469" s="220"/>
      <c r="F469" s="219" t="str">
        <f>IF(Tableau1[[#This Row],[Nom
]]&lt;&gt;"",VLOOKUP(E469,DATA!A:U,2,FALSE),"")</f>
        <v/>
      </c>
      <c r="G469" s="205" t="s">
        <v>9</v>
      </c>
      <c r="H469" s="205"/>
      <c r="I469" s="221"/>
      <c r="J469" s="205"/>
      <c r="K469" s="206"/>
      <c r="L469" s="207"/>
      <c r="M469" s="222"/>
      <c r="N469" s="223"/>
      <c r="O469" s="222"/>
      <c r="P469" s="223"/>
    </row>
    <row r="470" spans="1:16" x14ac:dyDescent="0.35">
      <c r="A470" s="217" t="str">
        <f>IF(Tableau1[[#This Row],[Nom
]]&lt;&gt;"",VLOOKUP(Tableau1[[#This Row],[Matricule 
]],BASEDATA,5,FALSE),"")</f>
        <v/>
      </c>
      <c r="B470" s="217" t="str">
        <f>IF(Tableau1[[#This Row],[Nom
]]&lt;&gt;"",VLOOKUP(Tableau1[[#This Row],[Matricule 
]],BASEDATA,3,FALSE),"")</f>
        <v/>
      </c>
      <c r="C470" s="218" t="str">
        <f>IF(Tableau1[[#This Row],[Nom
]]&lt;&gt;"",VLOOKUP(Tableau1[[#This Row],[Matricule 
]],BASEDATA,2,FALSE),"")</f>
        <v/>
      </c>
      <c r="D470" s="219" t="str">
        <f>IF(Tableau1[[#This Row],[Nom
]]&lt;&gt;"",VLOOKUP(E470,DATA!A:U,3,FALSE),"")</f>
        <v/>
      </c>
      <c r="E470" s="220"/>
      <c r="F470" s="219" t="str">
        <f>IF(Tableau1[[#This Row],[Nom
]]&lt;&gt;"",VLOOKUP(E470,DATA!A:U,2,FALSE),"")</f>
        <v/>
      </c>
      <c r="G470" s="205" t="s">
        <v>9</v>
      </c>
      <c r="H470" s="205"/>
      <c r="I470" s="221"/>
      <c r="J470" s="205"/>
      <c r="K470" s="206"/>
      <c r="L470" s="207"/>
      <c r="M470" s="222"/>
      <c r="N470" s="223"/>
      <c r="O470" s="222"/>
      <c r="P470" s="223"/>
    </row>
    <row r="471" spans="1:16" x14ac:dyDescent="0.35">
      <c r="A471" s="217" t="str">
        <f>IF(Tableau1[[#This Row],[Nom
]]&lt;&gt;"",VLOOKUP(Tableau1[[#This Row],[Matricule 
]],BASEDATA,5,FALSE),"")</f>
        <v/>
      </c>
      <c r="B471" s="217" t="str">
        <f>IF(Tableau1[[#This Row],[Nom
]]&lt;&gt;"",VLOOKUP(Tableau1[[#This Row],[Matricule 
]],BASEDATA,3,FALSE),"")</f>
        <v/>
      </c>
      <c r="C471" s="218" t="str">
        <f>IF(Tableau1[[#This Row],[Nom
]]&lt;&gt;"",VLOOKUP(Tableau1[[#This Row],[Matricule 
]],BASEDATA,2,FALSE),"")</f>
        <v/>
      </c>
      <c r="D471" s="219" t="str">
        <f>IF(Tableau1[[#This Row],[Nom
]]&lt;&gt;"",VLOOKUP(E471,DATA!A:U,3,FALSE),"")</f>
        <v/>
      </c>
      <c r="E471" s="220"/>
      <c r="F471" s="219" t="str">
        <f>IF(Tableau1[[#This Row],[Nom
]]&lt;&gt;"",VLOOKUP(E471,DATA!A:U,2,FALSE),"")</f>
        <v/>
      </c>
      <c r="G471" s="205" t="s">
        <v>9</v>
      </c>
      <c r="H471" s="205"/>
      <c r="I471" s="221"/>
      <c r="J471" s="205"/>
      <c r="K471" s="206"/>
      <c r="L471" s="207"/>
      <c r="M471" s="222"/>
      <c r="N471" s="223"/>
      <c r="O471" s="222"/>
      <c r="P471" s="223"/>
    </row>
    <row r="472" spans="1:16" x14ac:dyDescent="0.35">
      <c r="A472" s="217" t="str">
        <f>IF(Tableau1[[#This Row],[Nom
]]&lt;&gt;"",VLOOKUP(Tableau1[[#This Row],[Matricule 
]],BASEDATA,5,FALSE),"")</f>
        <v/>
      </c>
      <c r="B472" s="217" t="str">
        <f>IF(Tableau1[[#This Row],[Nom
]]&lt;&gt;"",VLOOKUP(Tableau1[[#This Row],[Matricule 
]],BASEDATA,3,FALSE),"")</f>
        <v/>
      </c>
      <c r="C472" s="218" t="str">
        <f>IF(Tableau1[[#This Row],[Nom
]]&lt;&gt;"",VLOOKUP(Tableau1[[#This Row],[Matricule 
]],BASEDATA,2,FALSE),"")</f>
        <v/>
      </c>
      <c r="D472" s="219" t="str">
        <f>IF(Tableau1[[#This Row],[Nom
]]&lt;&gt;"",VLOOKUP(E472,DATA!A:U,3,FALSE),"")</f>
        <v/>
      </c>
      <c r="E472" s="220"/>
      <c r="F472" s="219" t="str">
        <f>IF(Tableau1[[#This Row],[Nom
]]&lt;&gt;"",VLOOKUP(E472,DATA!A:U,2,FALSE),"")</f>
        <v/>
      </c>
      <c r="G472" s="205" t="s">
        <v>9</v>
      </c>
      <c r="H472" s="205"/>
      <c r="I472" s="221"/>
      <c r="J472" s="205"/>
      <c r="K472" s="206"/>
      <c r="L472" s="207"/>
      <c r="M472" s="222"/>
      <c r="N472" s="223"/>
      <c r="O472" s="222"/>
      <c r="P472" s="223"/>
    </row>
    <row r="473" spans="1:16" x14ac:dyDescent="0.35">
      <c r="A473" s="217" t="str">
        <f>IF(Tableau1[[#This Row],[Nom
]]&lt;&gt;"",VLOOKUP(Tableau1[[#This Row],[Matricule 
]],BASEDATA,5,FALSE),"")</f>
        <v/>
      </c>
      <c r="B473" s="217" t="str">
        <f>IF(Tableau1[[#This Row],[Nom
]]&lt;&gt;"",VLOOKUP(Tableau1[[#This Row],[Matricule 
]],BASEDATA,3,FALSE),"")</f>
        <v/>
      </c>
      <c r="C473" s="218" t="str">
        <f>IF(Tableau1[[#This Row],[Nom
]]&lt;&gt;"",VLOOKUP(Tableau1[[#This Row],[Matricule 
]],BASEDATA,2,FALSE),"")</f>
        <v/>
      </c>
      <c r="D473" s="219" t="str">
        <f>IF(Tableau1[[#This Row],[Nom
]]&lt;&gt;"",VLOOKUP(E473,DATA!A:U,3,FALSE),"")</f>
        <v/>
      </c>
      <c r="E473" s="220"/>
      <c r="F473" s="219" t="str">
        <f>IF(Tableau1[[#This Row],[Nom
]]&lt;&gt;"",VLOOKUP(E473,DATA!A:U,2,FALSE),"")</f>
        <v/>
      </c>
      <c r="G473" s="205" t="s">
        <v>9</v>
      </c>
      <c r="H473" s="205"/>
      <c r="I473" s="221"/>
      <c r="J473" s="205"/>
      <c r="K473" s="206"/>
      <c r="L473" s="207"/>
      <c r="M473" s="222"/>
      <c r="N473" s="223"/>
      <c r="O473" s="222"/>
      <c r="P473" s="223"/>
    </row>
    <row r="474" spans="1:16" x14ac:dyDescent="0.35">
      <c r="A474" s="217" t="str">
        <f>IF(Tableau1[[#This Row],[Nom
]]&lt;&gt;"",VLOOKUP(Tableau1[[#This Row],[Matricule 
]],BASEDATA,5,FALSE),"")</f>
        <v/>
      </c>
      <c r="B474" s="217" t="str">
        <f>IF(Tableau1[[#This Row],[Nom
]]&lt;&gt;"",VLOOKUP(Tableau1[[#This Row],[Matricule 
]],BASEDATA,3,FALSE),"")</f>
        <v/>
      </c>
      <c r="C474" s="218" t="str">
        <f>IF(Tableau1[[#This Row],[Nom
]]&lt;&gt;"",VLOOKUP(Tableau1[[#This Row],[Matricule 
]],BASEDATA,2,FALSE),"")</f>
        <v/>
      </c>
      <c r="D474" s="219" t="str">
        <f>IF(Tableau1[[#This Row],[Nom
]]&lt;&gt;"",VLOOKUP(E474,DATA!A:U,3,FALSE),"")</f>
        <v/>
      </c>
      <c r="E474" s="220"/>
      <c r="F474" s="219" t="str">
        <f>IF(Tableau1[[#This Row],[Nom
]]&lt;&gt;"",VLOOKUP(E474,DATA!A:U,2,FALSE),"")</f>
        <v/>
      </c>
      <c r="G474" s="205" t="s">
        <v>9</v>
      </c>
      <c r="H474" s="205"/>
      <c r="I474" s="221"/>
      <c r="J474" s="205"/>
      <c r="K474" s="206"/>
      <c r="L474" s="207"/>
      <c r="M474" s="222"/>
      <c r="N474" s="223"/>
      <c r="O474" s="222"/>
      <c r="P474" s="223"/>
    </row>
    <row r="475" spans="1:16" x14ac:dyDescent="0.35">
      <c r="A475" s="217" t="str">
        <f>IF(Tableau1[[#This Row],[Nom
]]&lt;&gt;"",VLOOKUP(Tableau1[[#This Row],[Matricule 
]],BASEDATA,5,FALSE),"")</f>
        <v/>
      </c>
      <c r="B475" s="217" t="str">
        <f>IF(Tableau1[[#This Row],[Nom
]]&lt;&gt;"",VLOOKUP(Tableau1[[#This Row],[Matricule 
]],BASEDATA,3,FALSE),"")</f>
        <v/>
      </c>
      <c r="C475" s="218" t="str">
        <f>IF(Tableau1[[#This Row],[Nom
]]&lt;&gt;"",VLOOKUP(Tableau1[[#This Row],[Matricule 
]],BASEDATA,2,FALSE),"")</f>
        <v/>
      </c>
      <c r="D475" s="219" t="str">
        <f>IF(Tableau1[[#This Row],[Nom
]]&lt;&gt;"",VLOOKUP(E475,DATA!A:U,3,FALSE),"")</f>
        <v/>
      </c>
      <c r="E475" s="220"/>
      <c r="F475" s="219" t="str">
        <f>IF(Tableau1[[#This Row],[Nom
]]&lt;&gt;"",VLOOKUP(E475,DATA!A:U,2,FALSE),"")</f>
        <v/>
      </c>
      <c r="G475" s="205" t="s">
        <v>9</v>
      </c>
      <c r="H475" s="205"/>
      <c r="I475" s="221"/>
      <c r="J475" s="205"/>
      <c r="K475" s="206"/>
      <c r="L475" s="207"/>
      <c r="M475" s="222"/>
      <c r="N475" s="223"/>
      <c r="O475" s="222"/>
      <c r="P475" s="223"/>
    </row>
    <row r="476" spans="1:16" x14ac:dyDescent="0.35">
      <c r="A476" s="217" t="str">
        <f>IF(Tableau1[[#This Row],[Nom
]]&lt;&gt;"",VLOOKUP(Tableau1[[#This Row],[Matricule 
]],BASEDATA,5,FALSE),"")</f>
        <v/>
      </c>
      <c r="B476" s="217" t="str">
        <f>IF(Tableau1[[#This Row],[Nom
]]&lt;&gt;"",VLOOKUP(Tableau1[[#This Row],[Matricule 
]],BASEDATA,3,FALSE),"")</f>
        <v/>
      </c>
      <c r="C476" s="218" t="str">
        <f>IF(Tableau1[[#This Row],[Nom
]]&lt;&gt;"",VLOOKUP(Tableau1[[#This Row],[Matricule 
]],BASEDATA,2,FALSE),"")</f>
        <v/>
      </c>
      <c r="D476" s="219" t="str">
        <f>IF(Tableau1[[#This Row],[Nom
]]&lt;&gt;"",VLOOKUP(E476,DATA!A:U,3,FALSE),"")</f>
        <v/>
      </c>
      <c r="E476" s="220"/>
      <c r="F476" s="219" t="str">
        <f>IF(Tableau1[[#This Row],[Nom
]]&lt;&gt;"",VLOOKUP(E476,DATA!A:U,2,FALSE),"")</f>
        <v/>
      </c>
      <c r="G476" s="205" t="s">
        <v>9</v>
      </c>
      <c r="H476" s="205"/>
      <c r="I476" s="221"/>
      <c r="J476" s="205"/>
      <c r="K476" s="206"/>
      <c r="L476" s="207"/>
      <c r="M476" s="222"/>
      <c r="N476" s="223"/>
      <c r="O476" s="222"/>
      <c r="P476" s="223"/>
    </row>
    <row r="477" spans="1:16" x14ac:dyDescent="0.35">
      <c r="A477" s="217" t="str">
        <f>IF(Tableau1[[#This Row],[Nom
]]&lt;&gt;"",VLOOKUP(Tableau1[[#This Row],[Matricule 
]],BASEDATA,5,FALSE),"")</f>
        <v/>
      </c>
      <c r="B477" s="217" t="str">
        <f>IF(Tableau1[[#This Row],[Nom
]]&lt;&gt;"",VLOOKUP(Tableau1[[#This Row],[Matricule 
]],BASEDATA,3,FALSE),"")</f>
        <v/>
      </c>
      <c r="C477" s="218" t="str">
        <f>IF(Tableau1[[#This Row],[Nom
]]&lt;&gt;"",VLOOKUP(Tableau1[[#This Row],[Matricule 
]],BASEDATA,2,FALSE),"")</f>
        <v/>
      </c>
      <c r="D477" s="219" t="str">
        <f>IF(Tableau1[[#This Row],[Nom
]]&lt;&gt;"",VLOOKUP(E477,DATA!A:U,3,FALSE),"")</f>
        <v/>
      </c>
      <c r="E477" s="220"/>
      <c r="F477" s="219" t="str">
        <f>IF(Tableau1[[#This Row],[Nom
]]&lt;&gt;"",VLOOKUP(E477,DATA!A:U,2,FALSE),"")</f>
        <v/>
      </c>
      <c r="G477" s="205" t="s">
        <v>9</v>
      </c>
      <c r="H477" s="205"/>
      <c r="I477" s="221"/>
      <c r="J477" s="205"/>
      <c r="K477" s="206"/>
      <c r="L477" s="207"/>
      <c r="M477" s="222"/>
      <c r="N477" s="223"/>
      <c r="O477" s="222"/>
      <c r="P477" s="223"/>
    </row>
    <row r="478" spans="1:16" x14ac:dyDescent="0.35">
      <c r="A478" s="217" t="str">
        <f>IF(Tableau1[[#This Row],[Nom
]]&lt;&gt;"",VLOOKUP(Tableau1[[#This Row],[Matricule 
]],BASEDATA,5,FALSE),"")</f>
        <v/>
      </c>
      <c r="B478" s="217" t="str">
        <f>IF(Tableau1[[#This Row],[Nom
]]&lt;&gt;"",VLOOKUP(Tableau1[[#This Row],[Matricule 
]],BASEDATA,3,FALSE),"")</f>
        <v/>
      </c>
      <c r="C478" s="218" t="str">
        <f>IF(Tableau1[[#This Row],[Nom
]]&lt;&gt;"",VLOOKUP(Tableau1[[#This Row],[Matricule 
]],BASEDATA,2,FALSE),"")</f>
        <v/>
      </c>
      <c r="D478" s="219" t="str">
        <f>IF(Tableau1[[#This Row],[Nom
]]&lt;&gt;"",VLOOKUP(E478,DATA!A:U,3,FALSE),"")</f>
        <v/>
      </c>
      <c r="E478" s="220"/>
      <c r="F478" s="219" t="str">
        <f>IF(Tableau1[[#This Row],[Nom
]]&lt;&gt;"",VLOOKUP(E478,DATA!A:U,2,FALSE),"")</f>
        <v/>
      </c>
      <c r="G478" s="205" t="s">
        <v>9</v>
      </c>
      <c r="H478" s="205"/>
      <c r="I478" s="221"/>
      <c r="J478" s="205"/>
      <c r="K478" s="206"/>
      <c r="L478" s="207"/>
      <c r="M478" s="222"/>
      <c r="N478" s="223"/>
      <c r="O478" s="222"/>
      <c r="P478" s="223"/>
    </row>
    <row r="479" spans="1:16" x14ac:dyDescent="0.35">
      <c r="A479" s="217" t="str">
        <f>IF(Tableau1[[#This Row],[Nom
]]&lt;&gt;"",VLOOKUP(Tableau1[[#This Row],[Matricule 
]],BASEDATA,5,FALSE),"")</f>
        <v/>
      </c>
      <c r="B479" s="217" t="str">
        <f>IF(Tableau1[[#This Row],[Nom
]]&lt;&gt;"",VLOOKUP(Tableau1[[#This Row],[Matricule 
]],BASEDATA,3,FALSE),"")</f>
        <v/>
      </c>
      <c r="C479" s="218" t="str">
        <f>IF(Tableau1[[#This Row],[Nom
]]&lt;&gt;"",VLOOKUP(Tableau1[[#This Row],[Matricule 
]],BASEDATA,2,FALSE),"")</f>
        <v/>
      </c>
      <c r="D479" s="219" t="str">
        <f>IF(Tableau1[[#This Row],[Nom
]]&lt;&gt;"",VLOOKUP(E479,DATA!A:U,3,FALSE),"")</f>
        <v/>
      </c>
      <c r="E479" s="220"/>
      <c r="F479" s="219" t="str">
        <f>IF(Tableau1[[#This Row],[Nom
]]&lt;&gt;"",VLOOKUP(E479,DATA!A:U,2,FALSE),"")</f>
        <v/>
      </c>
      <c r="G479" s="205" t="s">
        <v>9</v>
      </c>
      <c r="H479" s="205"/>
      <c r="I479" s="221"/>
      <c r="J479" s="205"/>
      <c r="K479" s="206"/>
      <c r="L479" s="207"/>
      <c r="M479" s="222"/>
      <c r="N479" s="223"/>
      <c r="O479" s="222"/>
      <c r="P479" s="223"/>
    </row>
    <row r="480" spans="1:16" x14ac:dyDescent="0.35">
      <c r="A480" s="217" t="str">
        <f>IF(Tableau1[[#This Row],[Nom
]]&lt;&gt;"",VLOOKUP(Tableau1[[#This Row],[Matricule 
]],BASEDATA,5,FALSE),"")</f>
        <v/>
      </c>
      <c r="B480" s="217" t="str">
        <f>IF(Tableau1[[#This Row],[Nom
]]&lt;&gt;"",VLOOKUP(Tableau1[[#This Row],[Matricule 
]],BASEDATA,3,FALSE),"")</f>
        <v/>
      </c>
      <c r="C480" s="218" t="str">
        <f>IF(Tableau1[[#This Row],[Nom
]]&lt;&gt;"",VLOOKUP(Tableau1[[#This Row],[Matricule 
]],BASEDATA,2,FALSE),"")</f>
        <v/>
      </c>
      <c r="D480" s="219" t="str">
        <f>IF(Tableau1[[#This Row],[Nom
]]&lt;&gt;"",VLOOKUP(E480,DATA!A:U,3,FALSE),"")</f>
        <v/>
      </c>
      <c r="E480" s="220"/>
      <c r="F480" s="219" t="str">
        <f>IF(Tableau1[[#This Row],[Nom
]]&lt;&gt;"",VLOOKUP(E480,DATA!A:U,2,FALSE),"")</f>
        <v/>
      </c>
      <c r="G480" s="205" t="s">
        <v>9</v>
      </c>
      <c r="H480" s="205"/>
      <c r="I480" s="221"/>
      <c r="J480" s="205"/>
      <c r="K480" s="206"/>
      <c r="L480" s="207"/>
      <c r="M480" s="222"/>
      <c r="N480" s="223"/>
      <c r="O480" s="222"/>
      <c r="P480" s="223"/>
    </row>
    <row r="481" spans="1:16" x14ac:dyDescent="0.35">
      <c r="A481" s="217" t="str">
        <f>IF(Tableau1[[#This Row],[Nom
]]&lt;&gt;"",VLOOKUP(Tableau1[[#This Row],[Matricule 
]],BASEDATA,5,FALSE),"")</f>
        <v/>
      </c>
      <c r="B481" s="217" t="str">
        <f>IF(Tableau1[[#This Row],[Nom
]]&lt;&gt;"",VLOOKUP(Tableau1[[#This Row],[Matricule 
]],BASEDATA,3,FALSE),"")</f>
        <v/>
      </c>
      <c r="C481" s="218" t="str">
        <f>IF(Tableau1[[#This Row],[Nom
]]&lt;&gt;"",VLOOKUP(Tableau1[[#This Row],[Matricule 
]],BASEDATA,2,FALSE),"")</f>
        <v/>
      </c>
      <c r="D481" s="219" t="str">
        <f>IF(Tableau1[[#This Row],[Nom
]]&lt;&gt;"",VLOOKUP(E481,DATA!A:U,3,FALSE),"")</f>
        <v/>
      </c>
      <c r="E481" s="220"/>
      <c r="F481" s="219" t="str">
        <f>IF(Tableau1[[#This Row],[Nom
]]&lt;&gt;"",VLOOKUP(E481,DATA!A:U,2,FALSE),"")</f>
        <v/>
      </c>
      <c r="G481" s="205" t="s">
        <v>9</v>
      </c>
      <c r="H481" s="205"/>
      <c r="I481" s="221"/>
      <c r="J481" s="205"/>
      <c r="K481" s="206"/>
      <c r="L481" s="207"/>
      <c r="M481" s="222"/>
      <c r="N481" s="223"/>
      <c r="O481" s="222"/>
      <c r="P481" s="223"/>
    </row>
    <row r="482" spans="1:16" x14ac:dyDescent="0.35">
      <c r="A482" s="217" t="str">
        <f>IF(Tableau1[[#This Row],[Nom
]]&lt;&gt;"",VLOOKUP(Tableau1[[#This Row],[Matricule 
]],BASEDATA,5,FALSE),"")</f>
        <v/>
      </c>
      <c r="B482" s="217" t="str">
        <f>IF(Tableau1[[#This Row],[Nom
]]&lt;&gt;"",VLOOKUP(Tableau1[[#This Row],[Matricule 
]],BASEDATA,3,FALSE),"")</f>
        <v/>
      </c>
      <c r="C482" s="218" t="str">
        <f>IF(Tableau1[[#This Row],[Nom
]]&lt;&gt;"",VLOOKUP(Tableau1[[#This Row],[Matricule 
]],BASEDATA,2,FALSE),"")</f>
        <v/>
      </c>
      <c r="D482" s="219" t="str">
        <f>IF(Tableau1[[#This Row],[Nom
]]&lt;&gt;"",VLOOKUP(E482,DATA!A:U,3,FALSE),"")</f>
        <v/>
      </c>
      <c r="E482" s="220"/>
      <c r="F482" s="219" t="str">
        <f>IF(Tableau1[[#This Row],[Nom
]]&lt;&gt;"",VLOOKUP(E482,DATA!A:U,2,FALSE),"")</f>
        <v/>
      </c>
      <c r="G482" s="205" t="s">
        <v>9</v>
      </c>
      <c r="H482" s="205"/>
      <c r="I482" s="221"/>
      <c r="J482" s="205"/>
      <c r="K482" s="206"/>
      <c r="L482" s="207"/>
      <c r="M482" s="222"/>
      <c r="N482" s="223"/>
      <c r="O482" s="222"/>
      <c r="P482" s="223"/>
    </row>
    <row r="483" spans="1:16" x14ac:dyDescent="0.35">
      <c r="A483" s="217" t="str">
        <f>IF(Tableau1[[#This Row],[Nom
]]&lt;&gt;"",VLOOKUP(Tableau1[[#This Row],[Matricule 
]],BASEDATA,5,FALSE),"")</f>
        <v/>
      </c>
      <c r="B483" s="217" t="str">
        <f>IF(Tableau1[[#This Row],[Nom
]]&lt;&gt;"",VLOOKUP(Tableau1[[#This Row],[Matricule 
]],BASEDATA,3,FALSE),"")</f>
        <v/>
      </c>
      <c r="C483" s="218" t="str">
        <f>IF(Tableau1[[#This Row],[Nom
]]&lt;&gt;"",VLOOKUP(Tableau1[[#This Row],[Matricule 
]],BASEDATA,2,FALSE),"")</f>
        <v/>
      </c>
      <c r="D483" s="219" t="str">
        <f>IF(Tableau1[[#This Row],[Nom
]]&lt;&gt;"",VLOOKUP(E483,DATA!A:U,3,FALSE),"")</f>
        <v/>
      </c>
      <c r="E483" s="220"/>
      <c r="F483" s="219" t="str">
        <f>IF(Tableau1[[#This Row],[Nom
]]&lt;&gt;"",VLOOKUP(E483,DATA!A:U,2,FALSE),"")</f>
        <v/>
      </c>
      <c r="G483" s="205" t="s">
        <v>9</v>
      </c>
      <c r="H483" s="205"/>
      <c r="I483" s="221"/>
      <c r="J483" s="205"/>
      <c r="K483" s="206"/>
      <c r="L483" s="207"/>
      <c r="M483" s="222"/>
      <c r="N483" s="223"/>
      <c r="O483" s="222"/>
      <c r="P483" s="223"/>
    </row>
    <row r="484" spans="1:16" x14ac:dyDescent="0.35">
      <c r="A484" s="217" t="str">
        <f>IF(Tableau1[[#This Row],[Nom
]]&lt;&gt;"",VLOOKUP(Tableau1[[#This Row],[Matricule 
]],BASEDATA,5,FALSE),"")</f>
        <v/>
      </c>
      <c r="B484" s="217" t="str">
        <f>IF(Tableau1[[#This Row],[Nom
]]&lt;&gt;"",VLOOKUP(Tableau1[[#This Row],[Matricule 
]],BASEDATA,3,FALSE),"")</f>
        <v/>
      </c>
      <c r="C484" s="218" t="str">
        <f>IF(Tableau1[[#This Row],[Nom
]]&lt;&gt;"",VLOOKUP(Tableau1[[#This Row],[Matricule 
]],BASEDATA,2,FALSE),"")</f>
        <v/>
      </c>
      <c r="D484" s="219" t="str">
        <f>IF(Tableau1[[#This Row],[Nom
]]&lt;&gt;"",VLOOKUP(E484,DATA!A:U,3,FALSE),"")</f>
        <v/>
      </c>
      <c r="E484" s="220"/>
      <c r="F484" s="219" t="str">
        <f>IF(Tableau1[[#This Row],[Nom
]]&lt;&gt;"",VLOOKUP(E484,DATA!A:U,2,FALSE),"")</f>
        <v/>
      </c>
      <c r="G484" s="205" t="s">
        <v>9</v>
      </c>
      <c r="H484" s="205"/>
      <c r="I484" s="221"/>
      <c r="J484" s="205"/>
      <c r="K484" s="206"/>
      <c r="L484" s="207"/>
      <c r="M484" s="222"/>
      <c r="N484" s="223"/>
      <c r="O484" s="222"/>
      <c r="P484" s="223"/>
    </row>
  </sheetData>
  <mergeCells count="5">
    <mergeCell ref="M10:P10"/>
    <mergeCell ref="A10:C10"/>
    <mergeCell ref="D10:F10"/>
    <mergeCell ref="G10:L10"/>
    <mergeCell ref="F1:J1"/>
  </mergeCells>
  <dataValidations count="6">
    <dataValidation type="list" allowBlank="1" showInputMessage="1" showErrorMessage="1" sqref="M12:M484" xr:uid="{00000000-0002-0000-0100-000000000000}">
      <formula1>"Plan,DIF,PP"</formula1>
    </dataValidation>
    <dataValidation type="list" allowBlank="1" showInputMessage="1" showErrorMessage="1" sqref="P12:P484" xr:uid="{00000000-0002-0000-0100-000001000000}">
      <formula1>Calendrier</formula1>
    </dataValidation>
    <dataValidation type="list" allowBlank="1" showInputMessage="1" showErrorMessage="1" sqref="O12:O58 O60:O484" xr:uid="{00000000-0002-0000-0100-000002000000}">
      <formula1>"Oui,Non"</formula1>
    </dataValidation>
    <dataValidation type="list" allowBlank="1" showInputMessage="1" showErrorMessage="1" sqref="G12:G484" xr:uid="{00000000-0002-0000-0100-000003000000}">
      <formula1>Axe_Filieres</formula1>
    </dataValidation>
    <dataValidation type="list" allowBlank="1" showInputMessage="1" showErrorMessage="1" sqref="I12:I484" xr:uid="{00000000-0002-0000-0100-000004000000}">
      <formula1>Priorité_mger</formula1>
    </dataValidation>
    <dataValidation type="list" allowBlank="1" showInputMessage="1" showErrorMessage="1" sqref="O59" xr:uid="{E20FFE69-4F89-4C20-8CE4-F4747DFF4CCB}">
      <formula1>Avancement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scale="64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4324AA7-5191-41FA-8B8F-AC2E84164293}">
          <x14:formula1>
            <xm:f>Tables!$W$2:$W$4</xm:f>
          </x14:formula1>
          <xm:sqref>N12:N484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48"/>
  <sheetViews>
    <sheetView topLeftCell="A52" workbookViewId="0">
      <selection activeCell="A11" sqref="A10:A12"/>
      <pivotSelection pane="bottomRight" showHeader="1" axis="axisRow" activeRow="10" previousRow="10" click="1" r:id="rId3">
        <pivotArea dataOnly="0" labelOnly="1" fieldPosition="0">
          <references count="1">
            <reference field="17" count="0"/>
          </references>
        </pivotArea>
      </pivotSelection>
    </sheetView>
  </sheetViews>
  <sheetFormatPr baseColWidth="10" defaultRowHeight="14.5" x14ac:dyDescent="0.35"/>
  <cols>
    <col min="1" max="1" width="24.6328125" customWidth="1"/>
    <col min="2" max="2" width="21.81640625" customWidth="1"/>
    <col min="3" max="3" width="16.453125" customWidth="1"/>
    <col min="4" max="4" width="15" customWidth="1"/>
    <col min="5" max="5" width="15.81640625" customWidth="1"/>
    <col min="6" max="6" width="15.1796875" customWidth="1"/>
    <col min="7" max="7" width="3" customWidth="1"/>
    <col min="8" max="8" width="11" customWidth="1"/>
    <col min="9" max="9" width="3" customWidth="1"/>
    <col min="10" max="10" width="25.1796875" bestFit="1" customWidth="1"/>
    <col min="11" max="11" width="12.453125" customWidth="1"/>
    <col min="12" max="12" width="25.54296875" bestFit="1" customWidth="1"/>
    <col min="13" max="13" width="32" bestFit="1" customWidth="1"/>
    <col min="14" max="14" width="10.81640625" customWidth="1"/>
    <col min="15" max="15" width="10.453125" customWidth="1"/>
    <col min="16" max="16" width="49.453125" bestFit="1" customWidth="1"/>
    <col min="17" max="17" width="14" customWidth="1"/>
    <col min="18" max="18" width="30.453125" bestFit="1" customWidth="1"/>
    <col min="19" max="19" width="17.54296875" bestFit="1" customWidth="1"/>
    <col min="20" max="20" width="11.81640625" bestFit="1" customWidth="1"/>
    <col min="21" max="21" width="14.453125" bestFit="1" customWidth="1"/>
    <col min="22" max="22" width="24.54296875" bestFit="1" customWidth="1"/>
    <col min="23" max="23" width="20.453125" bestFit="1" customWidth="1"/>
    <col min="24" max="24" width="6.453125" customWidth="1"/>
    <col min="25" max="25" width="12.453125" bestFit="1" customWidth="1"/>
  </cols>
  <sheetData>
    <row r="1" spans="1:6" ht="20" thickBot="1" x14ac:dyDescent="0.4">
      <c r="C1" s="93" t="s">
        <v>168</v>
      </c>
      <c r="D1" s="93"/>
      <c r="E1" s="93"/>
      <c r="F1" s="93"/>
    </row>
    <row r="2" spans="1:6" ht="15" thickTop="1" x14ac:dyDescent="0.35"/>
    <row r="4" spans="1:6" ht="17.5" thickBot="1" x14ac:dyDescent="0.45">
      <c r="A4" s="137" t="s">
        <v>192</v>
      </c>
      <c r="B4" s="117"/>
      <c r="C4" s="118"/>
      <c r="D4" s="118"/>
    </row>
    <row r="5" spans="1:6" ht="15" thickTop="1" x14ac:dyDescent="0.35"/>
    <row r="6" spans="1:6" s="126" customFormat="1" ht="15" customHeight="1" thickBot="1" x14ac:dyDescent="0.4">
      <c r="A6" s="79" t="s">
        <v>147</v>
      </c>
      <c r="B6" t="s">
        <v>197</v>
      </c>
      <c r="C6" s="127"/>
      <c r="D6" s="127"/>
      <c r="E6" s="127"/>
      <c r="F6" s="127"/>
    </row>
    <row r="7" spans="1:6" s="9" customFormat="1" ht="30" thickTop="1" thickBot="1" x14ac:dyDescent="0.4">
      <c r="A7" s="141" t="s">
        <v>150</v>
      </c>
      <c r="B7" s="142" t="s">
        <v>167</v>
      </c>
      <c r="C7" s="142" t="s">
        <v>165</v>
      </c>
      <c r="D7" s="142" t="s">
        <v>163</v>
      </c>
      <c r="E7" s="142" t="s">
        <v>164</v>
      </c>
      <c r="F7" s="143" t="s">
        <v>189</v>
      </c>
    </row>
    <row r="8" spans="1:6" x14ac:dyDescent="0.35">
      <c r="A8" s="144"/>
      <c r="B8" s="145" t="s">
        <v>181</v>
      </c>
      <c r="C8" s="146"/>
      <c r="D8" s="146"/>
      <c r="E8" s="146"/>
      <c r="F8" s="147"/>
    </row>
    <row r="9" spans="1:6" x14ac:dyDescent="0.35">
      <c r="A9" s="148" t="s">
        <v>153</v>
      </c>
      <c r="B9" s="146" t="s">
        <v>180</v>
      </c>
      <c r="C9" s="146" t="s">
        <v>183</v>
      </c>
      <c r="D9" s="146" t="s">
        <v>184</v>
      </c>
      <c r="E9" s="146" t="s">
        <v>185</v>
      </c>
      <c r="F9" s="149"/>
    </row>
    <row r="10" spans="1:6" x14ac:dyDescent="0.35">
      <c r="A10" s="150" t="s">
        <v>151</v>
      </c>
      <c r="B10" s="151">
        <v>38</v>
      </c>
      <c r="C10" s="151">
        <v>456</v>
      </c>
      <c r="D10" s="151">
        <v>3332.25</v>
      </c>
      <c r="E10" s="151">
        <v>391.67999999999989</v>
      </c>
      <c r="F10" s="152">
        <f>D10+E10</f>
        <v>3723.93</v>
      </c>
    </row>
    <row r="11" spans="1:6" x14ac:dyDescent="0.35">
      <c r="A11" s="150" t="s">
        <v>152</v>
      </c>
      <c r="B11" s="151">
        <v>56</v>
      </c>
      <c r="C11" s="151">
        <v>1159</v>
      </c>
      <c r="D11" s="151">
        <v>25297</v>
      </c>
      <c r="E11" s="151">
        <v>587.51999999999987</v>
      </c>
      <c r="F11" s="152">
        <f t="shared" ref="F11:F13" si="0">D11+E11</f>
        <v>25884.52</v>
      </c>
    </row>
    <row r="12" spans="1:6" ht="15" thickBot="1" x14ac:dyDescent="0.4">
      <c r="A12" s="150" t="s">
        <v>154</v>
      </c>
      <c r="B12" s="151"/>
      <c r="C12" s="151"/>
      <c r="D12" s="151"/>
      <c r="E12" s="151">
        <v>0</v>
      </c>
      <c r="F12" s="152">
        <f t="shared" si="0"/>
        <v>0</v>
      </c>
    </row>
    <row r="13" spans="1:6" ht="15.5" thickTop="1" thickBot="1" x14ac:dyDescent="0.4">
      <c r="A13" s="139" t="s">
        <v>155</v>
      </c>
      <c r="B13" s="140">
        <v>94</v>
      </c>
      <c r="C13" s="140">
        <v>1615</v>
      </c>
      <c r="D13" s="140">
        <v>28629.25</v>
      </c>
      <c r="E13" s="140">
        <v>979.1999999999997</v>
      </c>
      <c r="F13" s="140">
        <f t="shared" si="0"/>
        <v>29608.45</v>
      </c>
    </row>
    <row r="14" spans="1:6" ht="15" thickTop="1" x14ac:dyDescent="0.35">
      <c r="F14" s="116"/>
    </row>
    <row r="17" spans="1:6" ht="17.5" thickBot="1" x14ac:dyDescent="0.45">
      <c r="A17" s="137" t="s">
        <v>190</v>
      </c>
      <c r="B17" s="94"/>
      <c r="C17" s="119"/>
      <c r="D17" s="119"/>
    </row>
    <row r="18" spans="1:6" ht="15" thickTop="1" x14ac:dyDescent="0.35">
      <c r="A18" s="125"/>
      <c r="B18" s="125"/>
      <c r="C18" s="125"/>
      <c r="D18" s="125"/>
      <c r="E18" s="125"/>
      <c r="F18" s="125"/>
    </row>
    <row r="19" spans="1:6" x14ac:dyDescent="0.35">
      <c r="A19" s="79" t="s">
        <v>147</v>
      </c>
      <c r="B19" t="s">
        <v>197</v>
      </c>
      <c r="C19" s="125"/>
      <c r="D19" s="125"/>
      <c r="E19" s="125"/>
      <c r="F19" s="125"/>
    </row>
    <row r="20" spans="1:6" s="9" customFormat="1" ht="29.5" thickBot="1" x14ac:dyDescent="0.4">
      <c r="A20" s="138" t="s">
        <v>166</v>
      </c>
      <c r="B20" s="138" t="s">
        <v>167</v>
      </c>
      <c r="C20" s="138" t="s">
        <v>165</v>
      </c>
      <c r="D20" s="138" t="s">
        <v>163</v>
      </c>
      <c r="E20" s="138" t="s">
        <v>164</v>
      </c>
      <c r="F20" s="138" t="s">
        <v>189</v>
      </c>
    </row>
    <row r="21" spans="1:6" x14ac:dyDescent="0.35">
      <c r="B21" s="79" t="s">
        <v>181</v>
      </c>
      <c r="F21" s="115"/>
    </row>
    <row r="22" spans="1:6" x14ac:dyDescent="0.35">
      <c r="A22" s="79" t="s">
        <v>153</v>
      </c>
      <c r="B22" t="s">
        <v>180</v>
      </c>
      <c r="C22" t="s">
        <v>183</v>
      </c>
      <c r="D22" t="s">
        <v>184</v>
      </c>
      <c r="E22" t="s">
        <v>185</v>
      </c>
      <c r="F22" s="113"/>
    </row>
    <row r="23" spans="1:6" x14ac:dyDescent="0.35">
      <c r="A23" s="150" t="s">
        <v>4</v>
      </c>
      <c r="B23" s="151">
        <v>40</v>
      </c>
      <c r="C23" s="151">
        <v>560</v>
      </c>
      <c r="D23" s="151"/>
      <c r="E23" s="151">
        <v>435.19999999999987</v>
      </c>
      <c r="F23" s="152">
        <f>D23+E23</f>
        <v>435.19999999999987</v>
      </c>
    </row>
    <row r="24" spans="1:6" x14ac:dyDescent="0.35">
      <c r="A24" s="150" t="s">
        <v>7</v>
      </c>
      <c r="B24" s="151">
        <v>1</v>
      </c>
      <c r="C24" s="151">
        <v>42</v>
      </c>
      <c r="D24" s="151">
        <v>1140</v>
      </c>
      <c r="E24" s="151">
        <v>10.88</v>
      </c>
      <c r="F24" s="152">
        <f t="shared" ref="F24:F30" si="1">D24+E24</f>
        <v>1150.8800000000001</v>
      </c>
    </row>
    <row r="25" spans="1:6" x14ac:dyDescent="0.35">
      <c r="A25" s="150" t="s">
        <v>18</v>
      </c>
      <c r="B25" s="151">
        <v>1</v>
      </c>
      <c r="C25" s="151">
        <v>18</v>
      </c>
      <c r="D25" s="151">
        <v>75.25</v>
      </c>
      <c r="E25" s="151">
        <v>0</v>
      </c>
      <c r="F25" s="152">
        <f t="shared" si="1"/>
        <v>75.25</v>
      </c>
    </row>
    <row r="26" spans="1:6" x14ac:dyDescent="0.35">
      <c r="A26" s="150" t="s">
        <v>17</v>
      </c>
      <c r="B26" s="151">
        <v>30</v>
      </c>
      <c r="C26" s="151">
        <v>372</v>
      </c>
      <c r="D26" s="151">
        <v>12345.000000000004</v>
      </c>
      <c r="E26" s="151">
        <v>304.63999999999993</v>
      </c>
      <c r="F26" s="152">
        <f t="shared" si="1"/>
        <v>12649.640000000003</v>
      </c>
    </row>
    <row r="27" spans="1:6" x14ac:dyDescent="0.35">
      <c r="A27" s="150" t="s">
        <v>9</v>
      </c>
      <c r="B27" s="151">
        <v>9</v>
      </c>
      <c r="C27" s="151">
        <v>154</v>
      </c>
      <c r="D27" s="151">
        <v>3509</v>
      </c>
      <c r="E27" s="151">
        <v>97.919999999999987</v>
      </c>
      <c r="F27" s="152">
        <f t="shared" si="1"/>
        <v>3606.92</v>
      </c>
    </row>
    <row r="28" spans="1:6" ht="15" thickBot="1" x14ac:dyDescent="0.4">
      <c r="A28" s="150" t="s">
        <v>11</v>
      </c>
      <c r="B28" s="151">
        <v>13</v>
      </c>
      <c r="C28" s="151">
        <v>469</v>
      </c>
      <c r="D28" s="151">
        <v>11560</v>
      </c>
      <c r="E28" s="151">
        <v>130.55999999999997</v>
      </c>
      <c r="F28" s="152">
        <f t="shared" si="1"/>
        <v>11690.56</v>
      </c>
    </row>
    <row r="29" spans="1:6" hidden="1" x14ac:dyDescent="0.35">
      <c r="A29" s="112" t="s">
        <v>154</v>
      </c>
      <c r="B29" s="111"/>
      <c r="C29" s="111"/>
      <c r="D29" s="111"/>
      <c r="E29" s="111">
        <v>0</v>
      </c>
      <c r="F29" s="114">
        <f t="shared" si="1"/>
        <v>0</v>
      </c>
    </row>
    <row r="30" spans="1:6" ht="15.5" thickTop="1" thickBot="1" x14ac:dyDescent="0.4">
      <c r="A30" s="139" t="s">
        <v>155</v>
      </c>
      <c r="B30" s="140">
        <v>94</v>
      </c>
      <c r="C30" s="140">
        <v>1615</v>
      </c>
      <c r="D30" s="140">
        <v>28629.250000000004</v>
      </c>
      <c r="E30" s="140">
        <v>979.1999999999997</v>
      </c>
      <c r="F30" s="140">
        <f t="shared" si="1"/>
        <v>29608.450000000004</v>
      </c>
    </row>
    <row r="31" spans="1:6" ht="15" thickTop="1" x14ac:dyDescent="0.35"/>
    <row r="34" spans="1:6" ht="17.5" thickBot="1" x14ac:dyDescent="0.45">
      <c r="A34" s="137" t="s">
        <v>191</v>
      </c>
      <c r="B34" s="94"/>
      <c r="C34" s="119"/>
      <c r="D34" s="119"/>
    </row>
    <row r="35" spans="1:6" ht="15" thickTop="1" x14ac:dyDescent="0.35"/>
    <row r="36" spans="1:6" s="126" customFormat="1" ht="15" thickBot="1" x14ac:dyDescent="0.4">
      <c r="A36" s="79" t="s">
        <v>147</v>
      </c>
      <c r="B36" t="s">
        <v>197</v>
      </c>
      <c r="C36" s="125"/>
      <c r="D36" s="125"/>
      <c r="E36" s="125"/>
      <c r="F36" s="125"/>
    </row>
    <row r="37" spans="1:6" s="9" customFormat="1" ht="30" thickTop="1" thickBot="1" x14ac:dyDescent="0.4">
      <c r="A37" s="141" t="s">
        <v>188</v>
      </c>
      <c r="B37" s="142" t="s">
        <v>167</v>
      </c>
      <c r="C37" s="142" t="s">
        <v>165</v>
      </c>
      <c r="D37" s="142" t="s">
        <v>163</v>
      </c>
      <c r="E37" s="142" t="s">
        <v>164</v>
      </c>
      <c r="F37" s="143" t="s">
        <v>189</v>
      </c>
    </row>
    <row r="38" spans="1:6" x14ac:dyDescent="0.35">
      <c r="A38" s="144"/>
      <c r="B38" s="145" t="s">
        <v>181</v>
      </c>
      <c r="C38" s="146"/>
      <c r="D38" s="146"/>
      <c r="E38" s="146"/>
      <c r="F38" s="147"/>
    </row>
    <row r="39" spans="1:6" x14ac:dyDescent="0.35">
      <c r="A39" s="148" t="s">
        <v>153</v>
      </c>
      <c r="B39" s="146" t="s">
        <v>180</v>
      </c>
      <c r="C39" s="146" t="s">
        <v>183</v>
      </c>
      <c r="D39" s="146" t="s">
        <v>184</v>
      </c>
      <c r="E39" s="146" t="s">
        <v>185</v>
      </c>
      <c r="F39" s="149"/>
    </row>
    <row r="40" spans="1:6" x14ac:dyDescent="0.35">
      <c r="A40" s="153" t="s">
        <v>186</v>
      </c>
      <c r="B40" s="154">
        <v>4</v>
      </c>
      <c r="C40" s="154">
        <v>58</v>
      </c>
      <c r="D40" s="154">
        <v>1058.1100000000001</v>
      </c>
      <c r="E40" s="154">
        <v>0</v>
      </c>
      <c r="F40" s="155">
        <f>D40+E40</f>
        <v>1058.1100000000001</v>
      </c>
    </row>
    <row r="41" spans="1:6" x14ac:dyDescent="0.35">
      <c r="A41" s="156" t="s">
        <v>186</v>
      </c>
      <c r="B41" s="154">
        <v>4</v>
      </c>
      <c r="C41" s="154">
        <v>58</v>
      </c>
      <c r="D41" s="154">
        <v>1058.1100000000001</v>
      </c>
      <c r="E41" s="154">
        <v>0</v>
      </c>
      <c r="F41" s="157">
        <f t="shared" ref="F41:F47" si="2">D41+E41</f>
        <v>1058.1100000000001</v>
      </c>
    </row>
    <row r="42" spans="1:6" x14ac:dyDescent="0.35">
      <c r="A42" s="153" t="s">
        <v>66</v>
      </c>
      <c r="B42" s="154">
        <v>72</v>
      </c>
      <c r="C42" s="154">
        <v>1216</v>
      </c>
      <c r="D42" s="154">
        <v>17572.14</v>
      </c>
      <c r="E42" s="154">
        <v>783.35999999999979</v>
      </c>
      <c r="F42" s="155">
        <f t="shared" si="2"/>
        <v>18355.5</v>
      </c>
    </row>
    <row r="43" spans="1:6" x14ac:dyDescent="0.35">
      <c r="A43" s="158" t="s">
        <v>67</v>
      </c>
      <c r="B43" s="154">
        <v>10</v>
      </c>
      <c r="C43" s="154">
        <v>255</v>
      </c>
      <c r="D43" s="154">
        <v>3892.86</v>
      </c>
      <c r="E43" s="154">
        <v>108.79999999999998</v>
      </c>
      <c r="F43" s="157">
        <f t="shared" si="2"/>
        <v>4001.6600000000003</v>
      </c>
    </row>
    <row r="44" spans="1:6" x14ac:dyDescent="0.35">
      <c r="A44" s="158" t="s">
        <v>65</v>
      </c>
      <c r="B44" s="154">
        <v>62</v>
      </c>
      <c r="C44" s="154">
        <v>961</v>
      </c>
      <c r="D44" s="154">
        <v>13679.280000000002</v>
      </c>
      <c r="E44" s="154">
        <v>674.55999999999983</v>
      </c>
      <c r="F44" s="157">
        <f t="shared" si="2"/>
        <v>14353.840000000002</v>
      </c>
    </row>
    <row r="45" spans="1:6" x14ac:dyDescent="0.35">
      <c r="A45" s="153" t="s">
        <v>102</v>
      </c>
      <c r="B45" s="154">
        <v>18</v>
      </c>
      <c r="C45" s="154">
        <v>341</v>
      </c>
      <c r="D45" s="154">
        <v>9999</v>
      </c>
      <c r="E45" s="154">
        <v>195.83999999999995</v>
      </c>
      <c r="F45" s="155">
        <f t="shared" si="2"/>
        <v>10194.84</v>
      </c>
    </row>
    <row r="46" spans="1:6" ht="15" thickBot="1" x14ac:dyDescent="0.4">
      <c r="A46" s="158" t="s">
        <v>65</v>
      </c>
      <c r="B46" s="154">
        <v>18</v>
      </c>
      <c r="C46" s="154">
        <v>341</v>
      </c>
      <c r="D46" s="154">
        <v>9999</v>
      </c>
      <c r="E46" s="154">
        <v>195.83999999999995</v>
      </c>
      <c r="F46" s="157">
        <f t="shared" si="2"/>
        <v>10194.84</v>
      </c>
    </row>
    <row r="47" spans="1:6" ht="15.5" thickTop="1" thickBot="1" x14ac:dyDescent="0.4">
      <c r="A47" s="139" t="s">
        <v>155</v>
      </c>
      <c r="B47" s="140">
        <v>94</v>
      </c>
      <c r="C47" s="140">
        <v>1615</v>
      </c>
      <c r="D47" s="140">
        <v>28629.25</v>
      </c>
      <c r="E47" s="140">
        <v>979.1999999999997</v>
      </c>
      <c r="F47" s="140">
        <f t="shared" si="2"/>
        <v>29608.45</v>
      </c>
    </row>
    <row r="48" spans="1:6" ht="15" thickTop="1" x14ac:dyDescent="0.35">
      <c r="F48" s="128"/>
    </row>
  </sheetData>
  <printOptions horizontalCentered="1" verticalCentered="1"/>
  <pageMargins left="0.51181102362204722" right="0.51181102362204722" top="0.55118110236220474" bottom="0.55118110236220474" header="0.31496062992125984" footer="0.31496062992125984"/>
  <pageSetup scale="63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3"/>
  <sheetViews>
    <sheetView topLeftCell="A76" workbookViewId="0">
      <selection activeCell="G2" sqref="G2"/>
    </sheetView>
  </sheetViews>
  <sheetFormatPr baseColWidth="10" defaultRowHeight="14.5" x14ac:dyDescent="0.35"/>
  <cols>
    <col min="1" max="1" width="26.1796875" customWidth="1"/>
    <col min="2" max="2" width="21.453125" customWidth="1"/>
    <col min="3" max="3" width="16.453125" customWidth="1"/>
    <col min="4" max="4" width="15.81640625" bestFit="1" customWidth="1"/>
  </cols>
  <sheetData>
    <row r="1" spans="1:2" ht="20" thickBot="1" x14ac:dyDescent="0.4">
      <c r="B1" s="93" t="s">
        <v>168</v>
      </c>
    </row>
    <row r="2" spans="1:2" ht="15" thickTop="1" x14ac:dyDescent="0.35"/>
    <row r="6" spans="1:2" ht="15" thickBot="1" x14ac:dyDescent="0.4">
      <c r="A6" s="94" t="s">
        <v>207</v>
      </c>
    </row>
    <row r="7" spans="1:2" x14ac:dyDescent="0.35">
      <c r="A7" s="79" t="s">
        <v>147</v>
      </c>
      <c r="B7" t="s">
        <v>197</v>
      </c>
    </row>
    <row r="8" spans="1:2" ht="15" thickBot="1" x14ac:dyDescent="0.4"/>
    <row r="9" spans="1:2" ht="15" thickTop="1" x14ac:dyDescent="0.35">
      <c r="A9" s="161" t="s">
        <v>153</v>
      </c>
      <c r="B9" s="162" t="s">
        <v>183</v>
      </c>
    </row>
    <row r="10" spans="1:2" x14ac:dyDescent="0.35">
      <c r="A10" s="163" t="s">
        <v>4</v>
      </c>
      <c r="B10" s="164">
        <v>560</v>
      </c>
    </row>
    <row r="11" spans="1:2" x14ac:dyDescent="0.35">
      <c r="A11" s="163" t="s">
        <v>7</v>
      </c>
      <c r="B11" s="164">
        <v>42</v>
      </c>
    </row>
    <row r="12" spans="1:2" x14ac:dyDescent="0.35">
      <c r="A12" s="163" t="s">
        <v>18</v>
      </c>
      <c r="B12" s="164">
        <v>18</v>
      </c>
    </row>
    <row r="13" spans="1:2" x14ac:dyDescent="0.35">
      <c r="A13" s="163" t="s">
        <v>17</v>
      </c>
      <c r="B13" s="164">
        <v>372</v>
      </c>
    </row>
    <row r="14" spans="1:2" x14ac:dyDescent="0.35">
      <c r="A14" s="163" t="s">
        <v>9</v>
      </c>
      <c r="B14" s="164">
        <v>154</v>
      </c>
    </row>
    <row r="15" spans="1:2" x14ac:dyDescent="0.35">
      <c r="A15" s="163" t="s">
        <v>11</v>
      </c>
      <c r="B15" s="164">
        <v>469</v>
      </c>
    </row>
    <row r="16" spans="1:2" ht="15" thickBot="1" x14ac:dyDescent="0.4">
      <c r="A16" s="159" t="s">
        <v>155</v>
      </c>
      <c r="B16" s="160">
        <v>1615</v>
      </c>
    </row>
    <row r="17" spans="1:2" ht="15" thickTop="1" x14ac:dyDescent="0.35"/>
    <row r="24" spans="1:2" ht="15" thickBot="1" x14ac:dyDescent="0.4">
      <c r="A24" s="94" t="s">
        <v>208</v>
      </c>
    </row>
    <row r="25" spans="1:2" x14ac:dyDescent="0.35">
      <c r="A25" s="79" t="s">
        <v>147</v>
      </c>
      <c r="B25" t="s">
        <v>197</v>
      </c>
    </row>
    <row r="27" spans="1:2" x14ac:dyDescent="0.35">
      <c r="A27" s="79" t="s">
        <v>153</v>
      </c>
      <c r="B27" t="s">
        <v>184</v>
      </c>
    </row>
    <row r="28" spans="1:2" x14ac:dyDescent="0.35">
      <c r="A28" s="163" t="s">
        <v>4</v>
      </c>
      <c r="B28" s="164"/>
    </row>
    <row r="29" spans="1:2" x14ac:dyDescent="0.35">
      <c r="A29" s="163" t="s">
        <v>7</v>
      </c>
      <c r="B29" s="164">
        <v>1140</v>
      </c>
    </row>
    <row r="30" spans="1:2" x14ac:dyDescent="0.35">
      <c r="A30" s="163" t="s">
        <v>18</v>
      </c>
      <c r="B30" s="164">
        <v>75.25</v>
      </c>
    </row>
    <row r="31" spans="1:2" x14ac:dyDescent="0.35">
      <c r="A31" s="163" t="s">
        <v>17</v>
      </c>
      <c r="B31" s="164">
        <v>12345.000000000004</v>
      </c>
    </row>
    <row r="32" spans="1:2" x14ac:dyDescent="0.35">
      <c r="A32" s="163" t="s">
        <v>9</v>
      </c>
      <c r="B32" s="164">
        <v>3509</v>
      </c>
    </row>
    <row r="33" spans="1:2" x14ac:dyDescent="0.35">
      <c r="A33" s="163" t="s">
        <v>11</v>
      </c>
      <c r="B33" s="164">
        <v>11560</v>
      </c>
    </row>
    <row r="34" spans="1:2" ht="15" thickBot="1" x14ac:dyDescent="0.4">
      <c r="A34" s="159" t="s">
        <v>155</v>
      </c>
      <c r="B34" s="160">
        <v>28629.250000000004</v>
      </c>
    </row>
    <row r="35" spans="1:2" ht="15" thickTop="1" x14ac:dyDescent="0.35"/>
    <row r="43" spans="1:2" ht="15" thickBot="1" x14ac:dyDescent="0.4">
      <c r="A43" s="94" t="s">
        <v>209</v>
      </c>
    </row>
    <row r="44" spans="1:2" x14ac:dyDescent="0.35">
      <c r="A44" s="79" t="s">
        <v>147</v>
      </c>
      <c r="B44" t="s">
        <v>197</v>
      </c>
    </row>
    <row r="46" spans="1:2" x14ac:dyDescent="0.35">
      <c r="A46" s="79" t="s">
        <v>153</v>
      </c>
      <c r="B46" t="s">
        <v>184</v>
      </c>
    </row>
    <row r="47" spans="1:2" x14ac:dyDescent="0.35">
      <c r="A47" s="163" t="s">
        <v>66</v>
      </c>
      <c r="B47" s="164">
        <v>17572.140000000003</v>
      </c>
    </row>
    <row r="48" spans="1:2" x14ac:dyDescent="0.35">
      <c r="A48" s="163" t="s">
        <v>102</v>
      </c>
      <c r="B48" s="164">
        <v>9999</v>
      </c>
    </row>
    <row r="49" spans="1:2" ht="15" thickBot="1" x14ac:dyDescent="0.4">
      <c r="A49" s="159" t="s">
        <v>155</v>
      </c>
      <c r="B49" s="160">
        <v>27571.140000000003</v>
      </c>
    </row>
    <row r="50" spans="1:2" ht="15" thickTop="1" x14ac:dyDescent="0.35"/>
    <row r="57" spans="1:2" ht="15" thickBot="1" x14ac:dyDescent="0.4">
      <c r="A57" s="94" t="s">
        <v>210</v>
      </c>
    </row>
    <row r="58" spans="1:2" x14ac:dyDescent="0.35">
      <c r="A58" s="79" t="s">
        <v>147</v>
      </c>
      <c r="B58" t="s">
        <v>197</v>
      </c>
    </row>
    <row r="60" spans="1:2" x14ac:dyDescent="0.35">
      <c r="A60" s="79" t="s">
        <v>153</v>
      </c>
      <c r="B60" t="s">
        <v>183</v>
      </c>
    </row>
    <row r="61" spans="1:2" x14ac:dyDescent="0.35">
      <c r="A61" s="163" t="s">
        <v>66</v>
      </c>
      <c r="B61" s="164">
        <v>1216</v>
      </c>
    </row>
    <row r="62" spans="1:2" x14ac:dyDescent="0.35">
      <c r="A62" s="163" t="s">
        <v>102</v>
      </c>
      <c r="B62" s="164">
        <v>341</v>
      </c>
    </row>
    <row r="63" spans="1:2" ht="15" thickBot="1" x14ac:dyDescent="0.4">
      <c r="A63" s="159" t="s">
        <v>155</v>
      </c>
      <c r="B63" s="160">
        <v>1557</v>
      </c>
    </row>
    <row r="64" spans="1:2" ht="15" thickTop="1" x14ac:dyDescent="0.35"/>
    <row r="72" spans="1:3" ht="15" thickBot="1" x14ac:dyDescent="0.4">
      <c r="A72" s="94" t="s">
        <v>211</v>
      </c>
    </row>
    <row r="73" spans="1:3" x14ac:dyDescent="0.35">
      <c r="A73" s="79" t="s">
        <v>147</v>
      </c>
      <c r="B73" t="s">
        <v>197</v>
      </c>
    </row>
    <row r="75" spans="1:3" x14ac:dyDescent="0.35">
      <c r="A75" s="79" t="s">
        <v>153</v>
      </c>
      <c r="B75" t="s">
        <v>184</v>
      </c>
    </row>
    <row r="76" spans="1:3" x14ac:dyDescent="0.35">
      <c r="A76" s="163" t="s">
        <v>67</v>
      </c>
      <c r="B76" s="164">
        <v>3892.86</v>
      </c>
    </row>
    <row r="77" spans="1:3" x14ac:dyDescent="0.35">
      <c r="A77" s="163" t="s">
        <v>65</v>
      </c>
      <c r="B77" s="164">
        <v>23678.280000000002</v>
      </c>
      <c r="C77" s="124"/>
    </row>
    <row r="78" spans="1:3" ht="15" thickBot="1" x14ac:dyDescent="0.4">
      <c r="A78" s="159" t="s">
        <v>155</v>
      </c>
      <c r="B78" s="160">
        <v>27571.140000000003</v>
      </c>
    </row>
    <row r="79" spans="1:3" ht="15" thickTop="1" x14ac:dyDescent="0.35"/>
    <row r="87" spans="1:2" ht="15" thickBot="1" x14ac:dyDescent="0.4">
      <c r="A87" s="94" t="s">
        <v>212</v>
      </c>
    </row>
    <row r="88" spans="1:2" x14ac:dyDescent="0.35">
      <c r="A88" s="79" t="s">
        <v>147</v>
      </c>
      <c r="B88" t="s">
        <v>197</v>
      </c>
    </row>
    <row r="90" spans="1:2" x14ac:dyDescent="0.35">
      <c r="A90" s="79" t="s">
        <v>153</v>
      </c>
      <c r="B90" t="s">
        <v>183</v>
      </c>
    </row>
    <row r="91" spans="1:2" x14ac:dyDescent="0.35">
      <c r="A91" s="163" t="s">
        <v>67</v>
      </c>
      <c r="B91" s="164">
        <v>255</v>
      </c>
    </row>
    <row r="92" spans="1:2" x14ac:dyDescent="0.35">
      <c r="A92" s="163" t="s">
        <v>65</v>
      </c>
      <c r="B92" s="164">
        <v>1302</v>
      </c>
    </row>
    <row r="93" spans="1:2" ht="15" thickBot="1" x14ac:dyDescent="0.4">
      <c r="A93" s="159" t="s">
        <v>155</v>
      </c>
      <c r="B93" s="160">
        <v>1557</v>
      </c>
    </row>
    <row r="94" spans="1:2" ht="15" thickTop="1" x14ac:dyDescent="0.35"/>
    <row r="106" spans="1:2" x14ac:dyDescent="0.35">
      <c r="A106" s="79" t="s">
        <v>147</v>
      </c>
      <c r="B106" t="s">
        <v>197</v>
      </c>
    </row>
    <row r="108" spans="1:2" x14ac:dyDescent="0.35">
      <c r="A108" s="79" t="s">
        <v>153</v>
      </c>
      <c r="B108" t="s">
        <v>183</v>
      </c>
    </row>
    <row r="109" spans="1:2" x14ac:dyDescent="0.35">
      <c r="A109" s="132" t="s">
        <v>148</v>
      </c>
      <c r="B109" s="131">
        <v>189</v>
      </c>
    </row>
    <row r="110" spans="1:2" x14ac:dyDescent="0.35">
      <c r="A110" s="132" t="s">
        <v>172</v>
      </c>
      <c r="B110" s="131">
        <v>7</v>
      </c>
    </row>
    <row r="111" spans="1:2" x14ac:dyDescent="0.35">
      <c r="A111" s="132" t="s">
        <v>176</v>
      </c>
      <c r="B111" s="131">
        <v>18</v>
      </c>
    </row>
    <row r="112" spans="1:2" x14ac:dyDescent="0.35">
      <c r="A112" s="132" t="s">
        <v>178</v>
      </c>
      <c r="B112" s="131">
        <v>98</v>
      </c>
    </row>
    <row r="113" spans="1:2" x14ac:dyDescent="0.35">
      <c r="A113" s="132" t="s">
        <v>170</v>
      </c>
      <c r="B113" s="131">
        <v>42</v>
      </c>
    </row>
    <row r="114" spans="1:2" x14ac:dyDescent="0.35">
      <c r="A114" s="132" t="s">
        <v>177</v>
      </c>
      <c r="B114" s="131">
        <v>14</v>
      </c>
    </row>
    <row r="115" spans="1:2" x14ac:dyDescent="0.35">
      <c r="A115" s="132" t="s">
        <v>171</v>
      </c>
      <c r="B115" s="131">
        <v>35</v>
      </c>
    </row>
    <row r="116" spans="1:2" x14ac:dyDescent="0.35">
      <c r="A116" s="132" t="s">
        <v>174</v>
      </c>
      <c r="B116" s="131">
        <v>42</v>
      </c>
    </row>
    <row r="117" spans="1:2" x14ac:dyDescent="0.35">
      <c r="A117" s="132" t="s">
        <v>13</v>
      </c>
      <c r="B117" s="131">
        <v>60</v>
      </c>
    </row>
    <row r="118" spans="1:2" x14ac:dyDescent="0.35">
      <c r="A118" s="132" t="s">
        <v>12</v>
      </c>
      <c r="B118" s="131">
        <v>630</v>
      </c>
    </row>
    <row r="119" spans="1:2" x14ac:dyDescent="0.35">
      <c r="A119" s="132" t="s">
        <v>175</v>
      </c>
      <c r="B119" s="131">
        <v>189</v>
      </c>
    </row>
    <row r="120" spans="1:2" x14ac:dyDescent="0.35">
      <c r="A120" s="132" t="s">
        <v>173</v>
      </c>
      <c r="B120" s="131">
        <v>56</v>
      </c>
    </row>
    <row r="121" spans="1:2" x14ac:dyDescent="0.35">
      <c r="A121" s="132" t="s">
        <v>169</v>
      </c>
      <c r="B121" s="131">
        <v>210</v>
      </c>
    </row>
    <row r="122" spans="1:2" x14ac:dyDescent="0.35">
      <c r="A122" s="132" t="s">
        <v>154</v>
      </c>
      <c r="B122" s="131">
        <v>25</v>
      </c>
    </row>
    <row r="123" spans="1:2" x14ac:dyDescent="0.35">
      <c r="A123" s="109" t="s">
        <v>155</v>
      </c>
      <c r="B123" s="110">
        <v>1615</v>
      </c>
    </row>
  </sheetData>
  <pageMargins left="0.7" right="0.7" top="0.75" bottom="0.75" header="0.3" footer="0.3"/>
  <drawing r:id="rId8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6"/>
  <sheetViews>
    <sheetView topLeftCell="A13" workbookViewId="0">
      <selection activeCell="B8" sqref="B8"/>
    </sheetView>
  </sheetViews>
  <sheetFormatPr baseColWidth="10" defaultRowHeight="14.5" x14ac:dyDescent="0.35"/>
  <cols>
    <col min="1" max="1" width="11.453125" customWidth="1"/>
    <col min="2" max="2" width="10" customWidth="1"/>
    <col min="3" max="3" width="13.54296875" customWidth="1"/>
    <col min="4" max="4" width="13.453125" customWidth="1"/>
    <col min="5" max="5" width="11.453125" customWidth="1"/>
  </cols>
  <sheetData>
    <row r="1" spans="1:10" ht="40.5" customHeight="1" thickBot="1" x14ac:dyDescent="0.4">
      <c r="C1" s="316" t="s">
        <v>236</v>
      </c>
      <c r="D1" s="316"/>
      <c r="E1" s="316"/>
      <c r="F1" s="316"/>
      <c r="G1" s="316"/>
    </row>
    <row r="2" spans="1:10" ht="15" thickTop="1" x14ac:dyDescent="0.35"/>
    <row r="4" spans="1:10" ht="17.5" thickBot="1" x14ac:dyDescent="0.45">
      <c r="A4" s="137" t="s">
        <v>226</v>
      </c>
      <c r="B4" s="117"/>
      <c r="C4" s="118"/>
      <c r="D4" s="187" t="s">
        <v>225</v>
      </c>
      <c r="E4" s="188"/>
      <c r="F4" s="188"/>
      <c r="G4" s="188"/>
      <c r="H4" s="188"/>
      <c r="I4" s="188"/>
      <c r="J4" s="188"/>
    </row>
    <row r="5" spans="1:10" ht="18" thickTop="1" thickBot="1" x14ac:dyDescent="0.45">
      <c r="A5" s="189"/>
      <c r="B5" s="118"/>
      <c r="C5" s="118"/>
      <c r="D5" s="187"/>
      <c r="E5" s="188"/>
      <c r="F5" s="94" t="s">
        <v>221</v>
      </c>
      <c r="G5" s="94"/>
      <c r="H5" s="94"/>
      <c r="J5" s="188"/>
    </row>
    <row r="7" spans="1:10" ht="58" x14ac:dyDescent="0.35">
      <c r="A7" s="184" t="s">
        <v>21</v>
      </c>
      <c r="B7" s="184" t="s">
        <v>219</v>
      </c>
      <c r="C7" s="184" t="s">
        <v>217</v>
      </c>
      <c r="D7" s="184" t="s">
        <v>218</v>
      </c>
      <c r="F7" s="184" t="s">
        <v>21</v>
      </c>
      <c r="G7" s="184" t="s">
        <v>222</v>
      </c>
      <c r="H7" s="184" t="s">
        <v>223</v>
      </c>
      <c r="I7" s="184" t="s">
        <v>224</v>
      </c>
    </row>
    <row r="8" spans="1:10" x14ac:dyDescent="0.35">
      <c r="A8" s="146" t="s">
        <v>214</v>
      </c>
      <c r="B8" s="185"/>
      <c r="C8" s="185"/>
      <c r="D8" s="185" t="s">
        <v>220</v>
      </c>
      <c r="F8" s="146" t="s">
        <v>214</v>
      </c>
      <c r="G8" s="185"/>
      <c r="H8" s="185"/>
      <c r="I8" s="185" t="s">
        <v>220</v>
      </c>
    </row>
    <row r="9" spans="1:10" x14ac:dyDescent="0.35">
      <c r="A9" s="146" t="s">
        <v>215</v>
      </c>
      <c r="B9" s="185"/>
      <c r="C9" s="185"/>
      <c r="D9" s="185" t="s">
        <v>220</v>
      </c>
      <c r="F9" s="146" t="s">
        <v>215</v>
      </c>
      <c r="G9" s="185"/>
      <c r="H9" s="185"/>
      <c r="I9" s="185" t="s">
        <v>220</v>
      </c>
    </row>
    <row r="10" spans="1:10" x14ac:dyDescent="0.35">
      <c r="A10" s="146" t="s">
        <v>216</v>
      </c>
      <c r="B10" s="185"/>
      <c r="C10" s="185"/>
      <c r="D10" s="185" t="s">
        <v>220</v>
      </c>
      <c r="F10" s="146" t="s">
        <v>216</v>
      </c>
      <c r="G10" s="185"/>
      <c r="H10" s="185"/>
      <c r="I10" s="185" t="s">
        <v>220</v>
      </c>
    </row>
    <row r="11" spans="1:10" ht="15" thickBot="1" x14ac:dyDescent="0.4">
      <c r="A11" s="183" t="s">
        <v>146</v>
      </c>
      <c r="B11" s="183"/>
      <c r="C11" s="183"/>
      <c r="D11" s="186" t="s">
        <v>220</v>
      </c>
      <c r="F11" s="183" t="s">
        <v>146</v>
      </c>
      <c r="G11" s="183"/>
      <c r="H11" s="183"/>
      <c r="I11" s="186" t="s">
        <v>220</v>
      </c>
    </row>
    <row r="12" spans="1:10" ht="15" thickTop="1" x14ac:dyDescent="0.35"/>
    <row r="15" spans="1:10" ht="17.5" thickBot="1" x14ac:dyDescent="0.45">
      <c r="A15" s="137" t="s">
        <v>227</v>
      </c>
      <c r="B15" s="117"/>
      <c r="C15" s="118"/>
      <c r="D15" s="187" t="s">
        <v>228</v>
      </c>
    </row>
    <row r="16" spans="1:10" ht="15" thickTop="1" x14ac:dyDescent="0.35"/>
    <row r="17" spans="1:6" ht="29" x14ac:dyDescent="0.35">
      <c r="A17" s="184" t="s">
        <v>229</v>
      </c>
      <c r="B17" s="184" t="s">
        <v>21</v>
      </c>
      <c r="C17" s="184" t="s">
        <v>230</v>
      </c>
      <c r="D17" s="184" t="s">
        <v>231</v>
      </c>
    </row>
    <row r="18" spans="1:6" x14ac:dyDescent="0.35">
      <c r="A18" s="185"/>
      <c r="B18" s="185"/>
      <c r="C18" s="185"/>
      <c r="D18" s="185"/>
    </row>
    <row r="19" spans="1:6" x14ac:dyDescent="0.35">
      <c r="A19" s="185"/>
      <c r="B19" s="185"/>
      <c r="C19" s="185"/>
      <c r="D19" s="185"/>
    </row>
    <row r="20" spans="1:6" x14ac:dyDescent="0.35">
      <c r="A20" s="185"/>
      <c r="B20" s="185"/>
      <c r="C20" s="185"/>
      <c r="D20" s="185"/>
    </row>
    <row r="21" spans="1:6" ht="15" thickBot="1" x14ac:dyDescent="0.4">
      <c r="A21" s="186" t="s">
        <v>232</v>
      </c>
      <c r="B21" s="183" t="s">
        <v>233</v>
      </c>
      <c r="C21" s="183"/>
      <c r="D21" s="186"/>
    </row>
    <row r="22" spans="1:6" ht="15" thickTop="1" x14ac:dyDescent="0.35"/>
    <row r="25" spans="1:6" ht="17.5" thickBot="1" x14ac:dyDescent="0.45">
      <c r="A25" s="137" t="s">
        <v>234</v>
      </c>
      <c r="F25" s="187" t="s">
        <v>235</v>
      </c>
    </row>
    <row r="26" spans="1:6" ht="15" thickTop="1" x14ac:dyDescent="0.35"/>
  </sheetData>
  <mergeCells count="1">
    <mergeCell ref="C1:G1"/>
  </mergeCells>
  <pageMargins left="0.7" right="0.7" top="0.75" bottom="0.75" header="0.3" footer="0.3"/>
  <pageSetup paperSize="9" orientation="portrait" horizontalDpi="4294967293" verticalDpi="0"/>
  <tableParts count="3">
    <tablePart r:id="rId1"/>
    <tablePart r:id="rId2"/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8:I41"/>
  <sheetViews>
    <sheetView topLeftCell="A7" workbookViewId="0">
      <selection activeCell="B39" sqref="B39"/>
    </sheetView>
  </sheetViews>
  <sheetFormatPr baseColWidth="10" defaultRowHeight="14.5" x14ac:dyDescent="0.35"/>
  <cols>
    <col min="1" max="1" width="31.453125" customWidth="1"/>
    <col min="2" max="2" width="23.81640625" customWidth="1"/>
    <col min="3" max="3" width="4.54296875" customWidth="1"/>
    <col min="4" max="4" width="4.1796875" customWidth="1"/>
    <col min="5" max="5" width="12.453125" bestFit="1" customWidth="1"/>
    <col min="8" max="8" width="21" bestFit="1" customWidth="1"/>
    <col min="9" max="9" width="21.81640625" customWidth="1"/>
    <col min="10" max="10" width="3" customWidth="1"/>
    <col min="11" max="11" width="12.453125" bestFit="1" customWidth="1"/>
  </cols>
  <sheetData>
    <row r="8" spans="1:9" ht="15" thickBot="1" x14ac:dyDescent="0.4">
      <c r="A8" s="94" t="s">
        <v>199</v>
      </c>
      <c r="B8" s="94"/>
      <c r="H8" s="94" t="s">
        <v>202</v>
      </c>
      <c r="I8" s="94"/>
    </row>
    <row r="10" spans="1:9" x14ac:dyDescent="0.35">
      <c r="H10" s="79" t="s">
        <v>22</v>
      </c>
      <c r="I10" t="s">
        <v>197</v>
      </c>
    </row>
    <row r="11" spans="1:9" x14ac:dyDescent="0.35">
      <c r="A11" s="79" t="s">
        <v>198</v>
      </c>
      <c r="B11" s="79" t="s">
        <v>179</v>
      </c>
    </row>
    <row r="12" spans="1:9" ht="58" x14ac:dyDescent="0.35">
      <c r="A12" s="79" t="s">
        <v>153</v>
      </c>
      <c r="B12" t="s">
        <v>67</v>
      </c>
      <c r="C12" t="s">
        <v>65</v>
      </c>
      <c r="D12" s="136" t="s">
        <v>155</v>
      </c>
      <c r="H12" s="79" t="s">
        <v>153</v>
      </c>
      <c r="I12" t="s">
        <v>198</v>
      </c>
    </row>
    <row r="13" spans="1:9" x14ac:dyDescent="0.35">
      <c r="A13" s="64" t="s">
        <v>66</v>
      </c>
      <c r="B13" s="67">
        <v>17</v>
      </c>
      <c r="C13" s="67">
        <v>74</v>
      </c>
      <c r="D13" s="67">
        <v>91</v>
      </c>
      <c r="H13" s="64" t="s">
        <v>66</v>
      </c>
      <c r="I13" s="67">
        <v>28</v>
      </c>
    </row>
    <row r="14" spans="1:9" x14ac:dyDescent="0.35">
      <c r="A14" s="64" t="s">
        <v>102</v>
      </c>
      <c r="B14" s="67">
        <v>16</v>
      </c>
      <c r="C14" s="67">
        <v>30</v>
      </c>
      <c r="D14" s="67">
        <v>46</v>
      </c>
      <c r="H14" s="64" t="s">
        <v>102</v>
      </c>
      <c r="I14" s="67">
        <v>12</v>
      </c>
    </row>
    <row r="15" spans="1:9" x14ac:dyDescent="0.35">
      <c r="A15" s="64" t="s">
        <v>105</v>
      </c>
      <c r="B15" s="67">
        <v>2</v>
      </c>
      <c r="C15" s="67">
        <v>1</v>
      </c>
      <c r="D15" s="67">
        <v>3</v>
      </c>
      <c r="H15" s="64" t="s">
        <v>155</v>
      </c>
      <c r="I15" s="67">
        <v>40</v>
      </c>
    </row>
    <row r="16" spans="1:9" x14ac:dyDescent="0.35">
      <c r="A16" s="64" t="s">
        <v>155</v>
      </c>
      <c r="B16" s="67">
        <v>35</v>
      </c>
      <c r="C16" s="67">
        <v>105</v>
      </c>
      <c r="D16" s="67">
        <v>140</v>
      </c>
    </row>
    <row r="20" spans="1:1" x14ac:dyDescent="0.35">
      <c r="A20" t="s">
        <v>203</v>
      </c>
    </row>
    <row r="23" spans="1:1" x14ac:dyDescent="0.35">
      <c r="A23" t="s">
        <v>200</v>
      </c>
    </row>
    <row r="26" spans="1:1" x14ac:dyDescent="0.35">
      <c r="A26" t="s">
        <v>201</v>
      </c>
    </row>
    <row r="29" spans="1:1" x14ac:dyDescent="0.35">
      <c r="A29" t="s">
        <v>204</v>
      </c>
    </row>
    <row r="33" spans="1:6" ht="15" thickBot="1" x14ac:dyDescent="0.4">
      <c r="A33" s="94" t="s">
        <v>206</v>
      </c>
      <c r="B33" s="94"/>
    </row>
    <row r="35" spans="1:6" x14ac:dyDescent="0.35">
      <c r="A35" s="79" t="s">
        <v>25</v>
      </c>
      <c r="B35" t="s">
        <v>182</v>
      </c>
    </row>
    <row r="37" spans="1:6" x14ac:dyDescent="0.35">
      <c r="A37" s="79" t="s">
        <v>205</v>
      </c>
      <c r="B37" s="79" t="s">
        <v>179</v>
      </c>
    </row>
    <row r="38" spans="1:6" x14ac:dyDescent="0.35">
      <c r="A38" s="79" t="s">
        <v>153</v>
      </c>
      <c r="B38" t="s">
        <v>29</v>
      </c>
      <c r="C38" t="s">
        <v>28</v>
      </c>
      <c r="D38" t="s">
        <v>6</v>
      </c>
      <c r="E38" t="s">
        <v>155</v>
      </c>
      <c r="F38" s="133"/>
    </row>
    <row r="39" spans="1:6" ht="20" thickBot="1" x14ac:dyDescent="0.5">
      <c r="A39" s="64" t="s">
        <v>6</v>
      </c>
      <c r="B39" s="67">
        <v>9</v>
      </c>
      <c r="C39" s="67">
        <v>30</v>
      </c>
      <c r="D39" s="67">
        <v>85</v>
      </c>
      <c r="E39" s="67">
        <v>124</v>
      </c>
      <c r="F39" s="135">
        <f>(B39+D39)/E39</f>
        <v>0.75806451612903225</v>
      </c>
    </row>
    <row r="40" spans="1:6" ht="15" thickTop="1" x14ac:dyDescent="0.35">
      <c r="A40" s="64" t="s">
        <v>28</v>
      </c>
      <c r="B40" s="67"/>
      <c r="C40" s="67">
        <v>7</v>
      </c>
      <c r="D40" s="67"/>
      <c r="E40" s="67">
        <v>7</v>
      </c>
      <c r="F40" s="67"/>
    </row>
    <row r="41" spans="1:6" x14ac:dyDescent="0.35">
      <c r="A41" s="64" t="s">
        <v>155</v>
      </c>
      <c r="B41" s="67">
        <v>9</v>
      </c>
      <c r="C41" s="67">
        <v>37</v>
      </c>
      <c r="D41" s="67">
        <v>85</v>
      </c>
      <c r="E41" s="67">
        <v>131</v>
      </c>
      <c r="F41" s="134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A251"/>
  <sheetViews>
    <sheetView topLeftCell="P19" workbookViewId="0">
      <selection activeCell="Y3" sqref="Y3"/>
    </sheetView>
  </sheetViews>
  <sheetFormatPr baseColWidth="10" defaultRowHeight="14.5" x14ac:dyDescent="0.35"/>
  <cols>
    <col min="2" max="2" width="10.81640625" style="59"/>
    <col min="4" max="4" width="17.81640625" bestFit="1" customWidth="1"/>
    <col min="14" max="14" width="22.1796875" bestFit="1" customWidth="1"/>
    <col min="18" max="18" width="14.54296875" customWidth="1"/>
    <col min="20" max="20" width="22.1796875" bestFit="1" customWidth="1"/>
    <col min="22" max="22" width="7.54296875" bestFit="1" customWidth="1"/>
    <col min="23" max="23" width="26.1796875" bestFit="1" customWidth="1"/>
    <col min="26" max="26" width="12.54296875" customWidth="1"/>
  </cols>
  <sheetData>
    <row r="1" spans="1:27" ht="44" thickBot="1" x14ac:dyDescent="0.55000000000000004">
      <c r="A1" s="199"/>
      <c r="D1" s="35"/>
      <c r="I1" s="9"/>
      <c r="J1" s="9"/>
      <c r="L1" s="9"/>
      <c r="M1" s="9"/>
      <c r="O1" s="27" t="s">
        <v>62</v>
      </c>
      <c r="P1" s="27" t="s">
        <v>63</v>
      </c>
      <c r="Q1" s="317" t="s">
        <v>80</v>
      </c>
      <c r="R1" s="318"/>
      <c r="S1" s="319" t="s">
        <v>64</v>
      </c>
      <c r="T1" s="318"/>
      <c r="U1" s="27" t="s">
        <v>58</v>
      </c>
      <c r="V1" s="26" t="s">
        <v>42</v>
      </c>
      <c r="W1" s="26" t="s">
        <v>143</v>
      </c>
      <c r="X1" s="26" t="s">
        <v>25</v>
      </c>
      <c r="Y1" s="66" t="s">
        <v>150</v>
      </c>
      <c r="Z1" s="45" t="s">
        <v>27</v>
      </c>
      <c r="AA1" s="29"/>
    </row>
    <row r="2" spans="1:27" ht="15" thickTop="1" x14ac:dyDescent="0.35">
      <c r="A2" s="199"/>
      <c r="D2" s="32"/>
      <c r="I2" s="9"/>
      <c r="J2" s="9"/>
      <c r="L2" s="9"/>
      <c r="M2" s="9"/>
      <c r="O2" s="38">
        <v>151.66</v>
      </c>
      <c r="P2" s="49">
        <v>0.5</v>
      </c>
      <c r="Q2" s="50">
        <v>12</v>
      </c>
      <c r="R2" s="52" t="s">
        <v>2</v>
      </c>
      <c r="S2" s="50">
        <v>12</v>
      </c>
      <c r="T2" s="54" t="s">
        <v>239</v>
      </c>
      <c r="U2" s="38" t="s">
        <v>4</v>
      </c>
      <c r="V2" s="50">
        <v>1</v>
      </c>
      <c r="W2" s="41" t="s">
        <v>1449</v>
      </c>
      <c r="X2" s="43" t="s">
        <v>261</v>
      </c>
      <c r="Y2" s="77" t="s">
        <v>151</v>
      </c>
      <c r="Z2" s="46" t="s">
        <v>6</v>
      </c>
      <c r="AA2" s="31"/>
    </row>
    <row r="3" spans="1:27" x14ac:dyDescent="0.35">
      <c r="A3" s="199"/>
      <c r="D3" s="36" t="s">
        <v>69</v>
      </c>
      <c r="E3" s="37">
        <v>43430</v>
      </c>
      <c r="I3" s="55"/>
      <c r="J3" s="9"/>
      <c r="L3" s="9"/>
      <c r="M3" s="9"/>
      <c r="N3" s="32"/>
      <c r="O3" s="32"/>
      <c r="P3" s="32"/>
      <c r="Q3" s="51">
        <v>13</v>
      </c>
      <c r="R3" s="53" t="s">
        <v>97</v>
      </c>
      <c r="S3" s="51">
        <v>13</v>
      </c>
      <c r="T3" s="53" t="s">
        <v>240</v>
      </c>
      <c r="U3" s="39" t="s">
        <v>11</v>
      </c>
      <c r="V3" s="51">
        <v>2</v>
      </c>
      <c r="W3" s="42" t="s">
        <v>1450</v>
      </c>
      <c r="X3" s="44" t="s">
        <v>262</v>
      </c>
      <c r="Y3" s="78" t="s">
        <v>152</v>
      </c>
      <c r="Z3" s="47" t="s">
        <v>28</v>
      </c>
      <c r="AA3" s="31"/>
    </row>
    <row r="4" spans="1:27" x14ac:dyDescent="0.35">
      <c r="I4" s="9"/>
      <c r="J4" s="9"/>
      <c r="L4" s="9"/>
      <c r="M4" s="9"/>
      <c r="N4" s="32"/>
      <c r="O4" s="32"/>
      <c r="P4" s="32"/>
      <c r="Q4" s="50">
        <v>22</v>
      </c>
      <c r="R4" s="52" t="s">
        <v>68</v>
      </c>
      <c r="S4" s="50">
        <v>22</v>
      </c>
      <c r="T4" s="54" t="s">
        <v>241</v>
      </c>
      <c r="U4" s="38" t="s">
        <v>17</v>
      </c>
      <c r="V4" s="50">
        <v>3</v>
      </c>
      <c r="W4" s="41" t="s">
        <v>1451</v>
      </c>
      <c r="X4" s="43" t="s">
        <v>263</v>
      </c>
      <c r="Z4" s="46" t="s">
        <v>29</v>
      </c>
    </row>
    <row r="5" spans="1:27" x14ac:dyDescent="0.35">
      <c r="I5" s="9"/>
      <c r="J5" s="9"/>
      <c r="L5" s="9"/>
      <c r="M5" s="9"/>
      <c r="N5" s="32"/>
      <c r="O5" s="32"/>
      <c r="P5" s="32"/>
      <c r="Q5" s="51">
        <v>23</v>
      </c>
      <c r="R5" s="53" t="s">
        <v>72</v>
      </c>
      <c r="S5" s="51">
        <v>23</v>
      </c>
      <c r="T5" s="53" t="s">
        <v>242</v>
      </c>
      <c r="U5" s="39" t="s">
        <v>9</v>
      </c>
      <c r="V5" s="32"/>
      <c r="X5" s="44" t="s">
        <v>264</v>
      </c>
      <c r="Z5" s="47" t="s">
        <v>30</v>
      </c>
    </row>
    <row r="6" spans="1:27" x14ac:dyDescent="0.35">
      <c r="I6" s="9"/>
      <c r="J6" s="9"/>
      <c r="L6" s="9"/>
      <c r="M6" s="9"/>
      <c r="N6" s="32"/>
      <c r="O6" s="32"/>
      <c r="P6" s="32"/>
      <c r="Q6" s="50">
        <v>26</v>
      </c>
      <c r="R6" s="52" t="s">
        <v>71</v>
      </c>
      <c r="S6" s="50">
        <v>26</v>
      </c>
      <c r="T6" s="54" t="s">
        <v>239</v>
      </c>
      <c r="U6" s="38" t="s">
        <v>18</v>
      </c>
      <c r="V6" s="32"/>
      <c r="X6" s="76"/>
      <c r="Z6" s="48" t="s">
        <v>31</v>
      </c>
    </row>
    <row r="7" spans="1:27" x14ac:dyDescent="0.35">
      <c r="I7" s="9"/>
      <c r="J7" s="9"/>
      <c r="L7" s="9"/>
      <c r="M7" s="9"/>
      <c r="N7" s="32"/>
      <c r="O7" s="32"/>
      <c r="P7" s="32"/>
      <c r="Q7" s="51">
        <v>100</v>
      </c>
      <c r="R7" s="53" t="s">
        <v>74</v>
      </c>
      <c r="S7" s="51">
        <v>100</v>
      </c>
      <c r="T7" s="53" t="s">
        <v>98</v>
      </c>
      <c r="U7" s="39" t="s">
        <v>19</v>
      </c>
      <c r="V7" s="32"/>
      <c r="X7" s="58"/>
      <c r="Z7" s="58"/>
    </row>
    <row r="8" spans="1:27" x14ac:dyDescent="0.35">
      <c r="I8" s="9"/>
      <c r="J8" s="9"/>
      <c r="L8" s="9"/>
      <c r="M8" s="9"/>
      <c r="N8" s="32"/>
      <c r="O8" s="32"/>
      <c r="P8" s="32"/>
      <c r="Q8" s="50">
        <v>103</v>
      </c>
      <c r="R8" s="52" t="s">
        <v>74</v>
      </c>
      <c r="S8" s="50">
        <v>103</v>
      </c>
      <c r="T8" s="54" t="s">
        <v>98</v>
      </c>
      <c r="U8" s="40" t="s">
        <v>7</v>
      </c>
      <c r="V8" s="32"/>
      <c r="X8" s="58"/>
      <c r="Z8" s="58"/>
    </row>
    <row r="9" spans="1:27" s="9" customFormat="1" x14ac:dyDescent="0.35">
      <c r="B9" s="60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4"/>
      <c r="O9" s="34"/>
      <c r="P9" s="34"/>
      <c r="Q9" s="51">
        <v>104</v>
      </c>
      <c r="R9" s="53" t="s">
        <v>74</v>
      </c>
      <c r="S9" s="51">
        <v>104</v>
      </c>
      <c r="T9" s="53" t="s">
        <v>98</v>
      </c>
      <c r="U9" s="30"/>
      <c r="V9" s="34"/>
      <c r="W9"/>
      <c r="X9" s="34"/>
      <c r="Y9"/>
      <c r="Z9" s="34"/>
    </row>
    <row r="10" spans="1:27" x14ac:dyDescent="0.35">
      <c r="Q10" s="50" t="s">
        <v>3</v>
      </c>
      <c r="R10" s="52" t="s">
        <v>3</v>
      </c>
      <c r="S10" s="50" t="s">
        <v>3</v>
      </c>
      <c r="T10" s="54" t="s">
        <v>243</v>
      </c>
    </row>
    <row r="11" spans="1:27" x14ac:dyDescent="0.35">
      <c r="Q11" s="51" t="s">
        <v>70</v>
      </c>
      <c r="R11" s="53" t="s">
        <v>73</v>
      </c>
      <c r="S11" s="51" t="s">
        <v>70</v>
      </c>
      <c r="T11" s="53" t="s">
        <v>244</v>
      </c>
    </row>
    <row r="12" spans="1:27" x14ac:dyDescent="0.35">
      <c r="Q12" s="50" t="s">
        <v>81</v>
      </c>
      <c r="R12" s="52" t="s">
        <v>81</v>
      </c>
      <c r="S12" s="50" t="s">
        <v>81</v>
      </c>
      <c r="T12" s="54" t="s">
        <v>245</v>
      </c>
    </row>
    <row r="13" spans="1:27" x14ac:dyDescent="0.35">
      <c r="Q13" s="51" t="s">
        <v>82</v>
      </c>
      <c r="R13" s="53" t="s">
        <v>99</v>
      </c>
      <c r="S13" s="51" t="s">
        <v>82</v>
      </c>
      <c r="T13" s="53" t="s">
        <v>246</v>
      </c>
    </row>
    <row r="14" spans="1:27" x14ac:dyDescent="0.35">
      <c r="Q14" s="50" t="s">
        <v>83</v>
      </c>
      <c r="R14" s="52" t="s">
        <v>99</v>
      </c>
      <c r="S14" s="50" t="s">
        <v>83</v>
      </c>
      <c r="T14" s="54" t="s">
        <v>247</v>
      </c>
    </row>
    <row r="15" spans="1:27" x14ac:dyDescent="0.35">
      <c r="Q15" s="51" t="s">
        <v>84</v>
      </c>
      <c r="R15" s="53" t="s">
        <v>90</v>
      </c>
      <c r="S15" s="51" t="s">
        <v>84</v>
      </c>
      <c r="T15" s="53" t="s">
        <v>248</v>
      </c>
    </row>
    <row r="16" spans="1:27" ht="44" thickBot="1" x14ac:dyDescent="0.4">
      <c r="A16" s="27" t="s">
        <v>60</v>
      </c>
      <c r="B16" s="61" t="s">
        <v>59</v>
      </c>
      <c r="C16" s="27" t="s">
        <v>57</v>
      </c>
      <c r="D16" s="27" t="s">
        <v>61</v>
      </c>
      <c r="E16" s="28" t="s">
        <v>20</v>
      </c>
      <c r="F16" s="28" t="s">
        <v>21</v>
      </c>
      <c r="G16" s="28" t="s">
        <v>22</v>
      </c>
      <c r="H16" s="28" t="s">
        <v>23</v>
      </c>
      <c r="I16" s="198" t="s">
        <v>76</v>
      </c>
      <c r="J16" s="198" t="s">
        <v>77</v>
      </c>
      <c r="K16" s="198" t="s">
        <v>78</v>
      </c>
      <c r="L16" s="198" t="s">
        <v>79</v>
      </c>
      <c r="M16" s="63" t="s">
        <v>1324</v>
      </c>
      <c r="N16" s="63" t="s">
        <v>0</v>
      </c>
      <c r="Q16" s="50" t="s">
        <v>85</v>
      </c>
      <c r="R16" s="52" t="s">
        <v>99</v>
      </c>
      <c r="S16" s="50" t="s">
        <v>85</v>
      </c>
      <c r="T16" s="54" t="s">
        <v>249</v>
      </c>
    </row>
    <row r="17" spans="1:20" ht="16" thickTop="1" x14ac:dyDescent="0.45">
      <c r="A17" s="191" t="s">
        <v>281</v>
      </c>
      <c r="B17" s="192" t="s">
        <v>1321</v>
      </c>
      <c r="C17" s="192" t="s">
        <v>282</v>
      </c>
      <c r="D17" s="192" t="s">
        <v>283</v>
      </c>
      <c r="E17" s="192" t="s">
        <v>65</v>
      </c>
      <c r="F17" s="192" t="s">
        <v>290</v>
      </c>
      <c r="G17" s="192">
        <v>47</v>
      </c>
      <c r="H17" s="192">
        <v>11</v>
      </c>
      <c r="I17" s="55"/>
      <c r="J17" s="55"/>
      <c r="K17">
        <f t="shared" ref="K17:K80" si="0">+ROUND((+$I17+$J17)/$O$2,2)</f>
        <v>0</v>
      </c>
      <c r="L17">
        <f t="shared" ref="L17:L79" si="1">+ROUND($K17*(1+$P$2),2)</f>
        <v>0</v>
      </c>
      <c r="M17" s="192" t="s">
        <v>285</v>
      </c>
      <c r="N17" s="192" t="s">
        <v>284</v>
      </c>
      <c r="Q17" s="50" t="s">
        <v>87</v>
      </c>
      <c r="R17" s="52" t="s">
        <v>99</v>
      </c>
      <c r="S17" s="50" t="s">
        <v>87</v>
      </c>
      <c r="T17" s="54" t="s">
        <v>250</v>
      </c>
    </row>
    <row r="18" spans="1:20" ht="15.5" x14ac:dyDescent="0.45">
      <c r="A18" s="191" t="s">
        <v>314</v>
      </c>
      <c r="B18" s="192" t="s">
        <v>1321</v>
      </c>
      <c r="C18" s="192" t="s">
        <v>315</v>
      </c>
      <c r="D18" s="192" t="s">
        <v>316</v>
      </c>
      <c r="E18" s="192" t="s">
        <v>65</v>
      </c>
      <c r="F18" s="192" t="s">
        <v>323</v>
      </c>
      <c r="G18" s="192">
        <v>24</v>
      </c>
      <c r="H18" s="192">
        <v>2</v>
      </c>
      <c r="I18" s="55"/>
      <c r="J18" s="55"/>
      <c r="K18">
        <f t="shared" si="0"/>
        <v>0</v>
      </c>
      <c r="L18">
        <f t="shared" si="1"/>
        <v>0</v>
      </c>
      <c r="M18" s="192" t="s">
        <v>319</v>
      </c>
      <c r="N18" s="192" t="s">
        <v>317</v>
      </c>
      <c r="Q18" s="51" t="s">
        <v>88</v>
      </c>
      <c r="R18" s="53" t="s">
        <v>75</v>
      </c>
      <c r="S18" s="51" t="s">
        <v>88</v>
      </c>
      <c r="T18" s="53" t="s">
        <v>251</v>
      </c>
    </row>
    <row r="19" spans="1:20" ht="15.5" x14ac:dyDescent="0.45">
      <c r="A19" s="191" t="s">
        <v>346</v>
      </c>
      <c r="B19" s="192" t="s">
        <v>1321</v>
      </c>
      <c r="C19" s="192" t="s">
        <v>284</v>
      </c>
      <c r="D19" s="192" t="s">
        <v>119</v>
      </c>
      <c r="E19" s="192" t="s">
        <v>65</v>
      </c>
      <c r="F19" s="192" t="s">
        <v>352</v>
      </c>
      <c r="G19" s="192">
        <v>51</v>
      </c>
      <c r="H19" s="192">
        <v>28</v>
      </c>
      <c r="I19" s="55"/>
      <c r="J19" s="55"/>
      <c r="K19">
        <f t="shared" si="0"/>
        <v>0</v>
      </c>
      <c r="L19">
        <f t="shared" si="1"/>
        <v>0</v>
      </c>
      <c r="M19" s="192" t="s">
        <v>319</v>
      </c>
      <c r="N19" s="192" t="s">
        <v>347</v>
      </c>
      <c r="Q19" s="50" t="s">
        <v>8</v>
      </c>
      <c r="R19" s="52" t="s">
        <v>3</v>
      </c>
      <c r="S19" s="50" t="s">
        <v>8</v>
      </c>
      <c r="T19" s="54" t="s">
        <v>243</v>
      </c>
    </row>
    <row r="20" spans="1:20" ht="15.5" x14ac:dyDescent="0.45">
      <c r="A20" s="191" t="s">
        <v>366</v>
      </c>
      <c r="B20" s="192" t="s">
        <v>1321</v>
      </c>
      <c r="C20" s="192" t="s">
        <v>1334</v>
      </c>
      <c r="D20" s="192" t="s">
        <v>367</v>
      </c>
      <c r="E20" s="192" t="s">
        <v>65</v>
      </c>
      <c r="F20" s="192" t="s">
        <v>370</v>
      </c>
      <c r="G20" s="192">
        <v>43</v>
      </c>
      <c r="H20" s="192">
        <v>12</v>
      </c>
      <c r="I20" s="55"/>
      <c r="J20" s="55"/>
      <c r="K20">
        <f t="shared" si="0"/>
        <v>0</v>
      </c>
      <c r="L20">
        <f t="shared" si="1"/>
        <v>0</v>
      </c>
      <c r="M20" s="192" t="s">
        <v>285</v>
      </c>
      <c r="N20" s="192" t="s">
        <v>368</v>
      </c>
      <c r="Q20" s="51" t="s">
        <v>89</v>
      </c>
      <c r="R20" s="53" t="s">
        <v>90</v>
      </c>
      <c r="S20" s="51" t="s">
        <v>89</v>
      </c>
      <c r="T20" s="53" t="s">
        <v>252</v>
      </c>
    </row>
    <row r="21" spans="1:20" ht="15.5" x14ac:dyDescent="0.45">
      <c r="A21" s="191" t="s">
        <v>372</v>
      </c>
      <c r="B21" s="192" t="s">
        <v>1321</v>
      </c>
      <c r="C21" s="192" t="s">
        <v>1335</v>
      </c>
      <c r="D21" s="192" t="s">
        <v>373</v>
      </c>
      <c r="E21" s="192" t="s">
        <v>65</v>
      </c>
      <c r="F21" s="192" t="s">
        <v>377</v>
      </c>
      <c r="G21" s="192">
        <v>52</v>
      </c>
      <c r="H21" s="192">
        <v>32</v>
      </c>
      <c r="I21" s="55"/>
      <c r="J21" s="55"/>
      <c r="K21">
        <f t="shared" si="0"/>
        <v>0</v>
      </c>
      <c r="L21">
        <f t="shared" si="1"/>
        <v>0</v>
      </c>
      <c r="M21" s="192" t="s">
        <v>285</v>
      </c>
      <c r="N21" s="192" t="s">
        <v>317</v>
      </c>
      <c r="Q21" s="50" t="s">
        <v>91</v>
      </c>
      <c r="R21" s="52" t="s">
        <v>90</v>
      </c>
      <c r="S21" s="50" t="s">
        <v>91</v>
      </c>
      <c r="T21" s="54" t="s">
        <v>253</v>
      </c>
    </row>
    <row r="22" spans="1:20" ht="15.5" x14ac:dyDescent="0.45">
      <c r="A22" s="191" t="s">
        <v>380</v>
      </c>
      <c r="B22" s="192" t="s">
        <v>1321</v>
      </c>
      <c r="C22" s="192" t="s">
        <v>381</v>
      </c>
      <c r="D22" s="192" t="s">
        <v>382</v>
      </c>
      <c r="E22" s="192" t="s">
        <v>65</v>
      </c>
      <c r="F22" s="192" t="s">
        <v>387</v>
      </c>
      <c r="G22" s="192">
        <v>56</v>
      </c>
      <c r="H22" s="192">
        <v>27</v>
      </c>
      <c r="I22" s="55"/>
      <c r="J22" s="55"/>
      <c r="K22">
        <f t="shared" si="0"/>
        <v>0</v>
      </c>
      <c r="L22">
        <f t="shared" si="1"/>
        <v>0</v>
      </c>
      <c r="M22" s="192" t="s">
        <v>319</v>
      </c>
      <c r="N22" s="192" t="s">
        <v>383</v>
      </c>
      <c r="Q22" s="51" t="s">
        <v>92</v>
      </c>
      <c r="R22" s="53" t="s">
        <v>90</v>
      </c>
      <c r="S22" s="51" t="s">
        <v>92</v>
      </c>
      <c r="T22" s="53" t="s">
        <v>254</v>
      </c>
    </row>
    <row r="23" spans="1:20" ht="15.5" x14ac:dyDescent="0.45">
      <c r="A23" s="191" t="s">
        <v>392</v>
      </c>
      <c r="B23" s="192" t="s">
        <v>1321</v>
      </c>
      <c r="C23" s="192" t="s">
        <v>393</v>
      </c>
      <c r="D23" s="192" t="s">
        <v>394</v>
      </c>
      <c r="E23" s="192" t="s">
        <v>65</v>
      </c>
      <c r="F23" s="192" t="s">
        <v>395</v>
      </c>
      <c r="G23" s="192">
        <v>55</v>
      </c>
      <c r="H23" s="192">
        <v>35</v>
      </c>
      <c r="I23" s="55"/>
      <c r="J23" s="55"/>
      <c r="K23">
        <f t="shared" si="0"/>
        <v>0</v>
      </c>
      <c r="L23">
        <f t="shared" si="1"/>
        <v>0</v>
      </c>
      <c r="M23" s="192" t="s">
        <v>285</v>
      </c>
      <c r="N23" s="192" t="s">
        <v>368</v>
      </c>
      <c r="Q23" s="50" t="s">
        <v>10</v>
      </c>
      <c r="R23" s="52" t="s">
        <v>90</v>
      </c>
      <c r="S23" s="50" t="s">
        <v>10</v>
      </c>
      <c r="T23" s="54" t="s">
        <v>255</v>
      </c>
    </row>
    <row r="24" spans="1:20" ht="15.5" x14ac:dyDescent="0.45">
      <c r="A24" s="191" t="s">
        <v>398</v>
      </c>
      <c r="B24" s="192" t="s">
        <v>1321</v>
      </c>
      <c r="C24" s="192" t="s">
        <v>399</v>
      </c>
      <c r="D24" s="192" t="s">
        <v>367</v>
      </c>
      <c r="E24" s="192" t="s">
        <v>65</v>
      </c>
      <c r="F24" s="192" t="s">
        <v>404</v>
      </c>
      <c r="G24" s="192">
        <v>47</v>
      </c>
      <c r="H24" s="192">
        <v>23</v>
      </c>
      <c r="I24" s="55"/>
      <c r="J24" s="55"/>
      <c r="K24">
        <f t="shared" si="0"/>
        <v>0</v>
      </c>
      <c r="L24">
        <f t="shared" si="1"/>
        <v>0</v>
      </c>
      <c r="M24" s="192" t="s">
        <v>319</v>
      </c>
      <c r="N24" s="192" t="s">
        <v>260</v>
      </c>
      <c r="Q24" s="51" t="s">
        <v>93</v>
      </c>
      <c r="R24" s="53" t="s">
        <v>86</v>
      </c>
      <c r="S24" s="51" t="s">
        <v>93</v>
      </c>
      <c r="T24" s="53" t="s">
        <v>256</v>
      </c>
    </row>
    <row r="25" spans="1:20" ht="15.5" x14ac:dyDescent="0.45">
      <c r="A25" s="191" t="s">
        <v>406</v>
      </c>
      <c r="B25" s="192" t="s">
        <v>1321</v>
      </c>
      <c r="C25" s="192" t="s">
        <v>407</v>
      </c>
      <c r="D25" s="192" t="s">
        <v>112</v>
      </c>
      <c r="E25" s="192" t="s">
        <v>65</v>
      </c>
      <c r="F25" s="192" t="s">
        <v>395</v>
      </c>
      <c r="G25" s="192">
        <v>51</v>
      </c>
      <c r="H25" s="192">
        <v>11</v>
      </c>
      <c r="I25" s="55"/>
      <c r="J25" s="55"/>
      <c r="K25">
        <f t="shared" si="0"/>
        <v>0</v>
      </c>
      <c r="L25">
        <f t="shared" si="1"/>
        <v>0</v>
      </c>
      <c r="M25" s="192" t="s">
        <v>285</v>
      </c>
      <c r="N25" s="192" t="s">
        <v>284</v>
      </c>
      <c r="Q25" s="50" t="s">
        <v>94</v>
      </c>
      <c r="R25" s="54" t="s">
        <v>142</v>
      </c>
      <c r="S25" s="50" t="s">
        <v>94</v>
      </c>
      <c r="T25" s="54" t="s">
        <v>257</v>
      </c>
    </row>
    <row r="26" spans="1:20" ht="15.5" x14ac:dyDescent="0.45">
      <c r="A26" s="191" t="s">
        <v>410</v>
      </c>
      <c r="B26" s="192" t="s">
        <v>1321</v>
      </c>
      <c r="C26" s="192" t="s">
        <v>411</v>
      </c>
      <c r="D26" s="192" t="s">
        <v>412</v>
      </c>
      <c r="E26" s="192" t="s">
        <v>65</v>
      </c>
      <c r="F26" s="192" t="s">
        <v>290</v>
      </c>
      <c r="G26" s="192">
        <v>37</v>
      </c>
      <c r="H26" s="192">
        <v>10</v>
      </c>
      <c r="I26" s="55"/>
      <c r="J26" s="55"/>
      <c r="K26">
        <f t="shared" si="0"/>
        <v>0</v>
      </c>
      <c r="L26">
        <f t="shared" si="1"/>
        <v>0</v>
      </c>
      <c r="M26" s="192" t="s">
        <v>285</v>
      </c>
      <c r="N26" s="192" t="s">
        <v>413</v>
      </c>
      <c r="Q26" s="51" t="s">
        <v>95</v>
      </c>
      <c r="R26" s="53" t="s">
        <v>141</v>
      </c>
      <c r="S26" s="51" t="s">
        <v>95</v>
      </c>
      <c r="T26" s="53" t="s">
        <v>258</v>
      </c>
    </row>
    <row r="27" spans="1:20" ht="15.5" x14ac:dyDescent="0.45">
      <c r="A27" s="191" t="s">
        <v>416</v>
      </c>
      <c r="B27" s="192" t="s">
        <v>1321</v>
      </c>
      <c r="C27" s="192" t="s">
        <v>417</v>
      </c>
      <c r="D27" s="192" t="s">
        <v>418</v>
      </c>
      <c r="E27" s="192" t="s">
        <v>65</v>
      </c>
      <c r="F27" s="192" t="s">
        <v>370</v>
      </c>
      <c r="G27" s="192">
        <v>49</v>
      </c>
      <c r="H27" s="192">
        <v>12</v>
      </c>
      <c r="I27" s="55"/>
      <c r="J27" s="55"/>
      <c r="K27">
        <f t="shared" si="0"/>
        <v>0</v>
      </c>
      <c r="L27">
        <f t="shared" si="1"/>
        <v>0</v>
      </c>
      <c r="M27" s="192" t="s">
        <v>285</v>
      </c>
      <c r="N27" s="192" t="s">
        <v>368</v>
      </c>
      <c r="Q27" s="50" t="s">
        <v>96</v>
      </c>
      <c r="R27" s="54" t="s">
        <v>140</v>
      </c>
      <c r="S27" s="50" t="s">
        <v>96</v>
      </c>
      <c r="T27" s="54" t="s">
        <v>259</v>
      </c>
    </row>
    <row r="28" spans="1:20" x14ac:dyDescent="0.35">
      <c r="A28" s="195" t="s">
        <v>423</v>
      </c>
      <c r="B28" s="190" t="s">
        <v>1321</v>
      </c>
      <c r="C28" s="190" t="s">
        <v>424</v>
      </c>
      <c r="D28" s="190" t="s">
        <v>425</v>
      </c>
      <c r="E28" s="190" t="s">
        <v>67</v>
      </c>
      <c r="F28" s="190" t="s">
        <v>431</v>
      </c>
      <c r="G28" s="190">
        <v>59</v>
      </c>
      <c r="H28" s="190">
        <v>35</v>
      </c>
      <c r="I28" s="55"/>
      <c r="J28" s="55"/>
      <c r="K28">
        <f t="shared" si="0"/>
        <v>0</v>
      </c>
      <c r="L28">
        <f t="shared" si="1"/>
        <v>0</v>
      </c>
      <c r="M28" s="190" t="s">
        <v>285</v>
      </c>
      <c r="N28" s="190" t="s">
        <v>426</v>
      </c>
      <c r="Q28" s="56"/>
      <c r="R28" s="57"/>
    </row>
    <row r="29" spans="1:20" ht="15.5" x14ac:dyDescent="0.45">
      <c r="A29" s="191" t="s">
        <v>433</v>
      </c>
      <c r="B29" s="192" t="s">
        <v>1321</v>
      </c>
      <c r="C29" s="192" t="s">
        <v>434</v>
      </c>
      <c r="D29" s="192" t="s">
        <v>435</v>
      </c>
      <c r="E29" s="192" t="s">
        <v>65</v>
      </c>
      <c r="F29" s="192" t="s">
        <v>436</v>
      </c>
      <c r="G29" s="192">
        <v>52</v>
      </c>
      <c r="H29" s="192">
        <v>12</v>
      </c>
      <c r="I29" s="55"/>
      <c r="J29" s="55"/>
      <c r="K29">
        <f t="shared" si="0"/>
        <v>0</v>
      </c>
      <c r="L29">
        <f t="shared" si="1"/>
        <v>0</v>
      </c>
      <c r="M29" s="192" t="s">
        <v>285</v>
      </c>
      <c r="N29" s="192" t="s">
        <v>413</v>
      </c>
    </row>
    <row r="30" spans="1:20" ht="15.5" x14ac:dyDescent="0.45">
      <c r="A30" s="191" t="s">
        <v>438</v>
      </c>
      <c r="B30" s="192" t="s">
        <v>1321</v>
      </c>
      <c r="C30" s="192" t="s">
        <v>439</v>
      </c>
      <c r="D30" s="192" t="s">
        <v>440</v>
      </c>
      <c r="E30" s="192" t="s">
        <v>65</v>
      </c>
      <c r="F30" s="192" t="s">
        <v>441</v>
      </c>
      <c r="G30" s="192">
        <v>52</v>
      </c>
      <c r="H30" s="192">
        <v>17</v>
      </c>
      <c r="I30" s="55"/>
      <c r="J30" s="55"/>
      <c r="K30">
        <f t="shared" si="0"/>
        <v>0</v>
      </c>
      <c r="L30">
        <f t="shared" si="1"/>
        <v>0</v>
      </c>
      <c r="M30" s="192" t="s">
        <v>285</v>
      </c>
      <c r="N30" s="192" t="s">
        <v>284</v>
      </c>
    </row>
    <row r="31" spans="1:20" x14ac:dyDescent="0.35">
      <c r="A31" s="195" t="s">
        <v>443</v>
      </c>
      <c r="B31" s="190" t="s">
        <v>1321</v>
      </c>
      <c r="C31" s="190" t="s">
        <v>444</v>
      </c>
      <c r="D31" s="190" t="s">
        <v>107</v>
      </c>
      <c r="E31" s="190" t="s">
        <v>65</v>
      </c>
      <c r="F31" s="190" t="s">
        <v>370</v>
      </c>
      <c r="G31" s="190">
        <v>57</v>
      </c>
      <c r="H31" s="190">
        <v>35</v>
      </c>
      <c r="I31" s="55"/>
      <c r="J31" s="55"/>
      <c r="K31">
        <f t="shared" si="0"/>
        <v>0</v>
      </c>
      <c r="L31">
        <f t="shared" si="1"/>
        <v>0</v>
      </c>
      <c r="M31" s="190" t="s">
        <v>285</v>
      </c>
      <c r="N31" s="190" t="s">
        <v>368</v>
      </c>
    </row>
    <row r="32" spans="1:20" ht="15.5" x14ac:dyDescent="0.45">
      <c r="A32" s="191" t="s">
        <v>446</v>
      </c>
      <c r="B32" s="192" t="s">
        <v>1321</v>
      </c>
      <c r="C32" s="192" t="s">
        <v>447</v>
      </c>
      <c r="D32" s="192" t="s">
        <v>112</v>
      </c>
      <c r="E32" s="192" t="s">
        <v>65</v>
      </c>
      <c r="F32" s="192" t="s">
        <v>304</v>
      </c>
      <c r="G32" s="192">
        <v>53</v>
      </c>
      <c r="H32" s="192">
        <v>13</v>
      </c>
      <c r="I32" s="55"/>
      <c r="J32" s="55"/>
      <c r="K32">
        <f t="shared" si="0"/>
        <v>0</v>
      </c>
      <c r="L32">
        <f t="shared" si="1"/>
        <v>0</v>
      </c>
      <c r="M32" s="192" t="s">
        <v>285</v>
      </c>
      <c r="N32" s="192" t="s">
        <v>284</v>
      </c>
    </row>
    <row r="33" spans="1:14" ht="15.5" x14ac:dyDescent="0.45">
      <c r="A33" s="191" t="s">
        <v>450</v>
      </c>
      <c r="B33" s="192" t="s">
        <v>1321</v>
      </c>
      <c r="C33" s="192" t="s">
        <v>451</v>
      </c>
      <c r="D33" s="192" t="s">
        <v>122</v>
      </c>
      <c r="E33" s="192" t="s">
        <v>65</v>
      </c>
      <c r="F33" s="192" t="s">
        <v>436</v>
      </c>
      <c r="G33" s="192">
        <v>52</v>
      </c>
      <c r="H33" s="192">
        <v>27</v>
      </c>
      <c r="I33" s="55"/>
      <c r="J33" s="55"/>
      <c r="K33">
        <f t="shared" si="0"/>
        <v>0</v>
      </c>
      <c r="L33">
        <f t="shared" si="1"/>
        <v>0</v>
      </c>
      <c r="M33" s="192" t="s">
        <v>285</v>
      </c>
      <c r="N33" s="192" t="s">
        <v>284</v>
      </c>
    </row>
    <row r="34" spans="1:14" ht="15.5" x14ac:dyDescent="0.45">
      <c r="A34" s="191" t="s">
        <v>453</v>
      </c>
      <c r="B34" s="192" t="s">
        <v>1321</v>
      </c>
      <c r="C34" s="192" t="s">
        <v>454</v>
      </c>
      <c r="D34" s="192" t="s">
        <v>455</v>
      </c>
      <c r="E34" s="192" t="s">
        <v>65</v>
      </c>
      <c r="F34" s="192" t="s">
        <v>459</v>
      </c>
      <c r="G34" s="192">
        <v>41</v>
      </c>
      <c r="H34" s="192">
        <v>0</v>
      </c>
      <c r="I34" s="55"/>
      <c r="J34" s="55"/>
      <c r="K34">
        <f t="shared" si="0"/>
        <v>0</v>
      </c>
      <c r="L34">
        <f t="shared" si="1"/>
        <v>0</v>
      </c>
      <c r="M34" s="192" t="s">
        <v>319</v>
      </c>
      <c r="N34" s="192" t="s">
        <v>347</v>
      </c>
    </row>
    <row r="35" spans="1:14" ht="15.5" x14ac:dyDescent="0.45">
      <c r="A35" s="191" t="s">
        <v>463</v>
      </c>
      <c r="B35" s="192" t="s">
        <v>1321</v>
      </c>
      <c r="C35" s="192" t="s">
        <v>464</v>
      </c>
      <c r="D35" s="192" t="s">
        <v>465</v>
      </c>
      <c r="E35" s="192" t="s">
        <v>65</v>
      </c>
      <c r="F35" s="192" t="s">
        <v>436</v>
      </c>
      <c r="G35" s="192">
        <v>42</v>
      </c>
      <c r="H35" s="192">
        <v>18</v>
      </c>
      <c r="I35" s="55"/>
      <c r="J35" s="55"/>
      <c r="K35">
        <f t="shared" si="0"/>
        <v>0</v>
      </c>
      <c r="L35">
        <f t="shared" si="1"/>
        <v>0</v>
      </c>
      <c r="M35" s="192" t="s">
        <v>285</v>
      </c>
      <c r="N35" s="192" t="s">
        <v>284</v>
      </c>
    </row>
    <row r="36" spans="1:14" ht="15.5" x14ac:dyDescent="0.45">
      <c r="A36" s="191" t="s">
        <v>467</v>
      </c>
      <c r="B36" s="192" t="s">
        <v>1321</v>
      </c>
      <c r="C36" s="192" t="s">
        <v>468</v>
      </c>
      <c r="D36" s="192" t="s">
        <v>469</v>
      </c>
      <c r="E36" s="192" t="s">
        <v>65</v>
      </c>
      <c r="F36" s="192" t="s">
        <v>377</v>
      </c>
      <c r="G36" s="192">
        <v>41</v>
      </c>
      <c r="H36" s="192">
        <v>10</v>
      </c>
      <c r="I36" s="55"/>
      <c r="J36" s="55"/>
      <c r="K36">
        <f t="shared" si="0"/>
        <v>0</v>
      </c>
      <c r="L36">
        <f t="shared" si="1"/>
        <v>0</v>
      </c>
      <c r="M36" s="192" t="s">
        <v>285</v>
      </c>
      <c r="N36" s="192" t="s">
        <v>317</v>
      </c>
    </row>
    <row r="37" spans="1:14" ht="15.5" x14ac:dyDescent="0.45">
      <c r="A37" s="191" t="s">
        <v>471</v>
      </c>
      <c r="B37" s="192" t="s">
        <v>1321</v>
      </c>
      <c r="C37" s="192" t="s">
        <v>472</v>
      </c>
      <c r="D37" s="192" t="s">
        <v>126</v>
      </c>
      <c r="E37" s="192" t="s">
        <v>65</v>
      </c>
      <c r="F37" s="192" t="s">
        <v>290</v>
      </c>
      <c r="G37" s="192">
        <v>49</v>
      </c>
      <c r="H37" s="192">
        <v>10</v>
      </c>
      <c r="I37" s="55"/>
      <c r="J37" s="55"/>
      <c r="K37">
        <f t="shared" si="0"/>
        <v>0</v>
      </c>
      <c r="L37">
        <f t="shared" si="1"/>
        <v>0</v>
      </c>
      <c r="M37" s="192" t="s">
        <v>285</v>
      </c>
      <c r="N37" s="192" t="s">
        <v>413</v>
      </c>
    </row>
    <row r="38" spans="1:14" ht="15.5" x14ac:dyDescent="0.45">
      <c r="A38" s="191" t="s">
        <v>474</v>
      </c>
      <c r="B38" s="192" t="s">
        <v>1321</v>
      </c>
      <c r="C38" s="192" t="s">
        <v>475</v>
      </c>
      <c r="D38" s="192" t="s">
        <v>111</v>
      </c>
      <c r="E38" s="192" t="s">
        <v>65</v>
      </c>
      <c r="F38" s="192" t="s">
        <v>436</v>
      </c>
      <c r="G38" s="192">
        <v>55</v>
      </c>
      <c r="H38" s="192">
        <v>32</v>
      </c>
      <c r="I38" s="55"/>
      <c r="J38" s="55"/>
      <c r="K38">
        <f t="shared" si="0"/>
        <v>0</v>
      </c>
      <c r="L38">
        <f t="shared" si="1"/>
        <v>0</v>
      </c>
      <c r="M38" s="192" t="s">
        <v>285</v>
      </c>
      <c r="N38" s="192" t="s">
        <v>413</v>
      </c>
    </row>
    <row r="39" spans="1:14" ht="15.5" x14ac:dyDescent="0.45">
      <c r="A39" s="191" t="s">
        <v>477</v>
      </c>
      <c r="B39" s="192" t="s">
        <v>1321</v>
      </c>
      <c r="C39" s="192" t="s">
        <v>478</v>
      </c>
      <c r="D39" s="192" t="s">
        <v>123</v>
      </c>
      <c r="E39" s="192" t="s">
        <v>65</v>
      </c>
      <c r="F39" s="192" t="s">
        <v>395</v>
      </c>
      <c r="G39" s="192">
        <v>39</v>
      </c>
      <c r="H39" s="192">
        <v>10</v>
      </c>
      <c r="I39" s="55"/>
      <c r="J39" s="55"/>
      <c r="K39">
        <f t="shared" si="0"/>
        <v>0</v>
      </c>
      <c r="L39">
        <f t="shared" si="1"/>
        <v>0</v>
      </c>
      <c r="M39" s="192" t="s">
        <v>285</v>
      </c>
      <c r="N39" s="192" t="s">
        <v>284</v>
      </c>
    </row>
    <row r="40" spans="1:14" ht="15.5" x14ac:dyDescent="0.45">
      <c r="A40" s="191" t="s">
        <v>480</v>
      </c>
      <c r="B40" s="192" t="s">
        <v>1321</v>
      </c>
      <c r="C40" s="192" t="s">
        <v>481</v>
      </c>
      <c r="D40" s="192" t="s">
        <v>482</v>
      </c>
      <c r="E40" s="192" t="s">
        <v>65</v>
      </c>
      <c r="F40" s="192" t="s">
        <v>370</v>
      </c>
      <c r="G40" s="192">
        <v>41</v>
      </c>
      <c r="H40" s="192">
        <v>17</v>
      </c>
      <c r="I40" s="55"/>
      <c r="J40" s="55"/>
      <c r="K40">
        <f t="shared" si="0"/>
        <v>0</v>
      </c>
      <c r="L40">
        <f t="shared" si="1"/>
        <v>0</v>
      </c>
      <c r="M40" s="192" t="s">
        <v>285</v>
      </c>
      <c r="N40" s="192" t="s">
        <v>368</v>
      </c>
    </row>
    <row r="41" spans="1:14" ht="15.5" x14ac:dyDescent="0.45">
      <c r="A41" s="191" t="s">
        <v>484</v>
      </c>
      <c r="B41" s="192" t="s">
        <v>1321</v>
      </c>
      <c r="C41" s="192" t="s">
        <v>485</v>
      </c>
      <c r="D41" s="192" t="s">
        <v>486</v>
      </c>
      <c r="E41" s="192" t="s">
        <v>65</v>
      </c>
      <c r="F41" s="192" t="s">
        <v>304</v>
      </c>
      <c r="G41" s="192">
        <v>50</v>
      </c>
      <c r="H41" s="192">
        <v>27</v>
      </c>
      <c r="I41" s="55"/>
      <c r="J41" s="55"/>
      <c r="K41">
        <f t="shared" si="0"/>
        <v>0</v>
      </c>
      <c r="L41">
        <f t="shared" si="1"/>
        <v>0</v>
      </c>
      <c r="M41" s="192" t="s">
        <v>285</v>
      </c>
      <c r="N41" s="192" t="s">
        <v>413</v>
      </c>
    </row>
    <row r="42" spans="1:14" ht="15.5" x14ac:dyDescent="0.45">
      <c r="A42" s="191" t="s">
        <v>488</v>
      </c>
      <c r="B42" s="192" t="s">
        <v>1321</v>
      </c>
      <c r="C42" s="192" t="s">
        <v>489</v>
      </c>
      <c r="D42" s="192" t="s">
        <v>490</v>
      </c>
      <c r="E42" s="192" t="s">
        <v>65</v>
      </c>
      <c r="F42" s="192" t="s">
        <v>395</v>
      </c>
      <c r="G42" s="192">
        <v>37</v>
      </c>
      <c r="H42" s="192">
        <v>10</v>
      </c>
      <c r="I42" s="55"/>
      <c r="J42" s="55"/>
      <c r="K42">
        <f t="shared" si="0"/>
        <v>0</v>
      </c>
      <c r="L42">
        <f t="shared" si="1"/>
        <v>0</v>
      </c>
      <c r="M42" s="192" t="s">
        <v>285</v>
      </c>
      <c r="N42" s="192" t="s">
        <v>284</v>
      </c>
    </row>
    <row r="43" spans="1:14" ht="15.5" x14ac:dyDescent="0.45">
      <c r="A43" s="191" t="s">
        <v>492</v>
      </c>
      <c r="B43" s="192" t="s">
        <v>1321</v>
      </c>
      <c r="C43" s="192" t="s">
        <v>493</v>
      </c>
      <c r="D43" s="192" t="s">
        <v>114</v>
      </c>
      <c r="E43" s="192" t="s">
        <v>65</v>
      </c>
      <c r="F43" s="192" t="s">
        <v>441</v>
      </c>
      <c r="G43" s="192">
        <v>53</v>
      </c>
      <c r="H43" s="192">
        <v>17</v>
      </c>
      <c r="I43" s="55"/>
      <c r="J43" s="55"/>
      <c r="K43">
        <f t="shared" si="0"/>
        <v>0</v>
      </c>
      <c r="L43">
        <f t="shared" si="1"/>
        <v>0</v>
      </c>
      <c r="M43" s="192" t="s">
        <v>285</v>
      </c>
      <c r="N43" s="192" t="s">
        <v>284</v>
      </c>
    </row>
    <row r="44" spans="1:14" ht="15.5" x14ac:dyDescent="0.45">
      <c r="A44" s="191" t="s">
        <v>495</v>
      </c>
      <c r="B44" s="192" t="s">
        <v>1321</v>
      </c>
      <c r="C44" s="192" t="s">
        <v>496</v>
      </c>
      <c r="D44" s="192" t="s">
        <v>124</v>
      </c>
      <c r="E44" s="192" t="s">
        <v>65</v>
      </c>
      <c r="F44" s="192" t="s">
        <v>501</v>
      </c>
      <c r="G44" s="192">
        <v>52</v>
      </c>
      <c r="H44" s="192">
        <v>27</v>
      </c>
      <c r="I44" s="55"/>
      <c r="J44" s="55"/>
      <c r="K44">
        <f t="shared" si="0"/>
        <v>0</v>
      </c>
      <c r="L44">
        <f t="shared" si="1"/>
        <v>0</v>
      </c>
      <c r="M44" s="192" t="s">
        <v>319</v>
      </c>
      <c r="N44" s="192" t="s">
        <v>497</v>
      </c>
    </row>
    <row r="45" spans="1:14" ht="15.5" x14ac:dyDescent="0.45">
      <c r="A45" s="191" t="s">
        <v>504</v>
      </c>
      <c r="B45" s="192" t="s">
        <v>1321</v>
      </c>
      <c r="C45" s="192" t="s">
        <v>505</v>
      </c>
      <c r="D45" s="192" t="s">
        <v>506</v>
      </c>
      <c r="E45" s="192" t="s">
        <v>65</v>
      </c>
      <c r="F45" s="192" t="s">
        <v>290</v>
      </c>
      <c r="G45" s="192">
        <v>55</v>
      </c>
      <c r="H45" s="192">
        <v>35</v>
      </c>
      <c r="I45" s="55"/>
      <c r="J45" s="55"/>
      <c r="K45">
        <f t="shared" si="0"/>
        <v>0</v>
      </c>
      <c r="L45">
        <f t="shared" si="1"/>
        <v>0</v>
      </c>
      <c r="M45" s="192" t="s">
        <v>285</v>
      </c>
      <c r="N45" s="192" t="s">
        <v>413</v>
      </c>
    </row>
    <row r="46" spans="1:14" ht="15.5" x14ac:dyDescent="0.45">
      <c r="A46" s="191" t="s">
        <v>508</v>
      </c>
      <c r="B46" s="192" t="s">
        <v>1321</v>
      </c>
      <c r="C46" s="192" t="s">
        <v>509</v>
      </c>
      <c r="D46" s="192" t="s">
        <v>121</v>
      </c>
      <c r="E46" s="192" t="s">
        <v>65</v>
      </c>
      <c r="F46" s="192" t="s">
        <v>431</v>
      </c>
      <c r="G46" s="192">
        <v>51</v>
      </c>
      <c r="H46" s="192">
        <v>27</v>
      </c>
      <c r="I46" s="55"/>
      <c r="J46" s="55"/>
      <c r="K46">
        <f t="shared" si="0"/>
        <v>0</v>
      </c>
      <c r="L46">
        <f t="shared" si="1"/>
        <v>0</v>
      </c>
      <c r="M46" s="192" t="s">
        <v>285</v>
      </c>
      <c r="N46" s="192" t="s">
        <v>426</v>
      </c>
    </row>
    <row r="47" spans="1:14" ht="15.5" x14ac:dyDescent="0.45">
      <c r="A47" s="191" t="s">
        <v>514</v>
      </c>
      <c r="B47" s="192" t="s">
        <v>1321</v>
      </c>
      <c r="C47" s="192" t="s">
        <v>515</v>
      </c>
      <c r="D47" s="192" t="s">
        <v>110</v>
      </c>
      <c r="E47" s="192" t="s">
        <v>65</v>
      </c>
      <c r="F47" s="192" t="s">
        <v>387</v>
      </c>
      <c r="G47" s="192">
        <v>52</v>
      </c>
      <c r="H47" s="192">
        <v>13</v>
      </c>
      <c r="I47" s="55"/>
      <c r="J47" s="55"/>
      <c r="K47">
        <f t="shared" si="0"/>
        <v>0</v>
      </c>
      <c r="L47">
        <f t="shared" si="1"/>
        <v>0</v>
      </c>
      <c r="M47" s="192" t="s">
        <v>319</v>
      </c>
      <c r="N47" s="192" t="s">
        <v>383</v>
      </c>
    </row>
    <row r="48" spans="1:14" ht="15.5" x14ac:dyDescent="0.45">
      <c r="A48" s="191" t="s">
        <v>517</v>
      </c>
      <c r="B48" s="192" t="s">
        <v>1321</v>
      </c>
      <c r="C48" s="192" t="s">
        <v>518</v>
      </c>
      <c r="D48" s="192" t="s">
        <v>519</v>
      </c>
      <c r="E48" s="192" t="s">
        <v>65</v>
      </c>
      <c r="F48" s="192" t="s">
        <v>525</v>
      </c>
      <c r="G48" s="192">
        <v>31</v>
      </c>
      <c r="H48" s="192">
        <v>0</v>
      </c>
      <c r="I48" s="55"/>
      <c r="J48" s="55"/>
      <c r="K48">
        <f t="shared" si="0"/>
        <v>0</v>
      </c>
      <c r="L48">
        <f t="shared" si="1"/>
        <v>0</v>
      </c>
      <c r="M48" s="192" t="s">
        <v>319</v>
      </c>
      <c r="N48" s="192" t="s">
        <v>520</v>
      </c>
    </row>
    <row r="49" spans="1:14" x14ac:dyDescent="0.35">
      <c r="A49" s="195" t="s">
        <v>527</v>
      </c>
      <c r="B49" s="190" t="s">
        <v>1321</v>
      </c>
      <c r="C49" s="190" t="s">
        <v>528</v>
      </c>
      <c r="D49" s="190" t="s">
        <v>529</v>
      </c>
      <c r="E49" s="190" t="s">
        <v>67</v>
      </c>
      <c r="F49" s="190" t="s">
        <v>395</v>
      </c>
      <c r="G49" s="190">
        <v>57</v>
      </c>
      <c r="H49" s="190">
        <v>35</v>
      </c>
      <c r="I49" s="55"/>
      <c r="J49" s="55"/>
      <c r="K49">
        <f t="shared" si="0"/>
        <v>0</v>
      </c>
      <c r="L49">
        <f t="shared" si="1"/>
        <v>0</v>
      </c>
      <c r="M49" s="190" t="s">
        <v>285</v>
      </c>
      <c r="N49" s="190" t="s">
        <v>413</v>
      </c>
    </row>
    <row r="50" spans="1:14" x14ac:dyDescent="0.35">
      <c r="A50" s="195" t="s">
        <v>531</v>
      </c>
      <c r="B50" s="190" t="s">
        <v>1321</v>
      </c>
      <c r="C50" s="190" t="s">
        <v>532</v>
      </c>
      <c r="D50" s="190" t="s">
        <v>533</v>
      </c>
      <c r="E50" s="190" t="s">
        <v>65</v>
      </c>
      <c r="F50" s="190" t="s">
        <v>395</v>
      </c>
      <c r="G50" s="190">
        <v>57</v>
      </c>
      <c r="H50" s="190">
        <v>17</v>
      </c>
      <c r="I50" s="55"/>
      <c r="J50" s="55"/>
      <c r="K50">
        <f t="shared" si="0"/>
        <v>0</v>
      </c>
      <c r="L50">
        <f t="shared" si="1"/>
        <v>0</v>
      </c>
      <c r="M50" s="190" t="s">
        <v>285</v>
      </c>
      <c r="N50" s="190" t="s">
        <v>284</v>
      </c>
    </row>
    <row r="51" spans="1:14" ht="15.5" x14ac:dyDescent="0.45">
      <c r="A51" s="191" t="s">
        <v>535</v>
      </c>
      <c r="B51" s="192" t="s">
        <v>1321</v>
      </c>
      <c r="C51" s="192" t="s">
        <v>536</v>
      </c>
      <c r="D51" s="192" t="s">
        <v>111</v>
      </c>
      <c r="E51" s="192" t="s">
        <v>65</v>
      </c>
      <c r="F51" s="192" t="s">
        <v>539</v>
      </c>
      <c r="G51" s="192">
        <v>53</v>
      </c>
      <c r="H51" s="192">
        <v>33</v>
      </c>
      <c r="I51" s="55"/>
      <c r="J51" s="55"/>
      <c r="K51">
        <f t="shared" si="0"/>
        <v>0</v>
      </c>
      <c r="L51">
        <f t="shared" si="1"/>
        <v>0</v>
      </c>
      <c r="M51" s="192" t="s">
        <v>319</v>
      </c>
      <c r="N51" s="192" t="s">
        <v>497</v>
      </c>
    </row>
    <row r="52" spans="1:14" ht="15.5" x14ac:dyDescent="0.45">
      <c r="A52" s="191" t="s">
        <v>542</v>
      </c>
      <c r="B52" s="192" t="s">
        <v>1321</v>
      </c>
      <c r="C52" s="192" t="s">
        <v>543</v>
      </c>
      <c r="D52" s="192" t="s">
        <v>544</v>
      </c>
      <c r="E52" s="192" t="s">
        <v>65</v>
      </c>
      <c r="F52" s="192" t="s">
        <v>395</v>
      </c>
      <c r="G52" s="192">
        <v>46</v>
      </c>
      <c r="H52" s="192">
        <v>10</v>
      </c>
      <c r="I52" s="55"/>
      <c r="J52" s="55"/>
      <c r="K52">
        <f t="shared" si="0"/>
        <v>0</v>
      </c>
      <c r="L52">
        <f t="shared" si="1"/>
        <v>0</v>
      </c>
      <c r="M52" s="192" t="s">
        <v>285</v>
      </c>
      <c r="N52" s="192" t="s">
        <v>284</v>
      </c>
    </row>
    <row r="53" spans="1:14" x14ac:dyDescent="0.35">
      <c r="A53" s="195" t="s">
        <v>546</v>
      </c>
      <c r="B53" s="190" t="s">
        <v>1321</v>
      </c>
      <c r="C53" s="190" t="s">
        <v>547</v>
      </c>
      <c r="D53" s="190" t="s">
        <v>548</v>
      </c>
      <c r="E53" s="190" t="s">
        <v>65</v>
      </c>
      <c r="F53" s="190" t="s">
        <v>552</v>
      </c>
      <c r="G53" s="190">
        <v>57</v>
      </c>
      <c r="H53" s="190">
        <v>34</v>
      </c>
      <c r="I53" s="55"/>
      <c r="J53" s="55"/>
      <c r="K53">
        <f t="shared" si="0"/>
        <v>0</v>
      </c>
      <c r="L53">
        <f t="shared" si="1"/>
        <v>0</v>
      </c>
      <c r="M53" s="190" t="s">
        <v>319</v>
      </c>
      <c r="N53" s="190" t="s">
        <v>260</v>
      </c>
    </row>
    <row r="54" spans="1:14" ht="15.5" x14ac:dyDescent="0.45">
      <c r="A54" s="191" t="s">
        <v>554</v>
      </c>
      <c r="B54" s="192" t="s">
        <v>1321</v>
      </c>
      <c r="C54" s="192" t="s">
        <v>555</v>
      </c>
      <c r="D54" s="192" t="s">
        <v>103</v>
      </c>
      <c r="E54" s="192" t="s">
        <v>65</v>
      </c>
      <c r="F54" s="192" t="s">
        <v>441</v>
      </c>
      <c r="G54" s="192">
        <v>55</v>
      </c>
      <c r="H54" s="192">
        <v>17</v>
      </c>
      <c r="I54" s="55"/>
      <c r="J54" s="55"/>
      <c r="K54">
        <f t="shared" si="0"/>
        <v>0</v>
      </c>
      <c r="L54">
        <f t="shared" si="1"/>
        <v>0</v>
      </c>
      <c r="M54" s="192" t="s">
        <v>285</v>
      </c>
      <c r="N54" s="192" t="s">
        <v>284</v>
      </c>
    </row>
    <row r="55" spans="1:14" x14ac:dyDescent="0.35">
      <c r="A55" s="195" t="s">
        <v>557</v>
      </c>
      <c r="B55" s="190" t="s">
        <v>1321</v>
      </c>
      <c r="C55" s="190" t="s">
        <v>497</v>
      </c>
      <c r="D55" s="190" t="s">
        <v>121</v>
      </c>
      <c r="E55" s="190" t="s">
        <v>65</v>
      </c>
      <c r="F55" s="190" t="s">
        <v>561</v>
      </c>
      <c r="G55" s="190">
        <v>57</v>
      </c>
      <c r="H55" s="197">
        <f>VLOOKUP(C55,DATA!A:S,6,FALSE)</f>
        <v>0</v>
      </c>
      <c r="I55" s="55"/>
      <c r="J55" s="55"/>
      <c r="K55">
        <f t="shared" si="0"/>
        <v>0</v>
      </c>
      <c r="L55">
        <f t="shared" si="1"/>
        <v>0</v>
      </c>
      <c r="M55" s="190" t="s">
        <v>319</v>
      </c>
      <c r="N55" s="190" t="s">
        <v>347</v>
      </c>
    </row>
    <row r="56" spans="1:14" x14ac:dyDescent="0.35">
      <c r="A56" s="195" t="s">
        <v>565</v>
      </c>
      <c r="B56" s="190" t="s">
        <v>1321</v>
      </c>
      <c r="C56" s="190" t="s">
        <v>566</v>
      </c>
      <c r="D56" s="190" t="s">
        <v>128</v>
      </c>
      <c r="E56" s="190" t="s">
        <v>65</v>
      </c>
      <c r="F56" s="190" t="s">
        <v>395</v>
      </c>
      <c r="G56" s="190">
        <v>56</v>
      </c>
      <c r="H56" s="197">
        <f>VLOOKUP(C56,DATA!A:S,6,FALSE)</f>
        <v>25</v>
      </c>
      <c r="I56" s="55"/>
      <c r="J56" s="55"/>
      <c r="K56">
        <f t="shared" si="0"/>
        <v>0</v>
      </c>
      <c r="L56">
        <f t="shared" si="1"/>
        <v>0</v>
      </c>
      <c r="M56" s="190" t="s">
        <v>285</v>
      </c>
      <c r="N56" s="190" t="s">
        <v>413</v>
      </c>
    </row>
    <row r="57" spans="1:14" ht="15.5" x14ac:dyDescent="0.45">
      <c r="A57" s="191" t="s">
        <v>568</v>
      </c>
      <c r="B57" s="192" t="s">
        <v>1321</v>
      </c>
      <c r="C57" s="192" t="s">
        <v>569</v>
      </c>
      <c r="D57" s="192" t="s">
        <v>126</v>
      </c>
      <c r="E57" s="192" t="s">
        <v>65</v>
      </c>
      <c r="F57" s="192" t="s">
        <v>395</v>
      </c>
      <c r="G57" s="192">
        <v>51</v>
      </c>
      <c r="H57" s="197">
        <f>VLOOKUP(C57,DATA!A:S,6,FALSE)</f>
        <v>17</v>
      </c>
      <c r="I57" s="55"/>
      <c r="J57" s="55"/>
      <c r="K57">
        <f t="shared" si="0"/>
        <v>0</v>
      </c>
      <c r="L57">
        <f t="shared" si="1"/>
        <v>0</v>
      </c>
      <c r="M57" s="192" t="s">
        <v>285</v>
      </c>
      <c r="N57" s="192" t="s">
        <v>413</v>
      </c>
    </row>
    <row r="58" spans="1:14" ht="15.5" x14ac:dyDescent="0.45">
      <c r="A58" s="191" t="s">
        <v>571</v>
      </c>
      <c r="B58" s="192" t="s">
        <v>1321</v>
      </c>
      <c r="C58" s="192" t="s">
        <v>572</v>
      </c>
      <c r="D58" s="192" t="s">
        <v>573</v>
      </c>
      <c r="E58" s="192" t="s">
        <v>65</v>
      </c>
      <c r="F58" s="192" t="s">
        <v>574</v>
      </c>
      <c r="G58" s="192">
        <v>33</v>
      </c>
      <c r="H58" s="197">
        <f>VLOOKUP(C58,DATA!A:S,6,FALSE)</f>
        <v>0</v>
      </c>
      <c r="I58" s="55"/>
      <c r="J58" s="55"/>
      <c r="K58">
        <f t="shared" si="0"/>
        <v>0</v>
      </c>
      <c r="L58">
        <f t="shared" si="1"/>
        <v>0</v>
      </c>
      <c r="M58" s="192" t="s">
        <v>319</v>
      </c>
      <c r="N58" s="192" t="s">
        <v>497</v>
      </c>
    </row>
    <row r="59" spans="1:14" ht="15.5" x14ac:dyDescent="0.45">
      <c r="A59" s="191" t="s">
        <v>578</v>
      </c>
      <c r="B59" s="192" t="s">
        <v>1321</v>
      </c>
      <c r="C59" s="192" t="s">
        <v>579</v>
      </c>
      <c r="D59" s="192" t="s">
        <v>580</v>
      </c>
      <c r="E59" s="192" t="s">
        <v>65</v>
      </c>
      <c r="F59" s="192" t="s">
        <v>370</v>
      </c>
      <c r="G59" s="192">
        <v>55</v>
      </c>
      <c r="H59" s="197">
        <f>VLOOKUP(C59,DATA!A:S,6,FALSE)</f>
        <v>20</v>
      </c>
      <c r="I59" s="55"/>
      <c r="J59" s="55"/>
      <c r="K59">
        <f t="shared" si="0"/>
        <v>0</v>
      </c>
      <c r="L59">
        <f t="shared" si="1"/>
        <v>0</v>
      </c>
      <c r="M59" s="192" t="s">
        <v>285</v>
      </c>
      <c r="N59" s="192" t="s">
        <v>368</v>
      </c>
    </row>
    <row r="60" spans="1:14" ht="15.5" x14ac:dyDescent="0.45">
      <c r="A60" s="191" t="s">
        <v>582</v>
      </c>
      <c r="B60" s="192" t="s">
        <v>1321</v>
      </c>
      <c r="C60" s="192" t="s">
        <v>583</v>
      </c>
      <c r="D60" s="192" t="s">
        <v>139</v>
      </c>
      <c r="E60" s="192" t="s">
        <v>65</v>
      </c>
      <c r="F60" s="192" t="s">
        <v>584</v>
      </c>
      <c r="G60" s="192">
        <v>56</v>
      </c>
      <c r="H60" s="197">
        <f>VLOOKUP(C60,DATA!A:S,6,FALSE)</f>
        <v>35</v>
      </c>
      <c r="I60" s="55"/>
      <c r="J60" s="55"/>
      <c r="K60">
        <f t="shared" si="0"/>
        <v>0</v>
      </c>
      <c r="L60">
        <f t="shared" si="1"/>
        <v>0</v>
      </c>
      <c r="M60" s="192" t="s">
        <v>319</v>
      </c>
      <c r="N60" s="192" t="s">
        <v>520</v>
      </c>
    </row>
    <row r="61" spans="1:14" ht="15.5" x14ac:dyDescent="0.45">
      <c r="A61" s="191" t="s">
        <v>586</v>
      </c>
      <c r="B61" s="192" t="s">
        <v>1321</v>
      </c>
      <c r="C61" s="192" t="s">
        <v>587</v>
      </c>
      <c r="D61" s="192" t="s">
        <v>588</v>
      </c>
      <c r="E61" s="192" t="s">
        <v>65</v>
      </c>
      <c r="F61" s="192" t="s">
        <v>290</v>
      </c>
      <c r="G61" s="192">
        <v>42</v>
      </c>
      <c r="H61" s="197">
        <f>VLOOKUP(C61,DATA!A:S,6,FALSE)</f>
        <v>19</v>
      </c>
      <c r="I61" s="55"/>
      <c r="J61" s="55"/>
      <c r="K61">
        <f t="shared" si="0"/>
        <v>0</v>
      </c>
      <c r="L61">
        <f t="shared" si="1"/>
        <v>0</v>
      </c>
      <c r="M61" s="192" t="s">
        <v>285</v>
      </c>
      <c r="N61" s="192" t="s">
        <v>413</v>
      </c>
    </row>
    <row r="62" spans="1:14" ht="15.5" x14ac:dyDescent="0.45">
      <c r="A62" s="191" t="s">
        <v>590</v>
      </c>
      <c r="B62" s="192" t="s">
        <v>1321</v>
      </c>
      <c r="C62" s="192" t="s">
        <v>591</v>
      </c>
      <c r="D62" s="192" t="s">
        <v>592</v>
      </c>
      <c r="E62" s="192" t="s">
        <v>65</v>
      </c>
      <c r="F62" s="192" t="s">
        <v>304</v>
      </c>
      <c r="G62" s="192">
        <v>51</v>
      </c>
      <c r="H62" s="197">
        <f>VLOOKUP(C62,DATA!A:S,6,FALSE)</f>
        <v>20</v>
      </c>
      <c r="I62" s="55"/>
      <c r="J62" s="55"/>
      <c r="K62">
        <f t="shared" si="0"/>
        <v>0</v>
      </c>
      <c r="L62">
        <f t="shared" si="1"/>
        <v>0</v>
      </c>
      <c r="M62" s="192" t="s">
        <v>285</v>
      </c>
      <c r="N62" s="192" t="s">
        <v>284</v>
      </c>
    </row>
    <row r="63" spans="1:14" ht="15.5" x14ac:dyDescent="0.45">
      <c r="A63" s="191" t="s">
        <v>594</v>
      </c>
      <c r="B63" s="192" t="s">
        <v>1321</v>
      </c>
      <c r="C63" s="192" t="s">
        <v>595</v>
      </c>
      <c r="D63" s="192" t="s">
        <v>107</v>
      </c>
      <c r="E63" s="192" t="s">
        <v>65</v>
      </c>
      <c r="F63" s="192" t="s">
        <v>539</v>
      </c>
      <c r="G63" s="192">
        <v>42</v>
      </c>
      <c r="H63" s="197">
        <f>VLOOKUP(C63,DATA!A:S,6,FALSE)</f>
        <v>18</v>
      </c>
      <c r="I63" s="55"/>
      <c r="J63" s="55"/>
      <c r="K63">
        <f t="shared" si="0"/>
        <v>0</v>
      </c>
      <c r="L63">
        <f t="shared" si="1"/>
        <v>0</v>
      </c>
      <c r="M63" s="192" t="s">
        <v>319</v>
      </c>
      <c r="N63" s="192" t="s">
        <v>497</v>
      </c>
    </row>
    <row r="64" spans="1:14" ht="15.5" x14ac:dyDescent="0.45">
      <c r="A64" s="191" t="s">
        <v>597</v>
      </c>
      <c r="B64" s="192" t="s">
        <v>1321</v>
      </c>
      <c r="C64" s="192" t="s">
        <v>598</v>
      </c>
      <c r="D64" s="192" t="s">
        <v>482</v>
      </c>
      <c r="E64" s="192" t="s">
        <v>65</v>
      </c>
      <c r="F64" s="192" t="s">
        <v>370</v>
      </c>
      <c r="G64" s="192">
        <v>55</v>
      </c>
      <c r="H64" s="197">
        <f>VLOOKUP(C64,DATA!A:S,6,FALSE)</f>
        <v>33</v>
      </c>
      <c r="I64" s="55"/>
      <c r="J64" s="55"/>
      <c r="K64">
        <f t="shared" si="0"/>
        <v>0</v>
      </c>
      <c r="L64">
        <f t="shared" si="1"/>
        <v>0</v>
      </c>
      <c r="M64" s="192" t="s">
        <v>285</v>
      </c>
      <c r="N64" s="192" t="s">
        <v>368</v>
      </c>
    </row>
    <row r="65" spans="1:14" ht="15.5" x14ac:dyDescent="0.45">
      <c r="A65" s="191" t="s">
        <v>602</v>
      </c>
      <c r="B65" s="192" t="s">
        <v>1321</v>
      </c>
      <c r="C65" s="192" t="s">
        <v>603</v>
      </c>
      <c r="D65" s="192" t="s">
        <v>604</v>
      </c>
      <c r="E65" s="192" t="s">
        <v>65</v>
      </c>
      <c r="F65" s="192" t="s">
        <v>290</v>
      </c>
      <c r="G65" s="192">
        <v>42</v>
      </c>
      <c r="H65" s="197">
        <f>VLOOKUP(C65,DATA!A:S,6,FALSE)</f>
        <v>18</v>
      </c>
      <c r="I65" s="55"/>
      <c r="J65" s="55"/>
      <c r="K65">
        <f t="shared" si="0"/>
        <v>0</v>
      </c>
      <c r="L65">
        <f t="shared" si="1"/>
        <v>0</v>
      </c>
      <c r="M65" s="192" t="s">
        <v>285</v>
      </c>
      <c r="N65" s="192" t="s">
        <v>284</v>
      </c>
    </row>
    <row r="66" spans="1:14" ht="15.5" x14ac:dyDescent="0.45">
      <c r="A66" s="191" t="s">
        <v>606</v>
      </c>
      <c r="B66" s="192" t="s">
        <v>1321</v>
      </c>
      <c r="C66" s="192" t="s">
        <v>131</v>
      </c>
      <c r="D66" s="192" t="s">
        <v>114</v>
      </c>
      <c r="E66" s="192" t="s">
        <v>65</v>
      </c>
      <c r="F66" s="192" t="s">
        <v>607</v>
      </c>
      <c r="G66" s="192">
        <v>53</v>
      </c>
      <c r="H66" s="197">
        <f>VLOOKUP(C66,DATA!A:S,6,FALSE)</f>
        <v>34</v>
      </c>
      <c r="I66" s="55"/>
      <c r="J66" s="55"/>
      <c r="K66">
        <f t="shared" si="0"/>
        <v>0</v>
      </c>
      <c r="L66">
        <f t="shared" si="1"/>
        <v>0</v>
      </c>
      <c r="M66" s="192" t="s">
        <v>285</v>
      </c>
      <c r="N66" s="192" t="s">
        <v>317</v>
      </c>
    </row>
    <row r="67" spans="1:14" ht="15.5" x14ac:dyDescent="0.45">
      <c r="A67" s="191" t="s">
        <v>609</v>
      </c>
      <c r="B67" s="192" t="s">
        <v>1321</v>
      </c>
      <c r="C67" s="192" t="s">
        <v>610</v>
      </c>
      <c r="D67" s="192" t="s">
        <v>611</v>
      </c>
      <c r="E67" s="192" t="s">
        <v>65</v>
      </c>
      <c r="F67" s="192" t="s">
        <v>436</v>
      </c>
      <c r="G67" s="192">
        <v>32</v>
      </c>
      <c r="H67" s="197">
        <f>VLOOKUP(C67,DATA!A:S,6,FALSE)</f>
        <v>10</v>
      </c>
      <c r="I67" s="55"/>
      <c r="J67" s="55"/>
      <c r="K67">
        <f t="shared" si="0"/>
        <v>0</v>
      </c>
      <c r="L67">
        <f t="shared" si="1"/>
        <v>0</v>
      </c>
      <c r="M67" s="192" t="s">
        <v>285</v>
      </c>
      <c r="N67" s="192" t="s">
        <v>284</v>
      </c>
    </row>
    <row r="68" spans="1:14" ht="15.5" x14ac:dyDescent="0.45">
      <c r="A68" s="191" t="s">
        <v>613</v>
      </c>
      <c r="B68" s="192" t="s">
        <v>1321</v>
      </c>
      <c r="C68" s="192" t="s">
        <v>520</v>
      </c>
      <c r="D68" s="192" t="s">
        <v>521</v>
      </c>
      <c r="E68" s="192" t="s">
        <v>65</v>
      </c>
      <c r="F68" s="192" t="s">
        <v>617</v>
      </c>
      <c r="G68" s="192">
        <v>53</v>
      </c>
      <c r="H68" s="197">
        <f>VLOOKUP(C68,DATA!A:S,6,FALSE)</f>
        <v>11</v>
      </c>
      <c r="I68" s="55"/>
      <c r="J68" s="55"/>
      <c r="K68">
        <f t="shared" si="0"/>
        <v>0</v>
      </c>
      <c r="L68">
        <f t="shared" si="1"/>
        <v>0</v>
      </c>
      <c r="M68" s="192" t="s">
        <v>319</v>
      </c>
      <c r="N68" s="192" t="s">
        <v>347</v>
      </c>
    </row>
    <row r="69" spans="1:14" ht="15.5" x14ac:dyDescent="0.45">
      <c r="A69" s="191" t="s">
        <v>619</v>
      </c>
      <c r="B69" s="192" t="s">
        <v>1321</v>
      </c>
      <c r="C69" s="192" t="s">
        <v>620</v>
      </c>
      <c r="D69" s="192" t="s">
        <v>103</v>
      </c>
      <c r="E69" s="192" t="s">
        <v>65</v>
      </c>
      <c r="F69" s="192" t="s">
        <v>370</v>
      </c>
      <c r="G69" s="192">
        <v>56</v>
      </c>
      <c r="H69" s="197">
        <f>VLOOKUP(C69,DATA!A:S,6,FALSE)</f>
        <v>36</v>
      </c>
      <c r="I69" s="55"/>
      <c r="J69" s="55"/>
      <c r="K69">
        <f t="shared" si="0"/>
        <v>0</v>
      </c>
      <c r="L69">
        <f t="shared" si="1"/>
        <v>0</v>
      </c>
      <c r="M69" s="192" t="s">
        <v>285</v>
      </c>
      <c r="N69" s="192" t="s">
        <v>368</v>
      </c>
    </row>
    <row r="70" spans="1:14" ht="15.5" x14ac:dyDescent="0.45">
      <c r="A70" s="191" t="s">
        <v>622</v>
      </c>
      <c r="B70" s="192" t="s">
        <v>1321</v>
      </c>
      <c r="C70" s="192" t="s">
        <v>623</v>
      </c>
      <c r="D70" s="192" t="s">
        <v>624</v>
      </c>
      <c r="E70" s="192" t="s">
        <v>65</v>
      </c>
      <c r="F70" s="192" t="s">
        <v>370</v>
      </c>
      <c r="G70" s="192">
        <v>44</v>
      </c>
      <c r="H70" s="197">
        <f>VLOOKUP(C70,DATA!A:S,6,FALSE)</f>
        <v>10</v>
      </c>
      <c r="I70" s="55"/>
      <c r="J70" s="55"/>
      <c r="K70">
        <f t="shared" si="0"/>
        <v>0</v>
      </c>
      <c r="L70">
        <f t="shared" si="1"/>
        <v>0</v>
      </c>
      <c r="M70" s="192" t="s">
        <v>285</v>
      </c>
      <c r="N70" s="192" t="s">
        <v>368</v>
      </c>
    </row>
    <row r="71" spans="1:14" ht="15.5" x14ac:dyDescent="0.45">
      <c r="A71" s="191" t="s">
        <v>626</v>
      </c>
      <c r="B71" s="192" t="s">
        <v>1321</v>
      </c>
      <c r="C71" s="192" t="s">
        <v>627</v>
      </c>
      <c r="D71" s="192" t="s">
        <v>628</v>
      </c>
      <c r="E71" s="192" t="s">
        <v>65</v>
      </c>
      <c r="F71" s="192" t="s">
        <v>436</v>
      </c>
      <c r="G71" s="192">
        <v>41</v>
      </c>
      <c r="H71" s="197">
        <f>VLOOKUP(C71,DATA!A:S,6,FALSE)</f>
        <v>10</v>
      </c>
      <c r="I71" s="55"/>
      <c r="J71" s="55"/>
      <c r="K71">
        <f t="shared" si="0"/>
        <v>0</v>
      </c>
      <c r="L71">
        <f t="shared" si="1"/>
        <v>0</v>
      </c>
      <c r="M71" s="192" t="s">
        <v>285</v>
      </c>
      <c r="N71" s="192" t="s">
        <v>284</v>
      </c>
    </row>
    <row r="72" spans="1:14" x14ac:dyDescent="0.35">
      <c r="A72" s="195" t="s">
        <v>630</v>
      </c>
      <c r="B72" s="190" t="s">
        <v>1321</v>
      </c>
      <c r="C72" s="190" t="s">
        <v>631</v>
      </c>
      <c r="D72" s="190" t="s">
        <v>632</v>
      </c>
      <c r="E72" s="190" t="s">
        <v>67</v>
      </c>
      <c r="F72" s="190" t="s">
        <v>395</v>
      </c>
      <c r="G72" s="190">
        <v>57</v>
      </c>
      <c r="H72" s="197">
        <f>VLOOKUP(C72,DATA!A:S,6,FALSE)</f>
        <v>35</v>
      </c>
      <c r="I72" s="55"/>
      <c r="J72" s="55"/>
      <c r="K72">
        <f t="shared" si="0"/>
        <v>0</v>
      </c>
      <c r="L72">
        <f t="shared" si="1"/>
        <v>0</v>
      </c>
      <c r="M72" s="190" t="s">
        <v>285</v>
      </c>
      <c r="N72" s="190" t="s">
        <v>413</v>
      </c>
    </row>
    <row r="73" spans="1:14" ht="15.5" x14ac:dyDescent="0.45">
      <c r="A73" s="191" t="s">
        <v>634</v>
      </c>
      <c r="B73" s="192" t="s">
        <v>1321</v>
      </c>
      <c r="C73" s="192" t="s">
        <v>635</v>
      </c>
      <c r="D73" s="192" t="s">
        <v>636</v>
      </c>
      <c r="E73" s="192" t="s">
        <v>67</v>
      </c>
      <c r="F73" s="192" t="s">
        <v>304</v>
      </c>
      <c r="G73" s="192">
        <v>54</v>
      </c>
      <c r="H73" s="197">
        <f>VLOOKUP(C73,DATA!A:S,6,FALSE)</f>
        <v>25</v>
      </c>
      <c r="I73" s="55"/>
      <c r="J73" s="55"/>
      <c r="K73">
        <f t="shared" si="0"/>
        <v>0</v>
      </c>
      <c r="L73">
        <f t="shared" si="1"/>
        <v>0</v>
      </c>
      <c r="M73" s="192" t="s">
        <v>285</v>
      </c>
      <c r="N73" s="192" t="s">
        <v>368</v>
      </c>
    </row>
    <row r="74" spans="1:14" ht="15.5" x14ac:dyDescent="0.45">
      <c r="A74" s="191" t="s">
        <v>640</v>
      </c>
      <c r="B74" s="192" t="s">
        <v>1321</v>
      </c>
      <c r="C74" s="192" t="s">
        <v>641</v>
      </c>
      <c r="D74" s="192" t="s">
        <v>642</v>
      </c>
      <c r="E74" s="192" t="s">
        <v>67</v>
      </c>
      <c r="F74" s="192" t="s">
        <v>645</v>
      </c>
      <c r="G74" s="192">
        <v>33</v>
      </c>
      <c r="H74" s="197">
        <f>VLOOKUP(C74,DATA!A:S,6,FALSE)</f>
        <v>0</v>
      </c>
      <c r="I74" s="55"/>
      <c r="J74" s="55"/>
      <c r="K74">
        <f t="shared" si="0"/>
        <v>0</v>
      </c>
      <c r="L74">
        <f t="shared" si="1"/>
        <v>0</v>
      </c>
      <c r="M74" s="192" t="s">
        <v>319</v>
      </c>
      <c r="N74" s="192" t="s">
        <v>347</v>
      </c>
    </row>
    <row r="75" spans="1:14" ht="15.5" x14ac:dyDescent="0.45">
      <c r="A75" s="191" t="s">
        <v>647</v>
      </c>
      <c r="B75" s="192" t="s">
        <v>1321</v>
      </c>
      <c r="C75" s="192" t="s">
        <v>426</v>
      </c>
      <c r="D75" s="192" t="s">
        <v>427</v>
      </c>
      <c r="E75" s="192" t="s">
        <v>65</v>
      </c>
      <c r="F75" s="192" t="s">
        <v>650</v>
      </c>
      <c r="G75" s="192">
        <v>53</v>
      </c>
      <c r="H75" s="197">
        <f>VLOOKUP(C75,DATA!A:S,6,FALSE)</f>
        <v>24</v>
      </c>
      <c r="I75" s="55"/>
      <c r="J75" s="55"/>
      <c r="K75">
        <f t="shared" si="0"/>
        <v>0</v>
      </c>
      <c r="L75">
        <f t="shared" si="1"/>
        <v>0</v>
      </c>
      <c r="M75" s="192" t="s">
        <v>319</v>
      </c>
      <c r="N75" s="192" t="s">
        <v>497</v>
      </c>
    </row>
    <row r="76" spans="1:14" ht="15.5" x14ac:dyDescent="0.45">
      <c r="A76" s="191" t="s">
        <v>652</v>
      </c>
      <c r="B76" s="192" t="s">
        <v>1321</v>
      </c>
      <c r="C76" s="192" t="s">
        <v>653</v>
      </c>
      <c r="D76" s="192" t="s">
        <v>117</v>
      </c>
      <c r="E76" s="192" t="s">
        <v>65</v>
      </c>
      <c r="F76" s="192" t="s">
        <v>657</v>
      </c>
      <c r="G76" s="192">
        <v>56</v>
      </c>
      <c r="H76" s="197">
        <f>VLOOKUP(C76,DATA!A:S,6,FALSE)</f>
        <v>34</v>
      </c>
      <c r="I76" s="55"/>
      <c r="J76" s="55"/>
      <c r="K76">
        <f t="shared" si="0"/>
        <v>0</v>
      </c>
      <c r="L76">
        <f t="shared" si="1"/>
        <v>0</v>
      </c>
      <c r="M76" s="192" t="s">
        <v>319</v>
      </c>
      <c r="N76" s="192" t="s">
        <v>260</v>
      </c>
    </row>
    <row r="77" spans="1:14" ht="15.5" x14ac:dyDescent="0.45">
      <c r="A77" s="191" t="s">
        <v>659</v>
      </c>
      <c r="B77" s="192" t="s">
        <v>1321</v>
      </c>
      <c r="C77" s="192" t="s">
        <v>660</v>
      </c>
      <c r="D77" s="192" t="s">
        <v>130</v>
      </c>
      <c r="E77" s="192" t="s">
        <v>65</v>
      </c>
      <c r="F77" s="192" t="s">
        <v>395</v>
      </c>
      <c r="G77" s="192">
        <v>45</v>
      </c>
      <c r="H77" s="197">
        <f>VLOOKUP(C77,DATA!A:S,6,FALSE)</f>
        <v>10</v>
      </c>
      <c r="I77" s="55"/>
      <c r="J77" s="55"/>
      <c r="K77">
        <f t="shared" si="0"/>
        <v>0</v>
      </c>
      <c r="L77">
        <f t="shared" si="1"/>
        <v>0</v>
      </c>
      <c r="M77" s="192" t="s">
        <v>285</v>
      </c>
      <c r="N77" s="192" t="s">
        <v>413</v>
      </c>
    </row>
    <row r="78" spans="1:14" ht="15.5" x14ac:dyDescent="0.45">
      <c r="A78" s="191" t="s">
        <v>662</v>
      </c>
      <c r="B78" s="192" t="s">
        <v>1321</v>
      </c>
      <c r="C78" s="192" t="s">
        <v>663</v>
      </c>
      <c r="D78" s="192" t="s">
        <v>126</v>
      </c>
      <c r="E78" s="192" t="s">
        <v>65</v>
      </c>
      <c r="F78" s="192" t="s">
        <v>304</v>
      </c>
      <c r="G78" s="192">
        <v>56</v>
      </c>
      <c r="H78" s="197">
        <f>VLOOKUP(C78,DATA!A:S,6,FALSE)</f>
        <v>35</v>
      </c>
      <c r="I78" s="55"/>
      <c r="J78" s="55"/>
      <c r="K78">
        <f t="shared" si="0"/>
        <v>0</v>
      </c>
      <c r="L78">
        <f t="shared" si="1"/>
        <v>0</v>
      </c>
      <c r="M78" s="192" t="s">
        <v>285</v>
      </c>
      <c r="N78" s="192" t="s">
        <v>413</v>
      </c>
    </row>
    <row r="79" spans="1:14" ht="15.5" x14ac:dyDescent="0.45">
      <c r="A79" s="191" t="s">
        <v>665</v>
      </c>
      <c r="B79" s="192" t="s">
        <v>1321</v>
      </c>
      <c r="C79" s="192" t="s">
        <v>666</v>
      </c>
      <c r="D79" s="192" t="s">
        <v>667</v>
      </c>
      <c r="E79" s="192" t="s">
        <v>65</v>
      </c>
      <c r="F79" s="192" t="s">
        <v>539</v>
      </c>
      <c r="G79" s="192">
        <v>50</v>
      </c>
      <c r="H79" s="197">
        <f>VLOOKUP(C79,DATA!A:S,6,FALSE)</f>
        <v>20</v>
      </c>
      <c r="I79" s="55"/>
      <c r="J79" s="55"/>
      <c r="K79">
        <f t="shared" si="0"/>
        <v>0</v>
      </c>
      <c r="L79">
        <f t="shared" si="1"/>
        <v>0</v>
      </c>
      <c r="M79" s="192" t="s">
        <v>319</v>
      </c>
      <c r="N79" s="192" t="s">
        <v>497</v>
      </c>
    </row>
    <row r="80" spans="1:14" ht="15.5" x14ac:dyDescent="0.45">
      <c r="A80" s="191" t="s">
        <v>669</v>
      </c>
      <c r="B80" s="192" t="s">
        <v>1321</v>
      </c>
      <c r="C80" s="192" t="s">
        <v>670</v>
      </c>
      <c r="D80" s="192" t="s">
        <v>128</v>
      </c>
      <c r="E80" s="192" t="s">
        <v>65</v>
      </c>
      <c r="F80" s="192" t="s">
        <v>377</v>
      </c>
      <c r="G80" s="192">
        <v>49</v>
      </c>
      <c r="H80" s="197">
        <f>VLOOKUP(C80,DATA!A:S,6,FALSE)</f>
        <v>28</v>
      </c>
      <c r="I80" s="55"/>
      <c r="J80" s="55"/>
      <c r="K80">
        <f t="shared" si="0"/>
        <v>0</v>
      </c>
      <c r="L80">
        <f t="shared" ref="L80:L143" si="2">+ROUND($K80*(1+$P$2),2)</f>
        <v>0</v>
      </c>
      <c r="M80" s="192" t="s">
        <v>285</v>
      </c>
      <c r="N80" s="192" t="s">
        <v>317</v>
      </c>
    </row>
    <row r="81" spans="1:14" ht="15.5" x14ac:dyDescent="0.45">
      <c r="A81" s="191" t="s">
        <v>672</v>
      </c>
      <c r="B81" s="192" t="s">
        <v>1321</v>
      </c>
      <c r="C81" s="192" t="s">
        <v>673</v>
      </c>
      <c r="D81" s="192" t="s">
        <v>482</v>
      </c>
      <c r="E81" s="192" t="s">
        <v>65</v>
      </c>
      <c r="F81" s="192" t="s">
        <v>290</v>
      </c>
      <c r="G81" s="192">
        <v>33</v>
      </c>
      <c r="H81" s="197">
        <f>VLOOKUP(C81,DATA!A:S,6,FALSE)</f>
        <v>12</v>
      </c>
      <c r="I81" s="55"/>
      <c r="J81" s="55"/>
      <c r="K81">
        <f t="shared" ref="K81:K144" si="3">+ROUND((+$I81+$J81)/$O$2,2)</f>
        <v>0</v>
      </c>
      <c r="L81">
        <f t="shared" si="2"/>
        <v>0</v>
      </c>
      <c r="M81" s="192" t="s">
        <v>285</v>
      </c>
      <c r="N81" s="192" t="s">
        <v>284</v>
      </c>
    </row>
    <row r="82" spans="1:14" ht="15.5" x14ac:dyDescent="0.45">
      <c r="A82" s="191" t="s">
        <v>675</v>
      </c>
      <c r="B82" s="192" t="s">
        <v>1321</v>
      </c>
      <c r="C82" s="192" t="s">
        <v>676</v>
      </c>
      <c r="D82" s="192" t="s">
        <v>106</v>
      </c>
      <c r="E82" s="192" t="s">
        <v>65</v>
      </c>
      <c r="F82" s="192" t="s">
        <v>677</v>
      </c>
      <c r="G82" s="192">
        <v>56</v>
      </c>
      <c r="H82" s="197">
        <f>VLOOKUP(C82,DATA!A:S,6,FALSE)</f>
        <v>36</v>
      </c>
      <c r="I82" s="55"/>
      <c r="J82" s="55"/>
      <c r="K82">
        <f t="shared" si="3"/>
        <v>0</v>
      </c>
      <c r="L82">
        <f t="shared" si="2"/>
        <v>0</v>
      </c>
      <c r="M82" s="192" t="s">
        <v>285</v>
      </c>
      <c r="N82" s="192" t="s">
        <v>368</v>
      </c>
    </row>
    <row r="83" spans="1:14" ht="15.5" x14ac:dyDescent="0.45">
      <c r="A83" s="191" t="s">
        <v>679</v>
      </c>
      <c r="B83" s="192" t="s">
        <v>1321</v>
      </c>
      <c r="C83" s="192" t="s">
        <v>680</v>
      </c>
      <c r="D83" s="192" t="s">
        <v>117</v>
      </c>
      <c r="E83" s="192" t="s">
        <v>65</v>
      </c>
      <c r="F83" s="192" t="s">
        <v>304</v>
      </c>
      <c r="G83" s="192">
        <v>55</v>
      </c>
      <c r="H83" s="197">
        <f>VLOOKUP(C83,DATA!A:S,6,FALSE)</f>
        <v>35</v>
      </c>
      <c r="I83" s="55"/>
      <c r="J83" s="55"/>
      <c r="K83">
        <f t="shared" si="3"/>
        <v>0</v>
      </c>
      <c r="L83">
        <f t="shared" si="2"/>
        <v>0</v>
      </c>
      <c r="M83" s="192" t="s">
        <v>285</v>
      </c>
      <c r="N83" s="192" t="s">
        <v>284</v>
      </c>
    </row>
    <row r="84" spans="1:14" ht="15.5" x14ac:dyDescent="0.45">
      <c r="A84" s="191" t="s">
        <v>682</v>
      </c>
      <c r="B84" s="192" t="s">
        <v>1321</v>
      </c>
      <c r="C84" s="192" t="s">
        <v>683</v>
      </c>
      <c r="D84" s="192" t="s">
        <v>134</v>
      </c>
      <c r="E84" s="192" t="s">
        <v>65</v>
      </c>
      <c r="F84" s="192" t="s">
        <v>290</v>
      </c>
      <c r="G84" s="192">
        <v>51</v>
      </c>
      <c r="H84" s="197">
        <f>VLOOKUP(C84,DATA!A:S,6,FALSE)</f>
        <v>19</v>
      </c>
      <c r="I84" s="55"/>
      <c r="J84" s="55"/>
      <c r="K84">
        <f t="shared" si="3"/>
        <v>0</v>
      </c>
      <c r="L84">
        <f t="shared" si="2"/>
        <v>0</v>
      </c>
      <c r="M84" s="192" t="s">
        <v>285</v>
      </c>
      <c r="N84" s="192" t="s">
        <v>284</v>
      </c>
    </row>
    <row r="85" spans="1:14" ht="15.5" x14ac:dyDescent="0.45">
      <c r="A85" s="191" t="s">
        <v>685</v>
      </c>
      <c r="B85" s="192" t="s">
        <v>1321</v>
      </c>
      <c r="C85" s="192" t="s">
        <v>686</v>
      </c>
      <c r="D85" s="192" t="s">
        <v>115</v>
      </c>
      <c r="E85" s="192" t="s">
        <v>65</v>
      </c>
      <c r="F85" s="192" t="s">
        <v>431</v>
      </c>
      <c r="G85" s="192">
        <v>54</v>
      </c>
      <c r="H85" s="197">
        <f>VLOOKUP(C85,DATA!A:S,6,FALSE)</f>
        <v>33</v>
      </c>
      <c r="I85" s="55"/>
      <c r="J85" s="55"/>
      <c r="K85">
        <f t="shared" si="3"/>
        <v>0</v>
      </c>
      <c r="L85">
        <f t="shared" si="2"/>
        <v>0</v>
      </c>
      <c r="M85" s="192" t="s">
        <v>285</v>
      </c>
      <c r="N85" s="192" t="s">
        <v>426</v>
      </c>
    </row>
    <row r="86" spans="1:14" x14ac:dyDescent="0.35">
      <c r="A86" s="195" t="s">
        <v>688</v>
      </c>
      <c r="B86" s="190" t="s">
        <v>1321</v>
      </c>
      <c r="C86" s="190" t="s">
        <v>383</v>
      </c>
      <c r="D86" s="190" t="s">
        <v>114</v>
      </c>
      <c r="E86" s="190" t="s">
        <v>65</v>
      </c>
      <c r="F86" s="190" t="s">
        <v>689</v>
      </c>
      <c r="G86" s="190">
        <v>57</v>
      </c>
      <c r="H86" s="197">
        <f>VLOOKUP(C86,DATA!A:S,6,FALSE)</f>
        <v>36</v>
      </c>
      <c r="I86" s="55"/>
      <c r="J86" s="55"/>
      <c r="K86">
        <f t="shared" si="3"/>
        <v>0</v>
      </c>
      <c r="L86">
        <f t="shared" si="2"/>
        <v>0</v>
      </c>
      <c r="M86" s="190" t="s">
        <v>319</v>
      </c>
      <c r="N86" s="190" t="s">
        <v>317</v>
      </c>
    </row>
    <row r="87" spans="1:14" ht="15.5" x14ac:dyDescent="0.45">
      <c r="A87" s="191" t="s">
        <v>691</v>
      </c>
      <c r="B87" s="192" t="s">
        <v>1321</v>
      </c>
      <c r="C87" s="192" t="s">
        <v>692</v>
      </c>
      <c r="D87" s="192" t="s">
        <v>693</v>
      </c>
      <c r="E87" s="192" t="s">
        <v>67</v>
      </c>
      <c r="F87" s="192" t="s">
        <v>436</v>
      </c>
      <c r="G87" s="192">
        <v>46</v>
      </c>
      <c r="H87" s="197">
        <f>VLOOKUP(C87,DATA!A:S,6,FALSE)</f>
        <v>12</v>
      </c>
      <c r="I87" s="55"/>
      <c r="J87" s="55"/>
      <c r="K87">
        <f t="shared" si="3"/>
        <v>0</v>
      </c>
      <c r="L87">
        <f t="shared" si="2"/>
        <v>0</v>
      </c>
      <c r="M87" s="192" t="s">
        <v>285</v>
      </c>
      <c r="N87" s="192" t="s">
        <v>284</v>
      </c>
    </row>
    <row r="88" spans="1:14" ht="15.5" x14ac:dyDescent="0.45">
      <c r="A88" s="191" t="s">
        <v>695</v>
      </c>
      <c r="B88" s="192" t="s">
        <v>1321</v>
      </c>
      <c r="C88" s="192" t="s">
        <v>696</v>
      </c>
      <c r="D88" s="192" t="s">
        <v>697</v>
      </c>
      <c r="E88" s="192" t="s">
        <v>67</v>
      </c>
      <c r="F88" s="192" t="s">
        <v>395</v>
      </c>
      <c r="G88" s="192">
        <v>56</v>
      </c>
      <c r="H88" s="197">
        <f>VLOOKUP(C88,DATA!A:S,6,FALSE)</f>
        <v>36</v>
      </c>
      <c r="I88" s="55"/>
      <c r="J88" s="55"/>
      <c r="K88">
        <f t="shared" si="3"/>
        <v>0</v>
      </c>
      <c r="L88">
        <f t="shared" si="2"/>
        <v>0</v>
      </c>
      <c r="M88" s="192" t="s">
        <v>285</v>
      </c>
      <c r="N88" s="192" t="s">
        <v>368</v>
      </c>
    </row>
    <row r="89" spans="1:14" ht="15.5" x14ac:dyDescent="0.45">
      <c r="A89" s="191" t="s">
        <v>701</v>
      </c>
      <c r="B89" s="192" t="s">
        <v>1321</v>
      </c>
      <c r="C89" s="192" t="s">
        <v>702</v>
      </c>
      <c r="D89" s="192" t="s">
        <v>703</v>
      </c>
      <c r="E89" s="192" t="s">
        <v>65</v>
      </c>
      <c r="F89" s="192" t="s">
        <v>706</v>
      </c>
      <c r="G89" s="192">
        <v>34</v>
      </c>
      <c r="H89" s="197">
        <f>VLOOKUP(C89,DATA!A:S,6,FALSE)</f>
        <v>10</v>
      </c>
      <c r="I89" s="55"/>
      <c r="J89" s="55"/>
      <c r="K89">
        <f t="shared" si="3"/>
        <v>0</v>
      </c>
      <c r="L89">
        <f t="shared" si="2"/>
        <v>0</v>
      </c>
      <c r="M89" s="192" t="s">
        <v>319</v>
      </c>
      <c r="N89" s="192" t="s">
        <v>317</v>
      </c>
    </row>
    <row r="90" spans="1:14" ht="15.5" x14ac:dyDescent="0.45">
      <c r="A90" s="191" t="s">
        <v>708</v>
      </c>
      <c r="B90" s="192" t="s">
        <v>1321</v>
      </c>
      <c r="C90" s="192" t="s">
        <v>709</v>
      </c>
      <c r="D90" s="192" t="s">
        <v>710</v>
      </c>
      <c r="E90" s="192" t="s">
        <v>67</v>
      </c>
      <c r="F90" s="192" t="s">
        <v>395</v>
      </c>
      <c r="G90" s="192">
        <v>50</v>
      </c>
      <c r="H90" s="197">
        <f>VLOOKUP(C90,DATA!A:S,6,FALSE)</f>
        <v>26</v>
      </c>
      <c r="I90" s="55"/>
      <c r="J90" s="55"/>
      <c r="K90">
        <f t="shared" si="3"/>
        <v>0</v>
      </c>
      <c r="L90">
        <f t="shared" si="2"/>
        <v>0</v>
      </c>
      <c r="M90" s="192" t="s">
        <v>285</v>
      </c>
      <c r="N90" s="192" t="s">
        <v>284</v>
      </c>
    </row>
    <row r="91" spans="1:14" ht="15.5" x14ac:dyDescent="0.45">
      <c r="A91" s="191" t="s">
        <v>712</v>
      </c>
      <c r="B91" s="192" t="s">
        <v>1321</v>
      </c>
      <c r="C91" s="192" t="s">
        <v>713</v>
      </c>
      <c r="D91" s="192" t="s">
        <v>114</v>
      </c>
      <c r="E91" s="192" t="s">
        <v>65</v>
      </c>
      <c r="F91" s="192" t="s">
        <v>716</v>
      </c>
      <c r="G91" s="192">
        <v>37</v>
      </c>
      <c r="H91" s="197">
        <f>VLOOKUP(C91,DATA!A:S,6,FALSE)</f>
        <v>11</v>
      </c>
      <c r="I91" s="55"/>
      <c r="J91" s="55"/>
      <c r="K91">
        <f t="shared" si="3"/>
        <v>0</v>
      </c>
      <c r="L91">
        <f t="shared" si="2"/>
        <v>0</v>
      </c>
      <c r="M91" s="192" t="s">
        <v>319</v>
      </c>
      <c r="N91" s="192" t="s">
        <v>317</v>
      </c>
    </row>
    <row r="92" spans="1:14" ht="15.5" x14ac:dyDescent="0.45">
      <c r="A92" s="191" t="s">
        <v>718</v>
      </c>
      <c r="B92" s="192" t="s">
        <v>1321</v>
      </c>
      <c r="C92" s="192" t="s">
        <v>719</v>
      </c>
      <c r="D92" s="192" t="s">
        <v>548</v>
      </c>
      <c r="E92" s="192" t="s">
        <v>65</v>
      </c>
      <c r="F92" s="192" t="s">
        <v>436</v>
      </c>
      <c r="G92" s="192">
        <v>51</v>
      </c>
      <c r="H92" s="197">
        <f>VLOOKUP(C92,DATA!A:S,6,FALSE)</f>
        <v>27</v>
      </c>
      <c r="I92" s="55"/>
      <c r="J92" s="55"/>
      <c r="K92">
        <f t="shared" si="3"/>
        <v>0</v>
      </c>
      <c r="L92">
        <f t="shared" si="2"/>
        <v>0</v>
      </c>
      <c r="M92" s="192" t="s">
        <v>285</v>
      </c>
      <c r="N92" s="192" t="s">
        <v>284</v>
      </c>
    </row>
    <row r="93" spans="1:14" ht="15.5" x14ac:dyDescent="0.45">
      <c r="A93" s="191" t="s">
        <v>721</v>
      </c>
      <c r="B93" s="192" t="s">
        <v>1321</v>
      </c>
      <c r="C93" s="192" t="s">
        <v>722</v>
      </c>
      <c r="D93" s="192" t="s">
        <v>723</v>
      </c>
      <c r="E93" s="192" t="s">
        <v>67</v>
      </c>
      <c r="F93" s="192" t="s">
        <v>436</v>
      </c>
      <c r="G93" s="192">
        <v>35</v>
      </c>
      <c r="H93" s="197">
        <f>VLOOKUP(C93,DATA!A:S,6,FALSE)</f>
        <v>10</v>
      </c>
      <c r="I93" s="55"/>
      <c r="J93" s="55"/>
      <c r="K93">
        <f t="shared" si="3"/>
        <v>0</v>
      </c>
      <c r="L93">
        <f t="shared" si="2"/>
        <v>0</v>
      </c>
      <c r="M93" s="192" t="s">
        <v>285</v>
      </c>
      <c r="N93" s="192" t="s">
        <v>413</v>
      </c>
    </row>
    <row r="94" spans="1:14" ht="15.5" x14ac:dyDescent="0.45">
      <c r="A94" s="191" t="s">
        <v>725</v>
      </c>
      <c r="B94" s="192" t="s">
        <v>1321</v>
      </c>
      <c r="C94" s="192" t="s">
        <v>726</v>
      </c>
      <c r="D94" s="192" t="s">
        <v>128</v>
      </c>
      <c r="E94" s="192" t="s">
        <v>65</v>
      </c>
      <c r="F94" s="192" t="s">
        <v>441</v>
      </c>
      <c r="G94" s="192">
        <v>50</v>
      </c>
      <c r="H94" s="197">
        <f>VLOOKUP(C94,DATA!A:S,6,FALSE)</f>
        <v>23</v>
      </c>
      <c r="I94" s="55"/>
      <c r="J94" s="55"/>
      <c r="K94">
        <f t="shared" si="3"/>
        <v>0</v>
      </c>
      <c r="L94">
        <f t="shared" si="2"/>
        <v>0</v>
      </c>
      <c r="M94" s="192" t="s">
        <v>285</v>
      </c>
      <c r="N94" s="192" t="s">
        <v>413</v>
      </c>
    </row>
    <row r="95" spans="1:14" ht="15.5" x14ac:dyDescent="0.45">
      <c r="A95" s="191" t="s">
        <v>728</v>
      </c>
      <c r="B95" s="192" t="s">
        <v>1321</v>
      </c>
      <c r="C95" s="192" t="s">
        <v>1339</v>
      </c>
      <c r="D95" s="192" t="s">
        <v>729</v>
      </c>
      <c r="E95" s="192" t="s">
        <v>65</v>
      </c>
      <c r="F95" s="192" t="s">
        <v>732</v>
      </c>
      <c r="G95" s="192">
        <v>47</v>
      </c>
      <c r="H95" s="197">
        <f>VLOOKUP(C95,DATA!A:S,6,FALSE)</f>
        <v>24</v>
      </c>
      <c r="I95" s="55"/>
      <c r="J95" s="55"/>
      <c r="K95">
        <f t="shared" si="3"/>
        <v>0</v>
      </c>
      <c r="L95">
        <f t="shared" si="2"/>
        <v>0</v>
      </c>
      <c r="M95" s="192" t="s">
        <v>319</v>
      </c>
      <c r="N95" s="192" t="s">
        <v>260</v>
      </c>
    </row>
    <row r="96" spans="1:14" x14ac:dyDescent="0.35">
      <c r="A96" s="195" t="s">
        <v>734</v>
      </c>
      <c r="B96" s="190" t="s">
        <v>1321</v>
      </c>
      <c r="C96" s="190" t="s">
        <v>1340</v>
      </c>
      <c r="D96" s="190" t="s">
        <v>115</v>
      </c>
      <c r="E96" s="190" t="s">
        <v>65</v>
      </c>
      <c r="F96" s="190" t="s">
        <v>370</v>
      </c>
      <c r="G96" s="190">
        <v>57</v>
      </c>
      <c r="H96" s="197">
        <f>VLOOKUP(C96,DATA!A:S,6,FALSE)</f>
        <v>36</v>
      </c>
      <c r="I96" s="55"/>
      <c r="J96" s="55"/>
      <c r="K96">
        <f t="shared" si="3"/>
        <v>0</v>
      </c>
      <c r="L96">
        <f t="shared" si="2"/>
        <v>0</v>
      </c>
      <c r="M96" s="190" t="s">
        <v>285</v>
      </c>
      <c r="N96" s="190" t="s">
        <v>368</v>
      </c>
    </row>
    <row r="97" spans="1:14" ht="15.5" x14ac:dyDescent="0.45">
      <c r="A97" s="191" t="s">
        <v>736</v>
      </c>
      <c r="B97" s="192" t="s">
        <v>1321</v>
      </c>
      <c r="C97" s="192" t="s">
        <v>737</v>
      </c>
      <c r="D97" s="192" t="s">
        <v>738</v>
      </c>
      <c r="E97" s="192" t="s">
        <v>65</v>
      </c>
      <c r="F97" s="192" t="s">
        <v>377</v>
      </c>
      <c r="G97" s="192">
        <v>45</v>
      </c>
      <c r="H97" s="197">
        <f>VLOOKUP(C97,DATA!A:S,6,FALSE)</f>
        <v>23</v>
      </c>
      <c r="I97" s="55"/>
      <c r="J97" s="55"/>
      <c r="K97">
        <f t="shared" si="3"/>
        <v>0</v>
      </c>
      <c r="L97">
        <f t="shared" si="2"/>
        <v>0</v>
      </c>
      <c r="M97" s="192" t="s">
        <v>285</v>
      </c>
      <c r="N97" s="192" t="s">
        <v>317</v>
      </c>
    </row>
    <row r="98" spans="1:14" ht="15.5" x14ac:dyDescent="0.45">
      <c r="A98" s="191" t="s">
        <v>740</v>
      </c>
      <c r="B98" s="192" t="s">
        <v>1321</v>
      </c>
      <c r="C98" s="192" t="s">
        <v>741</v>
      </c>
      <c r="D98" s="192" t="s">
        <v>636</v>
      </c>
      <c r="E98" s="192" t="s">
        <v>67</v>
      </c>
      <c r="F98" s="192" t="s">
        <v>745</v>
      </c>
      <c r="G98" s="192">
        <v>54</v>
      </c>
      <c r="H98" s="197">
        <f>VLOOKUP(C98,DATA!A:S,6,FALSE)</f>
        <v>27</v>
      </c>
      <c r="I98" s="55"/>
      <c r="J98" s="55"/>
      <c r="K98">
        <f t="shared" si="3"/>
        <v>0</v>
      </c>
      <c r="L98">
        <f t="shared" si="2"/>
        <v>0</v>
      </c>
      <c r="M98" s="192" t="s">
        <v>319</v>
      </c>
      <c r="N98" s="192" t="s">
        <v>497</v>
      </c>
    </row>
    <row r="99" spans="1:14" ht="15.5" x14ac:dyDescent="0.45">
      <c r="A99" s="191" t="s">
        <v>747</v>
      </c>
      <c r="B99" s="192" t="s">
        <v>1321</v>
      </c>
      <c r="C99" s="192" t="s">
        <v>748</v>
      </c>
      <c r="D99" s="192" t="s">
        <v>482</v>
      </c>
      <c r="E99" s="192" t="s">
        <v>65</v>
      </c>
      <c r="F99" s="192" t="s">
        <v>436</v>
      </c>
      <c r="G99" s="192">
        <v>52</v>
      </c>
      <c r="H99" s="197">
        <f>VLOOKUP(C99,DATA!A:S,6,FALSE)</f>
        <v>19</v>
      </c>
      <c r="I99" s="55"/>
      <c r="J99" s="55"/>
      <c r="K99">
        <f t="shared" si="3"/>
        <v>0</v>
      </c>
      <c r="L99">
        <f t="shared" si="2"/>
        <v>0</v>
      </c>
      <c r="M99" s="192" t="s">
        <v>285</v>
      </c>
      <c r="N99" s="192" t="s">
        <v>413</v>
      </c>
    </row>
    <row r="100" spans="1:14" x14ac:dyDescent="0.35">
      <c r="A100" s="195" t="s">
        <v>750</v>
      </c>
      <c r="B100" s="190" t="s">
        <v>1321</v>
      </c>
      <c r="C100" s="190" t="s">
        <v>751</v>
      </c>
      <c r="D100" s="190" t="s">
        <v>752</v>
      </c>
      <c r="E100" s="190" t="s">
        <v>65</v>
      </c>
      <c r="F100" s="190" t="s">
        <v>753</v>
      </c>
      <c r="G100" s="190">
        <v>57</v>
      </c>
      <c r="H100" s="197">
        <f>VLOOKUP(C100,DATA!A:S,6,FALSE)</f>
        <v>34</v>
      </c>
      <c r="I100" s="55"/>
      <c r="J100" s="55"/>
      <c r="K100">
        <f t="shared" si="3"/>
        <v>0</v>
      </c>
      <c r="L100">
        <f t="shared" si="2"/>
        <v>0</v>
      </c>
      <c r="M100" s="190" t="s">
        <v>319</v>
      </c>
      <c r="N100" s="190" t="s">
        <v>317</v>
      </c>
    </row>
    <row r="101" spans="1:14" ht="15.5" x14ac:dyDescent="0.45">
      <c r="A101" s="191" t="s">
        <v>755</v>
      </c>
      <c r="B101" s="192" t="s">
        <v>1321</v>
      </c>
      <c r="C101" s="192" t="s">
        <v>756</v>
      </c>
      <c r="D101" s="192" t="s">
        <v>127</v>
      </c>
      <c r="E101" s="192" t="s">
        <v>67</v>
      </c>
      <c r="F101" s="192" t="s">
        <v>395</v>
      </c>
      <c r="G101" s="192">
        <v>56</v>
      </c>
      <c r="H101" s="197">
        <f>VLOOKUP(C101,DATA!A:S,6,FALSE)</f>
        <v>36</v>
      </c>
      <c r="I101" s="55"/>
      <c r="J101" s="55"/>
      <c r="K101">
        <f t="shared" si="3"/>
        <v>0</v>
      </c>
      <c r="L101">
        <f t="shared" si="2"/>
        <v>0</v>
      </c>
      <c r="M101" s="192" t="s">
        <v>285</v>
      </c>
      <c r="N101" s="192" t="s">
        <v>413</v>
      </c>
    </row>
    <row r="102" spans="1:14" ht="15.5" x14ac:dyDescent="0.45">
      <c r="A102" s="191" t="s">
        <v>758</v>
      </c>
      <c r="B102" s="192" t="s">
        <v>1321</v>
      </c>
      <c r="C102" s="192" t="s">
        <v>136</v>
      </c>
      <c r="D102" s="192" t="s">
        <v>759</v>
      </c>
      <c r="E102" s="192" t="s">
        <v>65</v>
      </c>
      <c r="F102" s="192" t="s">
        <v>290</v>
      </c>
      <c r="G102" s="192">
        <v>47</v>
      </c>
      <c r="H102" s="197">
        <f>VLOOKUP(C102,DATA!A:S,6,FALSE)</f>
        <v>25</v>
      </c>
      <c r="I102" s="55"/>
      <c r="J102" s="55"/>
      <c r="K102">
        <f t="shared" si="3"/>
        <v>0</v>
      </c>
      <c r="L102">
        <f t="shared" si="2"/>
        <v>0</v>
      </c>
      <c r="M102" s="192" t="s">
        <v>285</v>
      </c>
      <c r="N102" s="192" t="s">
        <v>413</v>
      </c>
    </row>
    <row r="103" spans="1:14" ht="15.5" x14ac:dyDescent="0.45">
      <c r="A103" s="191" t="s">
        <v>761</v>
      </c>
      <c r="B103" s="192" t="s">
        <v>1321</v>
      </c>
      <c r="C103" s="192" t="s">
        <v>762</v>
      </c>
      <c r="D103" s="192" t="s">
        <v>763</v>
      </c>
      <c r="E103" s="192" t="s">
        <v>65</v>
      </c>
      <c r="F103" s="192" t="s">
        <v>431</v>
      </c>
      <c r="G103" s="192">
        <v>48</v>
      </c>
      <c r="H103" s="197">
        <f>VLOOKUP(C103,DATA!A:S,6,FALSE)</f>
        <v>12</v>
      </c>
      <c r="I103" s="55"/>
      <c r="J103" s="55"/>
      <c r="K103">
        <f t="shared" si="3"/>
        <v>0</v>
      </c>
      <c r="L103">
        <f t="shared" si="2"/>
        <v>0</v>
      </c>
      <c r="M103" s="192" t="s">
        <v>285</v>
      </c>
      <c r="N103" s="192" t="s">
        <v>426</v>
      </c>
    </row>
    <row r="104" spans="1:14" ht="15.5" x14ac:dyDescent="0.45">
      <c r="A104" s="191" t="s">
        <v>765</v>
      </c>
      <c r="B104" s="192" t="s">
        <v>1321</v>
      </c>
      <c r="C104" s="192" t="s">
        <v>766</v>
      </c>
      <c r="D104" s="192" t="s">
        <v>767</v>
      </c>
      <c r="E104" s="192" t="s">
        <v>65</v>
      </c>
      <c r="F104" s="192" t="s">
        <v>768</v>
      </c>
      <c r="G104" s="192">
        <v>46</v>
      </c>
      <c r="H104" s="197">
        <f>VLOOKUP(C104,DATA!A:S,6,FALSE)</f>
        <v>20</v>
      </c>
      <c r="I104" s="55"/>
      <c r="J104" s="55"/>
      <c r="K104">
        <f t="shared" si="3"/>
        <v>0</v>
      </c>
      <c r="L104">
        <f t="shared" si="2"/>
        <v>0</v>
      </c>
      <c r="M104" s="192" t="s">
        <v>319</v>
      </c>
      <c r="N104" s="192" t="s">
        <v>317</v>
      </c>
    </row>
    <row r="105" spans="1:14" ht="15.5" x14ac:dyDescent="0.45">
      <c r="A105" s="191" t="s">
        <v>770</v>
      </c>
      <c r="B105" s="192" t="s">
        <v>1321</v>
      </c>
      <c r="C105" s="192" t="s">
        <v>771</v>
      </c>
      <c r="D105" s="192" t="s">
        <v>100</v>
      </c>
      <c r="E105" s="192" t="s">
        <v>65</v>
      </c>
      <c r="F105" s="192" t="s">
        <v>395</v>
      </c>
      <c r="G105" s="192">
        <v>47</v>
      </c>
      <c r="H105" s="197">
        <f>VLOOKUP(C105,DATA!A:S,6,FALSE)</f>
        <v>23</v>
      </c>
      <c r="I105" s="55"/>
      <c r="J105" s="55"/>
      <c r="K105">
        <f t="shared" si="3"/>
        <v>0</v>
      </c>
      <c r="L105">
        <f t="shared" si="2"/>
        <v>0</v>
      </c>
      <c r="M105" s="192" t="s">
        <v>285</v>
      </c>
      <c r="N105" s="192" t="s">
        <v>413</v>
      </c>
    </row>
    <row r="106" spans="1:14" ht="15.5" x14ac:dyDescent="0.45">
      <c r="A106" s="191" t="s">
        <v>773</v>
      </c>
      <c r="B106" s="192" t="s">
        <v>1321</v>
      </c>
      <c r="C106" s="192" t="s">
        <v>774</v>
      </c>
      <c r="D106" s="192" t="s">
        <v>486</v>
      </c>
      <c r="E106" s="192" t="s">
        <v>65</v>
      </c>
      <c r="F106" s="192" t="s">
        <v>290</v>
      </c>
      <c r="G106" s="192">
        <v>56</v>
      </c>
      <c r="H106" s="197">
        <f>VLOOKUP(C106,DATA!A:S,6,FALSE)</f>
        <v>36</v>
      </c>
      <c r="I106" s="55"/>
      <c r="J106" s="55"/>
      <c r="K106">
        <f t="shared" si="3"/>
        <v>0</v>
      </c>
      <c r="L106">
        <f t="shared" si="2"/>
        <v>0</v>
      </c>
      <c r="M106" s="192" t="s">
        <v>285</v>
      </c>
      <c r="N106" s="192" t="s">
        <v>413</v>
      </c>
    </row>
    <row r="107" spans="1:14" ht="15.5" x14ac:dyDescent="0.45">
      <c r="A107" s="191" t="s">
        <v>776</v>
      </c>
      <c r="B107" s="192" t="s">
        <v>1321</v>
      </c>
      <c r="C107" s="192" t="s">
        <v>777</v>
      </c>
      <c r="D107" s="192" t="s">
        <v>120</v>
      </c>
      <c r="E107" s="192" t="s">
        <v>65</v>
      </c>
      <c r="F107" s="192" t="s">
        <v>395</v>
      </c>
      <c r="G107" s="192">
        <v>53</v>
      </c>
      <c r="H107" s="197">
        <f>VLOOKUP(C107,DATA!A:S,6,FALSE)</f>
        <v>10</v>
      </c>
      <c r="I107" s="55"/>
      <c r="J107" s="55"/>
      <c r="K107">
        <f t="shared" si="3"/>
        <v>0</v>
      </c>
      <c r="L107">
        <f t="shared" si="2"/>
        <v>0</v>
      </c>
      <c r="M107" s="192" t="s">
        <v>285</v>
      </c>
      <c r="N107" s="192" t="s">
        <v>284</v>
      </c>
    </row>
    <row r="108" spans="1:14" x14ac:dyDescent="0.35">
      <c r="A108" s="195" t="s">
        <v>779</v>
      </c>
      <c r="B108" s="190" t="s">
        <v>1321</v>
      </c>
      <c r="C108" s="190" t="s">
        <v>780</v>
      </c>
      <c r="D108" s="190" t="s">
        <v>112</v>
      </c>
      <c r="E108" s="190" t="s">
        <v>65</v>
      </c>
      <c r="F108" s="190" t="s">
        <v>395</v>
      </c>
      <c r="G108" s="190">
        <v>59</v>
      </c>
      <c r="H108" s="197">
        <f>VLOOKUP(C108,DATA!A:S,6,FALSE)</f>
        <v>10</v>
      </c>
      <c r="I108" s="55"/>
      <c r="J108" s="55"/>
      <c r="K108">
        <f t="shared" si="3"/>
        <v>0</v>
      </c>
      <c r="L108">
        <f t="shared" si="2"/>
        <v>0</v>
      </c>
      <c r="M108" s="190" t="s">
        <v>285</v>
      </c>
      <c r="N108" s="190" t="s">
        <v>284</v>
      </c>
    </row>
    <row r="109" spans="1:14" ht="15.5" x14ac:dyDescent="0.45">
      <c r="A109" s="191" t="s">
        <v>782</v>
      </c>
      <c r="B109" s="192" t="s">
        <v>1321</v>
      </c>
      <c r="C109" s="192" t="s">
        <v>780</v>
      </c>
      <c r="D109" s="192" t="s">
        <v>115</v>
      </c>
      <c r="E109" s="192" t="s">
        <v>65</v>
      </c>
      <c r="F109" s="192" t="s">
        <v>785</v>
      </c>
      <c r="G109" s="192">
        <v>50</v>
      </c>
      <c r="H109" s="197">
        <f>VLOOKUP(C109,DATA!A:S,6,FALSE)</f>
        <v>10</v>
      </c>
      <c r="I109" s="55"/>
      <c r="J109" s="55"/>
      <c r="K109">
        <f t="shared" si="3"/>
        <v>0</v>
      </c>
      <c r="L109">
        <f t="shared" si="2"/>
        <v>0</v>
      </c>
      <c r="M109" s="192" t="s">
        <v>319</v>
      </c>
      <c r="N109" s="192" t="s">
        <v>260</v>
      </c>
    </row>
    <row r="110" spans="1:14" x14ac:dyDescent="0.35">
      <c r="A110" s="195" t="s">
        <v>787</v>
      </c>
      <c r="B110" s="190" t="s">
        <v>1321</v>
      </c>
      <c r="C110" s="190" t="s">
        <v>788</v>
      </c>
      <c r="D110" s="190" t="s">
        <v>789</v>
      </c>
      <c r="E110" s="190" t="s">
        <v>65</v>
      </c>
      <c r="F110" s="190" t="s">
        <v>395</v>
      </c>
      <c r="G110" s="190">
        <v>59</v>
      </c>
      <c r="H110" s="197">
        <f>VLOOKUP(C110,DATA!A:S,6,FALSE)</f>
        <v>10</v>
      </c>
      <c r="I110" s="55"/>
      <c r="J110" s="55"/>
      <c r="K110">
        <f t="shared" si="3"/>
        <v>0</v>
      </c>
      <c r="L110">
        <f t="shared" si="2"/>
        <v>0</v>
      </c>
      <c r="M110" s="190" t="s">
        <v>285</v>
      </c>
      <c r="N110" s="190" t="s">
        <v>284</v>
      </c>
    </row>
    <row r="111" spans="1:14" ht="15.5" x14ac:dyDescent="0.45">
      <c r="A111" s="191" t="s">
        <v>791</v>
      </c>
      <c r="B111" s="192" t="s">
        <v>1321</v>
      </c>
      <c r="C111" s="192" t="s">
        <v>792</v>
      </c>
      <c r="D111" s="192" t="s">
        <v>793</v>
      </c>
      <c r="E111" s="192" t="s">
        <v>65</v>
      </c>
      <c r="F111" s="192" t="s">
        <v>304</v>
      </c>
      <c r="G111" s="192">
        <v>47</v>
      </c>
      <c r="H111" s="197">
        <f>VLOOKUP(C111,DATA!A:S,6,FALSE)</f>
        <v>24</v>
      </c>
      <c r="I111" s="55"/>
      <c r="J111" s="55"/>
      <c r="K111">
        <f t="shared" si="3"/>
        <v>0</v>
      </c>
      <c r="L111">
        <f t="shared" si="2"/>
        <v>0</v>
      </c>
      <c r="M111" s="192" t="s">
        <v>285</v>
      </c>
      <c r="N111" s="192" t="s">
        <v>413</v>
      </c>
    </row>
    <row r="112" spans="1:14" ht="15.5" x14ac:dyDescent="0.45">
      <c r="A112" s="191" t="s">
        <v>795</v>
      </c>
      <c r="B112" s="192" t="s">
        <v>1321</v>
      </c>
      <c r="C112" s="192" t="s">
        <v>796</v>
      </c>
      <c r="D112" s="192" t="s">
        <v>128</v>
      </c>
      <c r="E112" s="192" t="s">
        <v>65</v>
      </c>
      <c r="F112" s="192" t="s">
        <v>395</v>
      </c>
      <c r="G112" s="192">
        <v>49</v>
      </c>
      <c r="H112" s="197">
        <f>VLOOKUP(C112,DATA!A:S,6,FALSE)</f>
        <v>25</v>
      </c>
      <c r="I112" s="55"/>
      <c r="J112" s="55"/>
      <c r="K112">
        <f t="shared" si="3"/>
        <v>0</v>
      </c>
      <c r="L112">
        <f t="shared" si="2"/>
        <v>0</v>
      </c>
      <c r="M112" s="192" t="s">
        <v>285</v>
      </c>
      <c r="N112" s="192" t="s">
        <v>284</v>
      </c>
    </row>
    <row r="113" spans="1:14" x14ac:dyDescent="0.35">
      <c r="A113" s="195" t="s">
        <v>798</v>
      </c>
      <c r="B113" s="190" t="s">
        <v>1321</v>
      </c>
      <c r="C113" s="190" t="s">
        <v>799</v>
      </c>
      <c r="D113" s="190" t="s">
        <v>800</v>
      </c>
      <c r="E113" s="190" t="s">
        <v>67</v>
      </c>
      <c r="F113" s="190" t="s">
        <v>801</v>
      </c>
      <c r="G113" s="190">
        <v>59</v>
      </c>
      <c r="H113" s="197">
        <f>VLOOKUP(C113,DATA!A:S,6,FALSE)</f>
        <v>26</v>
      </c>
      <c r="I113" s="55"/>
      <c r="J113" s="55"/>
      <c r="K113">
        <f t="shared" si="3"/>
        <v>0</v>
      </c>
      <c r="L113">
        <f t="shared" si="2"/>
        <v>0</v>
      </c>
      <c r="M113" s="190" t="s">
        <v>319</v>
      </c>
      <c r="N113" s="190" t="s">
        <v>520</v>
      </c>
    </row>
    <row r="114" spans="1:14" ht="15.5" x14ac:dyDescent="0.45">
      <c r="A114" s="191" t="s">
        <v>803</v>
      </c>
      <c r="B114" s="192" t="s">
        <v>1321</v>
      </c>
      <c r="C114" s="192" t="s">
        <v>804</v>
      </c>
      <c r="D114" s="192" t="s">
        <v>793</v>
      </c>
      <c r="E114" s="192" t="s">
        <v>65</v>
      </c>
      <c r="F114" s="192" t="s">
        <v>657</v>
      </c>
      <c r="G114" s="192">
        <v>52</v>
      </c>
      <c r="H114" s="197">
        <f>VLOOKUP(C114,DATA!A:S,6,FALSE)</f>
        <v>28</v>
      </c>
      <c r="I114" s="55"/>
      <c r="J114" s="55"/>
      <c r="K114">
        <f t="shared" si="3"/>
        <v>0</v>
      </c>
      <c r="L114">
        <f t="shared" si="2"/>
        <v>0</v>
      </c>
      <c r="M114" s="192" t="s">
        <v>319</v>
      </c>
      <c r="N114" s="192" t="s">
        <v>260</v>
      </c>
    </row>
    <row r="115" spans="1:14" ht="15.5" x14ac:dyDescent="0.45">
      <c r="A115" s="191" t="s">
        <v>806</v>
      </c>
      <c r="B115" s="192" t="s">
        <v>1321</v>
      </c>
      <c r="C115" s="192" t="s">
        <v>807</v>
      </c>
      <c r="D115" s="192" t="s">
        <v>793</v>
      </c>
      <c r="E115" s="192" t="s">
        <v>65</v>
      </c>
      <c r="F115" s="192" t="s">
        <v>370</v>
      </c>
      <c r="G115" s="192">
        <v>37</v>
      </c>
      <c r="H115" s="197">
        <f>VLOOKUP(C115,DATA!A:S,6,FALSE)</f>
        <v>16</v>
      </c>
      <c r="I115" s="55"/>
      <c r="J115" s="55"/>
      <c r="K115">
        <f t="shared" si="3"/>
        <v>0</v>
      </c>
      <c r="L115">
        <f t="shared" si="2"/>
        <v>0</v>
      </c>
      <c r="M115" s="192" t="s">
        <v>285</v>
      </c>
      <c r="N115" s="192" t="s">
        <v>368</v>
      </c>
    </row>
    <row r="116" spans="1:14" ht="15.5" x14ac:dyDescent="0.45">
      <c r="A116" s="191" t="s">
        <v>809</v>
      </c>
      <c r="B116" s="192" t="s">
        <v>1321</v>
      </c>
      <c r="C116" s="192" t="s">
        <v>810</v>
      </c>
      <c r="D116" s="192" t="s">
        <v>811</v>
      </c>
      <c r="E116" s="192" t="s">
        <v>65</v>
      </c>
      <c r="F116" s="192" t="s">
        <v>395</v>
      </c>
      <c r="G116" s="192">
        <v>54</v>
      </c>
      <c r="H116" s="197">
        <f>VLOOKUP(C116,DATA!A:S,6,FALSE)</f>
        <v>33</v>
      </c>
      <c r="I116" s="55"/>
      <c r="J116" s="55"/>
      <c r="K116">
        <f t="shared" si="3"/>
        <v>0</v>
      </c>
      <c r="L116">
        <f t="shared" si="2"/>
        <v>0</v>
      </c>
      <c r="M116" s="192" t="s">
        <v>285</v>
      </c>
      <c r="N116" s="192" t="s">
        <v>284</v>
      </c>
    </row>
    <row r="117" spans="1:14" ht="15.5" x14ac:dyDescent="0.45">
      <c r="A117" s="191" t="s">
        <v>813</v>
      </c>
      <c r="B117" s="192" t="s">
        <v>1321</v>
      </c>
      <c r="C117" s="192" t="s">
        <v>814</v>
      </c>
      <c r="D117" s="192" t="s">
        <v>299</v>
      </c>
      <c r="E117" s="192" t="s">
        <v>65</v>
      </c>
      <c r="F117" s="192" t="s">
        <v>815</v>
      </c>
      <c r="G117" s="192">
        <v>36</v>
      </c>
      <c r="H117" s="197">
        <f>VLOOKUP(C117,DATA!A:S,6,FALSE)</f>
        <v>0</v>
      </c>
      <c r="I117" s="55"/>
      <c r="J117" s="55"/>
      <c r="K117">
        <f t="shared" si="3"/>
        <v>0</v>
      </c>
      <c r="L117">
        <f t="shared" si="2"/>
        <v>0</v>
      </c>
      <c r="M117" s="192" t="s">
        <v>319</v>
      </c>
      <c r="N117" s="192" t="s">
        <v>317</v>
      </c>
    </row>
    <row r="118" spans="1:14" ht="15.5" x14ac:dyDescent="0.45">
      <c r="A118" s="191" t="s">
        <v>819</v>
      </c>
      <c r="B118" s="192" t="s">
        <v>1321</v>
      </c>
      <c r="C118" s="192" t="s">
        <v>820</v>
      </c>
      <c r="D118" s="192" t="s">
        <v>121</v>
      </c>
      <c r="E118" s="192" t="s">
        <v>65</v>
      </c>
      <c r="F118" s="192" t="s">
        <v>290</v>
      </c>
      <c r="G118" s="192">
        <v>51</v>
      </c>
      <c r="H118" s="197">
        <f>VLOOKUP(C118,DATA!A:S,6,FALSE)</f>
        <v>12</v>
      </c>
      <c r="I118" s="55"/>
      <c r="J118" s="55"/>
      <c r="K118">
        <f t="shared" si="3"/>
        <v>0</v>
      </c>
      <c r="L118">
        <f t="shared" si="2"/>
        <v>0</v>
      </c>
      <c r="M118" s="192" t="s">
        <v>285</v>
      </c>
      <c r="N118" s="192" t="s">
        <v>413</v>
      </c>
    </row>
    <row r="119" spans="1:14" ht="15.5" x14ac:dyDescent="0.45">
      <c r="A119" s="191" t="s">
        <v>822</v>
      </c>
      <c r="B119" s="192" t="s">
        <v>1321</v>
      </c>
      <c r="C119" s="192" t="s">
        <v>823</v>
      </c>
      <c r="D119" s="192" t="s">
        <v>793</v>
      </c>
      <c r="E119" s="192" t="s">
        <v>65</v>
      </c>
      <c r="F119" s="192" t="s">
        <v>387</v>
      </c>
      <c r="G119" s="192">
        <v>51</v>
      </c>
      <c r="H119" s="197">
        <f>VLOOKUP(C119,DATA!A:S,6,FALSE)</f>
        <v>27</v>
      </c>
      <c r="I119" s="55"/>
      <c r="J119" s="55"/>
      <c r="K119">
        <f t="shared" si="3"/>
        <v>0</v>
      </c>
      <c r="L119">
        <f t="shared" si="2"/>
        <v>0</v>
      </c>
      <c r="M119" s="192" t="s">
        <v>319</v>
      </c>
      <c r="N119" s="192" t="s">
        <v>383</v>
      </c>
    </row>
    <row r="120" spans="1:14" ht="15.5" x14ac:dyDescent="0.45">
      <c r="A120" s="191" t="s">
        <v>825</v>
      </c>
      <c r="B120" s="192" t="s">
        <v>1321</v>
      </c>
      <c r="C120" s="192" t="s">
        <v>826</v>
      </c>
      <c r="D120" s="192" t="s">
        <v>827</v>
      </c>
      <c r="E120" s="192" t="s">
        <v>65</v>
      </c>
      <c r="F120" s="192" t="s">
        <v>395</v>
      </c>
      <c r="G120" s="192">
        <v>36</v>
      </c>
      <c r="H120" s="197">
        <f>VLOOKUP(C120,DATA!A:S,6,FALSE)</f>
        <v>12</v>
      </c>
      <c r="I120" s="55"/>
      <c r="J120" s="55"/>
      <c r="K120">
        <f t="shared" si="3"/>
        <v>0</v>
      </c>
      <c r="L120">
        <f t="shared" si="2"/>
        <v>0</v>
      </c>
      <c r="M120" s="192" t="s">
        <v>285</v>
      </c>
      <c r="N120" s="192" t="s">
        <v>284</v>
      </c>
    </row>
    <row r="121" spans="1:14" ht="15.5" x14ac:dyDescent="0.45">
      <c r="A121" s="191" t="s">
        <v>829</v>
      </c>
      <c r="B121" s="192" t="s">
        <v>1321</v>
      </c>
      <c r="C121" s="192" t="s">
        <v>830</v>
      </c>
      <c r="D121" s="192" t="s">
        <v>793</v>
      </c>
      <c r="E121" s="192" t="s">
        <v>65</v>
      </c>
      <c r="F121" s="192" t="s">
        <v>436</v>
      </c>
      <c r="G121" s="192">
        <v>45</v>
      </c>
      <c r="H121" s="197">
        <f>VLOOKUP(C121,DATA!A:S,6,FALSE)</f>
        <v>18</v>
      </c>
      <c r="I121" s="55"/>
      <c r="J121" s="55"/>
      <c r="K121">
        <f t="shared" si="3"/>
        <v>0</v>
      </c>
      <c r="L121">
        <f t="shared" si="2"/>
        <v>0</v>
      </c>
      <c r="M121" s="192" t="s">
        <v>285</v>
      </c>
      <c r="N121" s="192" t="s">
        <v>426</v>
      </c>
    </row>
    <row r="122" spans="1:14" ht="15.5" x14ac:dyDescent="0.45">
      <c r="A122" s="191" t="s">
        <v>832</v>
      </c>
      <c r="B122" s="192" t="s">
        <v>1321</v>
      </c>
      <c r="C122" s="192" t="s">
        <v>833</v>
      </c>
      <c r="D122" s="192" t="s">
        <v>834</v>
      </c>
      <c r="E122" s="192" t="s">
        <v>65</v>
      </c>
      <c r="F122" s="192" t="s">
        <v>436</v>
      </c>
      <c r="G122" s="192">
        <v>51</v>
      </c>
      <c r="H122" s="197">
        <f>VLOOKUP(C122,DATA!A:S,6,FALSE)</f>
        <v>10</v>
      </c>
      <c r="I122" s="55"/>
      <c r="J122" s="55"/>
      <c r="K122">
        <f t="shared" si="3"/>
        <v>0</v>
      </c>
      <c r="L122">
        <f t="shared" si="2"/>
        <v>0</v>
      </c>
      <c r="M122" s="192" t="s">
        <v>285</v>
      </c>
      <c r="N122" s="192" t="s">
        <v>284</v>
      </c>
    </row>
    <row r="123" spans="1:14" x14ac:dyDescent="0.35">
      <c r="A123" s="195" t="s">
        <v>836</v>
      </c>
      <c r="B123" s="190" t="s">
        <v>1321</v>
      </c>
      <c r="C123" s="190" t="s">
        <v>837</v>
      </c>
      <c r="D123" s="190" t="s">
        <v>104</v>
      </c>
      <c r="E123" s="190" t="s">
        <v>65</v>
      </c>
      <c r="F123" s="190" t="s">
        <v>290</v>
      </c>
      <c r="G123" s="190">
        <v>57</v>
      </c>
      <c r="H123" s="197">
        <f>VLOOKUP(C123,DATA!A:S,6,FALSE)</f>
        <v>36</v>
      </c>
      <c r="I123" s="55"/>
      <c r="J123" s="55"/>
      <c r="K123">
        <f t="shared" si="3"/>
        <v>0</v>
      </c>
      <c r="L123">
        <f t="shared" si="2"/>
        <v>0</v>
      </c>
      <c r="M123" s="190" t="s">
        <v>285</v>
      </c>
      <c r="N123" s="190" t="s">
        <v>413</v>
      </c>
    </row>
    <row r="124" spans="1:14" ht="15.5" x14ac:dyDescent="0.45">
      <c r="A124" s="191" t="s">
        <v>839</v>
      </c>
      <c r="B124" s="192" t="s">
        <v>1321</v>
      </c>
      <c r="C124" s="192" t="s">
        <v>840</v>
      </c>
      <c r="D124" s="192" t="s">
        <v>128</v>
      </c>
      <c r="E124" s="192" t="s">
        <v>65</v>
      </c>
      <c r="F124" s="192" t="s">
        <v>844</v>
      </c>
      <c r="G124" s="192">
        <v>56</v>
      </c>
      <c r="H124" s="197">
        <f>VLOOKUP(C124,DATA!A:S,6,FALSE)</f>
        <v>36</v>
      </c>
      <c r="I124" s="55"/>
      <c r="J124" s="55"/>
      <c r="K124">
        <f t="shared" si="3"/>
        <v>0</v>
      </c>
      <c r="L124">
        <f t="shared" si="2"/>
        <v>0</v>
      </c>
      <c r="M124" s="192" t="s">
        <v>319</v>
      </c>
      <c r="N124" s="192" t="s">
        <v>497</v>
      </c>
    </row>
    <row r="125" spans="1:14" ht="15.5" x14ac:dyDescent="0.45">
      <c r="A125" s="191" t="s">
        <v>846</v>
      </c>
      <c r="B125" s="192" t="s">
        <v>1321</v>
      </c>
      <c r="C125" s="192" t="s">
        <v>317</v>
      </c>
      <c r="D125" s="192" t="s">
        <v>318</v>
      </c>
      <c r="E125" s="192" t="s">
        <v>65</v>
      </c>
      <c r="F125" s="192" t="s">
        <v>850</v>
      </c>
      <c r="G125" s="192">
        <v>28</v>
      </c>
      <c r="H125" s="197">
        <f>VLOOKUP(C125,DATA!A:S,6,FALSE)</f>
        <v>0</v>
      </c>
      <c r="I125" s="55"/>
      <c r="J125" s="55"/>
      <c r="K125">
        <f t="shared" si="3"/>
        <v>0</v>
      </c>
      <c r="L125">
        <f t="shared" si="2"/>
        <v>0</v>
      </c>
      <c r="M125" s="192" t="s">
        <v>319</v>
      </c>
      <c r="N125" s="192" t="s">
        <v>347</v>
      </c>
    </row>
    <row r="126" spans="1:14" ht="15.5" x14ac:dyDescent="0.45">
      <c r="A126" s="191" t="s">
        <v>852</v>
      </c>
      <c r="B126" s="192" t="s">
        <v>1321</v>
      </c>
      <c r="C126" s="192" t="s">
        <v>853</v>
      </c>
      <c r="D126" s="192" t="s">
        <v>486</v>
      </c>
      <c r="E126" s="192" t="s">
        <v>65</v>
      </c>
      <c r="F126" s="192" t="s">
        <v>290</v>
      </c>
      <c r="G126" s="192">
        <v>49</v>
      </c>
      <c r="H126" s="197">
        <f>VLOOKUP(C126,DATA!A:S,6,FALSE)</f>
        <v>27</v>
      </c>
      <c r="I126" s="55"/>
      <c r="J126" s="55"/>
      <c r="K126">
        <f t="shared" si="3"/>
        <v>0</v>
      </c>
      <c r="L126">
        <f t="shared" si="2"/>
        <v>0</v>
      </c>
      <c r="M126" s="192" t="s">
        <v>285</v>
      </c>
      <c r="N126" s="192" t="s">
        <v>284</v>
      </c>
    </row>
    <row r="127" spans="1:14" ht="15.5" x14ac:dyDescent="0.45">
      <c r="A127" s="191" t="s">
        <v>855</v>
      </c>
      <c r="B127" s="192" t="s">
        <v>1321</v>
      </c>
      <c r="C127" s="192" t="s">
        <v>856</v>
      </c>
      <c r="D127" s="192" t="s">
        <v>857</v>
      </c>
      <c r="E127" s="192" t="s">
        <v>67</v>
      </c>
      <c r="F127" s="192" t="s">
        <v>436</v>
      </c>
      <c r="G127" s="192">
        <v>55</v>
      </c>
      <c r="H127" s="197">
        <f>VLOOKUP(C127,DATA!A:S,6,FALSE)</f>
        <v>10</v>
      </c>
      <c r="I127" s="55"/>
      <c r="J127" s="55"/>
      <c r="K127">
        <f t="shared" si="3"/>
        <v>0</v>
      </c>
      <c r="L127">
        <f t="shared" si="2"/>
        <v>0</v>
      </c>
      <c r="M127" s="192" t="s">
        <v>285</v>
      </c>
      <c r="N127" s="192" t="s">
        <v>284</v>
      </c>
    </row>
    <row r="128" spans="1:14" x14ac:dyDescent="0.35">
      <c r="A128" s="195" t="s">
        <v>859</v>
      </c>
      <c r="B128" s="190" t="s">
        <v>1321</v>
      </c>
      <c r="C128" s="190" t="s">
        <v>860</v>
      </c>
      <c r="D128" s="190" t="s">
        <v>119</v>
      </c>
      <c r="E128" s="190" t="s">
        <v>65</v>
      </c>
      <c r="F128" s="190" t="s">
        <v>431</v>
      </c>
      <c r="G128" s="190">
        <v>58</v>
      </c>
      <c r="H128" s="197">
        <f>VLOOKUP(C128,DATA!A:S,6,FALSE)</f>
        <v>36</v>
      </c>
      <c r="I128" s="55"/>
      <c r="J128" s="55"/>
      <c r="K128">
        <f t="shared" si="3"/>
        <v>0</v>
      </c>
      <c r="L128">
        <f t="shared" si="2"/>
        <v>0</v>
      </c>
      <c r="M128" s="190" t="s">
        <v>285</v>
      </c>
      <c r="N128" s="190" t="s">
        <v>383</v>
      </c>
    </row>
    <row r="129" spans="1:14" ht="15.5" x14ac:dyDescent="0.45">
      <c r="A129" s="191" t="s">
        <v>862</v>
      </c>
      <c r="B129" s="192" t="s">
        <v>1321</v>
      </c>
      <c r="C129" s="192" t="s">
        <v>863</v>
      </c>
      <c r="D129" s="192" t="s">
        <v>126</v>
      </c>
      <c r="E129" s="192" t="s">
        <v>65</v>
      </c>
      <c r="F129" s="192" t="s">
        <v>395</v>
      </c>
      <c r="G129" s="192">
        <v>53</v>
      </c>
      <c r="H129" s="197">
        <f>VLOOKUP(C129,DATA!A:S,6,FALSE)</f>
        <v>12</v>
      </c>
      <c r="I129" s="55"/>
      <c r="J129" s="55"/>
      <c r="K129">
        <f t="shared" si="3"/>
        <v>0</v>
      </c>
      <c r="L129">
        <f t="shared" si="2"/>
        <v>0</v>
      </c>
      <c r="M129" s="192" t="s">
        <v>285</v>
      </c>
      <c r="N129" s="192" t="s">
        <v>413</v>
      </c>
    </row>
    <row r="130" spans="1:14" ht="15.5" x14ac:dyDescent="0.45">
      <c r="A130" s="191" t="s">
        <v>865</v>
      </c>
      <c r="B130" s="192" t="s">
        <v>1321</v>
      </c>
      <c r="C130" s="192" t="s">
        <v>866</v>
      </c>
      <c r="D130" s="192" t="s">
        <v>486</v>
      </c>
      <c r="E130" s="192" t="s">
        <v>65</v>
      </c>
      <c r="F130" s="192" t="s">
        <v>304</v>
      </c>
      <c r="G130" s="192">
        <v>52</v>
      </c>
      <c r="H130" s="197">
        <f>VLOOKUP(C130,DATA!A:S,6,FALSE)</f>
        <v>26</v>
      </c>
      <c r="I130" s="55"/>
      <c r="J130" s="55"/>
      <c r="K130">
        <f t="shared" si="3"/>
        <v>0</v>
      </c>
      <c r="L130">
        <f t="shared" si="2"/>
        <v>0</v>
      </c>
      <c r="M130" s="192" t="s">
        <v>285</v>
      </c>
      <c r="N130" s="192" t="s">
        <v>368</v>
      </c>
    </row>
    <row r="131" spans="1:14" ht="15.5" x14ac:dyDescent="0.45">
      <c r="A131" s="191" t="s">
        <v>868</v>
      </c>
      <c r="B131" s="192" t="s">
        <v>1321</v>
      </c>
      <c r="C131" s="192" t="s">
        <v>869</v>
      </c>
      <c r="D131" s="192" t="s">
        <v>135</v>
      </c>
      <c r="E131" s="192" t="s">
        <v>67</v>
      </c>
      <c r="F131" s="192" t="s">
        <v>657</v>
      </c>
      <c r="G131" s="192">
        <v>53</v>
      </c>
      <c r="H131" s="197">
        <f>VLOOKUP(C131,DATA!A:S,6,FALSE)</f>
        <v>27</v>
      </c>
      <c r="I131" s="55"/>
      <c r="J131" s="55"/>
      <c r="K131">
        <f t="shared" si="3"/>
        <v>0</v>
      </c>
      <c r="L131">
        <f t="shared" si="2"/>
        <v>0</v>
      </c>
      <c r="M131" s="192" t="s">
        <v>319</v>
      </c>
      <c r="N131" s="192" t="s">
        <v>260</v>
      </c>
    </row>
    <row r="132" spans="1:14" ht="15.5" x14ac:dyDescent="0.45">
      <c r="A132" s="191" t="s">
        <v>871</v>
      </c>
      <c r="B132" s="192" t="s">
        <v>1321</v>
      </c>
      <c r="C132" s="192" t="s">
        <v>872</v>
      </c>
      <c r="D132" s="192" t="s">
        <v>873</v>
      </c>
      <c r="E132" s="192" t="s">
        <v>65</v>
      </c>
      <c r="F132" s="192" t="s">
        <v>431</v>
      </c>
      <c r="G132" s="192">
        <v>56</v>
      </c>
      <c r="H132" s="197">
        <f>VLOOKUP(C132,DATA!A:S,6,FALSE)</f>
        <v>28</v>
      </c>
      <c r="I132" s="55"/>
      <c r="J132" s="55"/>
      <c r="K132">
        <f t="shared" si="3"/>
        <v>0</v>
      </c>
      <c r="L132">
        <f t="shared" si="2"/>
        <v>0</v>
      </c>
      <c r="M132" s="192" t="s">
        <v>285</v>
      </c>
      <c r="N132" s="192" t="s">
        <v>426</v>
      </c>
    </row>
    <row r="133" spans="1:14" ht="15.5" x14ac:dyDescent="0.45">
      <c r="A133" s="191" t="s">
        <v>875</v>
      </c>
      <c r="B133" s="192" t="s">
        <v>1321</v>
      </c>
      <c r="C133" s="192" t="s">
        <v>260</v>
      </c>
      <c r="D133" s="192" t="s">
        <v>400</v>
      </c>
      <c r="E133" s="192" t="s">
        <v>65</v>
      </c>
      <c r="F133" s="192" t="s">
        <v>878</v>
      </c>
      <c r="G133" s="192">
        <v>45</v>
      </c>
      <c r="H133" s="197">
        <f>VLOOKUP(C133,DATA!A:S,6,FALSE)</f>
        <v>10</v>
      </c>
      <c r="I133" s="55"/>
      <c r="J133" s="55"/>
      <c r="K133">
        <f t="shared" si="3"/>
        <v>0</v>
      </c>
      <c r="L133">
        <f t="shared" si="2"/>
        <v>0</v>
      </c>
      <c r="M133" s="192" t="s">
        <v>319</v>
      </c>
      <c r="N133" s="192" t="s">
        <v>347</v>
      </c>
    </row>
    <row r="134" spans="1:14" ht="15.5" x14ac:dyDescent="0.45">
      <c r="A134" s="191" t="s">
        <v>880</v>
      </c>
      <c r="B134" s="192" t="s">
        <v>1321</v>
      </c>
      <c r="C134" s="192" t="s">
        <v>881</v>
      </c>
      <c r="D134" s="192" t="s">
        <v>128</v>
      </c>
      <c r="E134" s="192" t="s">
        <v>65</v>
      </c>
      <c r="F134" s="192" t="s">
        <v>290</v>
      </c>
      <c r="G134" s="192">
        <v>32</v>
      </c>
      <c r="H134" s="197">
        <f>VLOOKUP(C134,DATA!A:S,6,FALSE)</f>
        <v>10</v>
      </c>
      <c r="I134" s="55"/>
      <c r="J134" s="55"/>
      <c r="K134">
        <f t="shared" si="3"/>
        <v>0</v>
      </c>
      <c r="L134">
        <f t="shared" si="2"/>
        <v>0</v>
      </c>
      <c r="M134" s="192" t="s">
        <v>285</v>
      </c>
      <c r="N134" s="192" t="s">
        <v>284</v>
      </c>
    </row>
    <row r="135" spans="1:14" ht="15.5" x14ac:dyDescent="0.45">
      <c r="A135" s="191" t="s">
        <v>883</v>
      </c>
      <c r="B135" s="192" t="s">
        <v>1321</v>
      </c>
      <c r="C135" s="192" t="s">
        <v>884</v>
      </c>
      <c r="D135" s="192" t="s">
        <v>885</v>
      </c>
      <c r="E135" s="192" t="s">
        <v>67</v>
      </c>
      <c r="F135" s="192" t="s">
        <v>395</v>
      </c>
      <c r="G135" s="192">
        <v>54</v>
      </c>
      <c r="H135" s="197">
        <f>VLOOKUP(C135,DATA!A:S,6,FALSE)</f>
        <v>25</v>
      </c>
      <c r="I135" s="55"/>
      <c r="J135" s="55"/>
      <c r="K135">
        <f t="shared" si="3"/>
        <v>0</v>
      </c>
      <c r="L135">
        <f t="shared" si="2"/>
        <v>0</v>
      </c>
      <c r="M135" s="192" t="s">
        <v>285</v>
      </c>
      <c r="N135" s="192" t="s">
        <v>284</v>
      </c>
    </row>
    <row r="136" spans="1:14" ht="15.5" x14ac:dyDescent="0.45">
      <c r="A136" s="191" t="s">
        <v>887</v>
      </c>
      <c r="B136" s="192" t="s">
        <v>1321</v>
      </c>
      <c r="C136" s="192" t="s">
        <v>888</v>
      </c>
      <c r="D136" s="192" t="s">
        <v>827</v>
      </c>
      <c r="E136" s="192" t="s">
        <v>65</v>
      </c>
      <c r="F136" s="192" t="s">
        <v>304</v>
      </c>
      <c r="G136" s="192">
        <v>47</v>
      </c>
      <c r="H136" s="197">
        <f>VLOOKUP(C136,DATA!A:S,6,FALSE)</f>
        <v>20</v>
      </c>
      <c r="I136" s="55"/>
      <c r="J136" s="55"/>
      <c r="K136">
        <f t="shared" si="3"/>
        <v>0</v>
      </c>
      <c r="L136">
        <f t="shared" si="2"/>
        <v>0</v>
      </c>
      <c r="M136" s="192" t="s">
        <v>285</v>
      </c>
      <c r="N136" s="192" t="s">
        <v>413</v>
      </c>
    </row>
    <row r="137" spans="1:14" ht="15.5" x14ac:dyDescent="0.45">
      <c r="A137" s="191" t="s">
        <v>890</v>
      </c>
      <c r="B137" s="192" t="s">
        <v>1321</v>
      </c>
      <c r="C137" s="192" t="s">
        <v>891</v>
      </c>
      <c r="D137" s="192" t="s">
        <v>127</v>
      </c>
      <c r="E137" s="192" t="s">
        <v>67</v>
      </c>
      <c r="F137" s="192" t="s">
        <v>657</v>
      </c>
      <c r="G137" s="192">
        <v>54</v>
      </c>
      <c r="H137" s="197">
        <f>VLOOKUP(C137,DATA!A:S,6,FALSE)</f>
        <v>33</v>
      </c>
      <c r="I137" s="55"/>
      <c r="J137" s="55"/>
      <c r="K137">
        <f t="shared" si="3"/>
        <v>0</v>
      </c>
      <c r="L137">
        <f t="shared" si="2"/>
        <v>0</v>
      </c>
      <c r="M137" s="192" t="s">
        <v>319</v>
      </c>
      <c r="N137" s="192" t="s">
        <v>260</v>
      </c>
    </row>
    <row r="138" spans="1:14" ht="15.5" x14ac:dyDescent="0.45">
      <c r="A138" s="191" t="s">
        <v>893</v>
      </c>
      <c r="B138" s="192" t="s">
        <v>1321</v>
      </c>
      <c r="C138" s="192" t="s">
        <v>368</v>
      </c>
      <c r="D138" s="192" t="s">
        <v>369</v>
      </c>
      <c r="E138" s="192" t="s">
        <v>67</v>
      </c>
      <c r="F138" s="192" t="s">
        <v>896</v>
      </c>
      <c r="G138" s="192">
        <v>34</v>
      </c>
      <c r="H138" s="197">
        <f>VLOOKUP(C138,DATA!A:S,6,FALSE)</f>
        <v>11</v>
      </c>
      <c r="I138" s="55"/>
      <c r="J138" s="55"/>
      <c r="K138">
        <f t="shared" si="3"/>
        <v>0</v>
      </c>
      <c r="L138">
        <f t="shared" si="2"/>
        <v>0</v>
      </c>
      <c r="M138" s="192" t="s">
        <v>319</v>
      </c>
      <c r="N138" s="192" t="s">
        <v>260</v>
      </c>
    </row>
    <row r="139" spans="1:14" ht="15.5" x14ac:dyDescent="0.45">
      <c r="A139" s="191" t="s">
        <v>898</v>
      </c>
      <c r="B139" s="192" t="s">
        <v>1321</v>
      </c>
      <c r="C139" s="192" t="s">
        <v>899</v>
      </c>
      <c r="D139" s="192" t="s">
        <v>134</v>
      </c>
      <c r="E139" s="192" t="s">
        <v>65</v>
      </c>
      <c r="F139" s="192" t="s">
        <v>902</v>
      </c>
      <c r="G139" s="192">
        <v>48</v>
      </c>
      <c r="H139" s="197">
        <f>VLOOKUP(C139,DATA!A:S,6,FALSE)</f>
        <v>11</v>
      </c>
      <c r="I139" s="55"/>
      <c r="J139" s="55"/>
      <c r="K139">
        <f t="shared" si="3"/>
        <v>0</v>
      </c>
      <c r="L139">
        <f t="shared" si="2"/>
        <v>0</v>
      </c>
      <c r="M139" s="192" t="s">
        <v>319</v>
      </c>
      <c r="N139" s="192" t="s">
        <v>497</v>
      </c>
    </row>
    <row r="140" spans="1:14" ht="15.5" x14ac:dyDescent="0.45">
      <c r="A140" s="191" t="s">
        <v>904</v>
      </c>
      <c r="B140" s="192" t="s">
        <v>1321</v>
      </c>
      <c r="C140" s="192" t="s">
        <v>413</v>
      </c>
      <c r="D140" s="192" t="s">
        <v>414</v>
      </c>
      <c r="E140" s="192" t="s">
        <v>67</v>
      </c>
      <c r="F140" s="192" t="s">
        <v>905</v>
      </c>
      <c r="G140" s="192">
        <v>51</v>
      </c>
      <c r="H140" s="197">
        <f>VLOOKUP(C140,DATA!A:S,6,FALSE)</f>
        <v>14</v>
      </c>
      <c r="I140" s="55"/>
      <c r="J140" s="55"/>
      <c r="K140">
        <f t="shared" si="3"/>
        <v>0</v>
      </c>
      <c r="L140">
        <f t="shared" si="2"/>
        <v>0</v>
      </c>
      <c r="M140" s="192" t="s">
        <v>319</v>
      </c>
      <c r="N140" s="192" t="s">
        <v>347</v>
      </c>
    </row>
    <row r="141" spans="1:14" ht="15.5" x14ac:dyDescent="0.45">
      <c r="A141" s="191" t="s">
        <v>907</v>
      </c>
      <c r="B141" s="192" t="s">
        <v>1321</v>
      </c>
      <c r="C141" s="192" t="s">
        <v>908</v>
      </c>
      <c r="D141" s="192" t="s">
        <v>103</v>
      </c>
      <c r="E141" s="192" t="s">
        <v>65</v>
      </c>
      <c r="F141" s="192" t="s">
        <v>370</v>
      </c>
      <c r="G141" s="192">
        <v>55</v>
      </c>
      <c r="H141" s="197">
        <f>VLOOKUP(C141,DATA!A:S,6,FALSE)</f>
        <v>11</v>
      </c>
      <c r="I141" s="55"/>
      <c r="J141" s="55"/>
      <c r="K141">
        <f t="shared" si="3"/>
        <v>0</v>
      </c>
      <c r="L141">
        <f t="shared" si="2"/>
        <v>0</v>
      </c>
      <c r="M141" s="192" t="s">
        <v>285</v>
      </c>
      <c r="N141" s="192" t="s">
        <v>368</v>
      </c>
    </row>
    <row r="142" spans="1:14" ht="15.5" x14ac:dyDescent="0.45">
      <c r="A142" s="191" t="s">
        <v>910</v>
      </c>
      <c r="B142" s="192" t="s">
        <v>1321</v>
      </c>
      <c r="C142" s="192" t="s">
        <v>911</v>
      </c>
      <c r="D142" s="192" t="s">
        <v>139</v>
      </c>
      <c r="E142" s="192" t="s">
        <v>65</v>
      </c>
      <c r="F142" s="192" t="s">
        <v>912</v>
      </c>
      <c r="G142" s="192">
        <v>49</v>
      </c>
      <c r="H142" s="197">
        <f>VLOOKUP(C142,DATA!A:S,6,FALSE)</f>
        <v>26</v>
      </c>
      <c r="I142" s="55"/>
      <c r="J142" s="55"/>
      <c r="K142">
        <f t="shared" si="3"/>
        <v>0</v>
      </c>
      <c r="L142">
        <f t="shared" si="2"/>
        <v>0</v>
      </c>
      <c r="M142" s="192" t="s">
        <v>319</v>
      </c>
      <c r="N142" s="192" t="s">
        <v>317</v>
      </c>
    </row>
    <row r="143" spans="1:14" ht="15.5" x14ac:dyDescent="0.45">
      <c r="A143" s="191" t="s">
        <v>914</v>
      </c>
      <c r="B143" s="192" t="s">
        <v>1321</v>
      </c>
      <c r="C143" s="192" t="s">
        <v>915</v>
      </c>
      <c r="D143" s="192" t="s">
        <v>486</v>
      </c>
      <c r="E143" s="192" t="s">
        <v>65</v>
      </c>
      <c r="F143" s="192" t="s">
        <v>436</v>
      </c>
      <c r="G143" s="192">
        <v>46</v>
      </c>
      <c r="H143" s="197">
        <f>VLOOKUP(C143,DATA!A:S,6,FALSE)</f>
        <v>23</v>
      </c>
      <c r="I143" s="55"/>
      <c r="J143" s="55"/>
      <c r="K143">
        <f t="shared" si="3"/>
        <v>0</v>
      </c>
      <c r="L143">
        <f t="shared" si="2"/>
        <v>0</v>
      </c>
      <c r="M143" s="192" t="s">
        <v>285</v>
      </c>
      <c r="N143" s="192" t="s">
        <v>413</v>
      </c>
    </row>
    <row r="144" spans="1:14" x14ac:dyDescent="0.35">
      <c r="A144" s="195" t="s">
        <v>917</v>
      </c>
      <c r="B144" s="190" t="s">
        <v>1321</v>
      </c>
      <c r="C144" s="190" t="s">
        <v>918</v>
      </c>
      <c r="D144" s="190" t="s">
        <v>373</v>
      </c>
      <c r="E144" s="190" t="s">
        <v>65</v>
      </c>
      <c r="F144" s="190" t="s">
        <v>304</v>
      </c>
      <c r="G144" s="190">
        <v>58</v>
      </c>
      <c r="H144" s="197">
        <f>VLOOKUP(C144,DATA!A:S,6,FALSE)</f>
        <v>35</v>
      </c>
      <c r="I144" s="55"/>
      <c r="J144" s="55"/>
      <c r="K144">
        <f t="shared" si="3"/>
        <v>0</v>
      </c>
      <c r="L144">
        <f t="shared" ref="L144:L154" si="4">+ROUND($K144*(1+$P$2),2)</f>
        <v>0</v>
      </c>
      <c r="M144" s="190" t="s">
        <v>285</v>
      </c>
      <c r="N144" s="190" t="s">
        <v>284</v>
      </c>
    </row>
    <row r="145" spans="1:14" x14ac:dyDescent="0.35">
      <c r="A145" s="195" t="s">
        <v>923</v>
      </c>
      <c r="B145" s="190" t="s">
        <v>1321</v>
      </c>
      <c r="C145" s="190" t="s">
        <v>1332</v>
      </c>
      <c r="D145" s="190" t="s">
        <v>924</v>
      </c>
      <c r="E145" s="190" t="s">
        <v>65</v>
      </c>
      <c r="F145" s="190" t="s">
        <v>290</v>
      </c>
      <c r="G145" s="190">
        <v>62</v>
      </c>
      <c r="H145" s="197">
        <f>VLOOKUP(C145,DATA!A:S,6,FALSE)</f>
        <v>20</v>
      </c>
      <c r="I145" s="55"/>
      <c r="J145" s="55"/>
      <c r="K145">
        <f t="shared" ref="K145:K154" si="5">+ROUND((+$I145+$J145)/$O$2,2)</f>
        <v>0</v>
      </c>
      <c r="L145">
        <f t="shared" si="4"/>
        <v>0</v>
      </c>
      <c r="M145" s="190" t="s">
        <v>285</v>
      </c>
      <c r="N145" s="190" t="s">
        <v>413</v>
      </c>
    </row>
    <row r="146" spans="1:14" ht="15.5" x14ac:dyDescent="0.45">
      <c r="A146" s="191" t="s">
        <v>1018</v>
      </c>
      <c r="B146" s="192" t="s">
        <v>1321</v>
      </c>
      <c r="C146" s="192" t="s">
        <v>1333</v>
      </c>
      <c r="D146" s="192" t="s">
        <v>118</v>
      </c>
      <c r="E146" s="192" t="s">
        <v>67</v>
      </c>
      <c r="F146" s="192" t="s">
        <v>1019</v>
      </c>
      <c r="G146" s="192">
        <v>53</v>
      </c>
      <c r="H146" s="197">
        <f>VLOOKUP(C146,DATA!A:S,6,FALSE)</f>
        <v>35</v>
      </c>
      <c r="I146" s="55"/>
      <c r="J146" s="55"/>
      <c r="K146">
        <f t="shared" si="5"/>
        <v>0</v>
      </c>
      <c r="L146">
        <f t="shared" si="4"/>
        <v>0</v>
      </c>
      <c r="M146" s="192" t="s">
        <v>319</v>
      </c>
      <c r="N146" s="192" t="s">
        <v>260</v>
      </c>
    </row>
    <row r="147" spans="1:14" x14ac:dyDescent="0.35">
      <c r="A147" s="195" t="s">
        <v>1021</v>
      </c>
      <c r="B147" s="190" t="s">
        <v>1321</v>
      </c>
      <c r="C147" s="190" t="s">
        <v>1022</v>
      </c>
      <c r="D147" s="190" t="s">
        <v>1023</v>
      </c>
      <c r="E147" s="190" t="s">
        <v>67</v>
      </c>
      <c r="F147" s="190" t="s">
        <v>1024</v>
      </c>
      <c r="G147" s="190">
        <v>59</v>
      </c>
      <c r="H147" s="197">
        <f>VLOOKUP(C147,DATA!A:S,6,FALSE)</f>
        <v>35</v>
      </c>
      <c r="I147" s="55"/>
      <c r="J147" s="55"/>
      <c r="K147">
        <f t="shared" si="5"/>
        <v>0</v>
      </c>
      <c r="L147">
        <f t="shared" si="4"/>
        <v>0</v>
      </c>
      <c r="M147" s="190" t="s">
        <v>285</v>
      </c>
      <c r="N147" s="190" t="s">
        <v>284</v>
      </c>
    </row>
    <row r="148" spans="1:14" ht="15.5" x14ac:dyDescent="0.45">
      <c r="A148" s="191" t="s">
        <v>1026</v>
      </c>
      <c r="B148" s="192" t="s">
        <v>1321</v>
      </c>
      <c r="C148" s="192" t="s">
        <v>1027</v>
      </c>
      <c r="D148" s="192" t="s">
        <v>138</v>
      </c>
      <c r="E148" s="192" t="s">
        <v>67</v>
      </c>
      <c r="F148" s="192" t="s">
        <v>1031</v>
      </c>
      <c r="G148" s="192">
        <v>23</v>
      </c>
      <c r="H148" s="197">
        <f>VLOOKUP(C148,DATA!A:S,6,FALSE)</f>
        <v>0</v>
      </c>
      <c r="I148" s="55"/>
      <c r="J148" s="55"/>
      <c r="K148">
        <f t="shared" si="5"/>
        <v>0</v>
      </c>
      <c r="L148">
        <f t="shared" si="4"/>
        <v>0</v>
      </c>
      <c r="M148" s="192" t="s">
        <v>319</v>
      </c>
      <c r="N148" s="192" t="s">
        <v>1028</v>
      </c>
    </row>
    <row r="149" spans="1:14" ht="15.5" x14ac:dyDescent="0.45">
      <c r="A149" s="191" t="s">
        <v>1071</v>
      </c>
      <c r="B149" s="192" t="s">
        <v>1321</v>
      </c>
      <c r="C149" s="192" t="s">
        <v>1072</v>
      </c>
      <c r="D149" s="192" t="s">
        <v>1073</v>
      </c>
      <c r="E149" s="192" t="s">
        <v>67</v>
      </c>
      <c r="F149" s="192" t="s">
        <v>395</v>
      </c>
      <c r="G149" s="192">
        <v>55</v>
      </c>
      <c r="H149" s="197">
        <f>VLOOKUP(C149,DATA!A:S,6,FALSE)</f>
        <v>10</v>
      </c>
      <c r="I149" s="55"/>
      <c r="J149" s="55"/>
      <c r="K149">
        <f t="shared" si="5"/>
        <v>0</v>
      </c>
      <c r="L149">
        <f t="shared" si="4"/>
        <v>0</v>
      </c>
      <c r="M149" s="192" t="s">
        <v>285</v>
      </c>
      <c r="N149" s="192" t="s">
        <v>284</v>
      </c>
    </row>
    <row r="150" spans="1:14" ht="15.5" x14ac:dyDescent="0.45">
      <c r="A150" s="191" t="s">
        <v>1173</v>
      </c>
      <c r="B150" s="192" t="s">
        <v>1321</v>
      </c>
      <c r="C150" s="192" t="s">
        <v>1174</v>
      </c>
      <c r="D150" s="192" t="s">
        <v>111</v>
      </c>
      <c r="E150" s="192" t="s">
        <v>65</v>
      </c>
      <c r="F150" s="192" t="s">
        <v>290</v>
      </c>
      <c r="G150" s="192">
        <v>50</v>
      </c>
      <c r="H150" s="197">
        <f>VLOOKUP(C150,DATA!A:S,6,FALSE)</f>
        <v>28</v>
      </c>
      <c r="I150" s="55"/>
      <c r="J150" s="55"/>
      <c r="K150">
        <f t="shared" si="5"/>
        <v>0</v>
      </c>
      <c r="L150">
        <f t="shared" si="4"/>
        <v>0</v>
      </c>
      <c r="M150" s="192" t="s">
        <v>285</v>
      </c>
      <c r="N150" s="192" t="s">
        <v>284</v>
      </c>
    </row>
    <row r="151" spans="1:14" ht="15.5" x14ac:dyDescent="0.45">
      <c r="A151" s="191" t="s">
        <v>1231</v>
      </c>
      <c r="B151" s="192" t="s">
        <v>1321</v>
      </c>
      <c r="C151" s="192" t="s">
        <v>1232</v>
      </c>
      <c r="D151" s="192" t="s">
        <v>738</v>
      </c>
      <c r="E151" s="192" t="s">
        <v>65</v>
      </c>
      <c r="F151" s="192" t="s">
        <v>395</v>
      </c>
      <c r="G151" s="192">
        <v>46</v>
      </c>
      <c r="H151" s="197">
        <f>VLOOKUP(C151,DATA!A:S,6,FALSE)</f>
        <v>18</v>
      </c>
      <c r="I151" s="55"/>
      <c r="J151" s="55"/>
      <c r="K151">
        <f t="shared" si="5"/>
        <v>0</v>
      </c>
      <c r="L151">
        <f t="shared" si="4"/>
        <v>0</v>
      </c>
      <c r="M151" s="192" t="s">
        <v>285</v>
      </c>
      <c r="N151" s="192" t="s">
        <v>284</v>
      </c>
    </row>
    <row r="152" spans="1:14" ht="15.5" x14ac:dyDescent="0.45">
      <c r="A152" s="191" t="s">
        <v>1238</v>
      </c>
      <c r="B152" s="192" t="s">
        <v>1321</v>
      </c>
      <c r="C152" s="192" t="s">
        <v>1336</v>
      </c>
      <c r="D152" s="192" t="s">
        <v>938</v>
      </c>
      <c r="E152" s="192" t="s">
        <v>65</v>
      </c>
      <c r="F152" s="192" t="s">
        <v>1239</v>
      </c>
      <c r="G152" s="192">
        <v>48</v>
      </c>
      <c r="H152" s="197">
        <f>VLOOKUP(C152,DATA!A:S,6,FALSE)</f>
        <v>10</v>
      </c>
      <c r="I152" s="55"/>
      <c r="J152" s="55"/>
      <c r="K152">
        <f t="shared" si="5"/>
        <v>0</v>
      </c>
      <c r="L152">
        <f t="shared" si="4"/>
        <v>0</v>
      </c>
      <c r="M152" s="192" t="s">
        <v>285</v>
      </c>
      <c r="N152" s="192" t="s">
        <v>368</v>
      </c>
    </row>
    <row r="153" spans="1:14" ht="15.5" x14ac:dyDescent="0.45">
      <c r="A153" s="191" t="s">
        <v>1299</v>
      </c>
      <c r="B153" s="192" t="s">
        <v>1321</v>
      </c>
      <c r="C153" s="192" t="s">
        <v>1337</v>
      </c>
      <c r="D153" s="192" t="s">
        <v>938</v>
      </c>
      <c r="E153" s="192" t="s">
        <v>65</v>
      </c>
      <c r="F153" s="192" t="s">
        <v>657</v>
      </c>
      <c r="G153" s="192">
        <v>50</v>
      </c>
      <c r="H153" s="197">
        <f>VLOOKUP(C153,DATA!A:S,6,FALSE)</f>
        <v>27</v>
      </c>
      <c r="I153" s="55"/>
      <c r="J153" s="55"/>
      <c r="K153">
        <f t="shared" si="5"/>
        <v>0</v>
      </c>
      <c r="L153">
        <f t="shared" si="4"/>
        <v>0</v>
      </c>
      <c r="M153" s="192" t="s">
        <v>319</v>
      </c>
      <c r="N153" s="192" t="s">
        <v>260</v>
      </c>
    </row>
    <row r="154" spans="1:14" ht="15.5" x14ac:dyDescent="0.45">
      <c r="A154" s="191" t="s">
        <v>1306</v>
      </c>
      <c r="B154" s="192" t="s">
        <v>1321</v>
      </c>
      <c r="C154" s="192" t="s">
        <v>1307</v>
      </c>
      <c r="D154" s="192" t="s">
        <v>1308</v>
      </c>
      <c r="E154" s="192" t="s">
        <v>67</v>
      </c>
      <c r="F154" s="192" t="s">
        <v>1312</v>
      </c>
      <c r="G154" s="192">
        <v>47</v>
      </c>
      <c r="H154" s="197">
        <f>VLOOKUP(C154,DATA!A:S,6,FALSE)</f>
        <v>24</v>
      </c>
      <c r="I154" s="55"/>
      <c r="J154" s="55"/>
      <c r="K154">
        <f t="shared" si="5"/>
        <v>0</v>
      </c>
      <c r="L154">
        <f t="shared" si="4"/>
        <v>0</v>
      </c>
      <c r="M154" s="192" t="s">
        <v>319</v>
      </c>
      <c r="N154" s="192" t="s">
        <v>347</v>
      </c>
    </row>
    <row r="155" spans="1:14" x14ac:dyDescent="0.35">
      <c r="A155" s="195" t="s">
        <v>1314</v>
      </c>
      <c r="B155" s="190" t="s">
        <v>1321</v>
      </c>
      <c r="C155" s="190" t="s">
        <v>1315</v>
      </c>
      <c r="D155" s="190" t="s">
        <v>373</v>
      </c>
      <c r="E155" s="190" t="s">
        <v>65</v>
      </c>
      <c r="F155" s="190" t="s">
        <v>436</v>
      </c>
      <c r="G155" s="190">
        <v>60</v>
      </c>
      <c r="H155" s="55"/>
      <c r="I155" s="55"/>
      <c r="J155" s="55"/>
      <c r="M155" s="190" t="s">
        <v>285</v>
      </c>
      <c r="N155" s="190" t="s">
        <v>413</v>
      </c>
    </row>
    <row r="156" spans="1:14" ht="15.5" x14ac:dyDescent="0.45">
      <c r="A156" s="191" t="s">
        <v>327</v>
      </c>
      <c r="B156" s="192" t="s">
        <v>1322</v>
      </c>
      <c r="C156" s="192" t="s">
        <v>328</v>
      </c>
      <c r="D156" s="192" t="s">
        <v>329</v>
      </c>
      <c r="E156" s="192" t="s">
        <v>67</v>
      </c>
      <c r="F156" s="192" t="s">
        <v>332</v>
      </c>
      <c r="G156" s="192">
        <v>37</v>
      </c>
      <c r="M156" s="192" t="s">
        <v>285</v>
      </c>
      <c r="N156" s="192" t="s">
        <v>330</v>
      </c>
    </row>
    <row r="157" spans="1:14" ht="15.5" x14ac:dyDescent="0.45">
      <c r="A157" s="191" t="s">
        <v>335</v>
      </c>
      <c r="B157" s="192" t="s">
        <v>1322</v>
      </c>
      <c r="C157" s="192" t="s">
        <v>336</v>
      </c>
      <c r="D157" s="192" t="s">
        <v>337</v>
      </c>
      <c r="E157" s="192" t="s">
        <v>65</v>
      </c>
      <c r="F157" s="192" t="s">
        <v>341</v>
      </c>
      <c r="G157" s="192">
        <v>36</v>
      </c>
      <c r="M157" s="192" t="s">
        <v>319</v>
      </c>
      <c r="N157" s="192" t="s">
        <v>330</v>
      </c>
    </row>
    <row r="158" spans="1:14" ht="15.5" x14ac:dyDescent="0.45">
      <c r="A158" s="191" t="s">
        <v>949</v>
      </c>
      <c r="B158" s="192" t="s">
        <v>1322</v>
      </c>
      <c r="C158" s="192" t="s">
        <v>126</v>
      </c>
      <c r="D158" s="192" t="s">
        <v>238</v>
      </c>
      <c r="E158" s="192" t="s">
        <v>65</v>
      </c>
      <c r="F158" s="192" t="s">
        <v>950</v>
      </c>
      <c r="G158" s="192">
        <v>57</v>
      </c>
      <c r="M158" s="192" t="s">
        <v>285</v>
      </c>
      <c r="N158" s="192" t="s">
        <v>336</v>
      </c>
    </row>
    <row r="159" spans="1:14" ht="15.5" x14ac:dyDescent="0.45">
      <c r="A159" s="191" t="s">
        <v>1040</v>
      </c>
      <c r="B159" s="192" t="s">
        <v>1322</v>
      </c>
      <c r="C159" s="192" t="s">
        <v>330</v>
      </c>
      <c r="D159" s="192" t="s">
        <v>114</v>
      </c>
      <c r="E159" s="192" t="s">
        <v>65</v>
      </c>
      <c r="F159" s="192" t="s">
        <v>1041</v>
      </c>
      <c r="G159" s="192">
        <v>55</v>
      </c>
      <c r="M159" s="192" t="s">
        <v>319</v>
      </c>
      <c r="N159" s="192" t="s">
        <v>347</v>
      </c>
    </row>
    <row r="160" spans="1:14" ht="15.5" x14ac:dyDescent="0.45">
      <c r="A160" s="191" t="s">
        <v>1046</v>
      </c>
      <c r="B160" s="192" t="s">
        <v>1322</v>
      </c>
      <c r="C160" s="192" t="s">
        <v>1047</v>
      </c>
      <c r="D160" s="192" t="s">
        <v>1048</v>
      </c>
      <c r="E160" s="192" t="s">
        <v>65</v>
      </c>
      <c r="F160" s="192" t="s">
        <v>1049</v>
      </c>
      <c r="G160" s="192">
        <v>46</v>
      </c>
      <c r="M160" s="192" t="s">
        <v>319</v>
      </c>
      <c r="N160" s="192" t="s">
        <v>330</v>
      </c>
    </row>
    <row r="161" spans="1:14" ht="15.5" x14ac:dyDescent="0.45">
      <c r="A161" s="191" t="s">
        <v>1051</v>
      </c>
      <c r="B161" s="192" t="s">
        <v>1322</v>
      </c>
      <c r="C161" s="192" t="s">
        <v>1052</v>
      </c>
      <c r="D161" s="192" t="s">
        <v>1053</v>
      </c>
      <c r="E161" s="192" t="s">
        <v>65</v>
      </c>
      <c r="F161" s="192" t="s">
        <v>1054</v>
      </c>
      <c r="G161" s="192">
        <v>53</v>
      </c>
      <c r="M161" s="192" t="s">
        <v>285</v>
      </c>
      <c r="N161" s="192" t="s">
        <v>330</v>
      </c>
    </row>
    <row r="162" spans="1:14" ht="15.5" x14ac:dyDescent="0.45">
      <c r="A162" s="191" t="s">
        <v>1056</v>
      </c>
      <c r="B162" s="192" t="s">
        <v>1322</v>
      </c>
      <c r="C162" s="192" t="s">
        <v>1057</v>
      </c>
      <c r="D162" s="192" t="s">
        <v>1058</v>
      </c>
      <c r="E162" s="192" t="s">
        <v>65</v>
      </c>
      <c r="F162" s="192" t="s">
        <v>1059</v>
      </c>
      <c r="G162" s="192">
        <v>46</v>
      </c>
      <c r="M162" s="192" t="s">
        <v>285</v>
      </c>
      <c r="N162" s="192" t="s">
        <v>330</v>
      </c>
    </row>
    <row r="163" spans="1:14" ht="15.5" x14ac:dyDescent="0.45">
      <c r="A163" s="191" t="s">
        <v>1061</v>
      </c>
      <c r="B163" s="192" t="s">
        <v>1322</v>
      </c>
      <c r="C163" s="192" t="s">
        <v>1062</v>
      </c>
      <c r="D163" s="192" t="s">
        <v>237</v>
      </c>
      <c r="E163" s="192" t="s">
        <v>67</v>
      </c>
      <c r="F163" s="192" t="s">
        <v>1063</v>
      </c>
      <c r="G163" s="192">
        <v>34</v>
      </c>
      <c r="M163" s="192" t="s">
        <v>319</v>
      </c>
      <c r="N163" s="192" t="s">
        <v>330</v>
      </c>
    </row>
    <row r="164" spans="1:14" ht="15.5" x14ac:dyDescent="0.45">
      <c r="A164" s="191" t="s">
        <v>1065</v>
      </c>
      <c r="B164" s="192" t="s">
        <v>1322</v>
      </c>
      <c r="C164" s="192" t="s">
        <v>1066</v>
      </c>
      <c r="D164" s="192" t="s">
        <v>928</v>
      </c>
      <c r="E164" s="192" t="s">
        <v>65</v>
      </c>
      <c r="F164" s="192" t="s">
        <v>377</v>
      </c>
      <c r="G164" s="192">
        <v>55</v>
      </c>
      <c r="M164" s="192" t="s">
        <v>285</v>
      </c>
      <c r="N164" s="192" t="s">
        <v>336</v>
      </c>
    </row>
    <row r="165" spans="1:14" ht="15.5" x14ac:dyDescent="0.45">
      <c r="A165" s="191" t="s">
        <v>1068</v>
      </c>
      <c r="B165" s="192" t="s">
        <v>1322</v>
      </c>
      <c r="C165" s="192" t="s">
        <v>1069</v>
      </c>
      <c r="D165" s="192" t="s">
        <v>337</v>
      </c>
      <c r="E165" s="192" t="s">
        <v>65</v>
      </c>
      <c r="F165" s="192" t="s">
        <v>304</v>
      </c>
      <c r="G165" s="192">
        <v>47</v>
      </c>
      <c r="M165" s="192" t="s">
        <v>285</v>
      </c>
      <c r="N165" s="192" t="s">
        <v>330</v>
      </c>
    </row>
    <row r="166" spans="1:14" ht="15.5" x14ac:dyDescent="0.45">
      <c r="A166" s="191" t="s">
        <v>1075</v>
      </c>
      <c r="B166" s="192" t="s">
        <v>1322</v>
      </c>
      <c r="C166" s="192" t="s">
        <v>1076</v>
      </c>
      <c r="D166" s="192" t="s">
        <v>1048</v>
      </c>
      <c r="E166" s="192" t="s">
        <v>65</v>
      </c>
      <c r="F166" s="192" t="s">
        <v>332</v>
      </c>
      <c r="G166" s="192">
        <v>52</v>
      </c>
      <c r="M166" s="192" t="s">
        <v>285</v>
      </c>
      <c r="N166" s="192" t="s">
        <v>330</v>
      </c>
    </row>
    <row r="167" spans="1:14" ht="15.5" x14ac:dyDescent="0.45">
      <c r="A167" s="191" t="s">
        <v>1078</v>
      </c>
      <c r="B167" s="192" t="s">
        <v>1322</v>
      </c>
      <c r="C167" s="192" t="s">
        <v>1079</v>
      </c>
      <c r="D167" s="192" t="s">
        <v>1080</v>
      </c>
      <c r="E167" s="192" t="s">
        <v>65</v>
      </c>
      <c r="F167" s="192" t="s">
        <v>332</v>
      </c>
      <c r="G167" s="192">
        <v>53</v>
      </c>
      <c r="M167" s="192" t="s">
        <v>285</v>
      </c>
      <c r="N167" s="192" t="s">
        <v>330</v>
      </c>
    </row>
    <row r="168" spans="1:14" ht="15.5" x14ac:dyDescent="0.45">
      <c r="A168" s="191" t="s">
        <v>1082</v>
      </c>
      <c r="B168" s="192" t="s">
        <v>1322</v>
      </c>
      <c r="C168" s="192" t="s">
        <v>804</v>
      </c>
      <c r="D168" s="192" t="s">
        <v>1010</v>
      </c>
      <c r="E168" s="192" t="s">
        <v>65</v>
      </c>
      <c r="F168" s="192" t="s">
        <v>332</v>
      </c>
      <c r="G168" s="192">
        <v>50</v>
      </c>
      <c r="M168" s="192" t="s">
        <v>285</v>
      </c>
      <c r="N168" s="192" t="s">
        <v>330</v>
      </c>
    </row>
    <row r="169" spans="1:14" ht="15.5" x14ac:dyDescent="0.45">
      <c r="A169" s="191" t="s">
        <v>1084</v>
      </c>
      <c r="B169" s="192" t="s">
        <v>1322</v>
      </c>
      <c r="C169" s="192" t="s">
        <v>623</v>
      </c>
      <c r="D169" s="192" t="s">
        <v>928</v>
      </c>
      <c r="E169" s="192" t="s">
        <v>65</v>
      </c>
      <c r="F169" s="192" t="s">
        <v>332</v>
      </c>
      <c r="G169" s="192">
        <v>56</v>
      </c>
      <c r="M169" s="192" t="s">
        <v>285</v>
      </c>
      <c r="N169" s="192" t="s">
        <v>330</v>
      </c>
    </row>
    <row r="170" spans="1:14" ht="15.5" x14ac:dyDescent="0.45">
      <c r="A170" s="191" t="s">
        <v>1086</v>
      </c>
      <c r="B170" s="192" t="s">
        <v>1322</v>
      </c>
      <c r="C170" s="192" t="s">
        <v>1087</v>
      </c>
      <c r="D170" s="192" t="s">
        <v>1088</v>
      </c>
      <c r="E170" s="192" t="s">
        <v>65</v>
      </c>
      <c r="F170" s="192" t="s">
        <v>1091</v>
      </c>
      <c r="G170" s="192">
        <v>49</v>
      </c>
      <c r="M170" s="192" t="s">
        <v>319</v>
      </c>
      <c r="N170" s="192" t="s">
        <v>330</v>
      </c>
    </row>
    <row r="171" spans="1:14" ht="15.5" x14ac:dyDescent="0.45">
      <c r="A171" s="191" t="s">
        <v>1093</v>
      </c>
      <c r="B171" s="192" t="s">
        <v>1322</v>
      </c>
      <c r="C171" s="192" t="s">
        <v>1094</v>
      </c>
      <c r="D171" s="192" t="s">
        <v>1058</v>
      </c>
      <c r="E171" s="192" t="s">
        <v>65</v>
      </c>
      <c r="F171" s="192" t="s">
        <v>332</v>
      </c>
      <c r="G171" s="192">
        <v>56</v>
      </c>
      <c r="M171" s="192" t="s">
        <v>285</v>
      </c>
      <c r="N171" s="192" t="s">
        <v>330</v>
      </c>
    </row>
    <row r="172" spans="1:14" ht="15.5" x14ac:dyDescent="0.45">
      <c r="A172" s="191" t="s">
        <v>1096</v>
      </c>
      <c r="B172" s="192" t="s">
        <v>1322</v>
      </c>
      <c r="C172" s="192" t="s">
        <v>1097</v>
      </c>
      <c r="D172" s="192" t="s">
        <v>1098</v>
      </c>
      <c r="E172" s="192" t="s">
        <v>65</v>
      </c>
      <c r="F172" s="192" t="s">
        <v>332</v>
      </c>
      <c r="G172" s="192">
        <v>57</v>
      </c>
      <c r="M172" s="192" t="s">
        <v>285</v>
      </c>
      <c r="N172" s="192" t="s">
        <v>330</v>
      </c>
    </row>
    <row r="173" spans="1:14" ht="15.5" x14ac:dyDescent="0.45">
      <c r="A173" s="191" t="s">
        <v>1100</v>
      </c>
      <c r="B173" s="192" t="s">
        <v>1322</v>
      </c>
      <c r="C173" s="192" t="s">
        <v>1101</v>
      </c>
      <c r="D173" s="192" t="s">
        <v>1048</v>
      </c>
      <c r="E173" s="192" t="s">
        <v>65</v>
      </c>
      <c r="F173" s="192" t="s">
        <v>332</v>
      </c>
      <c r="G173" s="192">
        <v>55</v>
      </c>
      <c r="M173" s="192" t="s">
        <v>285</v>
      </c>
      <c r="N173" s="192" t="s">
        <v>330</v>
      </c>
    </row>
    <row r="174" spans="1:14" ht="15.5" x14ac:dyDescent="0.45">
      <c r="A174" s="191" t="s">
        <v>1103</v>
      </c>
      <c r="B174" s="192" t="s">
        <v>1322</v>
      </c>
      <c r="C174" s="192" t="s">
        <v>1104</v>
      </c>
      <c r="D174" s="192" t="s">
        <v>1105</v>
      </c>
      <c r="E174" s="192" t="s">
        <v>65</v>
      </c>
      <c r="F174" s="192" t="s">
        <v>332</v>
      </c>
      <c r="G174" s="192">
        <v>56</v>
      </c>
      <c r="M174" s="192" t="s">
        <v>285</v>
      </c>
      <c r="N174" s="192" t="s">
        <v>330</v>
      </c>
    </row>
    <row r="175" spans="1:14" ht="15.5" x14ac:dyDescent="0.45">
      <c r="A175" s="191" t="s">
        <v>1107</v>
      </c>
      <c r="B175" s="192" t="s">
        <v>1322</v>
      </c>
      <c r="C175" s="192" t="s">
        <v>1108</v>
      </c>
      <c r="D175" s="192" t="s">
        <v>1109</v>
      </c>
      <c r="E175" s="192" t="s">
        <v>65</v>
      </c>
      <c r="F175" s="192" t="s">
        <v>332</v>
      </c>
      <c r="G175" s="192">
        <v>47</v>
      </c>
      <c r="M175" s="192" t="s">
        <v>285</v>
      </c>
      <c r="N175" s="192" t="s">
        <v>330</v>
      </c>
    </row>
    <row r="176" spans="1:14" ht="15.5" x14ac:dyDescent="0.45">
      <c r="A176" s="191" t="s">
        <v>1111</v>
      </c>
      <c r="B176" s="192" t="s">
        <v>1322</v>
      </c>
      <c r="C176" s="192" t="s">
        <v>1112</v>
      </c>
      <c r="D176" s="192" t="s">
        <v>1058</v>
      </c>
      <c r="E176" s="192" t="s">
        <v>65</v>
      </c>
      <c r="F176" s="192" t="s">
        <v>1054</v>
      </c>
      <c r="G176" s="192">
        <v>50</v>
      </c>
      <c r="M176" s="192" t="s">
        <v>285</v>
      </c>
      <c r="N176" s="192" t="s">
        <v>330</v>
      </c>
    </row>
    <row r="177" spans="1:14" ht="15.5" x14ac:dyDescent="0.45">
      <c r="A177" s="191" t="s">
        <v>1114</v>
      </c>
      <c r="B177" s="192" t="s">
        <v>1322</v>
      </c>
      <c r="C177" s="192" t="s">
        <v>133</v>
      </c>
      <c r="D177" s="192" t="s">
        <v>1048</v>
      </c>
      <c r="E177" s="192" t="s">
        <v>65</v>
      </c>
      <c r="F177" s="192" t="s">
        <v>1115</v>
      </c>
      <c r="G177" s="192">
        <v>47</v>
      </c>
      <c r="M177" s="192" t="s">
        <v>285</v>
      </c>
      <c r="N177" s="192" t="s">
        <v>330</v>
      </c>
    </row>
    <row r="178" spans="1:14" ht="15.5" x14ac:dyDescent="0.45">
      <c r="A178" s="191" t="s">
        <v>1117</v>
      </c>
      <c r="B178" s="192" t="s">
        <v>1322</v>
      </c>
      <c r="C178" s="192" t="s">
        <v>1118</v>
      </c>
      <c r="D178" s="192" t="s">
        <v>348</v>
      </c>
      <c r="E178" s="192" t="s">
        <v>65</v>
      </c>
      <c r="F178" s="192" t="s">
        <v>304</v>
      </c>
      <c r="G178" s="192">
        <v>52</v>
      </c>
      <c r="M178" s="192" t="s">
        <v>285</v>
      </c>
      <c r="N178" s="192" t="s">
        <v>330</v>
      </c>
    </row>
    <row r="179" spans="1:14" ht="15.5" x14ac:dyDescent="0.45">
      <c r="A179" s="191" t="s">
        <v>1120</v>
      </c>
      <c r="B179" s="192" t="s">
        <v>1322</v>
      </c>
      <c r="C179" s="192" t="s">
        <v>1121</v>
      </c>
      <c r="D179" s="192" t="s">
        <v>588</v>
      </c>
      <c r="E179" s="192" t="s">
        <v>65</v>
      </c>
      <c r="F179" s="192" t="s">
        <v>332</v>
      </c>
      <c r="G179" s="192">
        <v>44</v>
      </c>
      <c r="M179" s="192" t="s">
        <v>285</v>
      </c>
      <c r="N179" s="192" t="s">
        <v>330</v>
      </c>
    </row>
    <row r="180" spans="1:14" ht="15.5" x14ac:dyDescent="0.45">
      <c r="A180" s="191" t="s">
        <v>1123</v>
      </c>
      <c r="B180" s="192" t="s">
        <v>1322</v>
      </c>
      <c r="C180" s="192" t="s">
        <v>1124</v>
      </c>
      <c r="D180" s="192" t="s">
        <v>1125</v>
      </c>
      <c r="E180" s="192" t="s">
        <v>65</v>
      </c>
      <c r="F180" s="192" t="s">
        <v>332</v>
      </c>
      <c r="G180" s="192">
        <v>56</v>
      </c>
      <c r="M180" s="192" t="s">
        <v>285</v>
      </c>
      <c r="N180" s="192" t="s">
        <v>330</v>
      </c>
    </row>
    <row r="181" spans="1:14" ht="15.5" x14ac:dyDescent="0.45">
      <c r="A181" s="191" t="s">
        <v>1127</v>
      </c>
      <c r="B181" s="192" t="s">
        <v>1322</v>
      </c>
      <c r="C181" s="192" t="s">
        <v>1128</v>
      </c>
      <c r="D181" s="192" t="s">
        <v>1129</v>
      </c>
      <c r="E181" s="192" t="s">
        <v>65</v>
      </c>
      <c r="F181" s="192" t="s">
        <v>332</v>
      </c>
      <c r="G181" s="192">
        <v>49</v>
      </c>
      <c r="M181" s="192" t="s">
        <v>285</v>
      </c>
      <c r="N181" s="192" t="s">
        <v>330</v>
      </c>
    </row>
    <row r="182" spans="1:14" ht="15.5" x14ac:dyDescent="0.45">
      <c r="A182" s="191" t="s">
        <v>1131</v>
      </c>
      <c r="B182" s="192" t="s">
        <v>1322</v>
      </c>
      <c r="C182" s="192" t="s">
        <v>1132</v>
      </c>
      <c r="D182" s="192" t="s">
        <v>1133</v>
      </c>
      <c r="E182" s="192" t="s">
        <v>65</v>
      </c>
      <c r="F182" s="192" t="s">
        <v>332</v>
      </c>
      <c r="G182" s="192">
        <v>56</v>
      </c>
      <c r="M182" s="192" t="s">
        <v>285</v>
      </c>
      <c r="N182" s="192" t="s">
        <v>330</v>
      </c>
    </row>
    <row r="183" spans="1:14" ht="15.5" x14ac:dyDescent="0.45">
      <c r="A183" s="191" t="s">
        <v>1135</v>
      </c>
      <c r="B183" s="192" t="s">
        <v>1322</v>
      </c>
      <c r="C183" s="192" t="s">
        <v>1136</v>
      </c>
      <c r="D183" s="192" t="s">
        <v>1137</v>
      </c>
      <c r="E183" s="192" t="s">
        <v>67</v>
      </c>
      <c r="F183" s="192" t="s">
        <v>332</v>
      </c>
      <c r="G183" s="192">
        <v>59</v>
      </c>
      <c r="M183" s="192" t="s">
        <v>285</v>
      </c>
      <c r="N183" s="192" t="s">
        <v>330</v>
      </c>
    </row>
    <row r="184" spans="1:14" ht="15.5" x14ac:dyDescent="0.45">
      <c r="A184" s="191" t="s">
        <v>1139</v>
      </c>
      <c r="B184" s="192" t="s">
        <v>1322</v>
      </c>
      <c r="C184" s="192" t="s">
        <v>1140</v>
      </c>
      <c r="D184" s="192" t="s">
        <v>1141</v>
      </c>
      <c r="E184" s="192" t="s">
        <v>67</v>
      </c>
      <c r="F184" s="192" t="s">
        <v>1142</v>
      </c>
      <c r="G184" s="192">
        <v>43</v>
      </c>
      <c r="M184" s="192" t="s">
        <v>319</v>
      </c>
      <c r="N184" s="192" t="s">
        <v>330</v>
      </c>
    </row>
    <row r="185" spans="1:14" ht="15.5" x14ac:dyDescent="0.45">
      <c r="A185" s="191" t="s">
        <v>1144</v>
      </c>
      <c r="B185" s="192" t="s">
        <v>1322</v>
      </c>
      <c r="C185" s="192" t="s">
        <v>1145</v>
      </c>
      <c r="D185" s="192" t="s">
        <v>1058</v>
      </c>
      <c r="E185" s="192" t="s">
        <v>65</v>
      </c>
      <c r="F185" s="192" t="s">
        <v>304</v>
      </c>
      <c r="G185" s="192">
        <v>37</v>
      </c>
      <c r="M185" s="192" t="s">
        <v>285</v>
      </c>
      <c r="N185" s="192" t="s">
        <v>330</v>
      </c>
    </row>
    <row r="186" spans="1:14" ht="15.5" x14ac:dyDescent="0.45">
      <c r="A186" s="191" t="s">
        <v>1147</v>
      </c>
      <c r="B186" s="192" t="s">
        <v>1322</v>
      </c>
      <c r="C186" s="192" t="s">
        <v>1148</v>
      </c>
      <c r="D186" s="192" t="s">
        <v>588</v>
      </c>
      <c r="E186" s="192" t="s">
        <v>65</v>
      </c>
      <c r="F186" s="192" t="s">
        <v>332</v>
      </c>
      <c r="G186" s="192">
        <v>45</v>
      </c>
      <c r="M186" s="192" t="s">
        <v>285</v>
      </c>
      <c r="N186" s="192" t="s">
        <v>330</v>
      </c>
    </row>
    <row r="187" spans="1:14" ht="15.5" x14ac:dyDescent="0.45">
      <c r="A187" s="191" t="s">
        <v>1150</v>
      </c>
      <c r="B187" s="192" t="s">
        <v>1322</v>
      </c>
      <c r="C187" s="192" t="s">
        <v>1151</v>
      </c>
      <c r="D187" s="192" t="s">
        <v>987</v>
      </c>
      <c r="E187" s="192" t="s">
        <v>67</v>
      </c>
      <c r="F187" s="192" t="s">
        <v>332</v>
      </c>
      <c r="G187" s="192">
        <v>53</v>
      </c>
      <c r="M187" s="192" t="s">
        <v>285</v>
      </c>
      <c r="N187" s="192" t="s">
        <v>330</v>
      </c>
    </row>
    <row r="188" spans="1:14" ht="15.5" x14ac:dyDescent="0.45">
      <c r="A188" s="191" t="s">
        <v>1153</v>
      </c>
      <c r="B188" s="192" t="s">
        <v>1322</v>
      </c>
      <c r="C188" s="192" t="s">
        <v>1154</v>
      </c>
      <c r="D188" s="192" t="s">
        <v>1155</v>
      </c>
      <c r="E188" s="192" t="s">
        <v>65</v>
      </c>
      <c r="F188" s="192" t="s">
        <v>332</v>
      </c>
      <c r="G188" s="192">
        <v>60</v>
      </c>
      <c r="M188" s="192" t="s">
        <v>285</v>
      </c>
      <c r="N188" s="192" t="s">
        <v>330</v>
      </c>
    </row>
    <row r="189" spans="1:14" ht="15.5" x14ac:dyDescent="0.45">
      <c r="A189" s="191" t="s">
        <v>1157</v>
      </c>
      <c r="B189" s="192" t="s">
        <v>1322</v>
      </c>
      <c r="C189" s="192" t="s">
        <v>1158</v>
      </c>
      <c r="D189" s="192" t="s">
        <v>1159</v>
      </c>
      <c r="E189" s="192" t="s">
        <v>67</v>
      </c>
      <c r="F189" s="192" t="s">
        <v>332</v>
      </c>
      <c r="G189" s="192">
        <v>56</v>
      </c>
      <c r="M189" s="192" t="s">
        <v>285</v>
      </c>
      <c r="N189" s="192" t="s">
        <v>330</v>
      </c>
    </row>
    <row r="190" spans="1:14" ht="15.5" x14ac:dyDescent="0.45">
      <c r="A190" s="191" t="s">
        <v>1161</v>
      </c>
      <c r="B190" s="192" t="s">
        <v>1322</v>
      </c>
      <c r="C190" s="192" t="s">
        <v>1162</v>
      </c>
      <c r="D190" s="192" t="s">
        <v>1163</v>
      </c>
      <c r="E190" s="192" t="s">
        <v>67</v>
      </c>
      <c r="F190" s="192" t="s">
        <v>332</v>
      </c>
      <c r="G190" s="192">
        <v>59</v>
      </c>
      <c r="M190" s="192" t="s">
        <v>285</v>
      </c>
      <c r="N190" s="192" t="s">
        <v>330</v>
      </c>
    </row>
    <row r="191" spans="1:14" ht="15.5" x14ac:dyDescent="0.45">
      <c r="A191" s="191" t="s">
        <v>1165</v>
      </c>
      <c r="B191" s="192" t="s">
        <v>1322</v>
      </c>
      <c r="C191" s="192" t="s">
        <v>1166</v>
      </c>
      <c r="D191" s="192" t="s">
        <v>1167</v>
      </c>
      <c r="E191" s="192" t="s">
        <v>65</v>
      </c>
      <c r="F191" s="192" t="s">
        <v>332</v>
      </c>
      <c r="G191" s="192">
        <v>58</v>
      </c>
      <c r="M191" s="192" t="s">
        <v>285</v>
      </c>
      <c r="N191" s="192" t="s">
        <v>330</v>
      </c>
    </row>
    <row r="192" spans="1:14" ht="15.5" x14ac:dyDescent="0.45">
      <c r="A192" s="191" t="s">
        <v>1176</v>
      </c>
      <c r="B192" s="192" t="s">
        <v>1322</v>
      </c>
      <c r="C192" s="192" t="s">
        <v>1177</v>
      </c>
      <c r="D192" s="192" t="s">
        <v>1178</v>
      </c>
      <c r="E192" s="192" t="s">
        <v>65</v>
      </c>
      <c r="F192" s="192" t="s">
        <v>377</v>
      </c>
      <c r="G192" s="192">
        <v>53</v>
      </c>
      <c r="M192" s="192" t="s">
        <v>285</v>
      </c>
      <c r="N192" s="192" t="s">
        <v>336</v>
      </c>
    </row>
    <row r="193" spans="1:14" ht="15.5" x14ac:dyDescent="0.45">
      <c r="A193" s="191" t="s">
        <v>1292</v>
      </c>
      <c r="B193" s="192" t="s">
        <v>1322</v>
      </c>
      <c r="C193" s="192" t="s">
        <v>1293</v>
      </c>
      <c r="D193" s="192" t="s">
        <v>1294</v>
      </c>
      <c r="E193" s="192" t="s">
        <v>65</v>
      </c>
      <c r="F193" s="192" t="s">
        <v>1295</v>
      </c>
      <c r="G193" s="192">
        <v>22</v>
      </c>
      <c r="M193" s="192" t="s">
        <v>319</v>
      </c>
      <c r="N193" s="192" t="s">
        <v>336</v>
      </c>
    </row>
    <row r="194" spans="1:14" ht="15.5" x14ac:dyDescent="0.45">
      <c r="A194" s="191" t="s">
        <v>1301</v>
      </c>
      <c r="B194" s="192" t="s">
        <v>1322</v>
      </c>
      <c r="C194" s="192" t="s">
        <v>1302</v>
      </c>
      <c r="D194" s="192" t="s">
        <v>1303</v>
      </c>
      <c r="E194" s="192" t="s">
        <v>67</v>
      </c>
      <c r="F194" s="192" t="s">
        <v>1304</v>
      </c>
      <c r="G194" s="192">
        <v>23</v>
      </c>
      <c r="M194" s="192" t="s">
        <v>319</v>
      </c>
      <c r="N194" s="192" t="s">
        <v>1062</v>
      </c>
    </row>
    <row r="195" spans="1:14" ht="15.5" x14ac:dyDescent="0.45">
      <c r="A195" s="191" t="s">
        <v>295</v>
      </c>
      <c r="B195" s="192" t="s">
        <v>1323</v>
      </c>
      <c r="C195" s="192" t="s">
        <v>296</v>
      </c>
      <c r="D195" s="192" t="s">
        <v>297</v>
      </c>
      <c r="E195" s="192" t="s">
        <v>65</v>
      </c>
      <c r="F195" s="192" t="s">
        <v>304</v>
      </c>
      <c r="G195" s="192">
        <v>41</v>
      </c>
      <c r="M195" s="192" t="s">
        <v>285</v>
      </c>
      <c r="N195" s="192" t="s">
        <v>298</v>
      </c>
    </row>
    <row r="196" spans="1:14" ht="15.5" x14ac:dyDescent="0.45">
      <c r="A196" s="191" t="s">
        <v>308</v>
      </c>
      <c r="B196" s="192" t="s">
        <v>1323</v>
      </c>
      <c r="C196" s="192" t="s">
        <v>309</v>
      </c>
      <c r="D196" s="192" t="s">
        <v>310</v>
      </c>
      <c r="E196" s="192" t="s">
        <v>65</v>
      </c>
      <c r="F196" s="192" t="s">
        <v>311</v>
      </c>
      <c r="G196" s="194">
        <v>57</v>
      </c>
      <c r="M196" s="192" t="s">
        <v>285</v>
      </c>
      <c r="N196" s="192" t="s">
        <v>298</v>
      </c>
    </row>
    <row r="197" spans="1:14" ht="15.5" x14ac:dyDescent="0.45">
      <c r="A197" s="191" t="s">
        <v>357</v>
      </c>
      <c r="B197" s="192" t="s">
        <v>1323</v>
      </c>
      <c r="C197" s="192" t="s">
        <v>358</v>
      </c>
      <c r="D197" s="192" t="s">
        <v>101</v>
      </c>
      <c r="E197" s="192" t="s">
        <v>65</v>
      </c>
      <c r="F197" s="192" t="s">
        <v>363</v>
      </c>
      <c r="G197" s="194">
        <v>57</v>
      </c>
      <c r="M197" s="192" t="s">
        <v>285</v>
      </c>
      <c r="N197" s="192" t="s">
        <v>359</v>
      </c>
    </row>
    <row r="198" spans="1:14" ht="15.5" x14ac:dyDescent="0.45">
      <c r="A198" s="191" t="s">
        <v>920</v>
      </c>
      <c r="B198" s="192" t="s">
        <v>1323</v>
      </c>
      <c r="C198" s="192" t="s">
        <v>921</v>
      </c>
      <c r="D198" s="192" t="s">
        <v>113</v>
      </c>
      <c r="E198" s="192" t="s">
        <v>65</v>
      </c>
      <c r="F198" s="192" t="s">
        <v>304</v>
      </c>
      <c r="G198" s="192">
        <v>45</v>
      </c>
      <c r="M198" s="192" t="s">
        <v>285</v>
      </c>
      <c r="N198" s="192" t="s">
        <v>298</v>
      </c>
    </row>
    <row r="199" spans="1:14" ht="15.5" x14ac:dyDescent="0.45">
      <c r="A199" s="191" t="s">
        <v>926</v>
      </c>
      <c r="B199" s="192" t="s">
        <v>1323</v>
      </c>
      <c r="C199" s="192" t="s">
        <v>927</v>
      </c>
      <c r="D199" s="192" t="s">
        <v>928</v>
      </c>
      <c r="E199" s="192" t="s">
        <v>65</v>
      </c>
      <c r="F199" s="192" t="s">
        <v>929</v>
      </c>
      <c r="G199" s="192">
        <v>48</v>
      </c>
      <c r="M199" s="192" t="s">
        <v>285</v>
      </c>
      <c r="N199" s="192" t="s">
        <v>298</v>
      </c>
    </row>
    <row r="200" spans="1:14" ht="15.5" x14ac:dyDescent="0.45">
      <c r="A200" s="191" t="s">
        <v>931</v>
      </c>
      <c r="B200" s="192" t="s">
        <v>1323</v>
      </c>
      <c r="C200" s="192" t="s">
        <v>932</v>
      </c>
      <c r="D200" s="192" t="s">
        <v>933</v>
      </c>
      <c r="E200" s="192" t="s">
        <v>65</v>
      </c>
      <c r="F200" s="192" t="s">
        <v>934</v>
      </c>
      <c r="G200" s="192">
        <v>35</v>
      </c>
      <c r="M200" s="192" t="s">
        <v>285</v>
      </c>
      <c r="N200" s="192" t="s">
        <v>298</v>
      </c>
    </row>
    <row r="201" spans="1:14" ht="15.5" x14ac:dyDescent="0.45">
      <c r="A201" s="191" t="s">
        <v>936</v>
      </c>
      <c r="B201" s="192" t="s">
        <v>1323</v>
      </c>
      <c r="C201" s="192" t="s">
        <v>937</v>
      </c>
      <c r="D201" s="192" t="s">
        <v>938</v>
      </c>
      <c r="E201" s="192" t="s">
        <v>65</v>
      </c>
      <c r="F201" s="192" t="s">
        <v>304</v>
      </c>
      <c r="G201" s="192">
        <v>47</v>
      </c>
      <c r="M201" s="192" t="s">
        <v>285</v>
      </c>
      <c r="N201" s="192" t="s">
        <v>298</v>
      </c>
    </row>
    <row r="202" spans="1:14" ht="15.5" x14ac:dyDescent="0.45">
      <c r="A202" s="191" t="s">
        <v>941</v>
      </c>
      <c r="B202" s="192" t="s">
        <v>1323</v>
      </c>
      <c r="C202" s="192" t="s">
        <v>942</v>
      </c>
      <c r="D202" s="192" t="s">
        <v>943</v>
      </c>
      <c r="E202" s="192" t="s">
        <v>65</v>
      </c>
      <c r="F202" s="192" t="s">
        <v>944</v>
      </c>
      <c r="G202" s="192">
        <v>33</v>
      </c>
      <c r="M202" s="192" t="s">
        <v>285</v>
      </c>
      <c r="N202" s="192" t="s">
        <v>298</v>
      </c>
    </row>
    <row r="203" spans="1:14" ht="15.5" x14ac:dyDescent="0.45">
      <c r="A203" s="191" t="s">
        <v>946</v>
      </c>
      <c r="B203" s="192" t="s">
        <v>1323</v>
      </c>
      <c r="C203" s="192" t="s">
        <v>947</v>
      </c>
      <c r="D203" s="192" t="s">
        <v>103</v>
      </c>
      <c r="E203" s="192" t="s">
        <v>65</v>
      </c>
      <c r="F203" s="192" t="s">
        <v>311</v>
      </c>
      <c r="G203" s="192">
        <v>52</v>
      </c>
      <c r="M203" s="192" t="s">
        <v>285</v>
      </c>
      <c r="N203" s="192" t="s">
        <v>359</v>
      </c>
    </row>
    <row r="204" spans="1:14" ht="15.5" x14ac:dyDescent="0.45">
      <c r="A204" s="191" t="s">
        <v>952</v>
      </c>
      <c r="B204" s="192" t="s">
        <v>1323</v>
      </c>
      <c r="C204" s="192" t="s">
        <v>953</v>
      </c>
      <c r="D204" s="192" t="s">
        <v>954</v>
      </c>
      <c r="E204" s="192" t="s">
        <v>65</v>
      </c>
      <c r="F204" s="192" t="s">
        <v>955</v>
      </c>
      <c r="G204" s="192">
        <v>33</v>
      </c>
      <c r="M204" s="192" t="s">
        <v>285</v>
      </c>
      <c r="N204" s="192" t="s">
        <v>359</v>
      </c>
    </row>
    <row r="205" spans="1:14" ht="15.5" x14ac:dyDescent="0.45">
      <c r="A205" s="191" t="s">
        <v>957</v>
      </c>
      <c r="B205" s="192" t="s">
        <v>1323</v>
      </c>
      <c r="C205" s="192" t="s">
        <v>958</v>
      </c>
      <c r="D205" s="192" t="s">
        <v>486</v>
      </c>
      <c r="E205" s="192" t="s">
        <v>65</v>
      </c>
      <c r="F205" s="192" t="s">
        <v>959</v>
      </c>
      <c r="G205" s="192">
        <v>52</v>
      </c>
      <c r="M205" s="192" t="s">
        <v>285</v>
      </c>
      <c r="N205" s="192" t="s">
        <v>298</v>
      </c>
    </row>
    <row r="206" spans="1:14" ht="15.5" x14ac:dyDescent="0.45">
      <c r="A206" s="191" t="s">
        <v>961</v>
      </c>
      <c r="B206" s="192" t="s">
        <v>1323</v>
      </c>
      <c r="C206" s="192" t="s">
        <v>347</v>
      </c>
      <c r="D206" s="192" t="s">
        <v>348</v>
      </c>
      <c r="E206" s="192" t="s">
        <v>65</v>
      </c>
      <c r="F206" s="192" t="s">
        <v>965</v>
      </c>
      <c r="G206" s="192">
        <v>48</v>
      </c>
      <c r="M206" s="192" t="s">
        <v>319</v>
      </c>
      <c r="N206" s="192" t="s">
        <v>947</v>
      </c>
    </row>
    <row r="207" spans="1:14" ht="15.5" x14ac:dyDescent="0.45">
      <c r="A207" s="191" t="s">
        <v>967</v>
      </c>
      <c r="B207" s="192" t="s">
        <v>1323</v>
      </c>
      <c r="C207" s="192" t="s">
        <v>968</v>
      </c>
      <c r="D207" s="192" t="s">
        <v>116</v>
      </c>
      <c r="E207" s="192" t="s">
        <v>65</v>
      </c>
      <c r="F207" s="192" t="s">
        <v>304</v>
      </c>
      <c r="G207" s="192">
        <v>47</v>
      </c>
      <c r="M207" s="192" t="s">
        <v>285</v>
      </c>
      <c r="N207" s="192" t="s">
        <v>298</v>
      </c>
    </row>
    <row r="208" spans="1:14" ht="15.5" x14ac:dyDescent="0.45">
      <c r="A208" s="191" t="s">
        <v>970</v>
      </c>
      <c r="B208" s="192" t="s">
        <v>1323</v>
      </c>
      <c r="C208" s="192" t="s">
        <v>971</v>
      </c>
      <c r="D208" s="192" t="s">
        <v>114</v>
      </c>
      <c r="E208" s="192" t="s">
        <v>65</v>
      </c>
      <c r="F208" s="192" t="s">
        <v>972</v>
      </c>
      <c r="G208" s="192">
        <v>50</v>
      </c>
      <c r="M208" s="192" t="s">
        <v>285</v>
      </c>
      <c r="N208" s="192" t="s">
        <v>953</v>
      </c>
    </row>
    <row r="209" spans="1:14" ht="15.5" x14ac:dyDescent="0.45">
      <c r="A209" s="191" t="s">
        <v>974</v>
      </c>
      <c r="B209" s="192" t="s">
        <v>1323</v>
      </c>
      <c r="C209" s="192" t="s">
        <v>975</v>
      </c>
      <c r="D209" s="192" t="s">
        <v>112</v>
      </c>
      <c r="E209" s="192" t="s">
        <v>65</v>
      </c>
      <c r="F209" s="192" t="s">
        <v>311</v>
      </c>
      <c r="G209" s="192">
        <v>50</v>
      </c>
      <c r="M209" s="192" t="s">
        <v>285</v>
      </c>
      <c r="N209" s="192" t="s">
        <v>298</v>
      </c>
    </row>
    <row r="210" spans="1:14" ht="15.5" x14ac:dyDescent="0.45">
      <c r="A210" s="191" t="s">
        <v>978</v>
      </c>
      <c r="B210" s="192" t="s">
        <v>1323</v>
      </c>
      <c r="C210" s="192" t="s">
        <v>979</v>
      </c>
      <c r="D210" s="192" t="s">
        <v>125</v>
      </c>
      <c r="E210" s="192" t="s">
        <v>65</v>
      </c>
      <c r="F210" s="192" t="s">
        <v>377</v>
      </c>
      <c r="G210" s="192">
        <v>35</v>
      </c>
      <c r="M210" s="192" t="s">
        <v>285</v>
      </c>
      <c r="N210" s="192" t="s">
        <v>953</v>
      </c>
    </row>
    <row r="211" spans="1:14" ht="15.5" x14ac:dyDescent="0.45">
      <c r="A211" s="191" t="s">
        <v>981</v>
      </c>
      <c r="B211" s="192" t="s">
        <v>1323</v>
      </c>
      <c r="C211" s="192" t="s">
        <v>982</v>
      </c>
      <c r="D211" s="192" t="s">
        <v>983</v>
      </c>
      <c r="E211" s="192" t="s">
        <v>65</v>
      </c>
      <c r="F211" s="192" t="s">
        <v>311</v>
      </c>
      <c r="G211" s="192">
        <v>56</v>
      </c>
      <c r="M211" s="192" t="s">
        <v>285</v>
      </c>
      <c r="N211" s="192" t="s">
        <v>298</v>
      </c>
    </row>
    <row r="212" spans="1:14" ht="15.5" x14ac:dyDescent="0.45">
      <c r="A212" s="191" t="s">
        <v>985</v>
      </c>
      <c r="B212" s="192" t="s">
        <v>1323</v>
      </c>
      <c r="C212" s="192" t="s">
        <v>986</v>
      </c>
      <c r="D212" s="192" t="s">
        <v>987</v>
      </c>
      <c r="E212" s="192" t="s">
        <v>67</v>
      </c>
      <c r="F212" s="192" t="s">
        <v>934</v>
      </c>
      <c r="G212" s="192">
        <v>38</v>
      </c>
      <c r="M212" s="192" t="s">
        <v>285</v>
      </c>
      <c r="N212" s="192" t="s">
        <v>298</v>
      </c>
    </row>
    <row r="213" spans="1:14" ht="15.5" x14ac:dyDescent="0.45">
      <c r="A213" s="191" t="s">
        <v>989</v>
      </c>
      <c r="B213" s="192" t="s">
        <v>1323</v>
      </c>
      <c r="C213" s="192" t="s">
        <v>938</v>
      </c>
      <c r="D213" s="192" t="s">
        <v>990</v>
      </c>
      <c r="E213" s="192" t="s">
        <v>65</v>
      </c>
      <c r="F213" s="192" t="s">
        <v>377</v>
      </c>
      <c r="G213" s="192">
        <v>26</v>
      </c>
      <c r="M213" s="192" t="s">
        <v>285</v>
      </c>
      <c r="N213" s="192" t="s">
        <v>953</v>
      </c>
    </row>
    <row r="214" spans="1:14" ht="15.5" x14ac:dyDescent="0.45">
      <c r="A214" s="191" t="s">
        <v>992</v>
      </c>
      <c r="B214" s="192" t="s">
        <v>1323</v>
      </c>
      <c r="C214" s="192" t="s">
        <v>993</v>
      </c>
      <c r="D214" s="192" t="s">
        <v>126</v>
      </c>
      <c r="E214" s="192" t="s">
        <v>65</v>
      </c>
      <c r="F214" s="192" t="s">
        <v>311</v>
      </c>
      <c r="G214" s="192">
        <v>53</v>
      </c>
      <c r="M214" s="192" t="s">
        <v>285</v>
      </c>
      <c r="N214" s="192" t="s">
        <v>298</v>
      </c>
    </row>
    <row r="215" spans="1:14" ht="15.5" x14ac:dyDescent="0.45">
      <c r="A215" s="191" t="s">
        <v>995</v>
      </c>
      <c r="B215" s="192" t="s">
        <v>1323</v>
      </c>
      <c r="C215" s="192" t="s">
        <v>996</v>
      </c>
      <c r="D215" s="192" t="s">
        <v>997</v>
      </c>
      <c r="E215" s="192" t="s">
        <v>65</v>
      </c>
      <c r="F215" s="192" t="s">
        <v>929</v>
      </c>
      <c r="G215" s="192">
        <v>50</v>
      </c>
      <c r="M215" s="192" t="s">
        <v>285</v>
      </c>
      <c r="N215" s="192" t="s">
        <v>298</v>
      </c>
    </row>
    <row r="216" spans="1:14" ht="15.5" x14ac:dyDescent="0.45">
      <c r="A216" s="191" t="s">
        <v>999</v>
      </c>
      <c r="B216" s="192" t="s">
        <v>1323</v>
      </c>
      <c r="C216" s="192" t="s">
        <v>591</v>
      </c>
      <c r="D216" s="192" t="s">
        <v>1000</v>
      </c>
      <c r="E216" s="192" t="s">
        <v>65</v>
      </c>
      <c r="F216" s="192" t="s">
        <v>304</v>
      </c>
      <c r="G216" s="192">
        <v>29</v>
      </c>
      <c r="M216" s="192" t="s">
        <v>285</v>
      </c>
      <c r="N216" s="192" t="s">
        <v>298</v>
      </c>
    </row>
    <row r="217" spans="1:14" ht="15.5" x14ac:dyDescent="0.45">
      <c r="A217" s="191" t="s">
        <v>1002</v>
      </c>
      <c r="B217" s="192" t="s">
        <v>1323</v>
      </c>
      <c r="C217" s="192" t="s">
        <v>359</v>
      </c>
      <c r="D217" s="192" t="s">
        <v>360</v>
      </c>
      <c r="E217" s="192" t="s">
        <v>67</v>
      </c>
      <c r="F217" s="192" t="s">
        <v>1003</v>
      </c>
      <c r="G217" s="192">
        <v>43</v>
      </c>
      <c r="M217" s="192" t="s">
        <v>319</v>
      </c>
      <c r="N217" s="192" t="s">
        <v>347</v>
      </c>
    </row>
    <row r="218" spans="1:14" ht="15.5" x14ac:dyDescent="0.45">
      <c r="A218" s="191" t="s">
        <v>1005</v>
      </c>
      <c r="B218" s="192" t="s">
        <v>1323</v>
      </c>
      <c r="C218" s="192" t="s">
        <v>1006</v>
      </c>
      <c r="D218" s="192" t="s">
        <v>482</v>
      </c>
      <c r="E218" s="192" t="s">
        <v>65</v>
      </c>
      <c r="F218" s="192" t="s">
        <v>311</v>
      </c>
      <c r="G218" s="192">
        <v>41</v>
      </c>
      <c r="M218" s="192" t="s">
        <v>285</v>
      </c>
      <c r="N218" s="192" t="s">
        <v>298</v>
      </c>
    </row>
    <row r="219" spans="1:14" ht="15.5" x14ac:dyDescent="0.45">
      <c r="A219" s="191" t="s">
        <v>1008</v>
      </c>
      <c r="B219" s="192" t="s">
        <v>1323</v>
      </c>
      <c r="C219" s="192" t="s">
        <v>1009</v>
      </c>
      <c r="D219" s="192" t="s">
        <v>1010</v>
      </c>
      <c r="E219" s="192" t="s">
        <v>65</v>
      </c>
      <c r="F219" s="192" t="s">
        <v>1013</v>
      </c>
      <c r="G219" s="192">
        <v>57</v>
      </c>
      <c r="M219" s="192" t="s">
        <v>285</v>
      </c>
      <c r="N219" s="192" t="s">
        <v>359</v>
      </c>
    </row>
    <row r="220" spans="1:14" ht="15.5" x14ac:dyDescent="0.45">
      <c r="A220" s="191" t="s">
        <v>1015</v>
      </c>
      <c r="B220" s="192" t="s">
        <v>1323</v>
      </c>
      <c r="C220" s="192" t="s">
        <v>1016</v>
      </c>
      <c r="D220" s="192" t="s">
        <v>128</v>
      </c>
      <c r="E220" s="192" t="s">
        <v>65</v>
      </c>
      <c r="F220" s="192" t="s">
        <v>972</v>
      </c>
      <c r="G220" s="192">
        <v>54</v>
      </c>
      <c r="M220" s="192" t="s">
        <v>285</v>
      </c>
      <c r="N220" s="192" t="s">
        <v>953</v>
      </c>
    </row>
    <row r="221" spans="1:14" ht="15.5" x14ac:dyDescent="0.45">
      <c r="A221" s="191" t="s">
        <v>1033</v>
      </c>
      <c r="B221" s="192" t="s">
        <v>1323</v>
      </c>
      <c r="C221" s="192" t="s">
        <v>1034</v>
      </c>
      <c r="D221" s="192" t="s">
        <v>134</v>
      </c>
      <c r="E221" s="192" t="s">
        <v>65</v>
      </c>
      <c r="F221" s="192" t="s">
        <v>311</v>
      </c>
      <c r="G221" s="192">
        <v>54</v>
      </c>
      <c r="M221" s="192" t="s">
        <v>285</v>
      </c>
      <c r="N221" s="192" t="s">
        <v>298</v>
      </c>
    </row>
    <row r="222" spans="1:14" ht="15.5" x14ac:dyDescent="0.45">
      <c r="A222" s="191" t="s">
        <v>1036</v>
      </c>
      <c r="B222" s="192" t="s">
        <v>1323</v>
      </c>
      <c r="C222" s="192" t="s">
        <v>1037</v>
      </c>
      <c r="D222" s="192" t="s">
        <v>1038</v>
      </c>
      <c r="E222" s="192" t="s">
        <v>65</v>
      </c>
      <c r="F222" s="192" t="s">
        <v>934</v>
      </c>
      <c r="G222" s="192">
        <v>43</v>
      </c>
      <c r="M222" s="192" t="s">
        <v>285</v>
      </c>
      <c r="N222" s="192" t="s">
        <v>298</v>
      </c>
    </row>
    <row r="223" spans="1:14" ht="15.5" x14ac:dyDescent="0.45">
      <c r="A223" s="191" t="s">
        <v>1043</v>
      </c>
      <c r="B223" s="192" t="s">
        <v>1323</v>
      </c>
      <c r="C223" s="192" t="s">
        <v>1044</v>
      </c>
      <c r="D223" s="192" t="s">
        <v>107</v>
      </c>
      <c r="E223" s="192" t="s">
        <v>65</v>
      </c>
      <c r="F223" s="192" t="s">
        <v>311</v>
      </c>
      <c r="G223" s="192">
        <v>58</v>
      </c>
      <c r="M223" s="192" t="s">
        <v>285</v>
      </c>
      <c r="N223" s="192" t="s">
        <v>298</v>
      </c>
    </row>
    <row r="224" spans="1:14" ht="15.5" x14ac:dyDescent="0.45">
      <c r="A224" s="191" t="s">
        <v>1169</v>
      </c>
      <c r="B224" s="192" t="s">
        <v>1323</v>
      </c>
      <c r="C224" s="192" t="s">
        <v>1170</v>
      </c>
      <c r="D224" s="192" t="s">
        <v>106</v>
      </c>
      <c r="E224" s="192" t="s">
        <v>65</v>
      </c>
      <c r="F224" s="192" t="s">
        <v>311</v>
      </c>
      <c r="G224" s="192">
        <v>50</v>
      </c>
      <c r="M224" s="192" t="s">
        <v>285</v>
      </c>
      <c r="N224" s="192" t="s">
        <v>298</v>
      </c>
    </row>
    <row r="225" spans="1:14" ht="15.5" x14ac:dyDescent="0.45">
      <c r="A225" s="191" t="s">
        <v>1180</v>
      </c>
      <c r="B225" s="192" t="s">
        <v>1323</v>
      </c>
      <c r="C225" s="192" t="s">
        <v>1181</v>
      </c>
      <c r="D225" s="192" t="s">
        <v>1182</v>
      </c>
      <c r="E225" s="192" t="s">
        <v>65</v>
      </c>
      <c r="F225" s="192" t="s">
        <v>950</v>
      </c>
      <c r="G225" s="192">
        <v>32</v>
      </c>
      <c r="M225" s="192" t="s">
        <v>285</v>
      </c>
      <c r="N225" s="192" t="s">
        <v>953</v>
      </c>
    </row>
    <row r="226" spans="1:14" ht="15.5" x14ac:dyDescent="0.45">
      <c r="A226" s="191" t="s">
        <v>1184</v>
      </c>
      <c r="B226" s="192" t="s">
        <v>1323</v>
      </c>
      <c r="C226" s="192" t="s">
        <v>1185</v>
      </c>
      <c r="D226" s="192" t="s">
        <v>123</v>
      </c>
      <c r="E226" s="192" t="s">
        <v>65</v>
      </c>
      <c r="F226" s="192" t="s">
        <v>1186</v>
      </c>
      <c r="G226" s="192">
        <v>34</v>
      </c>
      <c r="M226" s="192" t="s">
        <v>319</v>
      </c>
      <c r="N226" s="192" t="s">
        <v>359</v>
      </c>
    </row>
    <row r="227" spans="1:14" ht="15.5" x14ac:dyDescent="0.45">
      <c r="A227" s="191" t="s">
        <v>1188</v>
      </c>
      <c r="B227" s="192" t="s">
        <v>1323</v>
      </c>
      <c r="C227" s="192" t="s">
        <v>1189</v>
      </c>
      <c r="D227" s="192" t="s">
        <v>1190</v>
      </c>
      <c r="E227" s="192" t="s">
        <v>65</v>
      </c>
      <c r="F227" s="192" t="s">
        <v>1191</v>
      </c>
      <c r="G227" s="192">
        <v>41</v>
      </c>
      <c r="M227" s="192" t="s">
        <v>285</v>
      </c>
      <c r="N227" s="192" t="s">
        <v>359</v>
      </c>
    </row>
    <row r="228" spans="1:14" ht="15.5" x14ac:dyDescent="0.45">
      <c r="A228" s="191" t="s">
        <v>1193</v>
      </c>
      <c r="B228" s="192" t="s">
        <v>1323</v>
      </c>
      <c r="C228" s="192" t="s">
        <v>1194</v>
      </c>
      <c r="D228" s="192" t="s">
        <v>137</v>
      </c>
      <c r="E228" s="192" t="s">
        <v>67</v>
      </c>
      <c r="F228" s="192" t="s">
        <v>1195</v>
      </c>
      <c r="G228" s="192">
        <v>27</v>
      </c>
      <c r="M228" s="192" t="s">
        <v>285</v>
      </c>
      <c r="N228" s="192" t="s">
        <v>298</v>
      </c>
    </row>
    <row r="229" spans="1:14" ht="15.5" x14ac:dyDescent="0.45">
      <c r="A229" s="191" t="s">
        <v>1197</v>
      </c>
      <c r="B229" s="192" t="s">
        <v>1323</v>
      </c>
      <c r="C229" s="192" t="s">
        <v>1198</v>
      </c>
      <c r="D229" s="192" t="s">
        <v>348</v>
      </c>
      <c r="E229" s="192" t="s">
        <v>65</v>
      </c>
      <c r="F229" s="192" t="s">
        <v>1199</v>
      </c>
      <c r="G229" s="192">
        <v>41</v>
      </c>
      <c r="M229" s="192" t="s">
        <v>285</v>
      </c>
      <c r="N229" s="192" t="s">
        <v>298</v>
      </c>
    </row>
    <row r="230" spans="1:14" ht="15.5" x14ac:dyDescent="0.45">
      <c r="A230" s="191" t="s">
        <v>1201</v>
      </c>
      <c r="B230" s="192" t="s">
        <v>1323</v>
      </c>
      <c r="C230" s="192" t="s">
        <v>1202</v>
      </c>
      <c r="D230" s="192" t="s">
        <v>738</v>
      </c>
      <c r="E230" s="192" t="s">
        <v>65</v>
      </c>
      <c r="F230" s="192" t="s">
        <v>385</v>
      </c>
      <c r="G230" s="192">
        <v>59</v>
      </c>
      <c r="M230" s="192" t="s">
        <v>319</v>
      </c>
      <c r="N230" s="192" t="s">
        <v>359</v>
      </c>
    </row>
    <row r="231" spans="1:14" ht="15.5" x14ac:dyDescent="0.45">
      <c r="A231" s="191" t="s">
        <v>1204</v>
      </c>
      <c r="B231" s="192" t="s">
        <v>1323</v>
      </c>
      <c r="C231" s="192" t="s">
        <v>1205</v>
      </c>
      <c r="D231" s="192" t="s">
        <v>1206</v>
      </c>
      <c r="E231" s="192" t="s">
        <v>65</v>
      </c>
      <c r="F231" s="192" t="s">
        <v>1207</v>
      </c>
      <c r="G231" s="192">
        <v>28</v>
      </c>
      <c r="M231" s="192" t="s">
        <v>319</v>
      </c>
      <c r="N231" s="192" t="s">
        <v>359</v>
      </c>
    </row>
    <row r="232" spans="1:14" ht="15.5" x14ac:dyDescent="0.45">
      <c r="A232" s="191" t="s">
        <v>1211</v>
      </c>
      <c r="B232" s="192" t="s">
        <v>1323</v>
      </c>
      <c r="C232" s="192" t="s">
        <v>107</v>
      </c>
      <c r="D232" s="192" t="s">
        <v>132</v>
      </c>
      <c r="E232" s="192" t="s">
        <v>65</v>
      </c>
      <c r="F232" s="192" t="s">
        <v>1212</v>
      </c>
      <c r="G232" s="192">
        <v>23</v>
      </c>
      <c r="M232" s="192" t="s">
        <v>319</v>
      </c>
      <c r="N232" s="192" t="s">
        <v>359</v>
      </c>
    </row>
    <row r="233" spans="1:14" ht="15.5" x14ac:dyDescent="0.45">
      <c r="A233" s="191" t="s">
        <v>1214</v>
      </c>
      <c r="B233" s="192" t="s">
        <v>1323</v>
      </c>
      <c r="C233" s="192" t="s">
        <v>1215</v>
      </c>
      <c r="D233" s="192" t="s">
        <v>1216</v>
      </c>
      <c r="E233" s="192" t="s">
        <v>65</v>
      </c>
      <c r="F233" s="192" t="s">
        <v>1217</v>
      </c>
      <c r="G233" s="192">
        <v>26</v>
      </c>
      <c r="M233" s="192" t="s">
        <v>285</v>
      </c>
      <c r="N233" s="192" t="s">
        <v>298</v>
      </c>
    </row>
    <row r="234" spans="1:14" ht="15.5" x14ac:dyDescent="0.45">
      <c r="A234" s="191" t="s">
        <v>1219</v>
      </c>
      <c r="B234" s="192" t="s">
        <v>1323</v>
      </c>
      <c r="C234" s="192" t="s">
        <v>1220</v>
      </c>
      <c r="D234" s="192" t="s">
        <v>1221</v>
      </c>
      <c r="E234" s="192" t="s">
        <v>65</v>
      </c>
      <c r="F234" s="192" t="s">
        <v>304</v>
      </c>
      <c r="G234" s="192">
        <v>32</v>
      </c>
      <c r="M234" s="192" t="s">
        <v>285</v>
      </c>
      <c r="N234" s="192" t="s">
        <v>298</v>
      </c>
    </row>
    <row r="235" spans="1:14" ht="15.5" x14ac:dyDescent="0.45">
      <c r="A235" s="191" t="s">
        <v>1223</v>
      </c>
      <c r="B235" s="192" t="s">
        <v>1323</v>
      </c>
      <c r="C235" s="192" t="s">
        <v>104</v>
      </c>
      <c r="D235" s="192" t="s">
        <v>1224</v>
      </c>
      <c r="E235" s="192" t="s">
        <v>65</v>
      </c>
      <c r="F235" s="192" t="s">
        <v>1225</v>
      </c>
      <c r="G235" s="192">
        <v>34</v>
      </c>
      <c r="M235" s="192" t="s">
        <v>285</v>
      </c>
      <c r="N235" s="192" t="s">
        <v>298</v>
      </c>
    </row>
    <row r="236" spans="1:14" ht="15.5" x14ac:dyDescent="0.45">
      <c r="A236" s="191" t="s">
        <v>1227</v>
      </c>
      <c r="B236" s="192" t="s">
        <v>1323</v>
      </c>
      <c r="C236" s="192" t="s">
        <v>1228</v>
      </c>
      <c r="D236" s="192" t="s">
        <v>1229</v>
      </c>
      <c r="E236" s="192" t="s">
        <v>67</v>
      </c>
      <c r="F236" s="192" t="s">
        <v>657</v>
      </c>
      <c r="G236" s="192">
        <v>57</v>
      </c>
      <c r="M236" s="192" t="s">
        <v>319</v>
      </c>
      <c r="N236" s="192" t="s">
        <v>359</v>
      </c>
    </row>
    <row r="237" spans="1:14" ht="15.5" x14ac:dyDescent="0.45">
      <c r="A237" s="191" t="s">
        <v>1234</v>
      </c>
      <c r="B237" s="192" t="s">
        <v>1323</v>
      </c>
      <c r="C237" s="192" t="s">
        <v>1235</v>
      </c>
      <c r="D237" s="192" t="s">
        <v>109</v>
      </c>
      <c r="E237" s="192" t="s">
        <v>65</v>
      </c>
      <c r="F237" s="192" t="s">
        <v>1236</v>
      </c>
      <c r="G237" s="192">
        <v>21</v>
      </c>
      <c r="M237" s="192" t="s">
        <v>285</v>
      </c>
      <c r="N237" s="192" t="s">
        <v>298</v>
      </c>
    </row>
    <row r="238" spans="1:14" ht="15.5" x14ac:dyDescent="0.45">
      <c r="A238" s="191" t="s">
        <v>1241</v>
      </c>
      <c r="B238" s="192" t="s">
        <v>1323</v>
      </c>
      <c r="C238" s="192" t="s">
        <v>1242</v>
      </c>
      <c r="D238" s="192" t="s">
        <v>113</v>
      </c>
      <c r="E238" s="192" t="s">
        <v>65</v>
      </c>
      <c r="F238" s="192" t="s">
        <v>1243</v>
      </c>
      <c r="G238" s="192">
        <v>40</v>
      </c>
      <c r="M238" s="192" t="s">
        <v>285</v>
      </c>
      <c r="N238" s="192" t="s">
        <v>298</v>
      </c>
    </row>
    <row r="239" spans="1:14" ht="15.5" x14ac:dyDescent="0.45">
      <c r="A239" s="191" t="s">
        <v>1245</v>
      </c>
      <c r="B239" s="192" t="s">
        <v>1323</v>
      </c>
      <c r="C239" s="192" t="s">
        <v>1246</v>
      </c>
      <c r="D239" s="192" t="s">
        <v>1247</v>
      </c>
      <c r="E239" s="192" t="s">
        <v>65</v>
      </c>
      <c r="F239" s="192" t="s">
        <v>1248</v>
      </c>
      <c r="G239" s="192">
        <v>28</v>
      </c>
      <c r="M239" s="192" t="s">
        <v>319</v>
      </c>
      <c r="N239" s="192" t="s">
        <v>359</v>
      </c>
    </row>
    <row r="240" spans="1:14" ht="15.5" x14ac:dyDescent="0.45">
      <c r="A240" s="191" t="s">
        <v>1250</v>
      </c>
      <c r="B240" s="192" t="s">
        <v>1323</v>
      </c>
      <c r="C240" s="192" t="s">
        <v>1251</v>
      </c>
      <c r="D240" s="192" t="s">
        <v>104</v>
      </c>
      <c r="E240" s="192" t="s">
        <v>65</v>
      </c>
      <c r="F240" s="192" t="s">
        <v>377</v>
      </c>
      <c r="G240" s="192">
        <v>50</v>
      </c>
      <c r="M240" s="192" t="s">
        <v>285</v>
      </c>
      <c r="N240" s="192" t="s">
        <v>359</v>
      </c>
    </row>
    <row r="241" spans="1:14" ht="15.5" x14ac:dyDescent="0.45">
      <c r="A241" s="191" t="s">
        <v>1253</v>
      </c>
      <c r="B241" s="192" t="s">
        <v>1323</v>
      </c>
      <c r="C241" s="192" t="s">
        <v>1254</v>
      </c>
      <c r="D241" s="192" t="s">
        <v>1255</v>
      </c>
      <c r="E241" s="192" t="s">
        <v>65</v>
      </c>
      <c r="F241" s="192" t="s">
        <v>1256</v>
      </c>
      <c r="G241" s="192">
        <v>47</v>
      </c>
      <c r="M241" s="192" t="s">
        <v>319</v>
      </c>
      <c r="N241" s="192" t="s">
        <v>359</v>
      </c>
    </row>
    <row r="242" spans="1:14" ht="15.5" x14ac:dyDescent="0.45">
      <c r="A242" s="191" t="s">
        <v>1258</v>
      </c>
      <c r="B242" s="192" t="s">
        <v>1323</v>
      </c>
      <c r="C242" s="192" t="s">
        <v>1259</v>
      </c>
      <c r="D242" s="192" t="s">
        <v>129</v>
      </c>
      <c r="E242" s="192" t="s">
        <v>65</v>
      </c>
      <c r="F242" s="192" t="s">
        <v>1260</v>
      </c>
      <c r="G242" s="192">
        <v>25</v>
      </c>
      <c r="M242" s="192" t="s">
        <v>285</v>
      </c>
      <c r="N242" s="192" t="s">
        <v>953</v>
      </c>
    </row>
    <row r="243" spans="1:14" ht="15.5" x14ac:dyDescent="0.45">
      <c r="A243" s="191" t="s">
        <v>1262</v>
      </c>
      <c r="B243" s="192" t="s">
        <v>1323</v>
      </c>
      <c r="C243" s="192" t="s">
        <v>1263</v>
      </c>
      <c r="D243" s="192" t="s">
        <v>1264</v>
      </c>
      <c r="E243" s="192" t="s">
        <v>65</v>
      </c>
      <c r="F243" s="192" t="s">
        <v>304</v>
      </c>
      <c r="G243" s="192">
        <v>37</v>
      </c>
      <c r="M243" s="192" t="s">
        <v>285</v>
      </c>
      <c r="N243" s="192" t="s">
        <v>298</v>
      </c>
    </row>
    <row r="244" spans="1:14" ht="15.5" x14ac:dyDescent="0.45">
      <c r="A244" s="191" t="s">
        <v>1266</v>
      </c>
      <c r="B244" s="192" t="s">
        <v>1323</v>
      </c>
      <c r="C244" s="192" t="s">
        <v>1267</v>
      </c>
      <c r="D244" s="192" t="s">
        <v>1268</v>
      </c>
      <c r="E244" s="192" t="s">
        <v>65</v>
      </c>
      <c r="F244" s="192" t="s">
        <v>1269</v>
      </c>
      <c r="G244" s="192">
        <v>25</v>
      </c>
      <c r="M244" s="192" t="s">
        <v>319</v>
      </c>
      <c r="N244" s="192" t="s">
        <v>298</v>
      </c>
    </row>
    <row r="245" spans="1:14" ht="15.5" x14ac:dyDescent="0.45">
      <c r="A245" s="191" t="s">
        <v>1271</v>
      </c>
      <c r="B245" s="192" t="s">
        <v>1323</v>
      </c>
      <c r="C245" s="192" t="s">
        <v>1272</v>
      </c>
      <c r="D245" s="192" t="s">
        <v>108</v>
      </c>
      <c r="E245" s="192" t="s">
        <v>65</v>
      </c>
      <c r="F245" s="192" t="s">
        <v>1273</v>
      </c>
      <c r="G245" s="192">
        <v>26</v>
      </c>
      <c r="M245" s="192" t="s">
        <v>319</v>
      </c>
      <c r="N245" s="192" t="s">
        <v>359</v>
      </c>
    </row>
    <row r="246" spans="1:14" ht="15.5" x14ac:dyDescent="0.45">
      <c r="A246" s="191" t="s">
        <v>1277</v>
      </c>
      <c r="B246" s="192" t="s">
        <v>1323</v>
      </c>
      <c r="C246" s="192" t="s">
        <v>1278</v>
      </c>
      <c r="D246" s="192" t="s">
        <v>1216</v>
      </c>
      <c r="E246" s="192" t="s">
        <v>65</v>
      </c>
      <c r="F246" s="192" t="s">
        <v>934</v>
      </c>
      <c r="G246" s="192">
        <v>26</v>
      </c>
      <c r="M246" s="192" t="s">
        <v>285</v>
      </c>
      <c r="N246" s="192" t="s">
        <v>298</v>
      </c>
    </row>
    <row r="247" spans="1:14" ht="15.5" x14ac:dyDescent="0.45">
      <c r="A247" s="191" t="s">
        <v>1280</v>
      </c>
      <c r="B247" s="192" t="s">
        <v>1323</v>
      </c>
      <c r="C247" s="192" t="s">
        <v>1281</v>
      </c>
      <c r="D247" s="192" t="s">
        <v>114</v>
      </c>
      <c r="E247" s="192" t="s">
        <v>65</v>
      </c>
      <c r="F247" s="192" t="s">
        <v>1282</v>
      </c>
      <c r="G247" s="192">
        <v>49</v>
      </c>
      <c r="M247" s="192" t="s">
        <v>285</v>
      </c>
      <c r="N247" s="192" t="s">
        <v>359</v>
      </c>
    </row>
    <row r="248" spans="1:14" ht="15.5" x14ac:dyDescent="0.45">
      <c r="A248" s="191" t="s">
        <v>1284</v>
      </c>
      <c r="B248" s="192" t="s">
        <v>1323</v>
      </c>
      <c r="C248" s="192" t="s">
        <v>1285</v>
      </c>
      <c r="D248" s="192" t="s">
        <v>1286</v>
      </c>
      <c r="E248" s="192" t="s">
        <v>65</v>
      </c>
      <c r="F248" s="192" t="s">
        <v>929</v>
      </c>
      <c r="G248" s="192">
        <v>38</v>
      </c>
      <c r="M248" s="192" t="s">
        <v>285</v>
      </c>
      <c r="N248" s="192" t="s">
        <v>298</v>
      </c>
    </row>
    <row r="249" spans="1:14" ht="15.5" x14ac:dyDescent="0.45">
      <c r="A249" s="191" t="s">
        <v>1288</v>
      </c>
      <c r="B249" s="192" t="s">
        <v>1323</v>
      </c>
      <c r="C249" s="192" t="s">
        <v>1289</v>
      </c>
      <c r="D249" s="192" t="s">
        <v>482</v>
      </c>
      <c r="E249" s="192" t="s">
        <v>65</v>
      </c>
      <c r="F249" s="192" t="s">
        <v>1290</v>
      </c>
      <c r="G249" s="192">
        <v>31</v>
      </c>
      <c r="M249" s="192" t="s">
        <v>285</v>
      </c>
      <c r="N249" s="192" t="s">
        <v>298</v>
      </c>
    </row>
    <row r="250" spans="1:14" ht="15.5" x14ac:dyDescent="0.45">
      <c r="A250" s="191" t="s">
        <v>1297</v>
      </c>
      <c r="B250" s="192" t="s">
        <v>1323</v>
      </c>
      <c r="C250" s="192" t="s">
        <v>298</v>
      </c>
      <c r="D250" s="192" t="s">
        <v>299</v>
      </c>
      <c r="E250" s="192" t="s">
        <v>65</v>
      </c>
      <c r="F250" s="192" t="s">
        <v>905</v>
      </c>
      <c r="G250" s="192">
        <v>39</v>
      </c>
      <c r="M250" s="192" t="s">
        <v>319</v>
      </c>
      <c r="N250" s="192" t="s">
        <v>359</v>
      </c>
    </row>
    <row r="251" spans="1:14" ht="15.5" x14ac:dyDescent="0.45">
      <c r="A251" s="191" t="s">
        <v>1317</v>
      </c>
      <c r="B251" s="192" t="s">
        <v>1323</v>
      </c>
      <c r="C251" s="192" t="s">
        <v>1318</v>
      </c>
      <c r="D251" s="192" t="s">
        <v>1319</v>
      </c>
      <c r="E251" s="192" t="s">
        <v>65</v>
      </c>
      <c r="F251" s="192" t="s">
        <v>934</v>
      </c>
      <c r="G251" s="192">
        <v>43</v>
      </c>
      <c r="M251" s="192" t="s">
        <v>285</v>
      </c>
      <c r="N251" s="192" t="s">
        <v>298</v>
      </c>
    </row>
  </sheetData>
  <sortState ref="B17:M155">
    <sortCondition ref="C17:C155"/>
  </sortState>
  <mergeCells count="2">
    <mergeCell ref="Q1:R1"/>
    <mergeCell ref="S1:T1"/>
  </mergeCells>
  <pageMargins left="0.7" right="0.7" top="0.75" bottom="0.75" header="0.3" footer="0.3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237"/>
  <sheetViews>
    <sheetView topLeftCell="A22" zoomScale="64" zoomScaleNormal="64" workbookViewId="0">
      <selection activeCell="D17" sqref="D17"/>
    </sheetView>
  </sheetViews>
  <sheetFormatPr baseColWidth="10" defaultColWidth="13.7265625" defaultRowHeight="12.5" x14ac:dyDescent="0.25"/>
  <cols>
    <col min="1" max="1" width="19.453125" style="190" customWidth="1"/>
    <col min="2" max="3" width="13.7265625" style="190"/>
    <col min="4" max="8" width="13.7265625" style="190" customWidth="1"/>
    <col min="9" max="9" width="13.7265625" style="190"/>
    <col min="10" max="10" width="36" style="190" bestFit="1" customWidth="1"/>
    <col min="11" max="11" width="31.1796875" style="190" bestFit="1" customWidth="1"/>
    <col min="12" max="15" width="13.7265625" style="190"/>
    <col min="16" max="16" width="13.7265625" style="190" customWidth="1"/>
    <col min="17" max="17" width="17.1796875" style="190" customWidth="1"/>
    <col min="18" max="18" width="13.7265625" style="190" customWidth="1"/>
    <col min="19" max="19" width="18" style="190" customWidth="1"/>
    <col min="20" max="20" width="13.7265625" style="190" customWidth="1"/>
    <col min="21" max="16384" width="13.7265625" style="190"/>
  </cols>
  <sheetData>
    <row r="1" spans="1:20" x14ac:dyDescent="0.25">
      <c r="A1" s="190" t="s">
        <v>265</v>
      </c>
      <c r="B1" s="190" t="s">
        <v>61</v>
      </c>
      <c r="C1" s="190" t="s">
        <v>60</v>
      </c>
      <c r="D1" s="190" t="s">
        <v>266</v>
      </c>
      <c r="E1" s="190" t="s">
        <v>267</v>
      </c>
      <c r="F1" s="190" t="s">
        <v>268</v>
      </c>
      <c r="G1" s="190" t="s">
        <v>269</v>
      </c>
      <c r="H1" s="190" t="s">
        <v>270</v>
      </c>
      <c r="I1" s="190" t="s">
        <v>271</v>
      </c>
      <c r="J1" s="190" t="s">
        <v>272</v>
      </c>
      <c r="K1" s="190" t="s">
        <v>273</v>
      </c>
      <c r="L1" s="190" t="s">
        <v>274</v>
      </c>
      <c r="M1" s="190" t="s">
        <v>275</v>
      </c>
      <c r="N1" s="190" t="s">
        <v>276</v>
      </c>
      <c r="O1" s="190" t="s">
        <v>22</v>
      </c>
      <c r="P1" s="190" t="s">
        <v>20</v>
      </c>
      <c r="Q1" s="190" t="s">
        <v>277</v>
      </c>
      <c r="R1" s="190" t="s">
        <v>278</v>
      </c>
      <c r="S1" s="190" t="s">
        <v>279</v>
      </c>
      <c r="T1" s="190" t="s">
        <v>280</v>
      </c>
    </row>
    <row r="2" spans="1:20" ht="15.5" x14ac:dyDescent="0.45">
      <c r="A2" s="192" t="s">
        <v>282</v>
      </c>
      <c r="B2" s="192" t="s">
        <v>1355</v>
      </c>
      <c r="C2" s="191">
        <v>102933</v>
      </c>
      <c r="D2" s="192" t="s">
        <v>284</v>
      </c>
      <c r="E2" s="192" t="s">
        <v>1321</v>
      </c>
      <c r="F2" s="192">
        <v>11</v>
      </c>
      <c r="G2" s="192" t="s">
        <v>285</v>
      </c>
      <c r="H2" s="192" t="s">
        <v>286</v>
      </c>
      <c r="I2" s="192" t="s">
        <v>287</v>
      </c>
      <c r="J2" s="192" t="s">
        <v>288</v>
      </c>
      <c r="K2" s="192" t="s">
        <v>289</v>
      </c>
      <c r="L2" s="192" t="s">
        <v>290</v>
      </c>
      <c r="M2" s="192" t="s">
        <v>291</v>
      </c>
      <c r="N2" s="193">
        <v>39052</v>
      </c>
      <c r="O2" s="192">
        <v>47</v>
      </c>
      <c r="P2" s="192" t="s">
        <v>65</v>
      </c>
      <c r="Q2" s="191" t="s">
        <v>292</v>
      </c>
      <c r="R2" s="192">
        <v>215</v>
      </c>
      <c r="S2" s="192" t="s">
        <v>293</v>
      </c>
      <c r="T2" s="192" t="s">
        <v>294</v>
      </c>
    </row>
    <row r="3" spans="1:20" s="192" customFormat="1" ht="15.5" x14ac:dyDescent="0.45">
      <c r="A3" s="192" t="s">
        <v>315</v>
      </c>
      <c r="B3" s="192" t="s">
        <v>1356</v>
      </c>
      <c r="C3" s="191">
        <v>10521382</v>
      </c>
      <c r="D3" s="192" t="s">
        <v>317</v>
      </c>
      <c r="E3" s="192" t="s">
        <v>1321</v>
      </c>
      <c r="F3" s="192">
        <v>2</v>
      </c>
      <c r="G3" s="192" t="s">
        <v>319</v>
      </c>
      <c r="H3" s="192" t="s">
        <v>286</v>
      </c>
      <c r="I3" s="192" t="s">
        <v>320</v>
      </c>
      <c r="J3" s="192" t="s">
        <v>321</v>
      </c>
      <c r="K3" s="192" t="s">
        <v>322</v>
      </c>
      <c r="L3" s="192" t="s">
        <v>323</v>
      </c>
      <c r="M3" s="192" t="s">
        <v>324</v>
      </c>
      <c r="N3" s="193">
        <v>42618</v>
      </c>
      <c r="O3" s="192">
        <v>24</v>
      </c>
      <c r="P3" s="192" t="s">
        <v>65</v>
      </c>
      <c r="Q3" s="191" t="s">
        <v>325</v>
      </c>
      <c r="T3" s="192" t="s">
        <v>326</v>
      </c>
    </row>
    <row r="4" spans="1:20" s="192" customFormat="1" ht="15.5" x14ac:dyDescent="0.45">
      <c r="A4" s="192" t="s">
        <v>284</v>
      </c>
      <c r="B4" s="192" t="s">
        <v>1357</v>
      </c>
      <c r="C4" s="191">
        <v>103045</v>
      </c>
      <c r="D4" s="192" t="s">
        <v>347</v>
      </c>
      <c r="E4" s="192" t="s">
        <v>1321</v>
      </c>
      <c r="F4" s="192">
        <v>28</v>
      </c>
      <c r="G4" s="192" t="s">
        <v>319</v>
      </c>
      <c r="H4" s="192" t="s">
        <v>286</v>
      </c>
      <c r="I4" s="192" t="s">
        <v>349</v>
      </c>
      <c r="J4" s="192" t="s">
        <v>350</v>
      </c>
      <c r="K4" s="192" t="s">
        <v>351</v>
      </c>
      <c r="L4" s="192" t="s">
        <v>352</v>
      </c>
      <c r="M4" s="192" t="s">
        <v>353</v>
      </c>
      <c r="N4" s="193">
        <v>32944</v>
      </c>
      <c r="O4" s="192">
        <v>51</v>
      </c>
      <c r="P4" s="192" t="s">
        <v>65</v>
      </c>
      <c r="Q4" s="191" t="s">
        <v>354</v>
      </c>
      <c r="R4" s="192">
        <v>365</v>
      </c>
      <c r="S4" s="192" t="s">
        <v>355</v>
      </c>
      <c r="T4" s="192" t="s">
        <v>356</v>
      </c>
    </row>
    <row r="5" spans="1:20" s="192" customFormat="1" ht="15.5" x14ac:dyDescent="0.45">
      <c r="A5" s="192" t="s">
        <v>296</v>
      </c>
      <c r="B5" s="192" t="s">
        <v>1358</v>
      </c>
      <c r="C5" s="191">
        <v>104634</v>
      </c>
      <c r="D5" s="192" t="s">
        <v>298</v>
      </c>
      <c r="E5" s="192" t="s">
        <v>1323</v>
      </c>
      <c r="F5" s="192">
        <v>10</v>
      </c>
      <c r="G5" s="192" t="s">
        <v>285</v>
      </c>
      <c r="H5" s="192" t="s">
        <v>300</v>
      </c>
      <c r="I5" s="192" t="s">
        <v>301</v>
      </c>
      <c r="J5" s="192" t="s">
        <v>302</v>
      </c>
      <c r="K5" s="192" t="s">
        <v>303</v>
      </c>
      <c r="L5" s="192" t="s">
        <v>304</v>
      </c>
      <c r="M5" s="192" t="s">
        <v>291</v>
      </c>
      <c r="N5" s="193">
        <v>39448</v>
      </c>
      <c r="O5" s="192">
        <v>41</v>
      </c>
      <c r="P5" s="192" t="s">
        <v>65</v>
      </c>
      <c r="Q5" s="191" t="s">
        <v>305</v>
      </c>
      <c r="R5" s="192">
        <v>240</v>
      </c>
      <c r="S5" s="192" t="s">
        <v>306</v>
      </c>
      <c r="T5" s="192" t="s">
        <v>307</v>
      </c>
    </row>
    <row r="6" spans="1:20" s="192" customFormat="1" ht="15.5" x14ac:dyDescent="0.45">
      <c r="A6" s="192" t="s">
        <v>309</v>
      </c>
      <c r="B6" s="192" t="s">
        <v>1105</v>
      </c>
      <c r="C6" s="191">
        <v>104692</v>
      </c>
      <c r="D6" s="192" t="s">
        <v>298</v>
      </c>
      <c r="E6" s="192" t="s">
        <v>1323</v>
      </c>
      <c r="F6" s="192">
        <v>10</v>
      </c>
      <c r="G6" s="192" t="s">
        <v>285</v>
      </c>
      <c r="H6" s="192" t="s">
        <v>300</v>
      </c>
      <c r="I6" s="192" t="s">
        <v>287</v>
      </c>
      <c r="J6" s="192" t="s">
        <v>288</v>
      </c>
      <c r="K6" s="192" t="s">
        <v>289</v>
      </c>
      <c r="L6" s="192" t="s">
        <v>311</v>
      </c>
      <c r="M6" s="192" t="s">
        <v>291</v>
      </c>
      <c r="N6" s="193">
        <v>39448</v>
      </c>
      <c r="O6" s="194">
        <v>57</v>
      </c>
      <c r="P6" s="192" t="s">
        <v>65</v>
      </c>
      <c r="Q6" s="191" t="s">
        <v>312</v>
      </c>
      <c r="R6" s="192">
        <v>190</v>
      </c>
      <c r="S6" s="192" t="s">
        <v>313</v>
      </c>
      <c r="T6" s="192" t="s">
        <v>294</v>
      </c>
    </row>
    <row r="7" spans="1:20" s="192" customFormat="1" ht="15.5" x14ac:dyDescent="0.45">
      <c r="A7" s="192" t="s">
        <v>1334</v>
      </c>
      <c r="B7" s="192" t="s">
        <v>1359</v>
      </c>
      <c r="C7" s="191">
        <v>102936</v>
      </c>
      <c r="D7" s="192" t="s">
        <v>368</v>
      </c>
      <c r="E7" s="192" t="s">
        <v>1321</v>
      </c>
      <c r="F7" s="192">
        <v>12</v>
      </c>
      <c r="G7" s="192" t="s">
        <v>285</v>
      </c>
      <c r="H7" s="192" t="s">
        <v>286</v>
      </c>
      <c r="I7" s="192" t="s">
        <v>361</v>
      </c>
      <c r="J7" s="192" t="s">
        <v>362</v>
      </c>
      <c r="K7" s="192" t="s">
        <v>289</v>
      </c>
      <c r="L7" s="192" t="s">
        <v>370</v>
      </c>
      <c r="M7" s="192" t="s">
        <v>291</v>
      </c>
      <c r="N7" s="193">
        <v>38733</v>
      </c>
      <c r="O7" s="192">
        <v>43</v>
      </c>
      <c r="P7" s="192" t="s">
        <v>65</v>
      </c>
      <c r="Q7" s="191" t="s">
        <v>371</v>
      </c>
      <c r="R7" s="192">
        <v>215</v>
      </c>
      <c r="S7" s="192" t="s">
        <v>293</v>
      </c>
      <c r="T7" s="192" t="s">
        <v>334</v>
      </c>
    </row>
    <row r="8" spans="1:20" s="192" customFormat="1" ht="15.5" x14ac:dyDescent="0.45">
      <c r="A8" s="192" t="s">
        <v>1335</v>
      </c>
      <c r="B8" s="192" t="s">
        <v>1360</v>
      </c>
      <c r="C8" s="191">
        <v>103038</v>
      </c>
      <c r="D8" s="192" t="s">
        <v>317</v>
      </c>
      <c r="E8" s="192" t="s">
        <v>1321</v>
      </c>
      <c r="F8" s="192">
        <v>32</v>
      </c>
      <c r="G8" s="192" t="s">
        <v>285</v>
      </c>
      <c r="H8" s="192" t="s">
        <v>286</v>
      </c>
      <c r="I8" s="192" t="s">
        <v>374</v>
      </c>
      <c r="J8" s="192" t="s">
        <v>375</v>
      </c>
      <c r="K8" s="192" t="s">
        <v>376</v>
      </c>
      <c r="L8" s="192" t="s">
        <v>377</v>
      </c>
      <c r="M8" s="192" t="s">
        <v>291</v>
      </c>
      <c r="N8" s="193">
        <v>31503</v>
      </c>
      <c r="O8" s="192">
        <v>52</v>
      </c>
      <c r="P8" s="192" t="s">
        <v>65</v>
      </c>
      <c r="Q8" s="191" t="s">
        <v>378</v>
      </c>
      <c r="R8" s="192">
        <v>240</v>
      </c>
      <c r="S8" s="192" t="s">
        <v>306</v>
      </c>
      <c r="T8" s="192" t="s">
        <v>379</v>
      </c>
    </row>
    <row r="9" spans="1:20" s="192" customFormat="1" ht="15.5" x14ac:dyDescent="0.45">
      <c r="A9" s="192" t="s">
        <v>381</v>
      </c>
      <c r="B9" s="192" t="s">
        <v>238</v>
      </c>
      <c r="C9" s="191">
        <v>103021</v>
      </c>
      <c r="D9" s="192" t="s">
        <v>383</v>
      </c>
      <c r="E9" s="192" t="s">
        <v>1321</v>
      </c>
      <c r="F9" s="192">
        <v>27</v>
      </c>
      <c r="G9" s="192" t="s">
        <v>319</v>
      </c>
      <c r="H9" s="192" t="s">
        <v>286</v>
      </c>
      <c r="I9" s="192" t="s">
        <v>384</v>
      </c>
      <c r="J9" s="192" t="s">
        <v>385</v>
      </c>
      <c r="K9" s="192" t="s">
        <v>386</v>
      </c>
      <c r="L9" s="192" t="s">
        <v>387</v>
      </c>
      <c r="M9" s="192" t="s">
        <v>388</v>
      </c>
      <c r="N9" s="193">
        <v>33266</v>
      </c>
      <c r="O9" s="192">
        <v>56</v>
      </c>
      <c r="P9" s="192" t="s">
        <v>65</v>
      </c>
      <c r="Q9" s="191" t="s">
        <v>389</v>
      </c>
      <c r="R9" s="192">
        <v>305</v>
      </c>
      <c r="S9" s="192" t="s">
        <v>390</v>
      </c>
      <c r="T9" s="192" t="s">
        <v>391</v>
      </c>
    </row>
    <row r="10" spans="1:20" s="192" customFormat="1" ht="15.5" x14ac:dyDescent="0.45">
      <c r="A10" s="192" t="s">
        <v>393</v>
      </c>
      <c r="B10" s="192" t="s">
        <v>1361</v>
      </c>
      <c r="C10" s="191">
        <v>103070</v>
      </c>
      <c r="D10" s="192" t="s">
        <v>368</v>
      </c>
      <c r="E10" s="192" t="s">
        <v>1321</v>
      </c>
      <c r="F10" s="192">
        <v>35</v>
      </c>
      <c r="G10" s="192" t="s">
        <v>285</v>
      </c>
      <c r="H10" s="192" t="s">
        <v>286</v>
      </c>
      <c r="I10" s="192" t="s">
        <v>287</v>
      </c>
      <c r="J10" s="192" t="s">
        <v>288</v>
      </c>
      <c r="K10" s="192" t="s">
        <v>289</v>
      </c>
      <c r="L10" s="192" t="s">
        <v>395</v>
      </c>
      <c r="M10" s="192" t="s">
        <v>291</v>
      </c>
      <c r="N10" s="193">
        <v>30518</v>
      </c>
      <c r="O10" s="192">
        <v>55</v>
      </c>
      <c r="P10" s="192" t="s">
        <v>65</v>
      </c>
      <c r="Q10" s="191" t="s">
        <v>396</v>
      </c>
      <c r="R10" s="192">
        <v>190</v>
      </c>
      <c r="S10" s="192" t="s">
        <v>313</v>
      </c>
      <c r="T10" s="192" t="s">
        <v>397</v>
      </c>
    </row>
    <row r="11" spans="1:20" s="192" customFormat="1" ht="15.5" x14ac:dyDescent="0.45">
      <c r="A11" s="192" t="s">
        <v>1076</v>
      </c>
      <c r="B11" s="192" t="s">
        <v>1048</v>
      </c>
      <c r="C11" s="191">
        <v>191283</v>
      </c>
      <c r="D11" s="192" t="s">
        <v>330</v>
      </c>
      <c r="E11" s="192" t="s">
        <v>1322</v>
      </c>
      <c r="F11" s="192">
        <v>10</v>
      </c>
      <c r="G11" s="192" t="s">
        <v>285</v>
      </c>
      <c r="H11" s="192" t="s">
        <v>331</v>
      </c>
      <c r="I11" s="192" t="s">
        <v>287</v>
      </c>
      <c r="J11" s="192" t="s">
        <v>288</v>
      </c>
      <c r="K11" s="192" t="s">
        <v>289</v>
      </c>
      <c r="L11" s="192" t="s">
        <v>332</v>
      </c>
      <c r="M11" s="192" t="s">
        <v>291</v>
      </c>
      <c r="N11" s="193">
        <v>39417</v>
      </c>
      <c r="O11" s="192">
        <v>52</v>
      </c>
      <c r="P11" s="192" t="s">
        <v>65</v>
      </c>
      <c r="Q11" s="191" t="s">
        <v>1077</v>
      </c>
      <c r="R11" s="192">
        <v>240</v>
      </c>
      <c r="S11" s="192" t="s">
        <v>306</v>
      </c>
      <c r="T11" s="192" t="s">
        <v>334</v>
      </c>
    </row>
    <row r="12" spans="1:20" s="192" customFormat="1" ht="15.5" x14ac:dyDescent="0.45">
      <c r="A12" s="192" t="s">
        <v>399</v>
      </c>
      <c r="B12" s="192" t="s">
        <v>1359</v>
      </c>
      <c r="C12" s="191">
        <v>102998</v>
      </c>
      <c r="D12" s="192" t="s">
        <v>260</v>
      </c>
      <c r="E12" s="192" t="s">
        <v>1321</v>
      </c>
      <c r="F12" s="192">
        <v>23</v>
      </c>
      <c r="G12" s="192" t="s">
        <v>319</v>
      </c>
      <c r="H12" s="192" t="s">
        <v>286</v>
      </c>
      <c r="I12" s="192" t="s">
        <v>401</v>
      </c>
      <c r="J12" s="192" t="s">
        <v>402</v>
      </c>
      <c r="K12" s="192" t="s">
        <v>403</v>
      </c>
      <c r="L12" s="192" t="s">
        <v>404</v>
      </c>
      <c r="M12" s="192" t="s">
        <v>353</v>
      </c>
      <c r="N12" s="193">
        <v>34820</v>
      </c>
      <c r="O12" s="192">
        <v>47</v>
      </c>
      <c r="P12" s="192" t="s">
        <v>65</v>
      </c>
      <c r="Q12" s="191" t="s">
        <v>405</v>
      </c>
      <c r="R12" s="192">
        <v>365</v>
      </c>
      <c r="S12" s="192" t="s">
        <v>355</v>
      </c>
      <c r="T12" s="192" t="s">
        <v>356</v>
      </c>
    </row>
    <row r="13" spans="1:20" s="192" customFormat="1" ht="15.5" x14ac:dyDescent="0.45">
      <c r="A13" s="192" t="s">
        <v>407</v>
      </c>
      <c r="B13" s="192" t="s">
        <v>1362</v>
      </c>
      <c r="C13" s="191">
        <v>103009</v>
      </c>
      <c r="D13" s="192" t="s">
        <v>284</v>
      </c>
      <c r="E13" s="192" t="s">
        <v>1321</v>
      </c>
      <c r="F13" s="192">
        <v>11</v>
      </c>
      <c r="G13" s="192" t="s">
        <v>285</v>
      </c>
      <c r="H13" s="192" t="s">
        <v>286</v>
      </c>
      <c r="I13" s="192" t="s">
        <v>287</v>
      </c>
      <c r="J13" s="192" t="s">
        <v>288</v>
      </c>
      <c r="K13" s="192" t="s">
        <v>289</v>
      </c>
      <c r="L13" s="192" t="s">
        <v>395</v>
      </c>
      <c r="M13" s="192" t="s">
        <v>291</v>
      </c>
      <c r="N13" s="193">
        <v>39326</v>
      </c>
      <c r="O13" s="192">
        <v>51</v>
      </c>
      <c r="P13" s="192" t="s">
        <v>65</v>
      </c>
      <c r="Q13" s="191" t="s">
        <v>408</v>
      </c>
      <c r="R13" s="192">
        <v>170</v>
      </c>
      <c r="S13" s="192" t="s">
        <v>409</v>
      </c>
      <c r="T13" s="192" t="s">
        <v>397</v>
      </c>
    </row>
    <row r="14" spans="1:20" s="192" customFormat="1" ht="15.5" x14ac:dyDescent="0.45">
      <c r="A14" s="192" t="s">
        <v>358</v>
      </c>
      <c r="B14" s="192" t="s">
        <v>1363</v>
      </c>
      <c r="C14" s="191">
        <v>104640</v>
      </c>
      <c r="D14" s="192" t="s">
        <v>359</v>
      </c>
      <c r="E14" s="192" t="s">
        <v>1323</v>
      </c>
      <c r="F14" s="192">
        <v>10</v>
      </c>
      <c r="G14" s="192" t="s">
        <v>285</v>
      </c>
      <c r="H14" s="192" t="s">
        <v>300</v>
      </c>
      <c r="I14" s="192" t="s">
        <v>361</v>
      </c>
      <c r="J14" s="192" t="s">
        <v>362</v>
      </c>
      <c r="K14" s="192" t="s">
        <v>289</v>
      </c>
      <c r="L14" s="192" t="s">
        <v>363</v>
      </c>
      <c r="M14" s="192" t="s">
        <v>291</v>
      </c>
      <c r="N14" s="193">
        <v>39448</v>
      </c>
      <c r="O14" s="194">
        <v>57</v>
      </c>
      <c r="P14" s="192" t="s">
        <v>65</v>
      </c>
      <c r="Q14" s="191" t="s">
        <v>364</v>
      </c>
      <c r="R14" s="192">
        <v>225</v>
      </c>
      <c r="S14" s="192" t="s">
        <v>365</v>
      </c>
      <c r="T14" s="192" t="s">
        <v>294</v>
      </c>
    </row>
    <row r="15" spans="1:20" s="192" customFormat="1" ht="15.5" x14ac:dyDescent="0.45">
      <c r="A15" s="192" t="s">
        <v>921</v>
      </c>
      <c r="B15" s="192" t="s">
        <v>1364</v>
      </c>
      <c r="C15" s="191">
        <v>104628</v>
      </c>
      <c r="D15" s="192" t="s">
        <v>298</v>
      </c>
      <c r="E15" s="192" t="s">
        <v>1323</v>
      </c>
      <c r="F15" s="192">
        <v>10</v>
      </c>
      <c r="G15" s="192" t="s">
        <v>285</v>
      </c>
      <c r="H15" s="192" t="s">
        <v>300</v>
      </c>
      <c r="I15" s="192" t="s">
        <v>301</v>
      </c>
      <c r="J15" s="192" t="s">
        <v>302</v>
      </c>
      <c r="K15" s="192" t="s">
        <v>303</v>
      </c>
      <c r="L15" s="192" t="s">
        <v>304</v>
      </c>
      <c r="M15" s="192" t="s">
        <v>291</v>
      </c>
      <c r="N15" s="193">
        <v>39448</v>
      </c>
      <c r="O15" s="192">
        <v>45</v>
      </c>
      <c r="P15" s="192" t="s">
        <v>65</v>
      </c>
      <c r="Q15" s="191" t="s">
        <v>922</v>
      </c>
      <c r="R15" s="192">
        <v>255</v>
      </c>
      <c r="S15" s="192" t="s">
        <v>449</v>
      </c>
      <c r="T15" s="192" t="s">
        <v>307</v>
      </c>
    </row>
    <row r="16" spans="1:20" s="192" customFormat="1" ht="15.5" x14ac:dyDescent="0.45">
      <c r="A16" s="192" t="s">
        <v>411</v>
      </c>
      <c r="B16" s="192" t="s">
        <v>1365</v>
      </c>
      <c r="C16" s="191">
        <v>104383</v>
      </c>
      <c r="D16" s="192" t="s">
        <v>413</v>
      </c>
      <c r="E16" s="192" t="s">
        <v>1321</v>
      </c>
      <c r="F16" s="192">
        <v>10</v>
      </c>
      <c r="G16" s="192" t="s">
        <v>285</v>
      </c>
      <c r="H16" s="192" t="s">
        <v>286</v>
      </c>
      <c r="I16" s="192" t="s">
        <v>287</v>
      </c>
      <c r="J16" s="192" t="s">
        <v>288</v>
      </c>
      <c r="K16" s="192" t="s">
        <v>289</v>
      </c>
      <c r="L16" s="192" t="s">
        <v>290</v>
      </c>
      <c r="M16" s="192" t="s">
        <v>291</v>
      </c>
      <c r="N16" s="193">
        <v>39412</v>
      </c>
      <c r="O16" s="192">
        <v>37</v>
      </c>
      <c r="P16" s="192" t="s">
        <v>65</v>
      </c>
      <c r="Q16" s="191" t="s">
        <v>415</v>
      </c>
      <c r="R16" s="192">
        <v>190</v>
      </c>
      <c r="S16" s="192" t="s">
        <v>313</v>
      </c>
      <c r="T16" s="192" t="s">
        <v>294</v>
      </c>
    </row>
    <row r="17" spans="1:20" s="192" customFormat="1" ht="15.5" x14ac:dyDescent="0.45">
      <c r="A17" s="192" t="s">
        <v>1177</v>
      </c>
      <c r="B17" s="192" t="s">
        <v>1366</v>
      </c>
      <c r="C17" s="191">
        <v>240339</v>
      </c>
      <c r="D17" s="192" t="s">
        <v>336</v>
      </c>
      <c r="E17" s="192" t="s">
        <v>1322</v>
      </c>
      <c r="F17" s="192">
        <v>6</v>
      </c>
      <c r="G17" s="192" t="s">
        <v>285</v>
      </c>
      <c r="H17" s="192" t="s">
        <v>331</v>
      </c>
      <c r="I17" s="192" t="s">
        <v>374</v>
      </c>
      <c r="J17" s="192" t="s">
        <v>375</v>
      </c>
      <c r="K17" s="192" t="s">
        <v>376</v>
      </c>
      <c r="L17" s="192" t="s">
        <v>377</v>
      </c>
      <c r="M17" s="192" t="s">
        <v>388</v>
      </c>
      <c r="N17" s="193">
        <v>41061</v>
      </c>
      <c r="O17" s="192">
        <v>53</v>
      </c>
      <c r="P17" s="192" t="s">
        <v>65</v>
      </c>
      <c r="Q17" s="191" t="s">
        <v>1179</v>
      </c>
      <c r="R17" s="192">
        <v>285</v>
      </c>
      <c r="S17" s="192" t="s">
        <v>576</v>
      </c>
      <c r="T17" s="192" t="s">
        <v>379</v>
      </c>
    </row>
    <row r="18" spans="1:20" s="192" customFormat="1" ht="15.5" x14ac:dyDescent="0.45">
      <c r="A18" s="192" t="s">
        <v>417</v>
      </c>
      <c r="B18" s="192" t="s">
        <v>1367</v>
      </c>
      <c r="C18" s="191">
        <v>102944</v>
      </c>
      <c r="D18" s="192" t="s">
        <v>368</v>
      </c>
      <c r="E18" s="192" t="s">
        <v>1321</v>
      </c>
      <c r="F18" s="192">
        <v>12</v>
      </c>
      <c r="G18" s="192" t="s">
        <v>285</v>
      </c>
      <c r="H18" s="192" t="s">
        <v>286</v>
      </c>
      <c r="I18" s="192" t="s">
        <v>419</v>
      </c>
      <c r="J18" s="192" t="s">
        <v>420</v>
      </c>
      <c r="K18" s="192" t="s">
        <v>421</v>
      </c>
      <c r="L18" s="192" t="s">
        <v>370</v>
      </c>
      <c r="M18" s="192" t="s">
        <v>291</v>
      </c>
      <c r="N18" s="193">
        <v>38808</v>
      </c>
      <c r="O18" s="192">
        <v>49</v>
      </c>
      <c r="P18" s="192" t="s">
        <v>65</v>
      </c>
      <c r="Q18" s="191" t="s">
        <v>422</v>
      </c>
      <c r="R18" s="192">
        <v>215</v>
      </c>
      <c r="S18" s="192" t="s">
        <v>293</v>
      </c>
      <c r="T18" s="192" t="s">
        <v>334</v>
      </c>
    </row>
    <row r="19" spans="1:20" s="192" customFormat="1" ht="15.5" x14ac:dyDescent="0.45">
      <c r="A19" s="190" t="s">
        <v>424</v>
      </c>
      <c r="B19" s="190" t="s">
        <v>1368</v>
      </c>
      <c r="C19" s="195">
        <v>103071</v>
      </c>
      <c r="D19" s="190" t="s">
        <v>426</v>
      </c>
      <c r="E19" s="190" t="s">
        <v>1321</v>
      </c>
      <c r="F19" s="190">
        <v>35</v>
      </c>
      <c r="G19" s="190" t="s">
        <v>285</v>
      </c>
      <c r="H19" s="190" t="s">
        <v>286</v>
      </c>
      <c r="I19" s="190" t="s">
        <v>428</v>
      </c>
      <c r="J19" s="190" t="s">
        <v>429</v>
      </c>
      <c r="K19" s="190" t="s">
        <v>430</v>
      </c>
      <c r="L19" s="190" t="s">
        <v>431</v>
      </c>
      <c r="M19" s="190" t="s">
        <v>291</v>
      </c>
      <c r="N19" s="196">
        <v>30529</v>
      </c>
      <c r="O19" s="190">
        <v>59</v>
      </c>
      <c r="P19" s="190" t="s">
        <v>67</v>
      </c>
      <c r="Q19" s="195" t="s">
        <v>432</v>
      </c>
      <c r="R19" s="190">
        <v>240</v>
      </c>
      <c r="S19" s="190" t="s">
        <v>306</v>
      </c>
      <c r="T19" s="190" t="s">
        <v>379</v>
      </c>
    </row>
    <row r="20" spans="1:20" ht="15.5" x14ac:dyDescent="0.45">
      <c r="A20" s="192" t="s">
        <v>1145</v>
      </c>
      <c r="B20" s="192" t="s">
        <v>1058</v>
      </c>
      <c r="C20" s="191">
        <v>191742</v>
      </c>
      <c r="D20" s="192" t="s">
        <v>330</v>
      </c>
      <c r="E20" s="192" t="s">
        <v>1322</v>
      </c>
      <c r="F20" s="192">
        <v>11</v>
      </c>
      <c r="G20" s="192" t="s">
        <v>285</v>
      </c>
      <c r="H20" s="192" t="s">
        <v>331</v>
      </c>
      <c r="I20" s="192" t="s">
        <v>301</v>
      </c>
      <c r="J20" s="192" t="s">
        <v>302</v>
      </c>
      <c r="K20" s="192" t="s">
        <v>303</v>
      </c>
      <c r="L20" s="192" t="s">
        <v>304</v>
      </c>
      <c r="M20" s="192" t="s">
        <v>388</v>
      </c>
      <c r="N20" s="193">
        <v>39053</v>
      </c>
      <c r="O20" s="192">
        <v>37</v>
      </c>
      <c r="P20" s="192" t="s">
        <v>65</v>
      </c>
      <c r="Q20" s="191" t="s">
        <v>1146</v>
      </c>
      <c r="R20" s="192">
        <v>255</v>
      </c>
      <c r="S20" s="192" t="s">
        <v>449</v>
      </c>
      <c r="T20" s="192" t="s">
        <v>379</v>
      </c>
    </row>
    <row r="21" spans="1:20" ht="15.5" x14ac:dyDescent="0.45">
      <c r="A21" s="192" t="s">
        <v>927</v>
      </c>
      <c r="B21" s="192" t="s">
        <v>928</v>
      </c>
      <c r="C21" s="191">
        <v>10559280</v>
      </c>
      <c r="D21" s="192" t="s">
        <v>298</v>
      </c>
      <c r="E21" s="192" t="s">
        <v>1323</v>
      </c>
      <c r="F21" s="192">
        <v>1</v>
      </c>
      <c r="G21" s="192" t="s">
        <v>285</v>
      </c>
      <c r="H21" s="192" t="s">
        <v>300</v>
      </c>
      <c r="I21" s="192" t="s">
        <v>287</v>
      </c>
      <c r="J21" s="192" t="s">
        <v>288</v>
      </c>
      <c r="K21" s="192" t="s">
        <v>289</v>
      </c>
      <c r="L21" s="192" t="s">
        <v>929</v>
      </c>
      <c r="M21" s="192" t="s">
        <v>291</v>
      </c>
      <c r="N21" s="193">
        <v>42795</v>
      </c>
      <c r="O21" s="192">
        <v>48</v>
      </c>
      <c r="P21" s="192" t="s">
        <v>65</v>
      </c>
      <c r="Q21" s="191" t="s">
        <v>930</v>
      </c>
      <c r="R21" s="192">
        <v>190</v>
      </c>
      <c r="S21" s="192" t="s">
        <v>313</v>
      </c>
      <c r="T21" s="192" t="s">
        <v>294</v>
      </c>
    </row>
    <row r="22" spans="1:20" s="192" customFormat="1" ht="15.5" x14ac:dyDescent="0.45">
      <c r="A22" s="192" t="s">
        <v>434</v>
      </c>
      <c r="B22" s="192" t="s">
        <v>1369</v>
      </c>
      <c r="C22" s="191">
        <v>102925</v>
      </c>
      <c r="D22" s="192" t="s">
        <v>413</v>
      </c>
      <c r="E22" s="192" t="s">
        <v>1321</v>
      </c>
      <c r="F22" s="192">
        <v>12</v>
      </c>
      <c r="G22" s="192" t="s">
        <v>285</v>
      </c>
      <c r="H22" s="192" t="s">
        <v>286</v>
      </c>
      <c r="I22" s="192" t="s">
        <v>287</v>
      </c>
      <c r="J22" s="192" t="s">
        <v>288</v>
      </c>
      <c r="K22" s="192" t="s">
        <v>289</v>
      </c>
      <c r="L22" s="192" t="s">
        <v>436</v>
      </c>
      <c r="M22" s="192" t="s">
        <v>291</v>
      </c>
      <c r="N22" s="193">
        <v>38961</v>
      </c>
      <c r="O22" s="192">
        <v>52</v>
      </c>
      <c r="P22" s="192" t="s">
        <v>65</v>
      </c>
      <c r="Q22" s="191" t="s">
        <v>437</v>
      </c>
      <c r="R22" s="192">
        <v>215</v>
      </c>
      <c r="S22" s="192" t="s">
        <v>293</v>
      </c>
      <c r="T22" s="192" t="s">
        <v>334</v>
      </c>
    </row>
    <row r="23" spans="1:20" s="192" customFormat="1" ht="15.5" x14ac:dyDescent="0.45">
      <c r="A23" s="192" t="s">
        <v>1293</v>
      </c>
      <c r="B23" s="192" t="s">
        <v>1370</v>
      </c>
      <c r="C23" s="191">
        <v>10586221</v>
      </c>
      <c r="D23" s="192" t="s">
        <v>336</v>
      </c>
      <c r="E23" s="192" t="s">
        <v>1322</v>
      </c>
      <c r="F23" s="192">
        <v>1</v>
      </c>
      <c r="G23" s="192" t="s">
        <v>319</v>
      </c>
      <c r="H23" s="192" t="s">
        <v>331</v>
      </c>
      <c r="I23" s="192" t="s">
        <v>714</v>
      </c>
      <c r="J23" s="192" t="s">
        <v>715</v>
      </c>
      <c r="K23" s="192" t="s">
        <v>386</v>
      </c>
      <c r="L23" s="192" t="s">
        <v>1295</v>
      </c>
      <c r="M23" s="192" t="s">
        <v>324</v>
      </c>
      <c r="N23" s="193">
        <v>43010</v>
      </c>
      <c r="O23" s="192">
        <v>22</v>
      </c>
      <c r="P23" s="192" t="s">
        <v>65</v>
      </c>
      <c r="Q23" s="191" t="s">
        <v>1296</v>
      </c>
      <c r="T23" s="192" t="s">
        <v>326</v>
      </c>
    </row>
    <row r="24" spans="1:20" s="192" customFormat="1" ht="15.5" x14ac:dyDescent="0.45">
      <c r="A24" s="192" t="s">
        <v>1087</v>
      </c>
      <c r="B24" s="192" t="s">
        <v>1088</v>
      </c>
      <c r="C24" s="191">
        <v>191507</v>
      </c>
      <c r="D24" s="192" t="s">
        <v>330</v>
      </c>
      <c r="E24" s="192" t="s">
        <v>1322</v>
      </c>
      <c r="F24" s="192">
        <v>27</v>
      </c>
      <c r="G24" s="192" t="s">
        <v>319</v>
      </c>
      <c r="H24" s="192" t="s">
        <v>331</v>
      </c>
      <c r="I24" s="192" t="s">
        <v>1089</v>
      </c>
      <c r="J24" s="192" t="s">
        <v>1090</v>
      </c>
      <c r="K24" s="192" t="s">
        <v>322</v>
      </c>
      <c r="L24" s="192" t="s">
        <v>1091</v>
      </c>
      <c r="M24" s="192" t="s">
        <v>388</v>
      </c>
      <c r="N24" s="193">
        <v>33482</v>
      </c>
      <c r="O24" s="192">
        <v>49</v>
      </c>
      <c r="P24" s="192" t="s">
        <v>65</v>
      </c>
      <c r="Q24" s="191" t="s">
        <v>1092</v>
      </c>
      <c r="R24" s="192">
        <v>270</v>
      </c>
      <c r="S24" s="192" t="s">
        <v>600</v>
      </c>
      <c r="T24" s="192" t="s">
        <v>601</v>
      </c>
    </row>
    <row r="25" spans="1:20" s="192" customFormat="1" ht="15.5" x14ac:dyDescent="0.45">
      <c r="A25" s="192" t="s">
        <v>439</v>
      </c>
      <c r="B25" s="192" t="s">
        <v>1371</v>
      </c>
      <c r="C25" s="191">
        <v>102971</v>
      </c>
      <c r="D25" s="192" t="s">
        <v>284</v>
      </c>
      <c r="E25" s="192" t="s">
        <v>1321</v>
      </c>
      <c r="F25" s="192">
        <v>17</v>
      </c>
      <c r="G25" s="192" t="s">
        <v>285</v>
      </c>
      <c r="H25" s="192" t="s">
        <v>286</v>
      </c>
      <c r="I25" s="192" t="s">
        <v>287</v>
      </c>
      <c r="J25" s="192" t="s">
        <v>288</v>
      </c>
      <c r="K25" s="192" t="s">
        <v>289</v>
      </c>
      <c r="L25" s="192" t="s">
        <v>441</v>
      </c>
      <c r="M25" s="192" t="s">
        <v>291</v>
      </c>
      <c r="N25" s="193">
        <v>36998</v>
      </c>
      <c r="O25" s="192">
        <v>52</v>
      </c>
      <c r="P25" s="192" t="s">
        <v>65</v>
      </c>
      <c r="Q25" s="191" t="s">
        <v>442</v>
      </c>
      <c r="R25" s="192">
        <v>190</v>
      </c>
      <c r="S25" s="192" t="s">
        <v>313</v>
      </c>
      <c r="T25" s="192" t="s">
        <v>334</v>
      </c>
    </row>
    <row r="26" spans="1:20" s="192" customFormat="1" ht="15.5" x14ac:dyDescent="0.45">
      <c r="A26" s="190" t="s">
        <v>444</v>
      </c>
      <c r="B26" s="190" t="s">
        <v>1125</v>
      </c>
      <c r="C26" s="195">
        <v>103085</v>
      </c>
      <c r="D26" s="190" t="s">
        <v>368</v>
      </c>
      <c r="E26" s="190" t="s">
        <v>1321</v>
      </c>
      <c r="F26" s="190">
        <v>35</v>
      </c>
      <c r="G26" s="190" t="s">
        <v>285</v>
      </c>
      <c r="H26" s="190" t="s">
        <v>286</v>
      </c>
      <c r="I26" s="190" t="s">
        <v>361</v>
      </c>
      <c r="J26" s="190" t="s">
        <v>362</v>
      </c>
      <c r="K26" s="190" t="s">
        <v>289</v>
      </c>
      <c r="L26" s="190" t="s">
        <v>370</v>
      </c>
      <c r="M26" s="190" t="s">
        <v>291</v>
      </c>
      <c r="N26" s="196">
        <v>30284</v>
      </c>
      <c r="O26" s="190">
        <v>57</v>
      </c>
      <c r="P26" s="190" t="s">
        <v>65</v>
      </c>
      <c r="Q26" s="195" t="s">
        <v>445</v>
      </c>
      <c r="R26" s="190">
        <v>215</v>
      </c>
      <c r="S26" s="190" t="s">
        <v>293</v>
      </c>
      <c r="T26" s="190" t="s">
        <v>334</v>
      </c>
    </row>
    <row r="27" spans="1:20" s="192" customFormat="1" ht="15.5" x14ac:dyDescent="0.45">
      <c r="A27" s="192" t="s">
        <v>932</v>
      </c>
      <c r="B27" s="192" t="s">
        <v>933</v>
      </c>
      <c r="C27" s="191">
        <v>10559278</v>
      </c>
      <c r="D27" s="192" t="s">
        <v>298</v>
      </c>
      <c r="E27" s="192" t="s">
        <v>1323</v>
      </c>
      <c r="F27" s="192">
        <v>1</v>
      </c>
      <c r="G27" s="192" t="s">
        <v>285</v>
      </c>
      <c r="H27" s="192" t="s">
        <v>300</v>
      </c>
      <c r="I27" s="192" t="s">
        <v>287</v>
      </c>
      <c r="J27" s="192" t="s">
        <v>288</v>
      </c>
      <c r="K27" s="192" t="s">
        <v>289</v>
      </c>
      <c r="L27" s="192" t="s">
        <v>934</v>
      </c>
      <c r="M27" s="192" t="s">
        <v>291</v>
      </c>
      <c r="N27" s="193">
        <v>42795</v>
      </c>
      <c r="O27" s="192">
        <v>35</v>
      </c>
      <c r="P27" s="192" t="s">
        <v>65</v>
      </c>
      <c r="Q27" s="191" t="s">
        <v>935</v>
      </c>
      <c r="R27" s="192">
        <v>190</v>
      </c>
      <c r="S27" s="192" t="s">
        <v>313</v>
      </c>
      <c r="T27" s="192" t="s">
        <v>294</v>
      </c>
    </row>
    <row r="28" spans="1:20" s="192" customFormat="1" ht="15.5" x14ac:dyDescent="0.45">
      <c r="A28" s="192" t="s">
        <v>1062</v>
      </c>
      <c r="B28" s="192" t="s">
        <v>237</v>
      </c>
      <c r="C28" s="191">
        <v>191166</v>
      </c>
      <c r="D28" s="192" t="s">
        <v>330</v>
      </c>
      <c r="E28" s="192" t="s">
        <v>1322</v>
      </c>
      <c r="F28" s="192">
        <v>10</v>
      </c>
      <c r="G28" s="192" t="s">
        <v>319</v>
      </c>
      <c r="H28" s="192" t="s">
        <v>331</v>
      </c>
      <c r="I28" s="192" t="s">
        <v>537</v>
      </c>
      <c r="J28" s="192" t="s">
        <v>538</v>
      </c>
      <c r="K28" s="192" t="s">
        <v>386</v>
      </c>
      <c r="L28" s="192" t="s">
        <v>1063</v>
      </c>
      <c r="M28" s="192" t="s">
        <v>342</v>
      </c>
      <c r="N28" s="193">
        <v>39716</v>
      </c>
      <c r="O28" s="192">
        <v>34</v>
      </c>
      <c r="P28" s="192" t="s">
        <v>67</v>
      </c>
      <c r="Q28" s="191" t="s">
        <v>1064</v>
      </c>
      <c r="R28" s="192" t="s">
        <v>461</v>
      </c>
      <c r="S28" s="192" t="s">
        <v>462</v>
      </c>
      <c r="T28" s="192">
        <v>7</v>
      </c>
    </row>
    <row r="29" spans="1:20" s="192" customFormat="1" ht="15.5" x14ac:dyDescent="0.45">
      <c r="A29" s="192" t="s">
        <v>447</v>
      </c>
      <c r="B29" s="192" t="s">
        <v>1362</v>
      </c>
      <c r="C29" s="191">
        <v>102961</v>
      </c>
      <c r="D29" s="192" t="s">
        <v>284</v>
      </c>
      <c r="E29" s="192" t="s">
        <v>1321</v>
      </c>
      <c r="F29" s="192">
        <v>13</v>
      </c>
      <c r="G29" s="192" t="s">
        <v>285</v>
      </c>
      <c r="H29" s="192" t="s">
        <v>286</v>
      </c>
      <c r="I29" s="192" t="s">
        <v>301</v>
      </c>
      <c r="J29" s="192" t="s">
        <v>302</v>
      </c>
      <c r="K29" s="192" t="s">
        <v>303</v>
      </c>
      <c r="L29" s="192" t="s">
        <v>304</v>
      </c>
      <c r="M29" s="192" t="s">
        <v>291</v>
      </c>
      <c r="N29" s="193">
        <v>38657</v>
      </c>
      <c r="O29" s="192">
        <v>53</v>
      </c>
      <c r="P29" s="192" t="s">
        <v>65</v>
      </c>
      <c r="Q29" s="191" t="s">
        <v>448</v>
      </c>
      <c r="R29" s="192">
        <v>255</v>
      </c>
      <c r="S29" s="192" t="s">
        <v>449</v>
      </c>
      <c r="T29" s="192" t="s">
        <v>379</v>
      </c>
    </row>
    <row r="30" spans="1:20" s="192" customFormat="1" ht="15.5" x14ac:dyDescent="0.45">
      <c r="A30" s="192" t="s">
        <v>451</v>
      </c>
      <c r="B30" s="192" t="s">
        <v>1167</v>
      </c>
      <c r="C30" s="191">
        <v>103028</v>
      </c>
      <c r="D30" s="192" t="s">
        <v>284</v>
      </c>
      <c r="E30" s="192" t="s">
        <v>1321</v>
      </c>
      <c r="F30" s="192">
        <v>27</v>
      </c>
      <c r="G30" s="192" t="s">
        <v>285</v>
      </c>
      <c r="H30" s="192" t="s">
        <v>286</v>
      </c>
      <c r="I30" s="192" t="s">
        <v>287</v>
      </c>
      <c r="J30" s="192" t="s">
        <v>288</v>
      </c>
      <c r="K30" s="192" t="s">
        <v>289</v>
      </c>
      <c r="L30" s="192" t="s">
        <v>436</v>
      </c>
      <c r="M30" s="192" t="s">
        <v>291</v>
      </c>
      <c r="N30" s="193">
        <v>33392</v>
      </c>
      <c r="O30" s="192">
        <v>52</v>
      </c>
      <c r="P30" s="192" t="s">
        <v>65</v>
      </c>
      <c r="Q30" s="191" t="s">
        <v>452</v>
      </c>
      <c r="R30" s="192">
        <v>190</v>
      </c>
      <c r="S30" s="192" t="s">
        <v>313</v>
      </c>
      <c r="T30" s="192" t="s">
        <v>334</v>
      </c>
    </row>
    <row r="31" spans="1:20" s="192" customFormat="1" ht="15.5" x14ac:dyDescent="0.45">
      <c r="A31" s="192" t="s">
        <v>1162</v>
      </c>
      <c r="B31" s="192" t="s">
        <v>1163</v>
      </c>
      <c r="C31" s="191">
        <v>192053</v>
      </c>
      <c r="D31" s="192" t="s">
        <v>330</v>
      </c>
      <c r="E31" s="192" t="s">
        <v>1322</v>
      </c>
      <c r="F31" s="192">
        <v>27</v>
      </c>
      <c r="G31" s="192" t="s">
        <v>285</v>
      </c>
      <c r="H31" s="192" t="s">
        <v>331</v>
      </c>
      <c r="I31" s="192" t="s">
        <v>287</v>
      </c>
      <c r="J31" s="192" t="s">
        <v>288</v>
      </c>
      <c r="K31" s="192" t="s">
        <v>289</v>
      </c>
      <c r="L31" s="192" t="s">
        <v>332</v>
      </c>
      <c r="M31" s="192" t="s">
        <v>291</v>
      </c>
      <c r="N31" s="193">
        <v>33330</v>
      </c>
      <c r="O31" s="192">
        <v>59</v>
      </c>
      <c r="P31" s="192" t="s">
        <v>67</v>
      </c>
      <c r="Q31" s="191" t="s">
        <v>1164</v>
      </c>
      <c r="R31" s="192">
        <v>190</v>
      </c>
      <c r="S31" s="192" t="s">
        <v>313</v>
      </c>
      <c r="T31" s="192" t="s">
        <v>334</v>
      </c>
    </row>
    <row r="32" spans="1:20" s="192" customFormat="1" ht="15.5" x14ac:dyDescent="0.45">
      <c r="A32" s="192" t="s">
        <v>454</v>
      </c>
      <c r="B32" s="192" t="s">
        <v>455</v>
      </c>
      <c r="C32" s="191">
        <v>93558</v>
      </c>
      <c r="D32" s="192" t="s">
        <v>347</v>
      </c>
      <c r="E32" s="192" t="s">
        <v>1321</v>
      </c>
      <c r="F32" s="192">
        <v>0</v>
      </c>
      <c r="G32" s="192" t="s">
        <v>319</v>
      </c>
      <c r="H32" s="192" t="s">
        <v>286</v>
      </c>
      <c r="I32" s="192" t="s">
        <v>456</v>
      </c>
      <c r="J32" s="192" t="s">
        <v>457</v>
      </c>
      <c r="K32" s="192" t="s">
        <v>458</v>
      </c>
      <c r="L32" s="192" t="s">
        <v>459</v>
      </c>
      <c r="M32" s="192" t="s">
        <v>342</v>
      </c>
      <c r="N32" s="193">
        <v>43252</v>
      </c>
      <c r="O32" s="192">
        <v>41</v>
      </c>
      <c r="P32" s="192" t="s">
        <v>65</v>
      </c>
      <c r="Q32" s="191" t="s">
        <v>460</v>
      </c>
      <c r="R32" s="192" t="s">
        <v>461</v>
      </c>
      <c r="S32" s="192" t="s">
        <v>462</v>
      </c>
      <c r="T32" s="192">
        <v>7</v>
      </c>
    </row>
    <row r="33" spans="1:21" s="192" customFormat="1" ht="15.5" x14ac:dyDescent="0.45">
      <c r="A33" s="192" t="s">
        <v>464</v>
      </c>
      <c r="B33" s="192" t="s">
        <v>1372</v>
      </c>
      <c r="C33" s="191">
        <v>102987</v>
      </c>
      <c r="D33" s="192" t="s">
        <v>284</v>
      </c>
      <c r="E33" s="192" t="s">
        <v>1321</v>
      </c>
      <c r="F33" s="192">
        <v>18</v>
      </c>
      <c r="G33" s="192" t="s">
        <v>285</v>
      </c>
      <c r="H33" s="192" t="s">
        <v>286</v>
      </c>
      <c r="I33" s="192" t="s">
        <v>287</v>
      </c>
      <c r="J33" s="192" t="s">
        <v>288</v>
      </c>
      <c r="K33" s="192" t="s">
        <v>289</v>
      </c>
      <c r="L33" s="192" t="s">
        <v>436</v>
      </c>
      <c r="M33" s="192" t="s">
        <v>291</v>
      </c>
      <c r="N33" s="193">
        <v>36648</v>
      </c>
      <c r="O33" s="192">
        <v>42</v>
      </c>
      <c r="P33" s="192" t="s">
        <v>65</v>
      </c>
      <c r="Q33" s="191" t="s">
        <v>466</v>
      </c>
      <c r="R33" s="192">
        <v>215</v>
      </c>
      <c r="S33" s="192" t="s">
        <v>293</v>
      </c>
      <c r="T33" s="192" t="s">
        <v>334</v>
      </c>
    </row>
    <row r="34" spans="1:21" s="192" customFormat="1" ht="15.5" x14ac:dyDescent="0.45">
      <c r="A34" s="192" t="s">
        <v>468</v>
      </c>
      <c r="B34" s="192" t="s">
        <v>1373</v>
      </c>
      <c r="C34" s="191">
        <v>102920</v>
      </c>
      <c r="D34" s="192" t="s">
        <v>317</v>
      </c>
      <c r="E34" s="192" t="s">
        <v>1321</v>
      </c>
      <c r="F34" s="192">
        <v>10</v>
      </c>
      <c r="G34" s="192" t="s">
        <v>285</v>
      </c>
      <c r="H34" s="192" t="s">
        <v>286</v>
      </c>
      <c r="I34" s="192" t="s">
        <v>374</v>
      </c>
      <c r="J34" s="192" t="s">
        <v>375</v>
      </c>
      <c r="K34" s="192" t="s">
        <v>376</v>
      </c>
      <c r="L34" s="192" t="s">
        <v>377</v>
      </c>
      <c r="M34" s="192" t="s">
        <v>291</v>
      </c>
      <c r="N34" s="193">
        <v>39412</v>
      </c>
      <c r="O34" s="192">
        <v>41</v>
      </c>
      <c r="P34" s="192" t="s">
        <v>65</v>
      </c>
      <c r="Q34" s="191" t="s">
        <v>470</v>
      </c>
      <c r="R34" s="192">
        <v>225</v>
      </c>
      <c r="S34" s="192" t="s">
        <v>365</v>
      </c>
      <c r="T34" s="192" t="s">
        <v>379</v>
      </c>
    </row>
    <row r="35" spans="1:21" s="192" customFormat="1" ht="15.5" x14ac:dyDescent="0.45">
      <c r="A35" s="192" t="s">
        <v>472</v>
      </c>
      <c r="B35" s="192" t="s">
        <v>1109</v>
      </c>
      <c r="C35" s="191">
        <v>102921</v>
      </c>
      <c r="D35" s="192" t="s">
        <v>413</v>
      </c>
      <c r="E35" s="192" t="s">
        <v>1321</v>
      </c>
      <c r="F35" s="192">
        <v>10</v>
      </c>
      <c r="G35" s="192" t="s">
        <v>285</v>
      </c>
      <c r="H35" s="192" t="s">
        <v>286</v>
      </c>
      <c r="I35" s="192" t="s">
        <v>287</v>
      </c>
      <c r="J35" s="192" t="s">
        <v>288</v>
      </c>
      <c r="K35" s="192" t="s">
        <v>289</v>
      </c>
      <c r="L35" s="192" t="s">
        <v>290</v>
      </c>
      <c r="M35" s="192" t="s">
        <v>291</v>
      </c>
      <c r="N35" s="193">
        <v>39412</v>
      </c>
      <c r="O35" s="192">
        <v>49</v>
      </c>
      <c r="P35" s="192" t="s">
        <v>65</v>
      </c>
      <c r="Q35" s="191" t="s">
        <v>473</v>
      </c>
      <c r="R35" s="192">
        <v>215</v>
      </c>
      <c r="S35" s="192" t="s">
        <v>293</v>
      </c>
      <c r="T35" s="192" t="s">
        <v>294</v>
      </c>
    </row>
    <row r="36" spans="1:21" s="192" customFormat="1" ht="15.5" x14ac:dyDescent="0.45">
      <c r="A36" s="192" t="s">
        <v>937</v>
      </c>
      <c r="B36" s="192" t="s">
        <v>1000</v>
      </c>
      <c r="C36" s="191">
        <v>104646</v>
      </c>
      <c r="D36" s="192" t="s">
        <v>298</v>
      </c>
      <c r="E36" s="192" t="s">
        <v>1323</v>
      </c>
      <c r="F36" s="192">
        <v>10</v>
      </c>
      <c r="G36" s="192" t="s">
        <v>285</v>
      </c>
      <c r="H36" s="192" t="s">
        <v>300</v>
      </c>
      <c r="I36" s="192" t="s">
        <v>301</v>
      </c>
      <c r="J36" s="192" t="s">
        <v>302</v>
      </c>
      <c r="K36" s="192" t="s">
        <v>303</v>
      </c>
      <c r="L36" s="192" t="s">
        <v>304</v>
      </c>
      <c r="M36" s="192" t="s">
        <v>291</v>
      </c>
      <c r="N36" s="193">
        <v>39448</v>
      </c>
      <c r="O36" s="192">
        <v>47</v>
      </c>
      <c r="P36" s="192" t="s">
        <v>65</v>
      </c>
      <c r="Q36" s="191" t="s">
        <v>939</v>
      </c>
      <c r="R36" s="192">
        <v>255</v>
      </c>
      <c r="S36" s="192" t="s">
        <v>449</v>
      </c>
      <c r="T36" s="192" t="s">
        <v>307</v>
      </c>
    </row>
    <row r="37" spans="1:21" s="192" customFormat="1" ht="15.5" x14ac:dyDescent="0.45">
      <c r="A37" s="192" t="s">
        <v>475</v>
      </c>
      <c r="B37" s="192" t="s">
        <v>1190</v>
      </c>
      <c r="C37" s="191">
        <v>103039</v>
      </c>
      <c r="D37" s="192" t="s">
        <v>413</v>
      </c>
      <c r="E37" s="192" t="s">
        <v>1321</v>
      </c>
      <c r="F37" s="192">
        <v>32</v>
      </c>
      <c r="G37" s="192" t="s">
        <v>285</v>
      </c>
      <c r="H37" s="192" t="s">
        <v>286</v>
      </c>
      <c r="I37" s="192" t="s">
        <v>287</v>
      </c>
      <c r="J37" s="192" t="s">
        <v>288</v>
      </c>
      <c r="K37" s="192" t="s">
        <v>289</v>
      </c>
      <c r="L37" s="192" t="s">
        <v>436</v>
      </c>
      <c r="M37" s="192" t="s">
        <v>291</v>
      </c>
      <c r="N37" s="193">
        <v>31503</v>
      </c>
      <c r="O37" s="192">
        <v>55</v>
      </c>
      <c r="P37" s="192" t="s">
        <v>65</v>
      </c>
      <c r="Q37" s="191" t="s">
        <v>476</v>
      </c>
      <c r="R37" s="192">
        <v>215</v>
      </c>
      <c r="S37" s="192" t="s">
        <v>293</v>
      </c>
      <c r="T37" s="192" t="s">
        <v>334</v>
      </c>
    </row>
    <row r="38" spans="1:21" s="192" customFormat="1" ht="15.5" x14ac:dyDescent="0.45">
      <c r="A38" s="192" t="s">
        <v>942</v>
      </c>
      <c r="B38" s="192" t="s">
        <v>1374</v>
      </c>
      <c r="C38" s="191">
        <v>10559261</v>
      </c>
      <c r="D38" s="192" t="s">
        <v>298</v>
      </c>
      <c r="E38" s="192" t="s">
        <v>1323</v>
      </c>
      <c r="F38" s="192">
        <v>1</v>
      </c>
      <c r="G38" s="192" t="s">
        <v>285</v>
      </c>
      <c r="H38" s="192" t="s">
        <v>300</v>
      </c>
      <c r="I38" s="192" t="s">
        <v>287</v>
      </c>
      <c r="J38" s="192" t="s">
        <v>288</v>
      </c>
      <c r="K38" s="192" t="s">
        <v>289</v>
      </c>
      <c r="L38" s="192" t="s">
        <v>944</v>
      </c>
      <c r="M38" s="192" t="s">
        <v>291</v>
      </c>
      <c r="N38" s="193">
        <v>42795</v>
      </c>
      <c r="O38" s="192">
        <v>33</v>
      </c>
      <c r="P38" s="192" t="s">
        <v>65</v>
      </c>
      <c r="Q38" s="191" t="s">
        <v>945</v>
      </c>
      <c r="R38" s="192">
        <v>190</v>
      </c>
      <c r="S38" s="192" t="s">
        <v>313</v>
      </c>
      <c r="T38" s="192" t="s">
        <v>294</v>
      </c>
    </row>
    <row r="39" spans="1:21" s="192" customFormat="1" ht="15.5" x14ac:dyDescent="0.45">
      <c r="A39" s="192" t="s">
        <v>947</v>
      </c>
      <c r="B39" s="192" t="s">
        <v>928</v>
      </c>
      <c r="C39" s="191">
        <v>104658</v>
      </c>
      <c r="D39" s="192" t="s">
        <v>359</v>
      </c>
      <c r="E39" s="192" t="s">
        <v>1323</v>
      </c>
      <c r="F39" s="192">
        <v>10</v>
      </c>
      <c r="G39" s="192" t="s">
        <v>285</v>
      </c>
      <c r="H39" s="192" t="s">
        <v>300</v>
      </c>
      <c r="I39" s="192" t="s">
        <v>419</v>
      </c>
      <c r="J39" s="192" t="s">
        <v>420</v>
      </c>
      <c r="K39" s="192" t="s">
        <v>421</v>
      </c>
      <c r="L39" s="192" t="s">
        <v>311</v>
      </c>
      <c r="M39" s="192" t="s">
        <v>291</v>
      </c>
      <c r="N39" s="193">
        <v>39448</v>
      </c>
      <c r="O39" s="192">
        <v>52</v>
      </c>
      <c r="P39" s="192" t="s">
        <v>65</v>
      </c>
      <c r="Q39" s="191" t="s">
        <v>948</v>
      </c>
      <c r="R39" s="192">
        <v>190</v>
      </c>
      <c r="S39" s="192" t="s">
        <v>313</v>
      </c>
      <c r="T39" s="192" t="s">
        <v>294</v>
      </c>
    </row>
    <row r="40" spans="1:21" ht="15.5" x14ac:dyDescent="0.45">
      <c r="A40" s="192" t="s">
        <v>478</v>
      </c>
      <c r="B40" s="192" t="s">
        <v>1375</v>
      </c>
      <c r="C40" s="191">
        <v>115869</v>
      </c>
      <c r="D40" s="192" t="s">
        <v>284</v>
      </c>
      <c r="E40" s="192" t="s">
        <v>1321</v>
      </c>
      <c r="F40" s="192">
        <v>10</v>
      </c>
      <c r="G40" s="192" t="s">
        <v>285</v>
      </c>
      <c r="H40" s="192" t="s">
        <v>286</v>
      </c>
      <c r="I40" s="192" t="s">
        <v>287</v>
      </c>
      <c r="J40" s="192" t="s">
        <v>288</v>
      </c>
      <c r="K40" s="192" t="s">
        <v>289</v>
      </c>
      <c r="L40" s="192" t="s">
        <v>395</v>
      </c>
      <c r="M40" s="192" t="s">
        <v>291</v>
      </c>
      <c r="N40" s="193">
        <v>39630</v>
      </c>
      <c r="O40" s="192">
        <v>39</v>
      </c>
      <c r="P40" s="192" t="s">
        <v>65</v>
      </c>
      <c r="Q40" s="191" t="s">
        <v>479</v>
      </c>
      <c r="R40" s="192">
        <v>190</v>
      </c>
      <c r="S40" s="192" t="s">
        <v>313</v>
      </c>
      <c r="T40" s="192" t="s">
        <v>397</v>
      </c>
    </row>
    <row r="41" spans="1:21" s="192" customFormat="1" ht="15.5" x14ac:dyDescent="0.45">
      <c r="A41" s="192" t="s">
        <v>953</v>
      </c>
      <c r="B41" s="192" t="s">
        <v>954</v>
      </c>
      <c r="C41" s="191">
        <v>104784</v>
      </c>
      <c r="D41" s="192" t="s">
        <v>359</v>
      </c>
      <c r="E41" s="192" t="s">
        <v>1323</v>
      </c>
      <c r="F41" s="192">
        <v>10</v>
      </c>
      <c r="G41" s="192" t="s">
        <v>285</v>
      </c>
      <c r="H41" s="192" t="s">
        <v>300</v>
      </c>
      <c r="I41" s="192" t="s">
        <v>338</v>
      </c>
      <c r="J41" s="192" t="s">
        <v>339</v>
      </c>
      <c r="K41" s="192" t="s">
        <v>340</v>
      </c>
      <c r="L41" s="192" t="s">
        <v>955</v>
      </c>
      <c r="M41" s="192" t="s">
        <v>388</v>
      </c>
      <c r="N41" s="193">
        <v>40848</v>
      </c>
      <c r="O41" s="192">
        <v>33</v>
      </c>
      <c r="P41" s="192" t="s">
        <v>65</v>
      </c>
      <c r="Q41" s="191" t="s">
        <v>956</v>
      </c>
      <c r="R41" s="192">
        <v>335</v>
      </c>
      <c r="S41" s="192" t="s">
        <v>503</v>
      </c>
      <c r="T41" s="192" t="s">
        <v>541</v>
      </c>
    </row>
    <row r="42" spans="1:21" s="192" customFormat="1" ht="15.5" x14ac:dyDescent="0.45">
      <c r="A42" s="192" t="s">
        <v>958</v>
      </c>
      <c r="B42" s="192" t="s">
        <v>348</v>
      </c>
      <c r="C42" s="191">
        <v>135347</v>
      </c>
      <c r="D42" s="192" t="s">
        <v>298</v>
      </c>
      <c r="E42" s="192" t="s">
        <v>1323</v>
      </c>
      <c r="F42" s="192">
        <v>26</v>
      </c>
      <c r="G42" s="192" t="s">
        <v>285</v>
      </c>
      <c r="H42" s="192" t="s">
        <v>300</v>
      </c>
      <c r="I42" s="192" t="s">
        <v>287</v>
      </c>
      <c r="J42" s="192" t="s">
        <v>288</v>
      </c>
      <c r="K42" s="192" t="s">
        <v>289</v>
      </c>
      <c r="L42" s="192" t="s">
        <v>959</v>
      </c>
      <c r="M42" s="192" t="s">
        <v>291</v>
      </c>
      <c r="N42" s="193">
        <v>41852</v>
      </c>
      <c r="O42" s="192">
        <v>52</v>
      </c>
      <c r="P42" s="192" t="s">
        <v>65</v>
      </c>
      <c r="Q42" s="191" t="s">
        <v>960</v>
      </c>
      <c r="R42" s="192">
        <v>190</v>
      </c>
      <c r="S42" s="192" t="s">
        <v>313</v>
      </c>
      <c r="T42" s="192" t="s">
        <v>294</v>
      </c>
    </row>
    <row r="43" spans="1:21" s="192" customFormat="1" ht="15.5" x14ac:dyDescent="0.45">
      <c r="A43" s="192" t="s">
        <v>1151</v>
      </c>
      <c r="B43" s="192" t="s">
        <v>987</v>
      </c>
      <c r="C43" s="191">
        <v>191775</v>
      </c>
      <c r="D43" s="192" t="s">
        <v>330</v>
      </c>
      <c r="E43" s="192" t="s">
        <v>1322</v>
      </c>
      <c r="F43" s="192">
        <v>31</v>
      </c>
      <c r="G43" s="192" t="s">
        <v>285</v>
      </c>
      <c r="H43" s="192" t="s">
        <v>331</v>
      </c>
      <c r="I43" s="192" t="s">
        <v>287</v>
      </c>
      <c r="J43" s="192" t="s">
        <v>288</v>
      </c>
      <c r="K43" s="192" t="s">
        <v>289</v>
      </c>
      <c r="L43" s="192" t="s">
        <v>332</v>
      </c>
      <c r="M43" s="192" t="s">
        <v>291</v>
      </c>
      <c r="N43" s="193">
        <v>31888</v>
      </c>
      <c r="O43" s="192">
        <v>53</v>
      </c>
      <c r="P43" s="192" t="s">
        <v>67</v>
      </c>
      <c r="Q43" s="191" t="s">
        <v>1152</v>
      </c>
      <c r="R43" s="192">
        <v>215</v>
      </c>
      <c r="S43" s="192" t="s">
        <v>293</v>
      </c>
      <c r="T43" s="192" t="s">
        <v>334</v>
      </c>
    </row>
    <row r="44" spans="1:21" s="192" customFormat="1" ht="15.5" x14ac:dyDescent="0.45">
      <c r="A44" s="224" t="s">
        <v>1330</v>
      </c>
      <c r="B44" s="224" t="s">
        <v>1352</v>
      </c>
      <c r="C44" s="225">
        <v>66339</v>
      </c>
      <c r="D44" s="224" t="s">
        <v>359</v>
      </c>
      <c r="E44" s="224" t="s">
        <v>1323</v>
      </c>
      <c r="F44" s="224">
        <v>0</v>
      </c>
      <c r="G44" s="224" t="s">
        <v>319</v>
      </c>
      <c r="H44" s="224"/>
      <c r="I44" s="224" t="s">
        <v>704</v>
      </c>
      <c r="J44" s="224" t="s">
        <v>1353</v>
      </c>
      <c r="K44" s="224" t="s">
        <v>340</v>
      </c>
      <c r="L44" s="226" t="s">
        <v>1354</v>
      </c>
      <c r="M44" s="227" t="s">
        <v>342</v>
      </c>
      <c r="N44" s="228">
        <v>43435</v>
      </c>
      <c r="O44" s="226">
        <v>46</v>
      </c>
      <c r="P44" s="226" t="s">
        <v>65</v>
      </c>
      <c r="Q44" s="229"/>
      <c r="R44" s="230" t="s">
        <v>817</v>
      </c>
      <c r="S44" s="227" t="s">
        <v>818</v>
      </c>
      <c r="T44" s="226">
        <v>7</v>
      </c>
      <c r="U44" s="224"/>
    </row>
    <row r="45" spans="1:21" s="192" customFormat="1" ht="15.5" x14ac:dyDescent="0.45">
      <c r="A45" s="192" t="s">
        <v>1302</v>
      </c>
      <c r="B45" s="192" t="s">
        <v>1376</v>
      </c>
      <c r="C45" s="191">
        <v>10628039</v>
      </c>
      <c r="D45" s="192" t="s">
        <v>1062</v>
      </c>
      <c r="E45" s="192" t="s">
        <v>1322</v>
      </c>
      <c r="F45" s="192">
        <v>0</v>
      </c>
      <c r="G45" s="192" t="s">
        <v>319</v>
      </c>
      <c r="H45" s="192" t="s">
        <v>522</v>
      </c>
      <c r="I45" s="192" t="s">
        <v>537</v>
      </c>
      <c r="J45" s="192" t="s">
        <v>538</v>
      </c>
      <c r="K45" s="192" t="s">
        <v>386</v>
      </c>
      <c r="L45" s="192" t="s">
        <v>1304</v>
      </c>
      <c r="M45" s="192" t="s">
        <v>324</v>
      </c>
      <c r="N45" s="193">
        <v>43367</v>
      </c>
      <c r="O45" s="192">
        <v>23</v>
      </c>
      <c r="P45" s="192" t="s">
        <v>67</v>
      </c>
      <c r="Q45" s="191" t="s">
        <v>1305</v>
      </c>
      <c r="T45" s="192" t="s">
        <v>326</v>
      </c>
    </row>
    <row r="46" spans="1:21" s="192" customFormat="1" ht="15.5" x14ac:dyDescent="0.45">
      <c r="A46" s="192" t="s">
        <v>481</v>
      </c>
      <c r="B46" s="192" t="s">
        <v>1377</v>
      </c>
      <c r="C46" s="191">
        <v>102965</v>
      </c>
      <c r="D46" s="192" t="s">
        <v>368</v>
      </c>
      <c r="E46" s="192" t="s">
        <v>1321</v>
      </c>
      <c r="F46" s="192">
        <v>17</v>
      </c>
      <c r="G46" s="192" t="s">
        <v>285</v>
      </c>
      <c r="H46" s="192" t="s">
        <v>286</v>
      </c>
      <c r="I46" s="192" t="s">
        <v>419</v>
      </c>
      <c r="J46" s="192" t="s">
        <v>420</v>
      </c>
      <c r="K46" s="192" t="s">
        <v>421</v>
      </c>
      <c r="L46" s="192" t="s">
        <v>370</v>
      </c>
      <c r="M46" s="192" t="s">
        <v>291</v>
      </c>
      <c r="N46" s="193">
        <v>36941</v>
      </c>
      <c r="O46" s="192">
        <v>41</v>
      </c>
      <c r="P46" s="192" t="s">
        <v>65</v>
      </c>
      <c r="Q46" s="191" t="s">
        <v>483</v>
      </c>
      <c r="R46" s="192">
        <v>215</v>
      </c>
      <c r="S46" s="192" t="s">
        <v>293</v>
      </c>
      <c r="T46" s="192" t="s">
        <v>334</v>
      </c>
    </row>
    <row r="47" spans="1:21" s="192" customFormat="1" ht="15.5" x14ac:dyDescent="0.45">
      <c r="A47" s="192" t="s">
        <v>485</v>
      </c>
      <c r="B47" s="192" t="s">
        <v>348</v>
      </c>
      <c r="C47" s="191">
        <v>103027</v>
      </c>
      <c r="D47" s="192" t="s">
        <v>413</v>
      </c>
      <c r="E47" s="192" t="s">
        <v>1321</v>
      </c>
      <c r="F47" s="192">
        <v>27</v>
      </c>
      <c r="G47" s="192" t="s">
        <v>285</v>
      </c>
      <c r="H47" s="192" t="s">
        <v>286</v>
      </c>
      <c r="I47" s="192" t="s">
        <v>301</v>
      </c>
      <c r="J47" s="192" t="s">
        <v>302</v>
      </c>
      <c r="K47" s="192" t="s">
        <v>303</v>
      </c>
      <c r="L47" s="192" t="s">
        <v>304</v>
      </c>
      <c r="M47" s="192" t="s">
        <v>291</v>
      </c>
      <c r="N47" s="193">
        <v>33379</v>
      </c>
      <c r="O47" s="192">
        <v>50</v>
      </c>
      <c r="P47" s="192" t="s">
        <v>65</v>
      </c>
      <c r="Q47" s="191" t="s">
        <v>487</v>
      </c>
      <c r="R47" s="192">
        <v>255</v>
      </c>
      <c r="S47" s="192" t="s">
        <v>449</v>
      </c>
      <c r="T47" s="192" t="s">
        <v>379</v>
      </c>
    </row>
    <row r="48" spans="1:21" s="192" customFormat="1" ht="15.5" x14ac:dyDescent="0.45">
      <c r="A48" s="192" t="s">
        <v>489</v>
      </c>
      <c r="B48" s="192" t="s">
        <v>1378</v>
      </c>
      <c r="C48" s="191">
        <v>115872</v>
      </c>
      <c r="D48" s="192" t="s">
        <v>284</v>
      </c>
      <c r="E48" s="192" t="s">
        <v>1321</v>
      </c>
      <c r="F48" s="192">
        <v>10</v>
      </c>
      <c r="G48" s="192" t="s">
        <v>285</v>
      </c>
      <c r="H48" s="192" t="s">
        <v>286</v>
      </c>
      <c r="I48" s="192" t="s">
        <v>287</v>
      </c>
      <c r="J48" s="192" t="s">
        <v>288</v>
      </c>
      <c r="K48" s="192" t="s">
        <v>289</v>
      </c>
      <c r="L48" s="192" t="s">
        <v>395</v>
      </c>
      <c r="M48" s="192" t="s">
        <v>291</v>
      </c>
      <c r="N48" s="193">
        <v>39630</v>
      </c>
      <c r="O48" s="192">
        <v>37</v>
      </c>
      <c r="P48" s="192" t="s">
        <v>65</v>
      </c>
      <c r="Q48" s="191" t="s">
        <v>491</v>
      </c>
      <c r="R48" s="192">
        <v>215</v>
      </c>
      <c r="S48" s="192" t="s">
        <v>293</v>
      </c>
      <c r="T48" s="192" t="s">
        <v>294</v>
      </c>
    </row>
    <row r="49" spans="1:20" s="192" customFormat="1" ht="15.5" x14ac:dyDescent="0.45">
      <c r="A49" s="192" t="s">
        <v>493</v>
      </c>
      <c r="B49" s="192" t="s">
        <v>1379</v>
      </c>
      <c r="C49" s="191">
        <v>102966</v>
      </c>
      <c r="D49" s="192" t="s">
        <v>284</v>
      </c>
      <c r="E49" s="192" t="s">
        <v>1321</v>
      </c>
      <c r="F49" s="192">
        <v>17</v>
      </c>
      <c r="G49" s="192" t="s">
        <v>285</v>
      </c>
      <c r="H49" s="192" t="s">
        <v>286</v>
      </c>
      <c r="I49" s="192" t="s">
        <v>287</v>
      </c>
      <c r="J49" s="192" t="s">
        <v>288</v>
      </c>
      <c r="K49" s="192" t="s">
        <v>289</v>
      </c>
      <c r="L49" s="192" t="s">
        <v>441</v>
      </c>
      <c r="M49" s="192" t="s">
        <v>291</v>
      </c>
      <c r="N49" s="193">
        <v>36941</v>
      </c>
      <c r="O49" s="192">
        <v>53</v>
      </c>
      <c r="P49" s="192" t="s">
        <v>65</v>
      </c>
      <c r="Q49" s="191" t="s">
        <v>494</v>
      </c>
      <c r="R49" s="192">
        <v>215</v>
      </c>
      <c r="S49" s="192" t="s">
        <v>293</v>
      </c>
      <c r="T49" s="192" t="s">
        <v>334</v>
      </c>
    </row>
    <row r="50" spans="1:20" s="192" customFormat="1" ht="15.5" x14ac:dyDescent="0.45">
      <c r="A50" s="192" t="s">
        <v>496</v>
      </c>
      <c r="B50" s="192" t="s">
        <v>1380</v>
      </c>
      <c r="C50" s="191">
        <v>103022</v>
      </c>
      <c r="D50" s="192" t="s">
        <v>497</v>
      </c>
      <c r="E50" s="192" t="s">
        <v>1321</v>
      </c>
      <c r="F50" s="192">
        <v>27</v>
      </c>
      <c r="G50" s="192" t="s">
        <v>319</v>
      </c>
      <c r="H50" s="192" t="s">
        <v>286</v>
      </c>
      <c r="I50" s="192" t="s">
        <v>498</v>
      </c>
      <c r="J50" s="192" t="s">
        <v>499</v>
      </c>
      <c r="K50" s="192" t="s">
        <v>500</v>
      </c>
      <c r="L50" s="192" t="s">
        <v>501</v>
      </c>
      <c r="M50" s="192" t="s">
        <v>353</v>
      </c>
      <c r="N50" s="193">
        <v>33270</v>
      </c>
      <c r="O50" s="192">
        <v>52</v>
      </c>
      <c r="P50" s="192" t="s">
        <v>65</v>
      </c>
      <c r="Q50" s="191" t="s">
        <v>502</v>
      </c>
      <c r="R50" s="192">
        <v>335</v>
      </c>
      <c r="S50" s="192" t="s">
        <v>503</v>
      </c>
      <c r="T50" s="192" t="s">
        <v>391</v>
      </c>
    </row>
    <row r="51" spans="1:20" ht="15.5" x14ac:dyDescent="0.45">
      <c r="A51" s="192" t="s">
        <v>505</v>
      </c>
      <c r="B51" s="192" t="s">
        <v>1010</v>
      </c>
      <c r="C51" s="191">
        <v>103062</v>
      </c>
      <c r="D51" s="192" t="s">
        <v>413</v>
      </c>
      <c r="E51" s="192" t="s">
        <v>1321</v>
      </c>
      <c r="F51" s="192">
        <v>35</v>
      </c>
      <c r="G51" s="192" t="s">
        <v>285</v>
      </c>
      <c r="H51" s="192" t="s">
        <v>286</v>
      </c>
      <c r="I51" s="192" t="s">
        <v>287</v>
      </c>
      <c r="J51" s="192" t="s">
        <v>288</v>
      </c>
      <c r="K51" s="192" t="s">
        <v>289</v>
      </c>
      <c r="L51" s="192" t="s">
        <v>290</v>
      </c>
      <c r="M51" s="192" t="s">
        <v>291</v>
      </c>
      <c r="N51" s="193">
        <v>30294</v>
      </c>
      <c r="O51" s="192">
        <v>55</v>
      </c>
      <c r="P51" s="192" t="s">
        <v>65</v>
      </c>
      <c r="Q51" s="191" t="s">
        <v>507</v>
      </c>
      <c r="R51" s="192">
        <v>215</v>
      </c>
      <c r="S51" s="192" t="s">
        <v>293</v>
      </c>
      <c r="T51" s="192" t="s">
        <v>294</v>
      </c>
    </row>
    <row r="52" spans="1:20" s="192" customFormat="1" ht="15.5" x14ac:dyDescent="0.45">
      <c r="A52" s="192" t="s">
        <v>509</v>
      </c>
      <c r="B52" s="192" t="s">
        <v>1048</v>
      </c>
      <c r="C52" s="191">
        <v>103026</v>
      </c>
      <c r="D52" s="192" t="s">
        <v>426</v>
      </c>
      <c r="E52" s="192" t="s">
        <v>1321</v>
      </c>
      <c r="F52" s="192">
        <v>27</v>
      </c>
      <c r="G52" s="192" t="s">
        <v>285</v>
      </c>
      <c r="H52" s="192" t="s">
        <v>286</v>
      </c>
      <c r="I52" s="192" t="s">
        <v>510</v>
      </c>
      <c r="J52" s="192" t="s">
        <v>511</v>
      </c>
      <c r="K52" s="192" t="s">
        <v>512</v>
      </c>
      <c r="L52" s="192" t="s">
        <v>431</v>
      </c>
      <c r="M52" s="192" t="s">
        <v>388</v>
      </c>
      <c r="N52" s="193">
        <v>33359</v>
      </c>
      <c r="O52" s="192">
        <v>51</v>
      </c>
      <c r="P52" s="192" t="s">
        <v>65</v>
      </c>
      <c r="Q52" s="191" t="s">
        <v>513</v>
      </c>
      <c r="R52" s="192">
        <v>240</v>
      </c>
      <c r="S52" s="192" t="s">
        <v>306</v>
      </c>
      <c r="T52" s="192" t="s">
        <v>379</v>
      </c>
    </row>
    <row r="53" spans="1:20" s="192" customFormat="1" ht="15.5" x14ac:dyDescent="0.45">
      <c r="A53" s="192" t="s">
        <v>347</v>
      </c>
      <c r="B53" s="192" t="s">
        <v>348</v>
      </c>
      <c r="C53" s="191">
        <v>190922</v>
      </c>
      <c r="D53" s="192" t="s">
        <v>947</v>
      </c>
      <c r="E53" s="192" t="s">
        <v>1323</v>
      </c>
      <c r="F53" s="192">
        <v>0</v>
      </c>
      <c r="G53" s="192" t="s">
        <v>319</v>
      </c>
      <c r="H53" s="192" t="s">
        <v>300</v>
      </c>
      <c r="I53" s="192" t="s">
        <v>962</v>
      </c>
      <c r="J53" s="192" t="s">
        <v>963</v>
      </c>
      <c r="K53" s="192" t="s">
        <v>964</v>
      </c>
      <c r="L53" s="192" t="s">
        <v>965</v>
      </c>
      <c r="M53" s="192" t="s">
        <v>342</v>
      </c>
      <c r="N53" s="193">
        <v>43282</v>
      </c>
      <c r="O53" s="192">
        <v>48</v>
      </c>
      <c r="P53" s="192" t="s">
        <v>65</v>
      </c>
      <c r="Q53" s="191" t="s">
        <v>966</v>
      </c>
      <c r="R53" s="192" t="s">
        <v>563</v>
      </c>
      <c r="S53" s="192" t="s">
        <v>564</v>
      </c>
      <c r="T53" s="192">
        <v>10</v>
      </c>
    </row>
    <row r="54" spans="1:20" s="192" customFormat="1" ht="15.5" x14ac:dyDescent="0.45">
      <c r="A54" s="192" t="s">
        <v>968</v>
      </c>
      <c r="B54" s="192" t="s">
        <v>1381</v>
      </c>
      <c r="C54" s="191">
        <v>104625</v>
      </c>
      <c r="D54" s="192" t="s">
        <v>298</v>
      </c>
      <c r="E54" s="192" t="s">
        <v>1323</v>
      </c>
      <c r="F54" s="192">
        <v>10</v>
      </c>
      <c r="G54" s="192" t="s">
        <v>285</v>
      </c>
      <c r="H54" s="192" t="s">
        <v>300</v>
      </c>
      <c r="I54" s="192" t="s">
        <v>301</v>
      </c>
      <c r="J54" s="192" t="s">
        <v>302</v>
      </c>
      <c r="K54" s="192" t="s">
        <v>303</v>
      </c>
      <c r="L54" s="192" t="s">
        <v>304</v>
      </c>
      <c r="M54" s="192" t="s">
        <v>291</v>
      </c>
      <c r="N54" s="193">
        <v>39448</v>
      </c>
      <c r="O54" s="192">
        <v>47</v>
      </c>
      <c r="P54" s="192" t="s">
        <v>65</v>
      </c>
      <c r="Q54" s="191" t="s">
        <v>969</v>
      </c>
      <c r="R54" s="192">
        <v>255</v>
      </c>
      <c r="S54" s="192" t="s">
        <v>449</v>
      </c>
      <c r="T54" s="192" t="s">
        <v>307</v>
      </c>
    </row>
    <row r="55" spans="1:20" s="192" customFormat="1" ht="15.5" x14ac:dyDescent="0.45">
      <c r="A55" s="192" t="s">
        <v>971</v>
      </c>
      <c r="B55" s="192" t="s">
        <v>1379</v>
      </c>
      <c r="C55" s="191">
        <v>104649</v>
      </c>
      <c r="D55" s="192" t="s">
        <v>953</v>
      </c>
      <c r="E55" s="192" t="s">
        <v>1323</v>
      </c>
      <c r="F55" s="192">
        <v>10</v>
      </c>
      <c r="G55" s="192" t="s">
        <v>285</v>
      </c>
      <c r="H55" s="192" t="s">
        <v>300</v>
      </c>
      <c r="I55" s="192" t="s">
        <v>374</v>
      </c>
      <c r="J55" s="192" t="s">
        <v>375</v>
      </c>
      <c r="K55" s="192" t="s">
        <v>376</v>
      </c>
      <c r="L55" s="192" t="s">
        <v>972</v>
      </c>
      <c r="M55" s="192" t="s">
        <v>291</v>
      </c>
      <c r="N55" s="193">
        <v>39448</v>
      </c>
      <c r="O55" s="192">
        <v>50</v>
      </c>
      <c r="P55" s="192" t="s">
        <v>65</v>
      </c>
      <c r="Q55" s="191" t="s">
        <v>973</v>
      </c>
      <c r="R55" s="192">
        <v>240</v>
      </c>
      <c r="S55" s="192" t="s">
        <v>306</v>
      </c>
      <c r="T55" s="192" t="s">
        <v>307</v>
      </c>
    </row>
    <row r="56" spans="1:20" s="192" customFormat="1" ht="15.5" x14ac:dyDescent="0.45">
      <c r="A56" s="192" t="s">
        <v>515</v>
      </c>
      <c r="B56" s="192" t="s">
        <v>1382</v>
      </c>
      <c r="C56" s="191">
        <v>102960</v>
      </c>
      <c r="D56" s="192" t="s">
        <v>383</v>
      </c>
      <c r="E56" s="192" t="s">
        <v>1321</v>
      </c>
      <c r="F56" s="192">
        <v>13</v>
      </c>
      <c r="G56" s="192" t="s">
        <v>319</v>
      </c>
      <c r="H56" s="192" t="s">
        <v>286</v>
      </c>
      <c r="I56" s="192" t="s">
        <v>384</v>
      </c>
      <c r="J56" s="192" t="s">
        <v>385</v>
      </c>
      <c r="K56" s="192" t="s">
        <v>386</v>
      </c>
      <c r="L56" s="192" t="s">
        <v>387</v>
      </c>
      <c r="M56" s="192" t="s">
        <v>388</v>
      </c>
      <c r="N56" s="193">
        <v>38596</v>
      </c>
      <c r="O56" s="192">
        <v>52</v>
      </c>
      <c r="P56" s="192" t="s">
        <v>65</v>
      </c>
      <c r="Q56" s="191" t="s">
        <v>516</v>
      </c>
      <c r="R56" s="192">
        <v>335</v>
      </c>
      <c r="S56" s="192" t="s">
        <v>503</v>
      </c>
      <c r="T56" s="192" t="s">
        <v>391</v>
      </c>
    </row>
    <row r="57" spans="1:20" s="192" customFormat="1" ht="15.5" x14ac:dyDescent="0.45">
      <c r="A57" s="192" t="s">
        <v>1148</v>
      </c>
      <c r="B57" s="192" t="s">
        <v>1383</v>
      </c>
      <c r="C57" s="191">
        <v>191743</v>
      </c>
      <c r="D57" s="192" t="s">
        <v>330</v>
      </c>
      <c r="E57" s="192" t="s">
        <v>1322</v>
      </c>
      <c r="F57" s="192">
        <v>11</v>
      </c>
      <c r="G57" s="192" t="s">
        <v>285</v>
      </c>
      <c r="H57" s="192" t="s">
        <v>331</v>
      </c>
      <c r="I57" s="192" t="s">
        <v>287</v>
      </c>
      <c r="J57" s="192" t="s">
        <v>288</v>
      </c>
      <c r="K57" s="192" t="s">
        <v>289</v>
      </c>
      <c r="L57" s="192" t="s">
        <v>332</v>
      </c>
      <c r="M57" s="192" t="s">
        <v>291</v>
      </c>
      <c r="N57" s="193">
        <v>39085</v>
      </c>
      <c r="O57" s="192">
        <v>45</v>
      </c>
      <c r="P57" s="192" t="s">
        <v>65</v>
      </c>
      <c r="Q57" s="191" t="s">
        <v>1149</v>
      </c>
      <c r="R57" s="192">
        <v>240</v>
      </c>
      <c r="S57" s="192" t="s">
        <v>306</v>
      </c>
      <c r="T57" s="192" t="s">
        <v>334</v>
      </c>
    </row>
    <row r="58" spans="1:20" s="192" customFormat="1" ht="15.5" x14ac:dyDescent="0.45">
      <c r="A58" s="192" t="s">
        <v>975</v>
      </c>
      <c r="B58" s="192" t="s">
        <v>1362</v>
      </c>
      <c r="C58" s="191">
        <v>104664</v>
      </c>
      <c r="D58" s="192" t="s">
        <v>298</v>
      </c>
      <c r="E58" s="192" t="s">
        <v>1323</v>
      </c>
      <c r="F58" s="192">
        <v>10</v>
      </c>
      <c r="G58" s="192" t="s">
        <v>285</v>
      </c>
      <c r="H58" s="192" t="s">
        <v>300</v>
      </c>
      <c r="I58" s="192" t="s">
        <v>287</v>
      </c>
      <c r="J58" s="192" t="s">
        <v>288</v>
      </c>
      <c r="K58" s="192" t="s">
        <v>289</v>
      </c>
      <c r="L58" s="192" t="s">
        <v>311</v>
      </c>
      <c r="M58" s="192" t="s">
        <v>291</v>
      </c>
      <c r="N58" s="193">
        <v>39448</v>
      </c>
      <c r="O58" s="192">
        <v>50</v>
      </c>
      <c r="P58" s="192" t="s">
        <v>65</v>
      </c>
      <c r="Q58" s="191" t="s">
        <v>976</v>
      </c>
      <c r="R58" s="192">
        <v>225</v>
      </c>
      <c r="S58" s="192" t="s">
        <v>365</v>
      </c>
      <c r="T58" s="192" t="s">
        <v>977</v>
      </c>
    </row>
    <row r="59" spans="1:20" s="192" customFormat="1" ht="15.5" x14ac:dyDescent="0.45">
      <c r="A59" s="192" t="s">
        <v>979</v>
      </c>
      <c r="B59" s="192" t="s">
        <v>1384</v>
      </c>
      <c r="C59" s="191">
        <v>332168</v>
      </c>
      <c r="D59" s="192" t="s">
        <v>953</v>
      </c>
      <c r="E59" s="192" t="s">
        <v>1323</v>
      </c>
      <c r="F59" s="192">
        <v>3</v>
      </c>
      <c r="G59" s="192" t="s">
        <v>285</v>
      </c>
      <c r="H59" s="192" t="s">
        <v>300</v>
      </c>
      <c r="I59" s="192" t="s">
        <v>374</v>
      </c>
      <c r="J59" s="192" t="s">
        <v>375</v>
      </c>
      <c r="K59" s="192" t="s">
        <v>376</v>
      </c>
      <c r="L59" s="192" t="s">
        <v>377</v>
      </c>
      <c r="M59" s="192" t="s">
        <v>388</v>
      </c>
      <c r="N59" s="193">
        <v>42186</v>
      </c>
      <c r="O59" s="192">
        <v>35</v>
      </c>
      <c r="P59" s="192" t="s">
        <v>65</v>
      </c>
      <c r="Q59" s="191" t="s">
        <v>980</v>
      </c>
      <c r="R59" s="192">
        <v>285</v>
      </c>
      <c r="S59" s="192" t="s">
        <v>576</v>
      </c>
      <c r="T59" s="192" t="s">
        <v>307</v>
      </c>
    </row>
    <row r="60" spans="1:20" s="192" customFormat="1" ht="15.5" x14ac:dyDescent="0.45">
      <c r="A60" s="192" t="s">
        <v>518</v>
      </c>
      <c r="B60" s="192" t="s">
        <v>1385</v>
      </c>
      <c r="C60" s="191">
        <v>10625862</v>
      </c>
      <c r="D60" s="192" t="s">
        <v>520</v>
      </c>
      <c r="E60" s="192" t="s">
        <v>1321</v>
      </c>
      <c r="F60" s="192">
        <v>0</v>
      </c>
      <c r="G60" s="192" t="s">
        <v>319</v>
      </c>
      <c r="H60" s="192" t="s">
        <v>522</v>
      </c>
      <c r="I60" s="192" t="s">
        <v>523</v>
      </c>
      <c r="J60" s="192" t="s">
        <v>524</v>
      </c>
      <c r="K60" s="192" t="s">
        <v>500</v>
      </c>
      <c r="L60" s="192" t="s">
        <v>525</v>
      </c>
      <c r="M60" s="192" t="s">
        <v>324</v>
      </c>
      <c r="N60" s="193">
        <v>43346</v>
      </c>
      <c r="O60" s="192">
        <v>31</v>
      </c>
      <c r="P60" s="192" t="s">
        <v>65</v>
      </c>
      <c r="Q60" s="191" t="s">
        <v>526</v>
      </c>
      <c r="T60" s="192" t="s">
        <v>326</v>
      </c>
    </row>
    <row r="61" spans="1:20" s="192" customFormat="1" ht="15.5" x14ac:dyDescent="0.45">
      <c r="A61" s="190" t="s">
        <v>528</v>
      </c>
      <c r="B61" s="190" t="s">
        <v>1386</v>
      </c>
      <c r="C61" s="195">
        <v>103064</v>
      </c>
      <c r="D61" s="190" t="s">
        <v>413</v>
      </c>
      <c r="E61" s="190" t="s">
        <v>1321</v>
      </c>
      <c r="F61" s="190">
        <v>35</v>
      </c>
      <c r="G61" s="190" t="s">
        <v>285</v>
      </c>
      <c r="H61" s="190" t="s">
        <v>286</v>
      </c>
      <c r="I61" s="190" t="s">
        <v>287</v>
      </c>
      <c r="J61" s="190" t="s">
        <v>288</v>
      </c>
      <c r="K61" s="190" t="s">
        <v>289</v>
      </c>
      <c r="L61" s="190" t="s">
        <v>395</v>
      </c>
      <c r="M61" s="190" t="s">
        <v>291</v>
      </c>
      <c r="N61" s="196">
        <v>30298</v>
      </c>
      <c r="O61" s="190">
        <v>57</v>
      </c>
      <c r="P61" s="190" t="s">
        <v>67</v>
      </c>
      <c r="Q61" s="195" t="s">
        <v>530</v>
      </c>
      <c r="R61" s="190">
        <v>190</v>
      </c>
      <c r="S61" s="190" t="s">
        <v>313</v>
      </c>
      <c r="T61" s="190" t="s">
        <v>397</v>
      </c>
    </row>
    <row r="62" spans="1:20" s="192" customFormat="1" ht="15.5" x14ac:dyDescent="0.45">
      <c r="A62" s="192" t="s">
        <v>982</v>
      </c>
      <c r="B62" s="192" t="s">
        <v>1387</v>
      </c>
      <c r="C62" s="191">
        <v>104710</v>
      </c>
      <c r="D62" s="192" t="s">
        <v>298</v>
      </c>
      <c r="E62" s="192" t="s">
        <v>1323</v>
      </c>
      <c r="F62" s="192">
        <v>10</v>
      </c>
      <c r="G62" s="192" t="s">
        <v>285</v>
      </c>
      <c r="H62" s="192" t="s">
        <v>300</v>
      </c>
      <c r="I62" s="192" t="s">
        <v>287</v>
      </c>
      <c r="J62" s="192" t="s">
        <v>288</v>
      </c>
      <c r="K62" s="192" t="s">
        <v>289</v>
      </c>
      <c r="L62" s="192" t="s">
        <v>311</v>
      </c>
      <c r="M62" s="192" t="s">
        <v>291</v>
      </c>
      <c r="N62" s="193">
        <v>39448</v>
      </c>
      <c r="O62" s="192">
        <v>56</v>
      </c>
      <c r="P62" s="192" t="s">
        <v>65</v>
      </c>
      <c r="Q62" s="191" t="s">
        <v>984</v>
      </c>
      <c r="R62" s="192">
        <v>190</v>
      </c>
      <c r="S62" s="192" t="s">
        <v>313</v>
      </c>
      <c r="T62" s="192" t="s">
        <v>294</v>
      </c>
    </row>
    <row r="63" spans="1:20" s="192" customFormat="1" ht="15.5" x14ac:dyDescent="0.45">
      <c r="A63" s="190" t="s">
        <v>532</v>
      </c>
      <c r="B63" s="190" t="s">
        <v>1388</v>
      </c>
      <c r="C63" s="195">
        <v>102972</v>
      </c>
      <c r="D63" s="190" t="s">
        <v>284</v>
      </c>
      <c r="E63" s="190" t="s">
        <v>1321</v>
      </c>
      <c r="F63" s="190">
        <v>17</v>
      </c>
      <c r="G63" s="190" t="s">
        <v>285</v>
      </c>
      <c r="H63" s="190" t="s">
        <v>286</v>
      </c>
      <c r="I63" s="190" t="s">
        <v>287</v>
      </c>
      <c r="J63" s="190" t="s">
        <v>288</v>
      </c>
      <c r="K63" s="190" t="s">
        <v>289</v>
      </c>
      <c r="L63" s="190" t="s">
        <v>395</v>
      </c>
      <c r="M63" s="190" t="s">
        <v>291</v>
      </c>
      <c r="N63" s="196">
        <v>36998</v>
      </c>
      <c r="O63" s="190">
        <v>57</v>
      </c>
      <c r="P63" s="190" t="s">
        <v>65</v>
      </c>
      <c r="Q63" s="195" t="s">
        <v>534</v>
      </c>
      <c r="R63" s="190">
        <v>170</v>
      </c>
      <c r="S63" s="190" t="s">
        <v>409</v>
      </c>
      <c r="T63" s="190" t="s">
        <v>397</v>
      </c>
    </row>
    <row r="64" spans="1:20" s="192" customFormat="1" ht="15.5" x14ac:dyDescent="0.45">
      <c r="A64" s="192" t="s">
        <v>986</v>
      </c>
      <c r="B64" s="192" t="s">
        <v>987</v>
      </c>
      <c r="C64" s="191">
        <v>10554392</v>
      </c>
      <c r="D64" s="192" t="s">
        <v>298</v>
      </c>
      <c r="E64" s="192" t="s">
        <v>1323</v>
      </c>
      <c r="F64" s="192">
        <v>1</v>
      </c>
      <c r="G64" s="192" t="s">
        <v>285</v>
      </c>
      <c r="H64" s="192" t="s">
        <v>300</v>
      </c>
      <c r="I64" s="192" t="s">
        <v>287</v>
      </c>
      <c r="J64" s="192" t="s">
        <v>288</v>
      </c>
      <c r="K64" s="192" t="s">
        <v>289</v>
      </c>
      <c r="L64" s="192" t="s">
        <v>934</v>
      </c>
      <c r="M64" s="192" t="s">
        <v>291</v>
      </c>
      <c r="N64" s="193">
        <v>42767</v>
      </c>
      <c r="O64" s="192">
        <v>38</v>
      </c>
      <c r="P64" s="192" t="s">
        <v>67</v>
      </c>
      <c r="Q64" s="191" t="s">
        <v>988</v>
      </c>
      <c r="R64" s="192">
        <v>190</v>
      </c>
      <c r="S64" s="192" t="s">
        <v>313</v>
      </c>
      <c r="T64" s="192" t="s">
        <v>294</v>
      </c>
    </row>
    <row r="65" spans="1:20" s="192" customFormat="1" ht="15.5" x14ac:dyDescent="0.45">
      <c r="A65" s="192" t="s">
        <v>536</v>
      </c>
      <c r="B65" s="192" t="s">
        <v>1190</v>
      </c>
      <c r="C65" s="191">
        <v>103034</v>
      </c>
      <c r="D65" s="192" t="s">
        <v>497</v>
      </c>
      <c r="E65" s="192" t="s">
        <v>1321</v>
      </c>
      <c r="F65" s="192">
        <v>33</v>
      </c>
      <c r="G65" s="192" t="s">
        <v>319</v>
      </c>
      <c r="H65" s="192" t="s">
        <v>286</v>
      </c>
      <c r="I65" s="192" t="s">
        <v>537</v>
      </c>
      <c r="J65" s="192" t="s">
        <v>538</v>
      </c>
      <c r="K65" s="192" t="s">
        <v>386</v>
      </c>
      <c r="L65" s="192" t="s">
        <v>539</v>
      </c>
      <c r="M65" s="192" t="s">
        <v>388</v>
      </c>
      <c r="N65" s="193">
        <v>31054</v>
      </c>
      <c r="O65" s="192">
        <v>53</v>
      </c>
      <c r="P65" s="192" t="s">
        <v>65</v>
      </c>
      <c r="Q65" s="191" t="s">
        <v>540</v>
      </c>
      <c r="R65" s="192">
        <v>335</v>
      </c>
      <c r="S65" s="192" t="s">
        <v>503</v>
      </c>
      <c r="T65" s="192" t="s">
        <v>541</v>
      </c>
    </row>
    <row r="66" spans="1:20" s="192" customFormat="1" ht="15.5" x14ac:dyDescent="0.45">
      <c r="A66" s="192" t="s">
        <v>543</v>
      </c>
      <c r="B66" s="192" t="s">
        <v>1389</v>
      </c>
      <c r="C66" s="191">
        <v>102894</v>
      </c>
      <c r="D66" s="192" t="s">
        <v>284</v>
      </c>
      <c r="E66" s="192" t="s">
        <v>1321</v>
      </c>
      <c r="F66" s="192">
        <v>10</v>
      </c>
      <c r="G66" s="192" t="s">
        <v>285</v>
      </c>
      <c r="H66" s="192" t="s">
        <v>286</v>
      </c>
      <c r="I66" s="192" t="s">
        <v>287</v>
      </c>
      <c r="J66" s="192" t="s">
        <v>288</v>
      </c>
      <c r="K66" s="192" t="s">
        <v>289</v>
      </c>
      <c r="L66" s="192" t="s">
        <v>395</v>
      </c>
      <c r="M66" s="192" t="s">
        <v>291</v>
      </c>
      <c r="N66" s="193">
        <v>39412</v>
      </c>
      <c r="O66" s="192">
        <v>46</v>
      </c>
      <c r="P66" s="192" t="s">
        <v>65</v>
      </c>
      <c r="Q66" s="191" t="s">
        <v>545</v>
      </c>
      <c r="R66" s="192">
        <v>170</v>
      </c>
      <c r="S66" s="192" t="s">
        <v>409</v>
      </c>
      <c r="T66" s="192" t="s">
        <v>397</v>
      </c>
    </row>
    <row r="67" spans="1:20" s="192" customFormat="1" ht="15.5" x14ac:dyDescent="0.45">
      <c r="A67" s="190" t="s">
        <v>547</v>
      </c>
      <c r="B67" s="190" t="s">
        <v>1390</v>
      </c>
      <c r="C67" s="195">
        <v>103050</v>
      </c>
      <c r="D67" s="190" t="s">
        <v>260</v>
      </c>
      <c r="E67" s="190" t="s">
        <v>1321</v>
      </c>
      <c r="F67" s="190">
        <v>34</v>
      </c>
      <c r="G67" s="190" t="s">
        <v>319</v>
      </c>
      <c r="H67" s="190" t="s">
        <v>286</v>
      </c>
      <c r="I67" s="190" t="s">
        <v>549</v>
      </c>
      <c r="J67" s="190" t="s">
        <v>550</v>
      </c>
      <c r="K67" s="190" t="s">
        <v>551</v>
      </c>
      <c r="L67" s="190" t="s">
        <v>552</v>
      </c>
      <c r="M67" s="190" t="s">
        <v>324</v>
      </c>
      <c r="N67" s="196">
        <v>30834</v>
      </c>
      <c r="O67" s="190">
        <v>57</v>
      </c>
      <c r="P67" s="190" t="s">
        <v>65</v>
      </c>
      <c r="Q67" s="195" t="s">
        <v>553</v>
      </c>
      <c r="R67" s="190">
        <v>305</v>
      </c>
      <c r="S67" s="190" t="s">
        <v>390</v>
      </c>
      <c r="T67" s="190" t="s">
        <v>391</v>
      </c>
    </row>
    <row r="68" spans="1:20" s="192" customFormat="1" ht="15.5" x14ac:dyDescent="0.45">
      <c r="A68" s="192" t="s">
        <v>555</v>
      </c>
      <c r="B68" s="192" t="s">
        <v>928</v>
      </c>
      <c r="C68" s="191">
        <v>102968</v>
      </c>
      <c r="D68" s="192" t="s">
        <v>284</v>
      </c>
      <c r="E68" s="192" t="s">
        <v>1321</v>
      </c>
      <c r="F68" s="192">
        <v>17</v>
      </c>
      <c r="G68" s="192" t="s">
        <v>285</v>
      </c>
      <c r="H68" s="192" t="s">
        <v>286</v>
      </c>
      <c r="I68" s="192" t="s">
        <v>287</v>
      </c>
      <c r="J68" s="192" t="s">
        <v>288</v>
      </c>
      <c r="K68" s="192" t="s">
        <v>289</v>
      </c>
      <c r="L68" s="192" t="s">
        <v>441</v>
      </c>
      <c r="M68" s="192" t="s">
        <v>291</v>
      </c>
      <c r="N68" s="193">
        <v>36941</v>
      </c>
      <c r="O68" s="192">
        <v>55</v>
      </c>
      <c r="P68" s="192" t="s">
        <v>65</v>
      </c>
      <c r="Q68" s="191" t="s">
        <v>556</v>
      </c>
      <c r="R68" s="192">
        <v>190</v>
      </c>
      <c r="S68" s="192" t="s">
        <v>313</v>
      </c>
      <c r="T68" s="192" t="s">
        <v>334</v>
      </c>
    </row>
    <row r="69" spans="1:20" s="192" customFormat="1" ht="15.5" x14ac:dyDescent="0.45">
      <c r="A69" s="190" t="s">
        <v>497</v>
      </c>
      <c r="B69" s="190" t="s">
        <v>1048</v>
      </c>
      <c r="C69" s="195">
        <v>11655</v>
      </c>
      <c r="D69" s="190" t="s">
        <v>347</v>
      </c>
      <c r="E69" s="190" t="s">
        <v>1321</v>
      </c>
      <c r="F69" s="190"/>
      <c r="G69" s="190" t="s">
        <v>319</v>
      </c>
      <c r="H69" s="190" t="s">
        <v>300</v>
      </c>
      <c r="I69" s="190" t="s">
        <v>558</v>
      </c>
      <c r="J69" s="190" t="s">
        <v>559</v>
      </c>
      <c r="K69" s="190" t="s">
        <v>560</v>
      </c>
      <c r="L69" s="190" t="s">
        <v>561</v>
      </c>
      <c r="M69" s="190" t="s">
        <v>342</v>
      </c>
      <c r="N69" s="196">
        <v>42948</v>
      </c>
      <c r="O69" s="190">
        <v>57</v>
      </c>
      <c r="P69" s="190" t="s">
        <v>65</v>
      </c>
      <c r="Q69" s="195" t="s">
        <v>562</v>
      </c>
      <c r="R69" s="190" t="s">
        <v>563</v>
      </c>
      <c r="S69" s="190" t="s">
        <v>564</v>
      </c>
      <c r="T69" s="190">
        <v>8</v>
      </c>
    </row>
    <row r="70" spans="1:20" s="192" customFormat="1" ht="15.5" x14ac:dyDescent="0.45">
      <c r="A70" s="192" t="s">
        <v>938</v>
      </c>
      <c r="B70" s="192" t="s">
        <v>1391</v>
      </c>
      <c r="C70" s="191">
        <v>332340</v>
      </c>
      <c r="D70" s="192" t="s">
        <v>953</v>
      </c>
      <c r="E70" s="192" t="s">
        <v>1323</v>
      </c>
      <c r="F70" s="192">
        <v>3</v>
      </c>
      <c r="G70" s="192" t="s">
        <v>285</v>
      </c>
      <c r="H70" s="192" t="s">
        <v>300</v>
      </c>
      <c r="I70" s="192" t="s">
        <v>374</v>
      </c>
      <c r="J70" s="192" t="s">
        <v>375</v>
      </c>
      <c r="K70" s="192" t="s">
        <v>376</v>
      </c>
      <c r="L70" s="192" t="s">
        <v>377</v>
      </c>
      <c r="M70" s="192" t="s">
        <v>388</v>
      </c>
      <c r="N70" s="193">
        <v>42186</v>
      </c>
      <c r="O70" s="192">
        <v>26</v>
      </c>
      <c r="P70" s="192" t="s">
        <v>65</v>
      </c>
      <c r="Q70" s="191" t="s">
        <v>991</v>
      </c>
      <c r="R70" s="192">
        <v>285</v>
      </c>
      <c r="S70" s="192" t="s">
        <v>576</v>
      </c>
      <c r="T70" s="192" t="s">
        <v>307</v>
      </c>
    </row>
    <row r="71" spans="1:20" s="192" customFormat="1" ht="15.5" x14ac:dyDescent="0.45">
      <c r="A71" s="190" t="s">
        <v>566</v>
      </c>
      <c r="B71" s="190" t="s">
        <v>1392</v>
      </c>
      <c r="C71" s="195">
        <v>103012</v>
      </c>
      <c r="D71" s="190" t="s">
        <v>413</v>
      </c>
      <c r="E71" s="190" t="s">
        <v>1321</v>
      </c>
      <c r="F71" s="190">
        <v>25</v>
      </c>
      <c r="G71" s="190" t="s">
        <v>285</v>
      </c>
      <c r="H71" s="190" t="s">
        <v>286</v>
      </c>
      <c r="I71" s="190" t="s">
        <v>287</v>
      </c>
      <c r="J71" s="190" t="s">
        <v>288</v>
      </c>
      <c r="K71" s="190" t="s">
        <v>289</v>
      </c>
      <c r="L71" s="190" t="s">
        <v>395</v>
      </c>
      <c r="M71" s="190" t="s">
        <v>291</v>
      </c>
      <c r="N71" s="196">
        <v>34090</v>
      </c>
      <c r="O71" s="190">
        <v>56</v>
      </c>
      <c r="P71" s="190" t="s">
        <v>65</v>
      </c>
      <c r="Q71" s="195" t="s">
        <v>567</v>
      </c>
      <c r="R71" s="190">
        <v>240</v>
      </c>
      <c r="S71" s="190" t="s">
        <v>306</v>
      </c>
      <c r="T71" s="190" t="s">
        <v>294</v>
      </c>
    </row>
    <row r="72" spans="1:20" s="192" customFormat="1" ht="15.5" x14ac:dyDescent="0.45">
      <c r="A72" s="192" t="s">
        <v>569</v>
      </c>
      <c r="B72" s="192" t="s">
        <v>1109</v>
      </c>
      <c r="C72" s="191">
        <v>102973</v>
      </c>
      <c r="D72" s="192" t="s">
        <v>413</v>
      </c>
      <c r="E72" s="192" t="s">
        <v>1321</v>
      </c>
      <c r="F72" s="192">
        <v>17</v>
      </c>
      <c r="G72" s="192" t="s">
        <v>285</v>
      </c>
      <c r="H72" s="192" t="s">
        <v>286</v>
      </c>
      <c r="I72" s="192" t="s">
        <v>287</v>
      </c>
      <c r="J72" s="192" t="s">
        <v>288</v>
      </c>
      <c r="K72" s="192" t="s">
        <v>289</v>
      </c>
      <c r="L72" s="192" t="s">
        <v>395</v>
      </c>
      <c r="M72" s="192" t="s">
        <v>291</v>
      </c>
      <c r="N72" s="193">
        <v>36998</v>
      </c>
      <c r="O72" s="192">
        <v>51</v>
      </c>
      <c r="P72" s="192" t="s">
        <v>65</v>
      </c>
      <c r="Q72" s="191" t="s">
        <v>570</v>
      </c>
      <c r="R72" s="192">
        <v>170</v>
      </c>
      <c r="S72" s="192" t="s">
        <v>409</v>
      </c>
      <c r="T72" s="192" t="s">
        <v>397</v>
      </c>
    </row>
    <row r="73" spans="1:20" s="192" customFormat="1" ht="15.5" x14ac:dyDescent="0.45">
      <c r="A73" s="192" t="s">
        <v>993</v>
      </c>
      <c r="B73" s="192" t="s">
        <v>1109</v>
      </c>
      <c r="C73" s="191">
        <v>104650</v>
      </c>
      <c r="D73" s="192" t="s">
        <v>298</v>
      </c>
      <c r="E73" s="192" t="s">
        <v>1323</v>
      </c>
      <c r="F73" s="192">
        <v>10</v>
      </c>
      <c r="G73" s="192" t="s">
        <v>285</v>
      </c>
      <c r="H73" s="192" t="s">
        <v>300</v>
      </c>
      <c r="I73" s="192" t="s">
        <v>287</v>
      </c>
      <c r="J73" s="192" t="s">
        <v>288</v>
      </c>
      <c r="K73" s="192" t="s">
        <v>289</v>
      </c>
      <c r="L73" s="192" t="s">
        <v>311</v>
      </c>
      <c r="M73" s="192" t="s">
        <v>291</v>
      </c>
      <c r="N73" s="193">
        <v>39448</v>
      </c>
      <c r="O73" s="192">
        <v>53</v>
      </c>
      <c r="P73" s="192" t="s">
        <v>65</v>
      </c>
      <c r="Q73" s="191" t="s">
        <v>994</v>
      </c>
      <c r="R73" s="192">
        <v>190</v>
      </c>
      <c r="S73" s="192" t="s">
        <v>313</v>
      </c>
      <c r="T73" s="192" t="s">
        <v>334</v>
      </c>
    </row>
    <row r="74" spans="1:20" ht="15.5" x14ac:dyDescent="0.45">
      <c r="A74" s="192" t="s">
        <v>996</v>
      </c>
      <c r="B74" s="192" t="s">
        <v>1393</v>
      </c>
      <c r="C74" s="191">
        <v>10555317</v>
      </c>
      <c r="D74" s="192" t="s">
        <v>298</v>
      </c>
      <c r="E74" s="192" t="s">
        <v>1323</v>
      </c>
      <c r="F74" s="192">
        <v>1</v>
      </c>
      <c r="G74" s="192" t="s">
        <v>285</v>
      </c>
      <c r="H74" s="192" t="s">
        <v>300</v>
      </c>
      <c r="I74" s="192" t="s">
        <v>287</v>
      </c>
      <c r="J74" s="192" t="s">
        <v>288</v>
      </c>
      <c r="K74" s="192" t="s">
        <v>289</v>
      </c>
      <c r="L74" s="192" t="s">
        <v>929</v>
      </c>
      <c r="M74" s="192" t="s">
        <v>291</v>
      </c>
      <c r="N74" s="193">
        <v>42767</v>
      </c>
      <c r="O74" s="192">
        <v>50</v>
      </c>
      <c r="P74" s="192" t="s">
        <v>65</v>
      </c>
      <c r="Q74" s="191" t="s">
        <v>998</v>
      </c>
      <c r="R74" s="192">
        <v>190</v>
      </c>
      <c r="S74" s="192" t="s">
        <v>313</v>
      </c>
      <c r="T74" s="192" t="s">
        <v>294</v>
      </c>
    </row>
    <row r="75" spans="1:20" s="192" customFormat="1" ht="15.5" x14ac:dyDescent="0.45">
      <c r="A75" s="192" t="s">
        <v>572</v>
      </c>
      <c r="B75" s="192" t="s">
        <v>573</v>
      </c>
      <c r="C75" s="191">
        <v>68142</v>
      </c>
      <c r="D75" s="192" t="s">
        <v>497</v>
      </c>
      <c r="E75" s="192" t="s">
        <v>1321</v>
      </c>
      <c r="G75" s="192" t="s">
        <v>319</v>
      </c>
      <c r="H75" s="192" t="s">
        <v>286</v>
      </c>
      <c r="I75" s="192" t="s">
        <v>537</v>
      </c>
      <c r="J75" s="192" t="s">
        <v>538</v>
      </c>
      <c r="K75" s="192" t="s">
        <v>386</v>
      </c>
      <c r="L75" s="192" t="s">
        <v>574</v>
      </c>
      <c r="M75" s="192" t="s">
        <v>388</v>
      </c>
      <c r="N75" s="193">
        <v>42552</v>
      </c>
      <c r="O75" s="192">
        <v>33</v>
      </c>
      <c r="P75" s="192" t="s">
        <v>65</v>
      </c>
      <c r="Q75" s="191" t="s">
        <v>575</v>
      </c>
      <c r="R75" s="192">
        <v>285</v>
      </c>
      <c r="S75" s="192" t="s">
        <v>576</v>
      </c>
      <c r="T75" s="192" t="s">
        <v>577</v>
      </c>
    </row>
    <row r="76" spans="1:20" s="192" customFormat="1" ht="15.5" x14ac:dyDescent="0.45">
      <c r="A76" s="192" t="s">
        <v>579</v>
      </c>
      <c r="B76" s="192" t="s">
        <v>1394</v>
      </c>
      <c r="C76" s="191">
        <v>103003</v>
      </c>
      <c r="D76" s="192" t="s">
        <v>368</v>
      </c>
      <c r="E76" s="192" t="s">
        <v>1321</v>
      </c>
      <c r="F76" s="192">
        <v>20</v>
      </c>
      <c r="G76" s="192" t="s">
        <v>285</v>
      </c>
      <c r="H76" s="192" t="s">
        <v>286</v>
      </c>
      <c r="I76" s="192" t="s">
        <v>419</v>
      </c>
      <c r="J76" s="192" t="s">
        <v>420</v>
      </c>
      <c r="K76" s="192" t="s">
        <v>421</v>
      </c>
      <c r="L76" s="192" t="s">
        <v>370</v>
      </c>
      <c r="M76" s="192" t="s">
        <v>291</v>
      </c>
      <c r="N76" s="193">
        <v>35982</v>
      </c>
      <c r="O76" s="192">
        <v>55</v>
      </c>
      <c r="P76" s="192" t="s">
        <v>65</v>
      </c>
      <c r="Q76" s="191" t="s">
        <v>581</v>
      </c>
      <c r="R76" s="192">
        <v>215</v>
      </c>
      <c r="S76" s="192" t="s">
        <v>293</v>
      </c>
      <c r="T76" s="192" t="s">
        <v>334</v>
      </c>
    </row>
    <row r="77" spans="1:20" s="192" customFormat="1" ht="15.5" x14ac:dyDescent="0.45">
      <c r="A77" s="192" t="s">
        <v>583</v>
      </c>
      <c r="B77" s="192" t="s">
        <v>1395</v>
      </c>
      <c r="C77" s="191">
        <v>103074</v>
      </c>
      <c r="D77" s="192" t="s">
        <v>520</v>
      </c>
      <c r="E77" s="192" t="s">
        <v>1321</v>
      </c>
      <c r="F77" s="192">
        <v>35</v>
      </c>
      <c r="G77" s="192" t="s">
        <v>319</v>
      </c>
      <c r="H77" s="192" t="s">
        <v>286</v>
      </c>
      <c r="I77" s="192" t="s">
        <v>523</v>
      </c>
      <c r="J77" s="192" t="s">
        <v>524</v>
      </c>
      <c r="K77" s="192" t="s">
        <v>500</v>
      </c>
      <c r="L77" s="192" t="s">
        <v>584</v>
      </c>
      <c r="M77" s="192" t="s">
        <v>388</v>
      </c>
      <c r="N77" s="193">
        <v>30531</v>
      </c>
      <c r="O77" s="192">
        <v>56</v>
      </c>
      <c r="P77" s="192" t="s">
        <v>65</v>
      </c>
      <c r="Q77" s="191" t="s">
        <v>585</v>
      </c>
      <c r="R77" s="192">
        <v>305</v>
      </c>
      <c r="S77" s="192" t="s">
        <v>390</v>
      </c>
      <c r="T77" s="192" t="s">
        <v>391</v>
      </c>
    </row>
    <row r="78" spans="1:20" s="192" customFormat="1" ht="15.5" x14ac:dyDescent="0.45">
      <c r="A78" s="192" t="s">
        <v>587</v>
      </c>
      <c r="B78" s="192" t="s">
        <v>1383</v>
      </c>
      <c r="C78" s="191">
        <v>102984</v>
      </c>
      <c r="D78" s="192" t="s">
        <v>413</v>
      </c>
      <c r="E78" s="192" t="s">
        <v>1321</v>
      </c>
      <c r="F78" s="192">
        <v>19</v>
      </c>
      <c r="G78" s="192" t="s">
        <v>285</v>
      </c>
      <c r="H78" s="192" t="s">
        <v>286</v>
      </c>
      <c r="I78" s="192" t="s">
        <v>287</v>
      </c>
      <c r="J78" s="192" t="s">
        <v>288</v>
      </c>
      <c r="K78" s="192" t="s">
        <v>289</v>
      </c>
      <c r="L78" s="192" t="s">
        <v>290</v>
      </c>
      <c r="M78" s="192" t="s">
        <v>291</v>
      </c>
      <c r="N78" s="193">
        <v>36465</v>
      </c>
      <c r="O78" s="192">
        <v>42</v>
      </c>
      <c r="P78" s="192" t="s">
        <v>65</v>
      </c>
      <c r="Q78" s="191" t="s">
        <v>589</v>
      </c>
      <c r="R78" s="192">
        <v>215</v>
      </c>
      <c r="S78" s="192" t="s">
        <v>293</v>
      </c>
      <c r="T78" s="192" t="s">
        <v>294</v>
      </c>
    </row>
    <row r="79" spans="1:20" ht="15.5" x14ac:dyDescent="0.45">
      <c r="A79" s="192" t="s">
        <v>591</v>
      </c>
      <c r="B79" s="192" t="s">
        <v>1396</v>
      </c>
      <c r="C79" s="191">
        <v>102981</v>
      </c>
      <c r="D79" s="192" t="s">
        <v>284</v>
      </c>
      <c r="E79" s="192" t="s">
        <v>1321</v>
      </c>
      <c r="F79" s="192">
        <v>20</v>
      </c>
      <c r="G79" s="192" t="s">
        <v>285</v>
      </c>
      <c r="H79" s="192" t="s">
        <v>286</v>
      </c>
      <c r="I79" s="192" t="s">
        <v>301</v>
      </c>
      <c r="J79" s="192" t="s">
        <v>302</v>
      </c>
      <c r="K79" s="192" t="s">
        <v>303</v>
      </c>
      <c r="L79" s="192" t="s">
        <v>304</v>
      </c>
      <c r="M79" s="192" t="s">
        <v>291</v>
      </c>
      <c r="N79" s="193">
        <v>35982</v>
      </c>
      <c r="O79" s="192">
        <v>51</v>
      </c>
      <c r="P79" s="192" t="s">
        <v>65</v>
      </c>
      <c r="Q79" s="191" t="s">
        <v>593</v>
      </c>
      <c r="R79" s="192">
        <v>255</v>
      </c>
      <c r="S79" s="192" t="s">
        <v>449</v>
      </c>
      <c r="T79" s="192" t="s">
        <v>379</v>
      </c>
    </row>
    <row r="80" spans="1:20" s="192" customFormat="1" ht="15.5" x14ac:dyDescent="0.45">
      <c r="A80" s="192" t="s">
        <v>591</v>
      </c>
      <c r="B80" s="192" t="s">
        <v>1000</v>
      </c>
      <c r="C80" s="191">
        <v>288443</v>
      </c>
      <c r="D80" s="192" t="s">
        <v>298</v>
      </c>
      <c r="E80" s="192" t="s">
        <v>1323</v>
      </c>
      <c r="F80" s="192">
        <v>4</v>
      </c>
      <c r="G80" s="192" t="s">
        <v>285</v>
      </c>
      <c r="H80" s="192" t="s">
        <v>300</v>
      </c>
      <c r="I80" s="192" t="s">
        <v>301</v>
      </c>
      <c r="J80" s="192" t="s">
        <v>302</v>
      </c>
      <c r="K80" s="192" t="s">
        <v>303</v>
      </c>
      <c r="L80" s="192" t="s">
        <v>304</v>
      </c>
      <c r="M80" s="192" t="s">
        <v>291</v>
      </c>
      <c r="N80" s="193">
        <v>41730</v>
      </c>
      <c r="O80" s="192">
        <v>29</v>
      </c>
      <c r="P80" s="192" t="s">
        <v>65</v>
      </c>
      <c r="Q80" s="191" t="s">
        <v>1001</v>
      </c>
      <c r="R80" s="192">
        <v>240</v>
      </c>
      <c r="S80" s="192" t="s">
        <v>306</v>
      </c>
      <c r="T80" s="192" t="s">
        <v>307</v>
      </c>
    </row>
    <row r="81" spans="1:20" s="192" customFormat="1" ht="15.5" x14ac:dyDescent="0.45">
      <c r="A81" s="192" t="s">
        <v>595</v>
      </c>
      <c r="B81" s="192" t="s">
        <v>1125</v>
      </c>
      <c r="C81" s="191">
        <v>102983</v>
      </c>
      <c r="D81" s="192" t="s">
        <v>497</v>
      </c>
      <c r="E81" s="192" t="s">
        <v>1321</v>
      </c>
      <c r="F81" s="192">
        <v>18</v>
      </c>
      <c r="G81" s="192" t="s">
        <v>319</v>
      </c>
      <c r="H81" s="192" t="s">
        <v>286</v>
      </c>
      <c r="I81" s="192" t="s">
        <v>537</v>
      </c>
      <c r="J81" s="192" t="s">
        <v>538</v>
      </c>
      <c r="K81" s="192" t="s">
        <v>386</v>
      </c>
      <c r="L81" s="192" t="s">
        <v>539</v>
      </c>
      <c r="M81" s="192" t="s">
        <v>388</v>
      </c>
      <c r="N81" s="193">
        <v>36557</v>
      </c>
      <c r="O81" s="192">
        <v>42</v>
      </c>
      <c r="P81" s="192" t="s">
        <v>65</v>
      </c>
      <c r="Q81" s="191" t="s">
        <v>596</v>
      </c>
      <c r="R81" s="192">
        <v>285</v>
      </c>
      <c r="S81" s="192" t="s">
        <v>576</v>
      </c>
      <c r="T81" s="192" t="s">
        <v>577</v>
      </c>
    </row>
    <row r="82" spans="1:20" s="192" customFormat="1" ht="15.5" x14ac:dyDescent="0.45">
      <c r="A82" s="192" t="s">
        <v>1112</v>
      </c>
      <c r="B82" s="192" t="s">
        <v>1058</v>
      </c>
      <c r="C82" s="191">
        <v>191667</v>
      </c>
      <c r="D82" s="192" t="s">
        <v>330</v>
      </c>
      <c r="E82" s="192" t="s">
        <v>1322</v>
      </c>
      <c r="F82" s="192">
        <v>27</v>
      </c>
      <c r="G82" s="192" t="s">
        <v>285</v>
      </c>
      <c r="H82" s="192" t="s">
        <v>331</v>
      </c>
      <c r="I82" s="192" t="s">
        <v>361</v>
      </c>
      <c r="J82" s="192" t="s">
        <v>362</v>
      </c>
      <c r="K82" s="192" t="s">
        <v>289</v>
      </c>
      <c r="L82" s="192" t="s">
        <v>1054</v>
      </c>
      <c r="M82" s="192" t="s">
        <v>291</v>
      </c>
      <c r="N82" s="193">
        <v>33240</v>
      </c>
      <c r="O82" s="192">
        <v>50</v>
      </c>
      <c r="P82" s="192" t="s">
        <v>65</v>
      </c>
      <c r="Q82" s="191" t="s">
        <v>1113</v>
      </c>
      <c r="R82" s="192">
        <v>215</v>
      </c>
      <c r="S82" s="192" t="s">
        <v>293</v>
      </c>
      <c r="T82" s="192" t="s">
        <v>294</v>
      </c>
    </row>
    <row r="83" spans="1:20" s="192" customFormat="1" ht="15.5" x14ac:dyDescent="0.45">
      <c r="A83" s="192" t="s">
        <v>598</v>
      </c>
      <c r="B83" s="192" t="s">
        <v>1377</v>
      </c>
      <c r="C83" s="191">
        <v>103061</v>
      </c>
      <c r="D83" s="192" t="s">
        <v>368</v>
      </c>
      <c r="E83" s="192" t="s">
        <v>1321</v>
      </c>
      <c r="F83" s="192">
        <v>33</v>
      </c>
      <c r="G83" s="192" t="s">
        <v>285</v>
      </c>
      <c r="H83" s="192" t="s">
        <v>286</v>
      </c>
      <c r="I83" s="192" t="s">
        <v>361</v>
      </c>
      <c r="J83" s="192" t="s">
        <v>362</v>
      </c>
      <c r="K83" s="192" t="s">
        <v>289</v>
      </c>
      <c r="L83" s="192" t="s">
        <v>370</v>
      </c>
      <c r="M83" s="192" t="s">
        <v>388</v>
      </c>
      <c r="N83" s="193">
        <v>31020</v>
      </c>
      <c r="O83" s="192">
        <v>55</v>
      </c>
      <c r="P83" s="192" t="s">
        <v>65</v>
      </c>
      <c r="Q83" s="191" t="s">
        <v>599</v>
      </c>
      <c r="R83" s="192">
        <v>270</v>
      </c>
      <c r="S83" s="192" t="s">
        <v>600</v>
      </c>
      <c r="T83" s="192" t="s">
        <v>601</v>
      </c>
    </row>
    <row r="84" spans="1:20" s="192" customFormat="1" ht="15.5" x14ac:dyDescent="0.45">
      <c r="A84" s="192" t="s">
        <v>603</v>
      </c>
      <c r="B84" s="192" t="s">
        <v>1397</v>
      </c>
      <c r="C84" s="191">
        <v>102990</v>
      </c>
      <c r="D84" s="192" t="s">
        <v>284</v>
      </c>
      <c r="E84" s="192" t="s">
        <v>1321</v>
      </c>
      <c r="F84" s="192">
        <v>18</v>
      </c>
      <c r="G84" s="192" t="s">
        <v>285</v>
      </c>
      <c r="H84" s="192" t="s">
        <v>286</v>
      </c>
      <c r="I84" s="192" t="s">
        <v>287</v>
      </c>
      <c r="J84" s="192" t="s">
        <v>288</v>
      </c>
      <c r="K84" s="192" t="s">
        <v>289</v>
      </c>
      <c r="L84" s="192" t="s">
        <v>290</v>
      </c>
      <c r="M84" s="192" t="s">
        <v>291</v>
      </c>
      <c r="N84" s="193">
        <v>36648</v>
      </c>
      <c r="O84" s="192">
        <v>42</v>
      </c>
      <c r="P84" s="192" t="s">
        <v>65</v>
      </c>
      <c r="Q84" s="191" t="s">
        <v>605</v>
      </c>
      <c r="R84" s="192">
        <v>215</v>
      </c>
      <c r="S84" s="192" t="s">
        <v>293</v>
      </c>
      <c r="T84" s="192" t="s">
        <v>294</v>
      </c>
    </row>
    <row r="85" spans="1:20" s="192" customFormat="1" ht="15.5" x14ac:dyDescent="0.45">
      <c r="A85" s="192" t="s">
        <v>131</v>
      </c>
      <c r="B85" s="192" t="s">
        <v>1379</v>
      </c>
      <c r="C85" s="191">
        <v>103056</v>
      </c>
      <c r="D85" s="192" t="s">
        <v>317</v>
      </c>
      <c r="E85" s="192" t="s">
        <v>1321</v>
      </c>
      <c r="F85" s="192">
        <v>34</v>
      </c>
      <c r="G85" s="192" t="s">
        <v>285</v>
      </c>
      <c r="H85" s="192" t="s">
        <v>286</v>
      </c>
      <c r="I85" s="192" t="s">
        <v>374</v>
      </c>
      <c r="J85" s="192" t="s">
        <v>375</v>
      </c>
      <c r="K85" s="192" t="s">
        <v>376</v>
      </c>
      <c r="L85" s="192" t="s">
        <v>607</v>
      </c>
      <c r="M85" s="192" t="s">
        <v>388</v>
      </c>
      <c r="N85" s="193">
        <v>30949</v>
      </c>
      <c r="O85" s="192">
        <v>53</v>
      </c>
      <c r="P85" s="192" t="s">
        <v>65</v>
      </c>
      <c r="Q85" s="191" t="s">
        <v>608</v>
      </c>
      <c r="R85" s="192">
        <v>255</v>
      </c>
      <c r="S85" s="192" t="s">
        <v>449</v>
      </c>
      <c r="T85" s="192" t="s">
        <v>379</v>
      </c>
    </row>
    <row r="86" spans="1:20" s="192" customFormat="1" ht="15.5" x14ac:dyDescent="0.45">
      <c r="A86" s="192" t="s">
        <v>610</v>
      </c>
      <c r="B86" s="192" t="s">
        <v>1398</v>
      </c>
      <c r="C86" s="191">
        <v>102895</v>
      </c>
      <c r="D86" s="192" t="s">
        <v>284</v>
      </c>
      <c r="E86" s="192" t="s">
        <v>1321</v>
      </c>
      <c r="F86" s="192">
        <v>10</v>
      </c>
      <c r="G86" s="192" t="s">
        <v>285</v>
      </c>
      <c r="H86" s="192" t="s">
        <v>286</v>
      </c>
      <c r="I86" s="192" t="s">
        <v>287</v>
      </c>
      <c r="J86" s="192" t="s">
        <v>288</v>
      </c>
      <c r="K86" s="192" t="s">
        <v>289</v>
      </c>
      <c r="L86" s="192" t="s">
        <v>436</v>
      </c>
      <c r="M86" s="192" t="s">
        <v>291</v>
      </c>
      <c r="N86" s="193">
        <v>39412</v>
      </c>
      <c r="O86" s="192">
        <v>32</v>
      </c>
      <c r="P86" s="192" t="s">
        <v>65</v>
      </c>
      <c r="Q86" s="191" t="s">
        <v>612</v>
      </c>
      <c r="R86" s="192">
        <v>190</v>
      </c>
      <c r="S86" s="192" t="s">
        <v>313</v>
      </c>
      <c r="T86" s="192" t="s">
        <v>334</v>
      </c>
    </row>
    <row r="87" spans="1:20" s="192" customFormat="1" ht="15.5" x14ac:dyDescent="0.45">
      <c r="A87" s="192" t="s">
        <v>520</v>
      </c>
      <c r="B87" s="192" t="s">
        <v>521</v>
      </c>
      <c r="C87" s="191">
        <v>69432</v>
      </c>
      <c r="D87" s="192" t="s">
        <v>347</v>
      </c>
      <c r="E87" s="192" t="s">
        <v>1321</v>
      </c>
      <c r="F87" s="192">
        <v>11</v>
      </c>
      <c r="G87" s="192" t="s">
        <v>319</v>
      </c>
      <c r="H87" s="192" t="s">
        <v>286</v>
      </c>
      <c r="I87" s="192" t="s">
        <v>614</v>
      </c>
      <c r="J87" s="192" t="s">
        <v>615</v>
      </c>
      <c r="K87" s="192" t="s">
        <v>616</v>
      </c>
      <c r="L87" s="192" t="s">
        <v>617</v>
      </c>
      <c r="M87" s="192" t="s">
        <v>342</v>
      </c>
      <c r="N87" s="193">
        <v>42186</v>
      </c>
      <c r="O87" s="192">
        <v>53</v>
      </c>
      <c r="P87" s="192" t="s">
        <v>65</v>
      </c>
      <c r="Q87" s="191" t="s">
        <v>618</v>
      </c>
      <c r="R87" s="192" t="s">
        <v>563</v>
      </c>
      <c r="S87" s="192" t="s">
        <v>564</v>
      </c>
      <c r="T87" s="192">
        <v>8</v>
      </c>
    </row>
    <row r="88" spans="1:20" s="192" customFormat="1" ht="15.5" x14ac:dyDescent="0.45">
      <c r="A88" s="192" t="s">
        <v>620</v>
      </c>
      <c r="B88" s="192" t="s">
        <v>928</v>
      </c>
      <c r="C88" s="191">
        <v>103092</v>
      </c>
      <c r="D88" s="192" t="s">
        <v>368</v>
      </c>
      <c r="E88" s="192" t="s">
        <v>1321</v>
      </c>
      <c r="F88" s="192">
        <v>36</v>
      </c>
      <c r="G88" s="192" t="s">
        <v>285</v>
      </c>
      <c r="H88" s="192" t="s">
        <v>286</v>
      </c>
      <c r="I88" s="192" t="s">
        <v>361</v>
      </c>
      <c r="J88" s="192" t="s">
        <v>362</v>
      </c>
      <c r="K88" s="192" t="s">
        <v>289</v>
      </c>
      <c r="L88" s="192" t="s">
        <v>370</v>
      </c>
      <c r="M88" s="192" t="s">
        <v>291</v>
      </c>
      <c r="N88" s="193">
        <v>30032</v>
      </c>
      <c r="O88" s="192">
        <v>56</v>
      </c>
      <c r="P88" s="192" t="s">
        <v>65</v>
      </c>
      <c r="Q88" s="191" t="s">
        <v>621</v>
      </c>
      <c r="R88" s="192">
        <v>215</v>
      </c>
      <c r="S88" s="192" t="s">
        <v>293</v>
      </c>
      <c r="T88" s="192" t="s">
        <v>334</v>
      </c>
    </row>
    <row r="89" spans="1:20" s="192" customFormat="1" ht="15.5" x14ac:dyDescent="0.45">
      <c r="A89" s="192" t="s">
        <v>623</v>
      </c>
      <c r="B89" s="192" t="s">
        <v>1399</v>
      </c>
      <c r="C89" s="191">
        <v>102896</v>
      </c>
      <c r="D89" s="192" t="s">
        <v>368</v>
      </c>
      <c r="E89" s="192" t="s">
        <v>1321</v>
      </c>
      <c r="F89" s="192">
        <v>10</v>
      </c>
      <c r="G89" s="192" t="s">
        <v>285</v>
      </c>
      <c r="H89" s="192" t="s">
        <v>286</v>
      </c>
      <c r="I89" s="192" t="s">
        <v>361</v>
      </c>
      <c r="J89" s="192" t="s">
        <v>362</v>
      </c>
      <c r="K89" s="192" t="s">
        <v>289</v>
      </c>
      <c r="L89" s="192" t="s">
        <v>370</v>
      </c>
      <c r="M89" s="192" t="s">
        <v>291</v>
      </c>
      <c r="N89" s="193">
        <v>39412</v>
      </c>
      <c r="O89" s="192">
        <v>44</v>
      </c>
      <c r="P89" s="192" t="s">
        <v>65</v>
      </c>
      <c r="Q89" s="191" t="s">
        <v>625</v>
      </c>
      <c r="R89" s="192">
        <v>215</v>
      </c>
      <c r="S89" s="192" t="s">
        <v>293</v>
      </c>
      <c r="T89" s="192" t="s">
        <v>294</v>
      </c>
    </row>
    <row r="90" spans="1:20" s="192" customFormat="1" ht="15.5" x14ac:dyDescent="0.45">
      <c r="A90" s="192" t="s">
        <v>623</v>
      </c>
      <c r="B90" s="192" t="s">
        <v>928</v>
      </c>
      <c r="C90" s="191">
        <v>191504</v>
      </c>
      <c r="D90" s="192" t="s">
        <v>330</v>
      </c>
      <c r="E90" s="192" t="s">
        <v>1322</v>
      </c>
      <c r="F90" s="192">
        <v>26</v>
      </c>
      <c r="G90" s="192" t="s">
        <v>285</v>
      </c>
      <c r="H90" s="192" t="s">
        <v>331</v>
      </c>
      <c r="I90" s="192" t="s">
        <v>287</v>
      </c>
      <c r="J90" s="192" t="s">
        <v>288</v>
      </c>
      <c r="K90" s="192" t="s">
        <v>289</v>
      </c>
      <c r="L90" s="192" t="s">
        <v>332</v>
      </c>
      <c r="M90" s="192" t="s">
        <v>291</v>
      </c>
      <c r="N90" s="193">
        <v>33695</v>
      </c>
      <c r="O90" s="192">
        <v>56</v>
      </c>
      <c r="P90" s="192" t="s">
        <v>65</v>
      </c>
      <c r="Q90" s="191" t="s">
        <v>1085</v>
      </c>
      <c r="R90" s="192">
        <v>190</v>
      </c>
      <c r="S90" s="192" t="s">
        <v>313</v>
      </c>
      <c r="T90" s="192" t="s">
        <v>334</v>
      </c>
    </row>
    <row r="91" spans="1:20" s="192" customFormat="1" ht="15.5" x14ac:dyDescent="0.45">
      <c r="A91" s="192" t="s">
        <v>627</v>
      </c>
      <c r="B91" s="192" t="s">
        <v>1400</v>
      </c>
      <c r="C91" s="191">
        <v>102897</v>
      </c>
      <c r="D91" s="192" t="s">
        <v>284</v>
      </c>
      <c r="E91" s="192" t="s">
        <v>1321</v>
      </c>
      <c r="F91" s="192">
        <v>10</v>
      </c>
      <c r="G91" s="192" t="s">
        <v>285</v>
      </c>
      <c r="H91" s="192" t="s">
        <v>286</v>
      </c>
      <c r="I91" s="192" t="s">
        <v>287</v>
      </c>
      <c r="J91" s="192" t="s">
        <v>288</v>
      </c>
      <c r="K91" s="192" t="s">
        <v>289</v>
      </c>
      <c r="L91" s="192" t="s">
        <v>436</v>
      </c>
      <c r="M91" s="192" t="s">
        <v>291</v>
      </c>
      <c r="N91" s="193">
        <v>39412</v>
      </c>
      <c r="O91" s="192">
        <v>41</v>
      </c>
      <c r="P91" s="192" t="s">
        <v>65</v>
      </c>
      <c r="Q91" s="191" t="s">
        <v>629</v>
      </c>
      <c r="R91" s="192">
        <v>190</v>
      </c>
      <c r="S91" s="192" t="s">
        <v>313</v>
      </c>
      <c r="T91" s="192" t="s">
        <v>294</v>
      </c>
    </row>
    <row r="92" spans="1:20" s="192" customFormat="1" ht="15.5" x14ac:dyDescent="0.45">
      <c r="A92" s="192" t="s">
        <v>359</v>
      </c>
      <c r="B92" s="192" t="s">
        <v>360</v>
      </c>
      <c r="C92" s="191">
        <v>12837</v>
      </c>
      <c r="D92" s="192" t="s">
        <v>347</v>
      </c>
      <c r="E92" s="192" t="s">
        <v>1323</v>
      </c>
      <c r="F92" s="192">
        <v>17</v>
      </c>
      <c r="G92" s="192" t="s">
        <v>319</v>
      </c>
      <c r="H92" s="192" t="s">
        <v>300</v>
      </c>
      <c r="I92" s="192" t="s">
        <v>962</v>
      </c>
      <c r="J92" s="192" t="s">
        <v>963</v>
      </c>
      <c r="K92" s="192" t="s">
        <v>964</v>
      </c>
      <c r="L92" s="192" t="s">
        <v>1003</v>
      </c>
      <c r="M92" s="192" t="s">
        <v>342</v>
      </c>
      <c r="N92" s="193">
        <v>42278</v>
      </c>
      <c r="O92" s="192">
        <v>43</v>
      </c>
      <c r="P92" s="192" t="s">
        <v>67</v>
      </c>
      <c r="Q92" s="191" t="s">
        <v>1004</v>
      </c>
      <c r="R92" s="192" t="s">
        <v>563</v>
      </c>
      <c r="S92" s="192" t="s">
        <v>564</v>
      </c>
      <c r="T92" s="192">
        <v>8</v>
      </c>
    </row>
    <row r="93" spans="1:20" s="192" customFormat="1" ht="15.5" x14ac:dyDescent="0.45">
      <c r="A93" s="190" t="s">
        <v>631</v>
      </c>
      <c r="B93" s="190" t="s">
        <v>1401</v>
      </c>
      <c r="C93" s="195">
        <v>103083</v>
      </c>
      <c r="D93" s="190" t="s">
        <v>413</v>
      </c>
      <c r="E93" s="190" t="s">
        <v>1321</v>
      </c>
      <c r="F93" s="190">
        <v>35</v>
      </c>
      <c r="G93" s="190" t="s">
        <v>285</v>
      </c>
      <c r="H93" s="190" t="s">
        <v>286</v>
      </c>
      <c r="I93" s="190" t="s">
        <v>287</v>
      </c>
      <c r="J93" s="190" t="s">
        <v>288</v>
      </c>
      <c r="K93" s="190" t="s">
        <v>289</v>
      </c>
      <c r="L93" s="190" t="s">
        <v>395</v>
      </c>
      <c r="M93" s="190" t="s">
        <v>291</v>
      </c>
      <c r="N93" s="196">
        <v>30278</v>
      </c>
      <c r="O93" s="190">
        <v>57</v>
      </c>
      <c r="P93" s="190" t="s">
        <v>67</v>
      </c>
      <c r="Q93" s="195" t="s">
        <v>633</v>
      </c>
      <c r="R93" s="190">
        <v>170</v>
      </c>
      <c r="S93" s="190" t="s">
        <v>409</v>
      </c>
      <c r="T93" s="190" t="s">
        <v>397</v>
      </c>
    </row>
    <row r="94" spans="1:20" s="192" customFormat="1" ht="15.5" x14ac:dyDescent="0.45">
      <c r="A94" s="192" t="s">
        <v>635</v>
      </c>
      <c r="B94" s="192" t="s">
        <v>1402</v>
      </c>
      <c r="C94" s="191">
        <v>103017</v>
      </c>
      <c r="D94" s="192" t="s">
        <v>368</v>
      </c>
      <c r="E94" s="192" t="s">
        <v>1321</v>
      </c>
      <c r="F94" s="192">
        <v>25</v>
      </c>
      <c r="G94" s="192" t="s">
        <v>285</v>
      </c>
      <c r="H94" s="192" t="s">
        <v>286</v>
      </c>
      <c r="I94" s="192" t="s">
        <v>637</v>
      </c>
      <c r="J94" s="192" t="s">
        <v>638</v>
      </c>
      <c r="K94" s="192" t="s">
        <v>303</v>
      </c>
      <c r="L94" s="192" t="s">
        <v>304</v>
      </c>
      <c r="M94" s="192" t="s">
        <v>291</v>
      </c>
      <c r="N94" s="193">
        <v>34213</v>
      </c>
      <c r="O94" s="192">
        <v>54</v>
      </c>
      <c r="P94" s="192" t="s">
        <v>67</v>
      </c>
      <c r="Q94" s="191" t="s">
        <v>639</v>
      </c>
      <c r="R94" s="192">
        <v>240</v>
      </c>
      <c r="S94" s="192" t="s">
        <v>306</v>
      </c>
      <c r="T94" s="192" t="s">
        <v>379</v>
      </c>
    </row>
    <row r="95" spans="1:20" s="192" customFormat="1" ht="15.5" x14ac:dyDescent="0.45">
      <c r="A95" s="192" t="s">
        <v>641</v>
      </c>
      <c r="B95" s="192" t="s">
        <v>642</v>
      </c>
      <c r="C95" s="191">
        <v>10631106</v>
      </c>
      <c r="D95" s="192" t="s">
        <v>347</v>
      </c>
      <c r="E95" s="192" t="s">
        <v>1321</v>
      </c>
      <c r="F95" s="192">
        <v>0</v>
      </c>
      <c r="G95" s="192" t="s">
        <v>319</v>
      </c>
      <c r="H95" s="192" t="s">
        <v>522</v>
      </c>
      <c r="I95" s="192" t="s">
        <v>643</v>
      </c>
      <c r="J95" s="192" t="s">
        <v>644</v>
      </c>
      <c r="K95" s="192" t="s">
        <v>560</v>
      </c>
      <c r="L95" s="192" t="s">
        <v>645</v>
      </c>
      <c r="M95" s="192" t="s">
        <v>342</v>
      </c>
      <c r="N95" s="193">
        <v>43346</v>
      </c>
      <c r="O95" s="192">
        <v>33</v>
      </c>
      <c r="P95" s="192" t="s">
        <v>67</v>
      </c>
      <c r="Q95" s="191" t="s">
        <v>646</v>
      </c>
      <c r="R95" s="192" t="s">
        <v>344</v>
      </c>
      <c r="S95" s="192" t="s">
        <v>345</v>
      </c>
      <c r="T95" s="192">
        <v>8</v>
      </c>
    </row>
    <row r="96" spans="1:20" ht="15.5" x14ac:dyDescent="0.45">
      <c r="A96" s="192" t="s">
        <v>426</v>
      </c>
      <c r="B96" s="192" t="s">
        <v>1403</v>
      </c>
      <c r="C96" s="191">
        <v>103019</v>
      </c>
      <c r="D96" s="192" t="s">
        <v>497</v>
      </c>
      <c r="E96" s="192" t="s">
        <v>1321</v>
      </c>
      <c r="F96" s="192">
        <v>24</v>
      </c>
      <c r="G96" s="192" t="s">
        <v>319</v>
      </c>
      <c r="H96" s="192" t="s">
        <v>286</v>
      </c>
      <c r="I96" s="192" t="s">
        <v>648</v>
      </c>
      <c r="J96" s="192" t="s">
        <v>649</v>
      </c>
      <c r="K96" s="192" t="s">
        <v>340</v>
      </c>
      <c r="L96" s="192" t="s">
        <v>650</v>
      </c>
      <c r="M96" s="192" t="s">
        <v>388</v>
      </c>
      <c r="N96" s="193">
        <v>34486</v>
      </c>
      <c r="O96" s="192">
        <v>53</v>
      </c>
      <c r="P96" s="192" t="s">
        <v>65</v>
      </c>
      <c r="Q96" s="191" t="s">
        <v>651</v>
      </c>
      <c r="R96" s="192">
        <v>335</v>
      </c>
      <c r="S96" s="192" t="s">
        <v>503</v>
      </c>
      <c r="T96" s="192" t="s">
        <v>391</v>
      </c>
    </row>
    <row r="97" spans="1:20" s="192" customFormat="1" ht="15.5" x14ac:dyDescent="0.45">
      <c r="A97" s="192" t="s">
        <v>653</v>
      </c>
      <c r="B97" s="192" t="s">
        <v>1080</v>
      </c>
      <c r="C97" s="191">
        <v>103057</v>
      </c>
      <c r="D97" s="192" t="s">
        <v>260</v>
      </c>
      <c r="E97" s="192" t="s">
        <v>1321</v>
      </c>
      <c r="F97" s="192">
        <v>34</v>
      </c>
      <c r="G97" s="192" t="s">
        <v>319</v>
      </c>
      <c r="H97" s="192" t="s">
        <v>286</v>
      </c>
      <c r="I97" s="192" t="s">
        <v>654</v>
      </c>
      <c r="J97" s="192" t="s">
        <v>655</v>
      </c>
      <c r="K97" s="192" t="s">
        <v>656</v>
      </c>
      <c r="L97" s="192" t="s">
        <v>657</v>
      </c>
      <c r="M97" s="192" t="s">
        <v>324</v>
      </c>
      <c r="N97" s="193">
        <v>30949</v>
      </c>
      <c r="O97" s="192">
        <v>56</v>
      </c>
      <c r="P97" s="192" t="s">
        <v>65</v>
      </c>
      <c r="Q97" s="191" t="s">
        <v>658</v>
      </c>
      <c r="R97" s="192">
        <v>285</v>
      </c>
      <c r="S97" s="192" t="s">
        <v>576</v>
      </c>
      <c r="T97" s="192" t="s">
        <v>577</v>
      </c>
    </row>
    <row r="98" spans="1:20" s="192" customFormat="1" ht="15.5" x14ac:dyDescent="0.45">
      <c r="A98" s="192" t="s">
        <v>660</v>
      </c>
      <c r="B98" s="192" t="s">
        <v>400</v>
      </c>
      <c r="C98" s="191">
        <v>102898</v>
      </c>
      <c r="D98" s="192" t="s">
        <v>413</v>
      </c>
      <c r="E98" s="192" t="s">
        <v>1321</v>
      </c>
      <c r="F98" s="192">
        <v>10</v>
      </c>
      <c r="G98" s="192" t="s">
        <v>285</v>
      </c>
      <c r="H98" s="192" t="s">
        <v>286</v>
      </c>
      <c r="I98" s="192" t="s">
        <v>287</v>
      </c>
      <c r="J98" s="192" t="s">
        <v>288</v>
      </c>
      <c r="K98" s="192" t="s">
        <v>289</v>
      </c>
      <c r="L98" s="192" t="s">
        <v>395</v>
      </c>
      <c r="M98" s="192" t="s">
        <v>291</v>
      </c>
      <c r="N98" s="193">
        <v>39412</v>
      </c>
      <c r="O98" s="192">
        <v>45</v>
      </c>
      <c r="P98" s="192" t="s">
        <v>65</v>
      </c>
      <c r="Q98" s="191" t="s">
        <v>661</v>
      </c>
      <c r="R98" s="192">
        <v>190</v>
      </c>
      <c r="S98" s="192" t="s">
        <v>313</v>
      </c>
      <c r="T98" s="192" t="s">
        <v>334</v>
      </c>
    </row>
    <row r="99" spans="1:20" s="192" customFormat="1" ht="15.5" x14ac:dyDescent="0.45">
      <c r="A99" s="192" t="s">
        <v>1047</v>
      </c>
      <c r="B99" s="192" t="s">
        <v>1048</v>
      </c>
      <c r="C99" s="191">
        <v>190953</v>
      </c>
      <c r="D99" s="192" t="s">
        <v>330</v>
      </c>
      <c r="E99" s="192" t="s">
        <v>1322</v>
      </c>
      <c r="F99" s="192">
        <v>14</v>
      </c>
      <c r="G99" s="192" t="s">
        <v>319</v>
      </c>
      <c r="H99" s="192" t="s">
        <v>331</v>
      </c>
      <c r="I99" s="192" t="s">
        <v>714</v>
      </c>
      <c r="J99" s="192" t="s">
        <v>715</v>
      </c>
      <c r="K99" s="192" t="s">
        <v>386</v>
      </c>
      <c r="L99" s="192" t="s">
        <v>1049</v>
      </c>
      <c r="M99" s="192" t="s">
        <v>388</v>
      </c>
      <c r="N99" s="193">
        <v>38018</v>
      </c>
      <c r="O99" s="192">
        <v>46</v>
      </c>
      <c r="P99" s="192" t="s">
        <v>65</v>
      </c>
      <c r="Q99" s="191" t="s">
        <v>1050</v>
      </c>
      <c r="R99" s="192">
        <v>335</v>
      </c>
      <c r="S99" s="192" t="s">
        <v>503</v>
      </c>
      <c r="T99" s="192" t="s">
        <v>391</v>
      </c>
    </row>
    <row r="100" spans="1:20" s="192" customFormat="1" ht="15.5" x14ac:dyDescent="0.45">
      <c r="A100" s="192" t="s">
        <v>663</v>
      </c>
      <c r="B100" s="192" t="s">
        <v>1109</v>
      </c>
      <c r="C100" s="191">
        <v>103081</v>
      </c>
      <c r="D100" s="192" t="s">
        <v>413</v>
      </c>
      <c r="E100" s="192" t="s">
        <v>1321</v>
      </c>
      <c r="F100" s="192">
        <v>35</v>
      </c>
      <c r="G100" s="192" t="s">
        <v>285</v>
      </c>
      <c r="H100" s="192" t="s">
        <v>286</v>
      </c>
      <c r="I100" s="192" t="s">
        <v>301</v>
      </c>
      <c r="J100" s="192" t="s">
        <v>302</v>
      </c>
      <c r="K100" s="192" t="s">
        <v>303</v>
      </c>
      <c r="L100" s="192" t="s">
        <v>304</v>
      </c>
      <c r="M100" s="192" t="s">
        <v>291</v>
      </c>
      <c r="N100" s="193">
        <v>30263</v>
      </c>
      <c r="O100" s="192">
        <v>56</v>
      </c>
      <c r="P100" s="192" t="s">
        <v>65</v>
      </c>
      <c r="Q100" s="191" t="s">
        <v>664</v>
      </c>
      <c r="R100" s="192">
        <v>255</v>
      </c>
      <c r="S100" s="192" t="s">
        <v>449</v>
      </c>
      <c r="T100" s="192" t="s">
        <v>379</v>
      </c>
    </row>
    <row r="101" spans="1:20" s="192" customFormat="1" ht="15.5" x14ac:dyDescent="0.45">
      <c r="A101" s="192" t="s">
        <v>1006</v>
      </c>
      <c r="B101" s="192" t="s">
        <v>1377</v>
      </c>
      <c r="C101" s="191">
        <v>104638</v>
      </c>
      <c r="D101" s="192" t="s">
        <v>298</v>
      </c>
      <c r="E101" s="192" t="s">
        <v>1323</v>
      </c>
      <c r="F101" s="192">
        <v>10</v>
      </c>
      <c r="G101" s="192" t="s">
        <v>285</v>
      </c>
      <c r="H101" s="192" t="s">
        <v>300</v>
      </c>
      <c r="I101" s="192" t="s">
        <v>287</v>
      </c>
      <c r="J101" s="192" t="s">
        <v>288</v>
      </c>
      <c r="K101" s="192" t="s">
        <v>289</v>
      </c>
      <c r="L101" s="192" t="s">
        <v>311</v>
      </c>
      <c r="M101" s="192" t="s">
        <v>291</v>
      </c>
      <c r="N101" s="193">
        <v>39448</v>
      </c>
      <c r="O101" s="192">
        <v>41</v>
      </c>
      <c r="P101" s="192" t="s">
        <v>65</v>
      </c>
      <c r="Q101" s="191" t="s">
        <v>1007</v>
      </c>
      <c r="R101" s="192">
        <v>190</v>
      </c>
      <c r="S101" s="192" t="s">
        <v>313</v>
      </c>
      <c r="T101" s="192" t="s">
        <v>294</v>
      </c>
    </row>
    <row r="102" spans="1:20" s="192" customFormat="1" ht="15.5" x14ac:dyDescent="0.45">
      <c r="A102" s="192" t="s">
        <v>1009</v>
      </c>
      <c r="B102" s="192" t="s">
        <v>1010</v>
      </c>
      <c r="C102" s="191">
        <v>76818</v>
      </c>
      <c r="D102" s="192" t="s">
        <v>359</v>
      </c>
      <c r="E102" s="192" t="s">
        <v>1323</v>
      </c>
      <c r="G102" s="192" t="s">
        <v>285</v>
      </c>
      <c r="H102" s="192" t="s">
        <v>300</v>
      </c>
      <c r="I102" s="192" t="s">
        <v>1011</v>
      </c>
      <c r="J102" s="192" t="s">
        <v>1012</v>
      </c>
      <c r="K102" s="192" t="s">
        <v>376</v>
      </c>
      <c r="L102" s="192" t="s">
        <v>1013</v>
      </c>
      <c r="M102" s="192" t="s">
        <v>388</v>
      </c>
      <c r="N102" s="193">
        <v>42401</v>
      </c>
      <c r="O102" s="192">
        <v>57</v>
      </c>
      <c r="P102" s="192" t="s">
        <v>65</v>
      </c>
      <c r="Q102" s="191" t="s">
        <v>1014</v>
      </c>
      <c r="R102" s="192">
        <v>285</v>
      </c>
      <c r="S102" s="192" t="s">
        <v>576</v>
      </c>
      <c r="T102" s="192" t="s">
        <v>577</v>
      </c>
    </row>
    <row r="103" spans="1:20" s="192" customFormat="1" ht="15.5" x14ac:dyDescent="0.45">
      <c r="A103" s="192" t="s">
        <v>666</v>
      </c>
      <c r="B103" s="192" t="s">
        <v>1404</v>
      </c>
      <c r="C103" s="191">
        <v>103004</v>
      </c>
      <c r="D103" s="192" t="s">
        <v>497</v>
      </c>
      <c r="E103" s="192" t="s">
        <v>1321</v>
      </c>
      <c r="F103" s="192">
        <v>20</v>
      </c>
      <c r="G103" s="192" t="s">
        <v>319</v>
      </c>
      <c r="H103" s="192" t="s">
        <v>286</v>
      </c>
      <c r="I103" s="192" t="s">
        <v>537</v>
      </c>
      <c r="J103" s="192" t="s">
        <v>538</v>
      </c>
      <c r="K103" s="192" t="s">
        <v>386</v>
      </c>
      <c r="L103" s="192" t="s">
        <v>539</v>
      </c>
      <c r="M103" s="192" t="s">
        <v>388</v>
      </c>
      <c r="N103" s="193">
        <v>35982</v>
      </c>
      <c r="O103" s="192">
        <v>50</v>
      </c>
      <c r="P103" s="192" t="s">
        <v>65</v>
      </c>
      <c r="Q103" s="191" t="s">
        <v>668</v>
      </c>
      <c r="R103" s="192">
        <v>285</v>
      </c>
      <c r="S103" s="192" t="s">
        <v>576</v>
      </c>
      <c r="T103" s="192" t="s">
        <v>577</v>
      </c>
    </row>
    <row r="104" spans="1:20" s="192" customFormat="1" ht="15.5" x14ac:dyDescent="0.45">
      <c r="A104" s="192" t="s">
        <v>670</v>
      </c>
      <c r="B104" s="192" t="s">
        <v>1392</v>
      </c>
      <c r="C104" s="191">
        <v>103046</v>
      </c>
      <c r="D104" s="192" t="s">
        <v>317</v>
      </c>
      <c r="E104" s="192" t="s">
        <v>1321</v>
      </c>
      <c r="F104" s="192">
        <v>28</v>
      </c>
      <c r="G104" s="192" t="s">
        <v>285</v>
      </c>
      <c r="H104" s="192" t="s">
        <v>286</v>
      </c>
      <c r="I104" s="192" t="s">
        <v>374</v>
      </c>
      <c r="J104" s="192" t="s">
        <v>375</v>
      </c>
      <c r="K104" s="192" t="s">
        <v>376</v>
      </c>
      <c r="L104" s="192" t="s">
        <v>377</v>
      </c>
      <c r="M104" s="192" t="s">
        <v>291</v>
      </c>
      <c r="N104" s="193">
        <v>33055</v>
      </c>
      <c r="O104" s="192">
        <v>49</v>
      </c>
      <c r="P104" s="192" t="s">
        <v>65</v>
      </c>
      <c r="Q104" s="191" t="s">
        <v>671</v>
      </c>
      <c r="R104" s="192">
        <v>270</v>
      </c>
      <c r="S104" s="192" t="s">
        <v>600</v>
      </c>
      <c r="T104" s="192" t="s">
        <v>379</v>
      </c>
    </row>
    <row r="105" spans="1:20" s="192" customFormat="1" ht="15.5" x14ac:dyDescent="0.45">
      <c r="A105" s="192" t="s">
        <v>673</v>
      </c>
      <c r="B105" s="192" t="s">
        <v>1377</v>
      </c>
      <c r="C105" s="191">
        <v>102928</v>
      </c>
      <c r="D105" s="192" t="s">
        <v>284</v>
      </c>
      <c r="E105" s="192" t="s">
        <v>1321</v>
      </c>
      <c r="F105" s="192">
        <v>12</v>
      </c>
      <c r="G105" s="192" t="s">
        <v>285</v>
      </c>
      <c r="H105" s="192" t="s">
        <v>286</v>
      </c>
      <c r="I105" s="192" t="s">
        <v>287</v>
      </c>
      <c r="J105" s="192" t="s">
        <v>288</v>
      </c>
      <c r="K105" s="192" t="s">
        <v>289</v>
      </c>
      <c r="L105" s="192" t="s">
        <v>290</v>
      </c>
      <c r="M105" s="192" t="s">
        <v>291</v>
      </c>
      <c r="N105" s="193">
        <v>38991</v>
      </c>
      <c r="O105" s="192">
        <v>33</v>
      </c>
      <c r="P105" s="192" t="s">
        <v>65</v>
      </c>
      <c r="Q105" s="191" t="s">
        <v>674</v>
      </c>
      <c r="R105" s="192">
        <v>190</v>
      </c>
      <c r="S105" s="192" t="s">
        <v>313</v>
      </c>
      <c r="T105" s="192" t="s">
        <v>294</v>
      </c>
    </row>
    <row r="106" spans="1:20" s="192" customFormat="1" ht="15.5" x14ac:dyDescent="0.45">
      <c r="A106" s="192" t="s">
        <v>1016</v>
      </c>
      <c r="B106" s="192" t="s">
        <v>1392</v>
      </c>
      <c r="C106" s="191">
        <v>104656</v>
      </c>
      <c r="D106" s="192" t="s">
        <v>953</v>
      </c>
      <c r="E106" s="192" t="s">
        <v>1323</v>
      </c>
      <c r="F106" s="192">
        <v>10</v>
      </c>
      <c r="G106" s="192" t="s">
        <v>285</v>
      </c>
      <c r="H106" s="192" t="s">
        <v>300</v>
      </c>
      <c r="I106" s="192" t="s">
        <v>374</v>
      </c>
      <c r="J106" s="192" t="s">
        <v>375</v>
      </c>
      <c r="K106" s="192" t="s">
        <v>376</v>
      </c>
      <c r="L106" s="192" t="s">
        <v>972</v>
      </c>
      <c r="M106" s="192" t="s">
        <v>291</v>
      </c>
      <c r="N106" s="193">
        <v>39448</v>
      </c>
      <c r="O106" s="192">
        <v>54</v>
      </c>
      <c r="P106" s="192" t="s">
        <v>65</v>
      </c>
      <c r="Q106" s="191" t="s">
        <v>1017</v>
      </c>
      <c r="R106" s="192">
        <v>240</v>
      </c>
      <c r="S106" s="192" t="s">
        <v>306</v>
      </c>
      <c r="T106" s="192" t="s">
        <v>307</v>
      </c>
    </row>
    <row r="107" spans="1:20" ht="15.5" x14ac:dyDescent="0.45">
      <c r="A107" s="192" t="s">
        <v>676</v>
      </c>
      <c r="B107" s="192" t="s">
        <v>1405</v>
      </c>
      <c r="C107" s="191">
        <v>103093</v>
      </c>
      <c r="D107" s="192" t="s">
        <v>368</v>
      </c>
      <c r="E107" s="192" t="s">
        <v>1321</v>
      </c>
      <c r="F107" s="192">
        <v>36</v>
      </c>
      <c r="G107" s="192" t="s">
        <v>285</v>
      </c>
      <c r="H107" s="192" t="s">
        <v>286</v>
      </c>
      <c r="I107" s="192" t="s">
        <v>361</v>
      </c>
      <c r="J107" s="192" t="s">
        <v>362</v>
      </c>
      <c r="K107" s="192" t="s">
        <v>289</v>
      </c>
      <c r="L107" s="192" t="s">
        <v>677</v>
      </c>
      <c r="M107" s="192" t="s">
        <v>291</v>
      </c>
      <c r="N107" s="193">
        <v>30032</v>
      </c>
      <c r="O107" s="192">
        <v>56</v>
      </c>
      <c r="P107" s="192" t="s">
        <v>65</v>
      </c>
      <c r="Q107" s="191" t="s">
        <v>678</v>
      </c>
      <c r="R107" s="192">
        <v>215</v>
      </c>
      <c r="S107" s="192" t="s">
        <v>293</v>
      </c>
      <c r="T107" s="192" t="s">
        <v>334</v>
      </c>
    </row>
    <row r="108" spans="1:20" ht="15.5" x14ac:dyDescent="0.45">
      <c r="A108" s="192" t="s">
        <v>1034</v>
      </c>
      <c r="B108" s="192" t="s">
        <v>1406</v>
      </c>
      <c r="C108" s="191">
        <v>104655</v>
      </c>
      <c r="D108" s="192" t="s">
        <v>298</v>
      </c>
      <c r="E108" s="192" t="s">
        <v>1323</v>
      </c>
      <c r="F108" s="192">
        <v>10</v>
      </c>
      <c r="G108" s="192" t="s">
        <v>285</v>
      </c>
      <c r="H108" s="192" t="s">
        <v>300</v>
      </c>
      <c r="I108" s="192" t="s">
        <v>287</v>
      </c>
      <c r="J108" s="192" t="s">
        <v>288</v>
      </c>
      <c r="K108" s="192" t="s">
        <v>289</v>
      </c>
      <c r="L108" s="192" t="s">
        <v>311</v>
      </c>
      <c r="M108" s="192" t="s">
        <v>291</v>
      </c>
      <c r="N108" s="193">
        <v>39448</v>
      </c>
      <c r="O108" s="192">
        <v>54</v>
      </c>
      <c r="P108" s="192" t="s">
        <v>65</v>
      </c>
      <c r="Q108" s="191" t="s">
        <v>1035</v>
      </c>
      <c r="R108" s="192">
        <v>190</v>
      </c>
      <c r="S108" s="192" t="s">
        <v>313</v>
      </c>
      <c r="T108" s="192" t="s">
        <v>294</v>
      </c>
    </row>
    <row r="109" spans="1:20" s="192" customFormat="1" ht="15.5" x14ac:dyDescent="0.45">
      <c r="A109" s="192" t="s">
        <v>680</v>
      </c>
      <c r="B109" s="192" t="s">
        <v>1080</v>
      </c>
      <c r="C109" s="191">
        <v>103063</v>
      </c>
      <c r="D109" s="192" t="s">
        <v>284</v>
      </c>
      <c r="E109" s="192" t="s">
        <v>1321</v>
      </c>
      <c r="F109" s="192">
        <v>35</v>
      </c>
      <c r="G109" s="192" t="s">
        <v>285</v>
      </c>
      <c r="H109" s="192" t="s">
        <v>286</v>
      </c>
      <c r="I109" s="192" t="s">
        <v>301</v>
      </c>
      <c r="J109" s="192" t="s">
        <v>302</v>
      </c>
      <c r="K109" s="192" t="s">
        <v>303</v>
      </c>
      <c r="L109" s="192" t="s">
        <v>304</v>
      </c>
      <c r="M109" s="192" t="s">
        <v>291</v>
      </c>
      <c r="N109" s="193">
        <v>30294</v>
      </c>
      <c r="O109" s="192">
        <v>55</v>
      </c>
      <c r="P109" s="192" t="s">
        <v>65</v>
      </c>
      <c r="Q109" s="191" t="s">
        <v>681</v>
      </c>
      <c r="R109" s="192">
        <v>255</v>
      </c>
      <c r="S109" s="192" t="s">
        <v>449</v>
      </c>
      <c r="T109" s="192" t="s">
        <v>379</v>
      </c>
    </row>
    <row r="110" spans="1:20" s="192" customFormat="1" ht="15.5" x14ac:dyDescent="0.45">
      <c r="A110" s="192" t="s">
        <v>1037</v>
      </c>
      <c r="B110" s="192" t="s">
        <v>1038</v>
      </c>
      <c r="C110" s="191">
        <v>10555049</v>
      </c>
      <c r="D110" s="192" t="s">
        <v>298</v>
      </c>
      <c r="E110" s="192" t="s">
        <v>1323</v>
      </c>
      <c r="F110" s="192">
        <v>1</v>
      </c>
      <c r="G110" s="192" t="s">
        <v>285</v>
      </c>
      <c r="H110" s="192" t="s">
        <v>300</v>
      </c>
      <c r="I110" s="192" t="s">
        <v>287</v>
      </c>
      <c r="J110" s="192" t="s">
        <v>288</v>
      </c>
      <c r="K110" s="192" t="s">
        <v>289</v>
      </c>
      <c r="L110" s="192" t="s">
        <v>934</v>
      </c>
      <c r="M110" s="192" t="s">
        <v>291</v>
      </c>
      <c r="N110" s="193">
        <v>42767</v>
      </c>
      <c r="O110" s="192">
        <v>43</v>
      </c>
      <c r="P110" s="192" t="s">
        <v>65</v>
      </c>
      <c r="Q110" s="191" t="s">
        <v>1039</v>
      </c>
      <c r="R110" s="192">
        <v>190</v>
      </c>
      <c r="S110" s="192" t="s">
        <v>313</v>
      </c>
      <c r="T110" s="192" t="s">
        <v>294</v>
      </c>
    </row>
    <row r="111" spans="1:20" s="192" customFormat="1" ht="15.5" x14ac:dyDescent="0.45">
      <c r="A111" s="192" t="s">
        <v>683</v>
      </c>
      <c r="B111" s="192" t="s">
        <v>1406</v>
      </c>
      <c r="C111" s="191">
        <v>102985</v>
      </c>
      <c r="D111" s="192" t="s">
        <v>284</v>
      </c>
      <c r="E111" s="192" t="s">
        <v>1321</v>
      </c>
      <c r="F111" s="192">
        <v>19</v>
      </c>
      <c r="G111" s="192" t="s">
        <v>285</v>
      </c>
      <c r="H111" s="192" t="s">
        <v>286</v>
      </c>
      <c r="I111" s="192" t="s">
        <v>287</v>
      </c>
      <c r="J111" s="192" t="s">
        <v>288</v>
      </c>
      <c r="K111" s="192" t="s">
        <v>289</v>
      </c>
      <c r="L111" s="192" t="s">
        <v>290</v>
      </c>
      <c r="M111" s="192" t="s">
        <v>291</v>
      </c>
      <c r="N111" s="193">
        <v>36465</v>
      </c>
      <c r="O111" s="192">
        <v>51</v>
      </c>
      <c r="P111" s="192" t="s">
        <v>65</v>
      </c>
      <c r="Q111" s="191" t="s">
        <v>684</v>
      </c>
      <c r="R111" s="192">
        <v>215</v>
      </c>
      <c r="S111" s="192" t="s">
        <v>293</v>
      </c>
      <c r="T111" s="192" t="s">
        <v>294</v>
      </c>
    </row>
    <row r="112" spans="1:20" s="192" customFormat="1" ht="15.5" x14ac:dyDescent="0.45">
      <c r="A112" s="192" t="s">
        <v>686</v>
      </c>
      <c r="B112" s="192" t="s">
        <v>1407</v>
      </c>
      <c r="C112" s="191">
        <v>103035</v>
      </c>
      <c r="D112" s="192" t="s">
        <v>426</v>
      </c>
      <c r="E112" s="192" t="s">
        <v>1321</v>
      </c>
      <c r="F112" s="192">
        <v>33</v>
      </c>
      <c r="G112" s="192" t="s">
        <v>285</v>
      </c>
      <c r="H112" s="192" t="s">
        <v>286</v>
      </c>
      <c r="I112" s="192" t="s">
        <v>510</v>
      </c>
      <c r="J112" s="192" t="s">
        <v>511</v>
      </c>
      <c r="K112" s="192" t="s">
        <v>512</v>
      </c>
      <c r="L112" s="192" t="s">
        <v>431</v>
      </c>
      <c r="M112" s="192" t="s">
        <v>388</v>
      </c>
      <c r="N112" s="193">
        <v>31061</v>
      </c>
      <c r="O112" s="192">
        <v>54</v>
      </c>
      <c r="P112" s="192" t="s">
        <v>65</v>
      </c>
      <c r="Q112" s="191" t="s">
        <v>687</v>
      </c>
      <c r="R112" s="192">
        <v>270</v>
      </c>
      <c r="S112" s="192" t="s">
        <v>600</v>
      </c>
      <c r="T112" s="192" t="s">
        <v>294</v>
      </c>
    </row>
    <row r="113" spans="1:20" s="192" customFormat="1" ht="15.5" x14ac:dyDescent="0.45">
      <c r="A113" s="192" t="s">
        <v>1044</v>
      </c>
      <c r="B113" s="192" t="s">
        <v>1125</v>
      </c>
      <c r="C113" s="191">
        <v>104685</v>
      </c>
      <c r="D113" s="192" t="s">
        <v>298</v>
      </c>
      <c r="E113" s="192" t="s">
        <v>1323</v>
      </c>
      <c r="F113" s="192">
        <v>10</v>
      </c>
      <c r="G113" s="192" t="s">
        <v>285</v>
      </c>
      <c r="H113" s="192" t="s">
        <v>300</v>
      </c>
      <c r="I113" s="192" t="s">
        <v>287</v>
      </c>
      <c r="J113" s="192" t="s">
        <v>288</v>
      </c>
      <c r="K113" s="192" t="s">
        <v>289</v>
      </c>
      <c r="L113" s="192" t="s">
        <v>311</v>
      </c>
      <c r="M113" s="192" t="s">
        <v>291</v>
      </c>
      <c r="N113" s="193">
        <v>39448</v>
      </c>
      <c r="O113" s="192">
        <v>58</v>
      </c>
      <c r="P113" s="192" t="s">
        <v>65</v>
      </c>
      <c r="Q113" s="191" t="s">
        <v>1045</v>
      </c>
      <c r="R113" s="192">
        <v>190</v>
      </c>
      <c r="S113" s="192" t="s">
        <v>313</v>
      </c>
      <c r="T113" s="192" t="s">
        <v>294</v>
      </c>
    </row>
    <row r="114" spans="1:20" s="192" customFormat="1" ht="15.5" x14ac:dyDescent="0.45">
      <c r="A114" s="190" t="s">
        <v>383</v>
      </c>
      <c r="B114" s="190" t="s">
        <v>1379</v>
      </c>
      <c r="C114" s="195">
        <v>103114</v>
      </c>
      <c r="D114" s="190" t="s">
        <v>317</v>
      </c>
      <c r="E114" s="190" t="s">
        <v>1321</v>
      </c>
      <c r="F114" s="190">
        <v>36</v>
      </c>
      <c r="G114" s="190" t="s">
        <v>319</v>
      </c>
      <c r="H114" s="190" t="s">
        <v>286</v>
      </c>
      <c r="I114" s="190" t="s">
        <v>338</v>
      </c>
      <c r="J114" s="190" t="s">
        <v>339</v>
      </c>
      <c r="K114" s="190" t="s">
        <v>340</v>
      </c>
      <c r="L114" s="190" t="s">
        <v>689</v>
      </c>
      <c r="M114" s="190" t="s">
        <v>353</v>
      </c>
      <c r="N114" s="196">
        <v>29990</v>
      </c>
      <c r="O114" s="190">
        <v>57</v>
      </c>
      <c r="P114" s="190" t="s">
        <v>65</v>
      </c>
      <c r="Q114" s="195" t="s">
        <v>690</v>
      </c>
      <c r="R114" s="190">
        <v>365</v>
      </c>
      <c r="S114" s="190" t="s">
        <v>355</v>
      </c>
      <c r="T114" s="190" t="s">
        <v>356</v>
      </c>
    </row>
    <row r="115" spans="1:20" ht="15.5" x14ac:dyDescent="0.45">
      <c r="A115" s="192" t="s">
        <v>1097</v>
      </c>
      <c r="B115" s="192" t="s">
        <v>1098</v>
      </c>
      <c r="C115" s="191">
        <v>191520</v>
      </c>
      <c r="D115" s="192" t="s">
        <v>330</v>
      </c>
      <c r="E115" s="192" t="s">
        <v>1322</v>
      </c>
      <c r="F115" s="192">
        <v>26</v>
      </c>
      <c r="G115" s="192" t="s">
        <v>285</v>
      </c>
      <c r="H115" s="192" t="s">
        <v>331</v>
      </c>
      <c r="I115" s="192" t="s">
        <v>287</v>
      </c>
      <c r="J115" s="192" t="s">
        <v>288</v>
      </c>
      <c r="K115" s="192" t="s">
        <v>289</v>
      </c>
      <c r="L115" s="192" t="s">
        <v>332</v>
      </c>
      <c r="M115" s="192" t="s">
        <v>291</v>
      </c>
      <c r="N115" s="193">
        <v>33664</v>
      </c>
      <c r="O115" s="192">
        <v>57</v>
      </c>
      <c r="P115" s="192" t="s">
        <v>65</v>
      </c>
      <c r="Q115" s="191" t="s">
        <v>1099</v>
      </c>
      <c r="R115" s="192">
        <v>215</v>
      </c>
      <c r="S115" s="192" t="s">
        <v>293</v>
      </c>
      <c r="T115" s="192" t="s">
        <v>334</v>
      </c>
    </row>
    <row r="116" spans="1:20" s="192" customFormat="1" ht="15.5" x14ac:dyDescent="0.45">
      <c r="A116" s="192" t="s">
        <v>692</v>
      </c>
      <c r="B116" s="192" t="s">
        <v>1408</v>
      </c>
      <c r="C116" s="191">
        <v>102926</v>
      </c>
      <c r="D116" s="192" t="s">
        <v>284</v>
      </c>
      <c r="E116" s="192" t="s">
        <v>1321</v>
      </c>
      <c r="F116" s="192">
        <v>12</v>
      </c>
      <c r="G116" s="192" t="s">
        <v>285</v>
      </c>
      <c r="H116" s="192" t="s">
        <v>286</v>
      </c>
      <c r="I116" s="192" t="s">
        <v>287</v>
      </c>
      <c r="J116" s="192" t="s">
        <v>288</v>
      </c>
      <c r="K116" s="192" t="s">
        <v>289</v>
      </c>
      <c r="L116" s="192" t="s">
        <v>436</v>
      </c>
      <c r="M116" s="192" t="s">
        <v>291</v>
      </c>
      <c r="N116" s="193">
        <v>38976</v>
      </c>
      <c r="O116" s="192">
        <v>46</v>
      </c>
      <c r="P116" s="192" t="s">
        <v>67</v>
      </c>
      <c r="Q116" s="191" t="s">
        <v>694</v>
      </c>
      <c r="R116" s="192">
        <v>170</v>
      </c>
      <c r="S116" s="192" t="s">
        <v>409</v>
      </c>
      <c r="T116" s="192" t="s">
        <v>334</v>
      </c>
    </row>
    <row r="117" spans="1:20" s="192" customFormat="1" ht="15.5" x14ac:dyDescent="0.45">
      <c r="A117" s="192" t="s">
        <v>1170</v>
      </c>
      <c r="B117" s="192" t="s">
        <v>1405</v>
      </c>
      <c r="C117" s="191">
        <v>104647</v>
      </c>
      <c r="D117" s="192" t="s">
        <v>298</v>
      </c>
      <c r="E117" s="192" t="s">
        <v>1323</v>
      </c>
      <c r="F117" s="192">
        <v>10</v>
      </c>
      <c r="G117" s="192" t="s">
        <v>285</v>
      </c>
      <c r="H117" s="192" t="s">
        <v>300</v>
      </c>
      <c r="I117" s="192" t="s">
        <v>698</v>
      </c>
      <c r="J117" s="192" t="s">
        <v>699</v>
      </c>
      <c r="K117" s="192" t="s">
        <v>421</v>
      </c>
      <c r="L117" s="192" t="s">
        <v>311</v>
      </c>
      <c r="M117" s="192" t="s">
        <v>291</v>
      </c>
      <c r="N117" s="193">
        <v>39448</v>
      </c>
      <c r="O117" s="192">
        <v>50</v>
      </c>
      <c r="P117" s="192" t="s">
        <v>65</v>
      </c>
      <c r="Q117" s="191" t="s">
        <v>1171</v>
      </c>
      <c r="R117" s="192">
        <v>180</v>
      </c>
      <c r="S117" s="192" t="s">
        <v>1172</v>
      </c>
      <c r="T117" s="192" t="s">
        <v>334</v>
      </c>
    </row>
    <row r="118" spans="1:20" ht="15.5" x14ac:dyDescent="0.45">
      <c r="A118" s="192" t="s">
        <v>1181</v>
      </c>
      <c r="B118" s="192" t="s">
        <v>1409</v>
      </c>
      <c r="C118" s="191">
        <v>10507194</v>
      </c>
      <c r="D118" s="192" t="s">
        <v>953</v>
      </c>
      <c r="E118" s="192" t="s">
        <v>1323</v>
      </c>
      <c r="F118" s="192">
        <v>2</v>
      </c>
      <c r="G118" s="192" t="s">
        <v>285</v>
      </c>
      <c r="H118" s="192" t="s">
        <v>300</v>
      </c>
      <c r="I118" s="192" t="s">
        <v>374</v>
      </c>
      <c r="J118" s="192" t="s">
        <v>375</v>
      </c>
      <c r="K118" s="192" t="s">
        <v>376</v>
      </c>
      <c r="L118" s="192" t="s">
        <v>950</v>
      </c>
      <c r="M118" s="192" t="s">
        <v>291</v>
      </c>
      <c r="N118" s="193">
        <v>42401</v>
      </c>
      <c r="O118" s="192">
        <v>32</v>
      </c>
      <c r="P118" s="192" t="s">
        <v>65</v>
      </c>
      <c r="Q118" s="191" t="s">
        <v>1183</v>
      </c>
      <c r="R118" s="192">
        <v>225</v>
      </c>
      <c r="S118" s="192" t="s">
        <v>365</v>
      </c>
      <c r="T118" s="192" t="s">
        <v>977</v>
      </c>
    </row>
    <row r="119" spans="1:20" s="192" customFormat="1" ht="15.5" x14ac:dyDescent="0.45">
      <c r="A119" s="192" t="s">
        <v>696</v>
      </c>
      <c r="B119" s="192" t="s">
        <v>1410</v>
      </c>
      <c r="C119" s="191">
        <v>103099</v>
      </c>
      <c r="D119" s="192" t="s">
        <v>368</v>
      </c>
      <c r="E119" s="192" t="s">
        <v>1321</v>
      </c>
      <c r="F119" s="192">
        <v>36</v>
      </c>
      <c r="G119" s="192" t="s">
        <v>285</v>
      </c>
      <c r="H119" s="192" t="s">
        <v>286</v>
      </c>
      <c r="I119" s="192" t="s">
        <v>698</v>
      </c>
      <c r="J119" s="192" t="s">
        <v>699</v>
      </c>
      <c r="K119" s="192" t="s">
        <v>421</v>
      </c>
      <c r="L119" s="192" t="s">
        <v>395</v>
      </c>
      <c r="M119" s="192" t="s">
        <v>291</v>
      </c>
      <c r="N119" s="193">
        <v>30082</v>
      </c>
      <c r="O119" s="192">
        <v>56</v>
      </c>
      <c r="P119" s="192" t="s">
        <v>67</v>
      </c>
      <c r="Q119" s="191" t="s">
        <v>700</v>
      </c>
      <c r="R119" s="192">
        <v>170</v>
      </c>
      <c r="S119" s="192" t="s">
        <v>409</v>
      </c>
      <c r="T119" s="192" t="s">
        <v>397</v>
      </c>
    </row>
    <row r="120" spans="1:20" ht="15.5" x14ac:dyDescent="0.45">
      <c r="A120" s="192" t="s">
        <v>1069</v>
      </c>
      <c r="B120" s="192" t="s">
        <v>337</v>
      </c>
      <c r="C120" s="191">
        <v>191229</v>
      </c>
      <c r="D120" s="192" t="s">
        <v>330</v>
      </c>
      <c r="E120" s="192" t="s">
        <v>1322</v>
      </c>
      <c r="F120" s="192">
        <v>26</v>
      </c>
      <c r="G120" s="192" t="s">
        <v>285</v>
      </c>
      <c r="H120" s="192" t="s">
        <v>331</v>
      </c>
      <c r="I120" s="192" t="s">
        <v>301</v>
      </c>
      <c r="J120" s="192" t="s">
        <v>302</v>
      </c>
      <c r="K120" s="192" t="s">
        <v>303</v>
      </c>
      <c r="L120" s="192" t="s">
        <v>304</v>
      </c>
      <c r="M120" s="192" t="s">
        <v>291</v>
      </c>
      <c r="N120" s="193">
        <v>33848</v>
      </c>
      <c r="O120" s="192">
        <v>47</v>
      </c>
      <c r="P120" s="192" t="s">
        <v>65</v>
      </c>
      <c r="Q120" s="191" t="s">
        <v>1070</v>
      </c>
      <c r="R120" s="192">
        <v>255</v>
      </c>
      <c r="S120" s="192" t="s">
        <v>449</v>
      </c>
      <c r="T120" s="192" t="s">
        <v>379</v>
      </c>
    </row>
    <row r="121" spans="1:20" s="192" customFormat="1" ht="15.5" x14ac:dyDescent="0.45">
      <c r="A121" s="192" t="s">
        <v>336</v>
      </c>
      <c r="B121" s="192" t="s">
        <v>337</v>
      </c>
      <c r="C121" s="191">
        <v>69157</v>
      </c>
      <c r="D121" s="192" t="s">
        <v>330</v>
      </c>
      <c r="E121" s="192" t="s">
        <v>1322</v>
      </c>
      <c r="F121" s="192">
        <v>8</v>
      </c>
      <c r="G121" s="192" t="s">
        <v>319</v>
      </c>
      <c r="H121" s="192" t="s">
        <v>331</v>
      </c>
      <c r="I121" s="192" t="s">
        <v>338</v>
      </c>
      <c r="J121" s="192" t="s">
        <v>339</v>
      </c>
      <c r="K121" s="192" t="s">
        <v>340</v>
      </c>
      <c r="L121" s="192" t="s">
        <v>341</v>
      </c>
      <c r="M121" s="192" t="s">
        <v>342</v>
      </c>
      <c r="N121" s="193">
        <v>40336</v>
      </c>
      <c r="O121" s="192">
        <v>36</v>
      </c>
      <c r="P121" s="192" t="s">
        <v>65</v>
      </c>
      <c r="Q121" s="191" t="s">
        <v>343</v>
      </c>
      <c r="R121" s="192" t="s">
        <v>344</v>
      </c>
      <c r="S121" s="192" t="s">
        <v>345</v>
      </c>
      <c r="T121" s="192">
        <v>6</v>
      </c>
    </row>
    <row r="122" spans="1:20" s="192" customFormat="1" ht="15.5" x14ac:dyDescent="0.45">
      <c r="A122" s="192" t="s">
        <v>702</v>
      </c>
      <c r="B122" s="192" t="s">
        <v>703</v>
      </c>
      <c r="C122" s="191">
        <v>191248</v>
      </c>
      <c r="D122" s="192" t="s">
        <v>317</v>
      </c>
      <c r="E122" s="192" t="s">
        <v>1321</v>
      </c>
      <c r="F122" s="192">
        <v>10</v>
      </c>
      <c r="G122" s="192" t="s">
        <v>319</v>
      </c>
      <c r="H122" s="192" t="s">
        <v>286</v>
      </c>
      <c r="I122" s="192" t="s">
        <v>704</v>
      </c>
      <c r="J122" s="192" t="s">
        <v>705</v>
      </c>
      <c r="K122" s="192" t="s">
        <v>340</v>
      </c>
      <c r="L122" s="192" t="s">
        <v>706</v>
      </c>
      <c r="M122" s="192" t="s">
        <v>388</v>
      </c>
      <c r="N122" s="193">
        <v>42005</v>
      </c>
      <c r="O122" s="192">
        <v>34</v>
      </c>
      <c r="P122" s="192" t="s">
        <v>65</v>
      </c>
      <c r="Q122" s="191" t="s">
        <v>707</v>
      </c>
      <c r="R122" s="192">
        <v>335</v>
      </c>
      <c r="S122" s="192" t="s">
        <v>503</v>
      </c>
      <c r="T122" s="192" t="s">
        <v>541</v>
      </c>
    </row>
    <row r="123" spans="1:20" ht="15.5" x14ac:dyDescent="0.45">
      <c r="A123" s="192" t="s">
        <v>709</v>
      </c>
      <c r="B123" s="192" t="s">
        <v>1411</v>
      </c>
      <c r="C123" s="191">
        <v>103006</v>
      </c>
      <c r="D123" s="192" t="s">
        <v>284</v>
      </c>
      <c r="E123" s="192" t="s">
        <v>1321</v>
      </c>
      <c r="F123" s="192">
        <v>26</v>
      </c>
      <c r="G123" s="192" t="s">
        <v>285</v>
      </c>
      <c r="H123" s="192" t="s">
        <v>286</v>
      </c>
      <c r="I123" s="192" t="s">
        <v>287</v>
      </c>
      <c r="J123" s="192" t="s">
        <v>288</v>
      </c>
      <c r="K123" s="192" t="s">
        <v>289</v>
      </c>
      <c r="L123" s="192" t="s">
        <v>395</v>
      </c>
      <c r="M123" s="192" t="s">
        <v>291</v>
      </c>
      <c r="N123" s="193">
        <v>33805</v>
      </c>
      <c r="O123" s="192">
        <v>50</v>
      </c>
      <c r="P123" s="192" t="s">
        <v>67</v>
      </c>
      <c r="Q123" s="191" t="s">
        <v>711</v>
      </c>
      <c r="R123" s="192">
        <v>170</v>
      </c>
      <c r="S123" s="192" t="s">
        <v>409</v>
      </c>
      <c r="T123" s="192" t="s">
        <v>397</v>
      </c>
    </row>
    <row r="124" spans="1:20" ht="15.5" x14ac:dyDescent="0.45">
      <c r="A124" s="192" t="s">
        <v>713</v>
      </c>
      <c r="B124" s="192" t="s">
        <v>1379</v>
      </c>
      <c r="C124" s="191">
        <v>102910</v>
      </c>
      <c r="D124" s="192" t="s">
        <v>317</v>
      </c>
      <c r="E124" s="192" t="s">
        <v>1321</v>
      </c>
      <c r="F124" s="192">
        <v>11</v>
      </c>
      <c r="G124" s="192" t="s">
        <v>319</v>
      </c>
      <c r="H124" s="192" t="s">
        <v>286</v>
      </c>
      <c r="I124" s="192" t="s">
        <v>714</v>
      </c>
      <c r="J124" s="192" t="s">
        <v>715</v>
      </c>
      <c r="K124" s="192" t="s">
        <v>386</v>
      </c>
      <c r="L124" s="192" t="s">
        <v>716</v>
      </c>
      <c r="M124" s="192" t="s">
        <v>388</v>
      </c>
      <c r="N124" s="193">
        <v>39142</v>
      </c>
      <c r="O124" s="192">
        <v>37</v>
      </c>
      <c r="P124" s="192" t="s">
        <v>65</v>
      </c>
      <c r="Q124" s="191" t="s">
        <v>717</v>
      </c>
      <c r="R124" s="192">
        <v>305</v>
      </c>
      <c r="S124" s="192" t="s">
        <v>390</v>
      </c>
      <c r="T124" s="192" t="s">
        <v>391</v>
      </c>
    </row>
    <row r="125" spans="1:20" ht="15.5" x14ac:dyDescent="0.45">
      <c r="A125" s="192" t="s">
        <v>1094</v>
      </c>
      <c r="B125" s="192" t="s">
        <v>1058</v>
      </c>
      <c r="C125" s="191">
        <v>191510</v>
      </c>
      <c r="D125" s="192" t="s">
        <v>330</v>
      </c>
      <c r="E125" s="192" t="s">
        <v>1322</v>
      </c>
      <c r="F125" s="192">
        <v>27</v>
      </c>
      <c r="G125" s="192" t="s">
        <v>285</v>
      </c>
      <c r="H125" s="192" t="s">
        <v>331</v>
      </c>
      <c r="I125" s="192" t="s">
        <v>287</v>
      </c>
      <c r="J125" s="192" t="s">
        <v>288</v>
      </c>
      <c r="K125" s="192" t="s">
        <v>289</v>
      </c>
      <c r="L125" s="192" t="s">
        <v>332</v>
      </c>
      <c r="M125" s="192" t="s">
        <v>291</v>
      </c>
      <c r="N125" s="193">
        <v>33482</v>
      </c>
      <c r="O125" s="192">
        <v>56</v>
      </c>
      <c r="P125" s="192" t="s">
        <v>65</v>
      </c>
      <c r="Q125" s="191" t="s">
        <v>1095</v>
      </c>
      <c r="R125" s="192">
        <v>215</v>
      </c>
      <c r="S125" s="192" t="s">
        <v>293</v>
      </c>
      <c r="T125" s="192" t="s">
        <v>334</v>
      </c>
    </row>
    <row r="126" spans="1:20" s="192" customFormat="1" ht="15.5" x14ac:dyDescent="0.45">
      <c r="A126" s="192" t="s">
        <v>719</v>
      </c>
      <c r="B126" s="192" t="s">
        <v>1390</v>
      </c>
      <c r="C126" s="191">
        <v>103029</v>
      </c>
      <c r="D126" s="192" t="s">
        <v>284</v>
      </c>
      <c r="E126" s="192" t="s">
        <v>1321</v>
      </c>
      <c r="F126" s="192">
        <v>27</v>
      </c>
      <c r="G126" s="192" t="s">
        <v>285</v>
      </c>
      <c r="H126" s="192" t="s">
        <v>286</v>
      </c>
      <c r="I126" s="192" t="s">
        <v>287</v>
      </c>
      <c r="J126" s="192" t="s">
        <v>288</v>
      </c>
      <c r="K126" s="192" t="s">
        <v>289</v>
      </c>
      <c r="L126" s="192" t="s">
        <v>436</v>
      </c>
      <c r="M126" s="192" t="s">
        <v>291</v>
      </c>
      <c r="N126" s="193">
        <v>33399</v>
      </c>
      <c r="O126" s="192">
        <v>51</v>
      </c>
      <c r="P126" s="192" t="s">
        <v>65</v>
      </c>
      <c r="Q126" s="191" t="s">
        <v>720</v>
      </c>
      <c r="R126" s="192">
        <v>215</v>
      </c>
      <c r="S126" s="192" t="s">
        <v>293</v>
      </c>
      <c r="T126" s="192" t="s">
        <v>334</v>
      </c>
    </row>
    <row r="127" spans="1:20" s="192" customFormat="1" ht="15.5" x14ac:dyDescent="0.45">
      <c r="A127" s="192" t="s">
        <v>722</v>
      </c>
      <c r="B127" s="192" t="s">
        <v>1412</v>
      </c>
      <c r="C127" s="191">
        <v>102899</v>
      </c>
      <c r="D127" s="192" t="s">
        <v>413</v>
      </c>
      <c r="E127" s="192" t="s">
        <v>1321</v>
      </c>
      <c r="F127" s="192">
        <v>10</v>
      </c>
      <c r="G127" s="192" t="s">
        <v>285</v>
      </c>
      <c r="H127" s="192" t="s">
        <v>286</v>
      </c>
      <c r="I127" s="192" t="s">
        <v>287</v>
      </c>
      <c r="J127" s="192" t="s">
        <v>288</v>
      </c>
      <c r="K127" s="192" t="s">
        <v>289</v>
      </c>
      <c r="L127" s="192" t="s">
        <v>436</v>
      </c>
      <c r="M127" s="192" t="s">
        <v>291</v>
      </c>
      <c r="N127" s="193">
        <v>39412</v>
      </c>
      <c r="O127" s="192">
        <v>35</v>
      </c>
      <c r="P127" s="192" t="s">
        <v>67</v>
      </c>
      <c r="Q127" s="191" t="s">
        <v>724</v>
      </c>
      <c r="R127" s="192">
        <v>190</v>
      </c>
      <c r="S127" s="192" t="s">
        <v>313</v>
      </c>
      <c r="T127" s="192" t="s">
        <v>334</v>
      </c>
    </row>
    <row r="128" spans="1:20" s="192" customFormat="1" ht="15.5" x14ac:dyDescent="0.45">
      <c r="A128" s="192" t="s">
        <v>726</v>
      </c>
      <c r="B128" s="192" t="s">
        <v>1392</v>
      </c>
      <c r="C128" s="191">
        <v>103001</v>
      </c>
      <c r="D128" s="192" t="s">
        <v>413</v>
      </c>
      <c r="E128" s="192" t="s">
        <v>1321</v>
      </c>
      <c r="F128" s="192">
        <v>23</v>
      </c>
      <c r="G128" s="192" t="s">
        <v>285</v>
      </c>
      <c r="H128" s="192" t="s">
        <v>286</v>
      </c>
      <c r="I128" s="192" t="s">
        <v>287</v>
      </c>
      <c r="J128" s="192" t="s">
        <v>288</v>
      </c>
      <c r="K128" s="192" t="s">
        <v>289</v>
      </c>
      <c r="L128" s="192" t="s">
        <v>441</v>
      </c>
      <c r="M128" s="192" t="s">
        <v>291</v>
      </c>
      <c r="N128" s="193">
        <v>34943</v>
      </c>
      <c r="O128" s="192">
        <v>50</v>
      </c>
      <c r="P128" s="192" t="s">
        <v>65</v>
      </c>
      <c r="Q128" s="191" t="s">
        <v>727</v>
      </c>
      <c r="R128" s="192">
        <v>215</v>
      </c>
      <c r="S128" s="192" t="s">
        <v>293</v>
      </c>
      <c r="T128" s="192" t="s">
        <v>294</v>
      </c>
    </row>
    <row r="129" spans="1:21" s="192" customFormat="1" ht="15.5" x14ac:dyDescent="0.45">
      <c r="A129" s="190" t="s">
        <v>1340</v>
      </c>
      <c r="B129" s="190" t="s">
        <v>1407</v>
      </c>
      <c r="C129" s="195">
        <v>103101</v>
      </c>
      <c r="D129" s="190" t="s">
        <v>368</v>
      </c>
      <c r="E129" s="190" t="s">
        <v>1321</v>
      </c>
      <c r="F129" s="190">
        <v>36</v>
      </c>
      <c r="G129" s="190" t="s">
        <v>285</v>
      </c>
      <c r="H129" s="190" t="s">
        <v>286</v>
      </c>
      <c r="I129" s="190" t="s">
        <v>419</v>
      </c>
      <c r="J129" s="190" t="s">
        <v>420</v>
      </c>
      <c r="K129" s="190" t="s">
        <v>421</v>
      </c>
      <c r="L129" s="190" t="s">
        <v>370</v>
      </c>
      <c r="M129" s="190" t="s">
        <v>291</v>
      </c>
      <c r="N129" s="196">
        <v>30103</v>
      </c>
      <c r="O129" s="190">
        <v>57</v>
      </c>
      <c r="P129" s="190" t="s">
        <v>65</v>
      </c>
      <c r="Q129" s="195" t="s">
        <v>735</v>
      </c>
      <c r="R129" s="190">
        <v>215</v>
      </c>
      <c r="S129" s="190" t="s">
        <v>293</v>
      </c>
      <c r="T129" s="190" t="s">
        <v>334</v>
      </c>
    </row>
    <row r="130" spans="1:21" s="192" customFormat="1" ht="15.5" x14ac:dyDescent="0.45">
      <c r="A130" s="192" t="s">
        <v>1339</v>
      </c>
      <c r="B130" s="192" t="s">
        <v>1413</v>
      </c>
      <c r="C130" s="191">
        <v>102992</v>
      </c>
      <c r="D130" s="192" t="s">
        <v>260</v>
      </c>
      <c r="E130" s="192" t="s">
        <v>1321</v>
      </c>
      <c r="F130" s="192">
        <v>24</v>
      </c>
      <c r="G130" s="192" t="s">
        <v>319</v>
      </c>
      <c r="H130" s="192" t="s">
        <v>286</v>
      </c>
      <c r="I130" s="192" t="s">
        <v>730</v>
      </c>
      <c r="J130" s="192" t="s">
        <v>731</v>
      </c>
      <c r="K130" s="192" t="s">
        <v>551</v>
      </c>
      <c r="L130" s="192" t="s">
        <v>732</v>
      </c>
      <c r="M130" s="192" t="s">
        <v>388</v>
      </c>
      <c r="N130" s="193">
        <v>34486</v>
      </c>
      <c r="O130" s="192">
        <v>47</v>
      </c>
      <c r="P130" s="192" t="s">
        <v>65</v>
      </c>
      <c r="Q130" s="191" t="s">
        <v>733</v>
      </c>
      <c r="R130" s="192">
        <v>270</v>
      </c>
      <c r="S130" s="192" t="s">
        <v>600</v>
      </c>
      <c r="T130" s="192" t="s">
        <v>601</v>
      </c>
    </row>
    <row r="131" spans="1:21" ht="15.5" x14ac:dyDescent="0.45">
      <c r="A131" s="192" t="s">
        <v>737</v>
      </c>
      <c r="B131" s="192" t="s">
        <v>1414</v>
      </c>
      <c r="C131" s="191">
        <v>102996</v>
      </c>
      <c r="D131" s="192" t="s">
        <v>317</v>
      </c>
      <c r="E131" s="192" t="s">
        <v>1321</v>
      </c>
      <c r="F131" s="192">
        <v>23</v>
      </c>
      <c r="G131" s="192" t="s">
        <v>285</v>
      </c>
      <c r="H131" s="192" t="s">
        <v>286</v>
      </c>
      <c r="I131" s="192" t="s">
        <v>374</v>
      </c>
      <c r="J131" s="192" t="s">
        <v>375</v>
      </c>
      <c r="K131" s="192" t="s">
        <v>376</v>
      </c>
      <c r="L131" s="192" t="s">
        <v>377</v>
      </c>
      <c r="M131" s="192" t="s">
        <v>388</v>
      </c>
      <c r="N131" s="193">
        <v>34759</v>
      </c>
      <c r="O131" s="192">
        <v>45</v>
      </c>
      <c r="P131" s="192" t="s">
        <v>65</v>
      </c>
      <c r="Q131" s="191" t="s">
        <v>739</v>
      </c>
      <c r="R131" s="192">
        <v>255</v>
      </c>
      <c r="S131" s="192" t="s">
        <v>449</v>
      </c>
      <c r="T131" s="192" t="s">
        <v>379</v>
      </c>
    </row>
    <row r="132" spans="1:21" ht="15.5" x14ac:dyDescent="0.45">
      <c r="A132" s="192" t="s">
        <v>741</v>
      </c>
      <c r="B132" s="192" t="s">
        <v>1402</v>
      </c>
      <c r="C132" s="191">
        <v>103025</v>
      </c>
      <c r="D132" s="192" t="s">
        <v>497</v>
      </c>
      <c r="E132" s="192" t="s">
        <v>1321</v>
      </c>
      <c r="F132" s="192">
        <v>27</v>
      </c>
      <c r="G132" s="192" t="s">
        <v>319</v>
      </c>
      <c r="H132" s="192" t="s">
        <v>286</v>
      </c>
      <c r="I132" s="192" t="s">
        <v>742</v>
      </c>
      <c r="J132" s="192" t="s">
        <v>743</v>
      </c>
      <c r="K132" s="192" t="s">
        <v>744</v>
      </c>
      <c r="L132" s="192" t="s">
        <v>745</v>
      </c>
      <c r="M132" s="192" t="s">
        <v>324</v>
      </c>
      <c r="N132" s="193">
        <v>33343</v>
      </c>
      <c r="O132" s="192">
        <v>54</v>
      </c>
      <c r="P132" s="192" t="s">
        <v>67</v>
      </c>
      <c r="Q132" s="191" t="s">
        <v>746</v>
      </c>
      <c r="R132" s="192">
        <v>285</v>
      </c>
      <c r="S132" s="192" t="s">
        <v>576</v>
      </c>
      <c r="T132" s="192" t="s">
        <v>391</v>
      </c>
    </row>
    <row r="133" spans="1:21" ht="15.5" x14ac:dyDescent="0.45">
      <c r="A133" s="192" t="s">
        <v>748</v>
      </c>
      <c r="B133" s="192" t="s">
        <v>1377</v>
      </c>
      <c r="C133" s="191">
        <v>102986</v>
      </c>
      <c r="D133" s="192" t="s">
        <v>413</v>
      </c>
      <c r="E133" s="192" t="s">
        <v>1321</v>
      </c>
      <c r="F133" s="192">
        <v>19</v>
      </c>
      <c r="G133" s="192" t="s">
        <v>285</v>
      </c>
      <c r="H133" s="192" t="s">
        <v>286</v>
      </c>
      <c r="I133" s="192" t="s">
        <v>287</v>
      </c>
      <c r="J133" s="192" t="s">
        <v>288</v>
      </c>
      <c r="K133" s="192" t="s">
        <v>289</v>
      </c>
      <c r="L133" s="192" t="s">
        <v>436</v>
      </c>
      <c r="M133" s="192" t="s">
        <v>291</v>
      </c>
      <c r="N133" s="193">
        <v>36465</v>
      </c>
      <c r="O133" s="192">
        <v>52</v>
      </c>
      <c r="P133" s="192" t="s">
        <v>65</v>
      </c>
      <c r="Q133" s="191" t="s">
        <v>749</v>
      </c>
      <c r="R133" s="192">
        <v>215</v>
      </c>
      <c r="S133" s="192" t="s">
        <v>293</v>
      </c>
      <c r="T133" s="192" t="s">
        <v>334</v>
      </c>
    </row>
    <row r="134" spans="1:21" ht="15.5" x14ac:dyDescent="0.45">
      <c r="A134" s="192" t="s">
        <v>1185</v>
      </c>
      <c r="B134" s="192" t="s">
        <v>1375</v>
      </c>
      <c r="C134" s="191">
        <v>104417</v>
      </c>
      <c r="D134" s="192" t="s">
        <v>359</v>
      </c>
      <c r="E134" s="192" t="s">
        <v>1323</v>
      </c>
      <c r="F134" s="192"/>
      <c r="G134" s="192" t="s">
        <v>319</v>
      </c>
      <c r="H134" s="192" t="s">
        <v>300</v>
      </c>
      <c r="I134" s="192" t="s">
        <v>537</v>
      </c>
      <c r="J134" s="192" t="s">
        <v>538</v>
      </c>
      <c r="K134" s="192" t="s">
        <v>386</v>
      </c>
      <c r="L134" s="192" t="s">
        <v>1186</v>
      </c>
      <c r="M134" s="192" t="s">
        <v>388</v>
      </c>
      <c r="N134" s="193">
        <v>42552</v>
      </c>
      <c r="O134" s="192">
        <v>34</v>
      </c>
      <c r="P134" s="192" t="s">
        <v>65</v>
      </c>
      <c r="Q134" s="191" t="s">
        <v>1187</v>
      </c>
      <c r="R134" s="192">
        <v>285</v>
      </c>
      <c r="S134" s="192" t="s">
        <v>576</v>
      </c>
      <c r="T134" s="192" t="s">
        <v>577</v>
      </c>
    </row>
    <row r="135" spans="1:21" s="192" customFormat="1" ht="15.5" x14ac:dyDescent="0.45">
      <c r="A135" s="192" t="s">
        <v>126</v>
      </c>
      <c r="B135" s="192" t="s">
        <v>238</v>
      </c>
      <c r="C135" s="191">
        <v>104645</v>
      </c>
      <c r="D135" s="192" t="s">
        <v>336</v>
      </c>
      <c r="E135" s="192" t="s">
        <v>1322</v>
      </c>
      <c r="F135" s="192">
        <v>7</v>
      </c>
      <c r="G135" s="192" t="s">
        <v>285</v>
      </c>
      <c r="H135" s="192" t="s">
        <v>331</v>
      </c>
      <c r="I135" s="192" t="s">
        <v>374</v>
      </c>
      <c r="J135" s="192" t="s">
        <v>375</v>
      </c>
      <c r="K135" s="192" t="s">
        <v>376</v>
      </c>
      <c r="L135" s="192" t="s">
        <v>950</v>
      </c>
      <c r="M135" s="192" t="s">
        <v>388</v>
      </c>
      <c r="N135" s="193">
        <v>40848</v>
      </c>
      <c r="O135" s="192">
        <v>57</v>
      </c>
      <c r="P135" s="192" t="s">
        <v>65</v>
      </c>
      <c r="Q135" s="191" t="s">
        <v>951</v>
      </c>
      <c r="R135" s="192">
        <v>240</v>
      </c>
      <c r="S135" s="192" t="s">
        <v>306</v>
      </c>
      <c r="T135" s="192" t="s">
        <v>379</v>
      </c>
    </row>
    <row r="136" spans="1:21" s="192" customFormat="1" ht="15.5" x14ac:dyDescent="0.45">
      <c r="A136" s="192" t="s">
        <v>1189</v>
      </c>
      <c r="B136" s="192" t="s">
        <v>1190</v>
      </c>
      <c r="C136" s="191">
        <v>32976</v>
      </c>
      <c r="D136" s="192" t="s">
        <v>359</v>
      </c>
      <c r="E136" s="192" t="s">
        <v>1323</v>
      </c>
      <c r="F136" s="192">
        <v>18</v>
      </c>
      <c r="G136" s="192" t="s">
        <v>285</v>
      </c>
      <c r="H136" s="192" t="s">
        <v>300</v>
      </c>
      <c r="I136" s="192" t="s">
        <v>374</v>
      </c>
      <c r="J136" s="192" t="s">
        <v>375</v>
      </c>
      <c r="K136" s="192" t="s">
        <v>376</v>
      </c>
      <c r="L136" s="192" t="s">
        <v>1191</v>
      </c>
      <c r="M136" s="192" t="s">
        <v>388</v>
      </c>
      <c r="N136" s="193">
        <v>41640</v>
      </c>
      <c r="O136" s="192">
        <v>41</v>
      </c>
      <c r="P136" s="192" t="s">
        <v>65</v>
      </c>
      <c r="Q136" s="191" t="s">
        <v>1192</v>
      </c>
      <c r="R136" s="192">
        <v>335</v>
      </c>
      <c r="S136" s="192" t="s">
        <v>503</v>
      </c>
      <c r="T136" s="192" t="s">
        <v>541</v>
      </c>
    </row>
    <row r="137" spans="1:21" s="192" customFormat="1" ht="15.5" x14ac:dyDescent="0.45">
      <c r="A137" s="192" t="s">
        <v>1194</v>
      </c>
      <c r="B137" s="192" t="s">
        <v>1415</v>
      </c>
      <c r="C137" s="191">
        <v>332591</v>
      </c>
      <c r="D137" s="192" t="s">
        <v>298</v>
      </c>
      <c r="E137" s="192" t="s">
        <v>1323</v>
      </c>
      <c r="F137" s="192">
        <v>3</v>
      </c>
      <c r="G137" s="192" t="s">
        <v>285</v>
      </c>
      <c r="H137" s="192" t="s">
        <v>300</v>
      </c>
      <c r="I137" s="192" t="s">
        <v>698</v>
      </c>
      <c r="J137" s="192" t="s">
        <v>699</v>
      </c>
      <c r="K137" s="192" t="s">
        <v>421</v>
      </c>
      <c r="L137" s="192" t="s">
        <v>1195</v>
      </c>
      <c r="M137" s="192" t="s">
        <v>291</v>
      </c>
      <c r="N137" s="193">
        <v>42186</v>
      </c>
      <c r="O137" s="192">
        <v>27</v>
      </c>
      <c r="P137" s="192" t="s">
        <v>67</v>
      </c>
      <c r="Q137" s="191" t="s">
        <v>1196</v>
      </c>
      <c r="R137" s="192">
        <v>180</v>
      </c>
      <c r="S137" s="192" t="s">
        <v>1172</v>
      </c>
      <c r="T137" s="192" t="s">
        <v>334</v>
      </c>
    </row>
    <row r="138" spans="1:21" s="192" customFormat="1" ht="15.5" x14ac:dyDescent="0.45">
      <c r="A138" s="190" t="s">
        <v>751</v>
      </c>
      <c r="B138" s="190" t="s">
        <v>1416</v>
      </c>
      <c r="C138" s="195">
        <v>103054</v>
      </c>
      <c r="D138" s="190" t="s">
        <v>317</v>
      </c>
      <c r="E138" s="190" t="s">
        <v>1321</v>
      </c>
      <c r="F138" s="190">
        <v>34</v>
      </c>
      <c r="G138" s="190" t="s">
        <v>319</v>
      </c>
      <c r="H138" s="190" t="s">
        <v>286</v>
      </c>
      <c r="I138" s="190" t="s">
        <v>714</v>
      </c>
      <c r="J138" s="190" t="s">
        <v>715</v>
      </c>
      <c r="K138" s="190" t="s">
        <v>386</v>
      </c>
      <c r="L138" s="190" t="s">
        <v>753</v>
      </c>
      <c r="M138" s="190" t="s">
        <v>353</v>
      </c>
      <c r="N138" s="196">
        <v>30879</v>
      </c>
      <c r="O138" s="190">
        <v>57</v>
      </c>
      <c r="P138" s="190" t="s">
        <v>65</v>
      </c>
      <c r="Q138" s="195" t="s">
        <v>754</v>
      </c>
      <c r="R138" s="190">
        <v>285</v>
      </c>
      <c r="S138" s="190" t="s">
        <v>576</v>
      </c>
      <c r="T138" s="190" t="s">
        <v>391</v>
      </c>
    </row>
    <row r="139" spans="1:21" s="192" customFormat="1" ht="15.5" x14ac:dyDescent="0.45">
      <c r="A139" s="192" t="s">
        <v>1198</v>
      </c>
      <c r="B139" s="192" t="s">
        <v>348</v>
      </c>
      <c r="C139" s="191">
        <v>10555045</v>
      </c>
      <c r="D139" s="192" t="s">
        <v>298</v>
      </c>
      <c r="E139" s="192" t="s">
        <v>1323</v>
      </c>
      <c r="F139" s="192">
        <v>1</v>
      </c>
      <c r="G139" s="192" t="s">
        <v>285</v>
      </c>
      <c r="H139" s="192" t="s">
        <v>300</v>
      </c>
      <c r="I139" s="192" t="s">
        <v>287</v>
      </c>
      <c r="J139" s="192" t="s">
        <v>288</v>
      </c>
      <c r="K139" s="192" t="s">
        <v>289</v>
      </c>
      <c r="L139" s="192" t="s">
        <v>1199</v>
      </c>
      <c r="M139" s="192" t="s">
        <v>291</v>
      </c>
      <c r="N139" s="193">
        <v>42767</v>
      </c>
      <c r="O139" s="192">
        <v>41</v>
      </c>
      <c r="P139" s="192" t="s">
        <v>65</v>
      </c>
      <c r="Q139" s="191" t="s">
        <v>1200</v>
      </c>
      <c r="R139" s="192">
        <v>190</v>
      </c>
      <c r="S139" s="192" t="s">
        <v>313</v>
      </c>
      <c r="T139" s="192" t="s">
        <v>334</v>
      </c>
    </row>
    <row r="140" spans="1:21" s="192" customFormat="1" ht="15.5" x14ac:dyDescent="0.45">
      <c r="A140" s="192" t="s">
        <v>756</v>
      </c>
      <c r="B140" s="192" t="s">
        <v>1417</v>
      </c>
      <c r="C140" s="191">
        <v>103094</v>
      </c>
      <c r="D140" s="192" t="s">
        <v>413</v>
      </c>
      <c r="E140" s="192" t="s">
        <v>1321</v>
      </c>
      <c r="F140" s="192">
        <v>36</v>
      </c>
      <c r="G140" s="192" t="s">
        <v>285</v>
      </c>
      <c r="H140" s="192" t="s">
        <v>286</v>
      </c>
      <c r="I140" s="192" t="s">
        <v>287</v>
      </c>
      <c r="J140" s="192" t="s">
        <v>288</v>
      </c>
      <c r="K140" s="192" t="s">
        <v>289</v>
      </c>
      <c r="L140" s="192" t="s">
        <v>395</v>
      </c>
      <c r="M140" s="192" t="s">
        <v>291</v>
      </c>
      <c r="N140" s="193">
        <v>30032</v>
      </c>
      <c r="O140" s="192">
        <v>56</v>
      </c>
      <c r="P140" s="192" t="s">
        <v>67</v>
      </c>
      <c r="Q140" s="191" t="s">
        <v>757</v>
      </c>
      <c r="R140" s="192">
        <v>170</v>
      </c>
      <c r="S140" s="192" t="s">
        <v>409</v>
      </c>
      <c r="T140" s="192" t="s">
        <v>397</v>
      </c>
      <c r="U140" s="192" t="s">
        <v>940</v>
      </c>
    </row>
    <row r="141" spans="1:21" s="192" customFormat="1" ht="15.5" x14ac:dyDescent="0.45">
      <c r="A141" s="192" t="s">
        <v>136</v>
      </c>
      <c r="B141" s="192" t="s">
        <v>1418</v>
      </c>
      <c r="C141" s="191">
        <v>103013</v>
      </c>
      <c r="D141" s="192" t="s">
        <v>413</v>
      </c>
      <c r="E141" s="192" t="s">
        <v>1321</v>
      </c>
      <c r="F141" s="192">
        <v>25</v>
      </c>
      <c r="G141" s="192" t="s">
        <v>285</v>
      </c>
      <c r="H141" s="192" t="s">
        <v>286</v>
      </c>
      <c r="I141" s="192" t="s">
        <v>287</v>
      </c>
      <c r="J141" s="192" t="s">
        <v>288</v>
      </c>
      <c r="K141" s="192" t="s">
        <v>289</v>
      </c>
      <c r="L141" s="192" t="s">
        <v>290</v>
      </c>
      <c r="M141" s="192" t="s">
        <v>291</v>
      </c>
      <c r="N141" s="193">
        <v>34090</v>
      </c>
      <c r="O141" s="192">
        <v>47</v>
      </c>
      <c r="P141" s="192" t="s">
        <v>65</v>
      </c>
      <c r="Q141" s="191" t="s">
        <v>760</v>
      </c>
      <c r="R141" s="192">
        <v>225</v>
      </c>
      <c r="S141" s="192" t="s">
        <v>365</v>
      </c>
      <c r="T141" s="192" t="s">
        <v>294</v>
      </c>
    </row>
    <row r="142" spans="1:21" s="192" customFormat="1" ht="15.5" x14ac:dyDescent="0.45">
      <c r="A142" s="192" t="s">
        <v>762</v>
      </c>
      <c r="B142" s="192" t="s">
        <v>1419</v>
      </c>
      <c r="C142" s="191">
        <v>102963</v>
      </c>
      <c r="D142" s="192" t="s">
        <v>426</v>
      </c>
      <c r="E142" s="192" t="s">
        <v>1321</v>
      </c>
      <c r="F142" s="192">
        <v>12</v>
      </c>
      <c r="G142" s="192" t="s">
        <v>285</v>
      </c>
      <c r="H142" s="192" t="s">
        <v>286</v>
      </c>
      <c r="I142" s="192" t="s">
        <v>428</v>
      </c>
      <c r="J142" s="192" t="s">
        <v>429</v>
      </c>
      <c r="K142" s="192" t="s">
        <v>430</v>
      </c>
      <c r="L142" s="192" t="s">
        <v>431</v>
      </c>
      <c r="M142" s="192" t="s">
        <v>291</v>
      </c>
      <c r="N142" s="193">
        <v>38726</v>
      </c>
      <c r="O142" s="192">
        <v>48</v>
      </c>
      <c r="P142" s="192" t="s">
        <v>65</v>
      </c>
      <c r="Q142" s="191" t="s">
        <v>764</v>
      </c>
      <c r="R142" s="192">
        <v>240</v>
      </c>
      <c r="S142" s="192" t="s">
        <v>306</v>
      </c>
      <c r="T142" s="192" t="s">
        <v>379</v>
      </c>
    </row>
    <row r="143" spans="1:21" s="192" customFormat="1" ht="15.5" x14ac:dyDescent="0.45">
      <c r="A143" s="192" t="s">
        <v>1136</v>
      </c>
      <c r="B143" s="192" t="s">
        <v>1137</v>
      </c>
      <c r="C143" s="191">
        <v>191733</v>
      </c>
      <c r="D143" s="192" t="s">
        <v>330</v>
      </c>
      <c r="E143" s="192" t="s">
        <v>1322</v>
      </c>
      <c r="F143" s="192">
        <v>26</v>
      </c>
      <c r="G143" s="192" t="s">
        <v>285</v>
      </c>
      <c r="H143" s="192" t="s">
        <v>331</v>
      </c>
      <c r="I143" s="192" t="s">
        <v>287</v>
      </c>
      <c r="J143" s="192" t="s">
        <v>288</v>
      </c>
      <c r="K143" s="192" t="s">
        <v>289</v>
      </c>
      <c r="L143" s="192" t="s">
        <v>332</v>
      </c>
      <c r="M143" s="192" t="s">
        <v>291</v>
      </c>
      <c r="N143" s="193">
        <v>33576</v>
      </c>
      <c r="O143" s="192">
        <v>59</v>
      </c>
      <c r="P143" s="192" t="s">
        <v>67</v>
      </c>
      <c r="Q143" s="191" t="s">
        <v>1138</v>
      </c>
      <c r="R143" s="192">
        <v>215</v>
      </c>
      <c r="S143" s="192" t="s">
        <v>293</v>
      </c>
      <c r="T143" s="192" t="s">
        <v>334</v>
      </c>
    </row>
    <row r="144" spans="1:21" s="192" customFormat="1" ht="15.5" x14ac:dyDescent="0.45">
      <c r="A144" s="192" t="s">
        <v>766</v>
      </c>
      <c r="B144" s="192" t="s">
        <v>1420</v>
      </c>
      <c r="C144" s="191">
        <v>102978</v>
      </c>
      <c r="D144" s="192" t="s">
        <v>317</v>
      </c>
      <c r="E144" s="192" t="s">
        <v>1321</v>
      </c>
      <c r="F144" s="192">
        <v>20</v>
      </c>
      <c r="G144" s="192" t="s">
        <v>319</v>
      </c>
      <c r="H144" s="192" t="s">
        <v>286</v>
      </c>
      <c r="I144" s="192" t="s">
        <v>320</v>
      </c>
      <c r="J144" s="192" t="s">
        <v>321</v>
      </c>
      <c r="K144" s="192" t="s">
        <v>322</v>
      </c>
      <c r="L144" s="192" t="s">
        <v>768</v>
      </c>
      <c r="M144" s="192" t="s">
        <v>388</v>
      </c>
      <c r="N144" s="193">
        <v>35982</v>
      </c>
      <c r="O144" s="192">
        <v>46</v>
      </c>
      <c r="P144" s="192" t="s">
        <v>65</v>
      </c>
      <c r="Q144" s="191" t="s">
        <v>769</v>
      </c>
      <c r="R144" s="192">
        <v>270</v>
      </c>
      <c r="S144" s="192" t="s">
        <v>600</v>
      </c>
      <c r="T144" s="192" t="s">
        <v>307</v>
      </c>
    </row>
    <row r="145" spans="1:20" s="192" customFormat="1" ht="15.5" x14ac:dyDescent="0.45">
      <c r="A145" s="192" t="s">
        <v>1202</v>
      </c>
      <c r="B145" s="192" t="s">
        <v>1414</v>
      </c>
      <c r="C145" s="191">
        <v>104669</v>
      </c>
      <c r="D145" s="192" t="s">
        <v>359</v>
      </c>
      <c r="E145" s="192" t="s">
        <v>1323</v>
      </c>
      <c r="F145" s="192">
        <v>10</v>
      </c>
      <c r="G145" s="192" t="s">
        <v>319</v>
      </c>
      <c r="H145" s="192" t="s">
        <v>300</v>
      </c>
      <c r="I145" s="192" t="s">
        <v>384</v>
      </c>
      <c r="J145" s="192" t="s">
        <v>385</v>
      </c>
      <c r="K145" s="192" t="s">
        <v>386</v>
      </c>
      <c r="L145" s="192" t="s">
        <v>385</v>
      </c>
      <c r="M145" s="192" t="s">
        <v>388</v>
      </c>
      <c r="N145" s="193">
        <v>39448</v>
      </c>
      <c r="O145" s="192">
        <v>59</v>
      </c>
      <c r="P145" s="192" t="s">
        <v>65</v>
      </c>
      <c r="Q145" s="191" t="s">
        <v>1203</v>
      </c>
      <c r="R145" s="192">
        <v>335</v>
      </c>
      <c r="S145" s="192" t="s">
        <v>503</v>
      </c>
      <c r="T145" s="192" t="s">
        <v>391</v>
      </c>
    </row>
    <row r="146" spans="1:20" s="192" customFormat="1" ht="15.5" x14ac:dyDescent="0.45">
      <c r="A146" s="192" t="s">
        <v>771</v>
      </c>
      <c r="B146" s="192" t="s">
        <v>1421</v>
      </c>
      <c r="C146" s="191">
        <v>102997</v>
      </c>
      <c r="D146" s="192" t="s">
        <v>413</v>
      </c>
      <c r="E146" s="192" t="s">
        <v>1321</v>
      </c>
      <c r="F146" s="192">
        <v>23</v>
      </c>
      <c r="G146" s="192" t="s">
        <v>285</v>
      </c>
      <c r="H146" s="192" t="s">
        <v>286</v>
      </c>
      <c r="I146" s="192" t="s">
        <v>287</v>
      </c>
      <c r="J146" s="192" t="s">
        <v>288</v>
      </c>
      <c r="K146" s="192" t="s">
        <v>289</v>
      </c>
      <c r="L146" s="192" t="s">
        <v>395</v>
      </c>
      <c r="M146" s="192" t="s">
        <v>291</v>
      </c>
      <c r="N146" s="193">
        <v>34759</v>
      </c>
      <c r="O146" s="192">
        <v>47</v>
      </c>
      <c r="P146" s="192" t="s">
        <v>65</v>
      </c>
      <c r="Q146" s="191" t="s">
        <v>772</v>
      </c>
      <c r="R146" s="192">
        <v>190</v>
      </c>
      <c r="S146" s="192" t="s">
        <v>313</v>
      </c>
      <c r="T146" s="192" t="s">
        <v>294</v>
      </c>
    </row>
    <row r="147" spans="1:20" s="192" customFormat="1" ht="15.5" x14ac:dyDescent="0.45">
      <c r="A147" s="192" t="s">
        <v>774</v>
      </c>
      <c r="B147" s="192" t="s">
        <v>348</v>
      </c>
      <c r="C147" s="191">
        <v>103090</v>
      </c>
      <c r="D147" s="192" t="s">
        <v>413</v>
      </c>
      <c r="E147" s="192" t="s">
        <v>1321</v>
      </c>
      <c r="F147" s="192">
        <v>36</v>
      </c>
      <c r="G147" s="192" t="s">
        <v>285</v>
      </c>
      <c r="H147" s="192" t="s">
        <v>286</v>
      </c>
      <c r="I147" s="192" t="s">
        <v>287</v>
      </c>
      <c r="J147" s="192" t="s">
        <v>288</v>
      </c>
      <c r="K147" s="192" t="s">
        <v>289</v>
      </c>
      <c r="L147" s="192" t="s">
        <v>290</v>
      </c>
      <c r="M147" s="192" t="s">
        <v>291</v>
      </c>
      <c r="N147" s="193">
        <v>30013</v>
      </c>
      <c r="O147" s="192">
        <v>56</v>
      </c>
      <c r="P147" s="192" t="s">
        <v>65</v>
      </c>
      <c r="Q147" s="191" t="s">
        <v>775</v>
      </c>
      <c r="R147" s="192">
        <v>225</v>
      </c>
      <c r="S147" s="192" t="s">
        <v>365</v>
      </c>
      <c r="T147" s="192" t="s">
        <v>294</v>
      </c>
    </row>
    <row r="148" spans="1:20" s="192" customFormat="1" ht="15.5" x14ac:dyDescent="0.45">
      <c r="A148" s="192" t="s">
        <v>777</v>
      </c>
      <c r="B148" s="192" t="s">
        <v>1422</v>
      </c>
      <c r="C148" s="191">
        <v>115873</v>
      </c>
      <c r="D148" s="192" t="s">
        <v>284</v>
      </c>
      <c r="E148" s="192" t="s">
        <v>1321</v>
      </c>
      <c r="F148" s="192">
        <v>10</v>
      </c>
      <c r="G148" s="192" t="s">
        <v>285</v>
      </c>
      <c r="H148" s="192" t="s">
        <v>286</v>
      </c>
      <c r="I148" s="192" t="s">
        <v>287</v>
      </c>
      <c r="J148" s="192" t="s">
        <v>288</v>
      </c>
      <c r="K148" s="192" t="s">
        <v>289</v>
      </c>
      <c r="L148" s="192" t="s">
        <v>395</v>
      </c>
      <c r="M148" s="192" t="s">
        <v>291</v>
      </c>
      <c r="N148" s="193">
        <v>39630</v>
      </c>
      <c r="O148" s="192">
        <v>53</v>
      </c>
      <c r="P148" s="192" t="s">
        <v>65</v>
      </c>
      <c r="Q148" s="191" t="s">
        <v>778</v>
      </c>
      <c r="R148" s="192">
        <v>170</v>
      </c>
      <c r="S148" s="192" t="s">
        <v>409</v>
      </c>
      <c r="T148" s="192" t="s">
        <v>397</v>
      </c>
    </row>
    <row r="149" spans="1:20" s="192" customFormat="1" ht="15.5" x14ac:dyDescent="0.45">
      <c r="A149" s="192" t="s">
        <v>1132</v>
      </c>
      <c r="B149" s="192" t="s">
        <v>1133</v>
      </c>
      <c r="C149" s="191">
        <v>191714</v>
      </c>
      <c r="D149" s="192" t="s">
        <v>330</v>
      </c>
      <c r="E149" s="192" t="s">
        <v>1322</v>
      </c>
      <c r="F149" s="192">
        <v>36</v>
      </c>
      <c r="G149" s="192" t="s">
        <v>285</v>
      </c>
      <c r="H149" s="192" t="s">
        <v>331</v>
      </c>
      <c r="I149" s="192" t="s">
        <v>287</v>
      </c>
      <c r="J149" s="192" t="s">
        <v>288</v>
      </c>
      <c r="K149" s="192" t="s">
        <v>289</v>
      </c>
      <c r="L149" s="192" t="s">
        <v>332</v>
      </c>
      <c r="M149" s="192" t="s">
        <v>291</v>
      </c>
      <c r="N149" s="193">
        <v>36130</v>
      </c>
      <c r="O149" s="192">
        <v>56</v>
      </c>
      <c r="P149" s="192" t="s">
        <v>65</v>
      </c>
      <c r="Q149" s="191" t="s">
        <v>1134</v>
      </c>
      <c r="R149" s="192">
        <v>215</v>
      </c>
      <c r="S149" s="192" t="s">
        <v>293</v>
      </c>
      <c r="T149" s="192" t="s">
        <v>334</v>
      </c>
    </row>
    <row r="150" spans="1:20" s="192" customFormat="1" ht="15.5" x14ac:dyDescent="0.45">
      <c r="A150" s="190" t="s">
        <v>780</v>
      </c>
      <c r="B150" s="190" t="s">
        <v>1362</v>
      </c>
      <c r="C150" s="195">
        <v>102902</v>
      </c>
      <c r="D150" s="190" t="s">
        <v>284</v>
      </c>
      <c r="E150" s="190" t="s">
        <v>1321</v>
      </c>
      <c r="F150" s="190">
        <v>10</v>
      </c>
      <c r="G150" s="190" t="s">
        <v>285</v>
      </c>
      <c r="H150" s="190" t="s">
        <v>286</v>
      </c>
      <c r="I150" s="190" t="s">
        <v>287</v>
      </c>
      <c r="J150" s="190" t="s">
        <v>288</v>
      </c>
      <c r="K150" s="190" t="s">
        <v>289</v>
      </c>
      <c r="L150" s="190" t="s">
        <v>395</v>
      </c>
      <c r="M150" s="190" t="s">
        <v>291</v>
      </c>
      <c r="N150" s="196">
        <v>39412</v>
      </c>
      <c r="O150" s="190">
        <v>59</v>
      </c>
      <c r="P150" s="190" t="s">
        <v>65</v>
      </c>
      <c r="Q150" s="195" t="s">
        <v>781</v>
      </c>
      <c r="R150" s="190">
        <v>170</v>
      </c>
      <c r="S150" s="190" t="s">
        <v>409</v>
      </c>
      <c r="T150" s="190" t="s">
        <v>397</v>
      </c>
    </row>
    <row r="151" spans="1:20" s="192" customFormat="1" ht="15.5" x14ac:dyDescent="0.45">
      <c r="A151" s="192" t="s">
        <v>780</v>
      </c>
      <c r="B151" s="192" t="s">
        <v>1407</v>
      </c>
      <c r="C151" s="191">
        <v>103023</v>
      </c>
      <c r="D151" s="192" t="s">
        <v>260</v>
      </c>
      <c r="E151" s="192" t="s">
        <v>1321</v>
      </c>
      <c r="F151" s="192">
        <v>27</v>
      </c>
      <c r="G151" s="192" t="s">
        <v>319</v>
      </c>
      <c r="H151" s="192" t="s">
        <v>286</v>
      </c>
      <c r="I151" s="192" t="s">
        <v>783</v>
      </c>
      <c r="J151" s="192" t="s">
        <v>784</v>
      </c>
      <c r="K151" s="192" t="s">
        <v>351</v>
      </c>
      <c r="L151" s="192" t="s">
        <v>785</v>
      </c>
      <c r="M151" s="192" t="s">
        <v>324</v>
      </c>
      <c r="N151" s="193">
        <v>33287</v>
      </c>
      <c r="O151" s="192">
        <v>50</v>
      </c>
      <c r="P151" s="192" t="s">
        <v>65</v>
      </c>
      <c r="Q151" s="191" t="s">
        <v>786</v>
      </c>
      <c r="R151" s="192">
        <v>365</v>
      </c>
      <c r="S151" s="192" t="s">
        <v>355</v>
      </c>
      <c r="T151" s="192" t="s">
        <v>356</v>
      </c>
    </row>
    <row r="152" spans="1:20" s="192" customFormat="1" ht="15.5" x14ac:dyDescent="0.45">
      <c r="A152" s="190" t="s">
        <v>788</v>
      </c>
      <c r="B152" s="190" t="s">
        <v>1423</v>
      </c>
      <c r="C152" s="195">
        <v>102903</v>
      </c>
      <c r="D152" s="190" t="s">
        <v>284</v>
      </c>
      <c r="E152" s="190" t="s">
        <v>1321</v>
      </c>
      <c r="F152" s="190">
        <v>10</v>
      </c>
      <c r="G152" s="190" t="s">
        <v>285</v>
      </c>
      <c r="H152" s="190" t="s">
        <v>286</v>
      </c>
      <c r="I152" s="190" t="s">
        <v>287</v>
      </c>
      <c r="J152" s="190" t="s">
        <v>288</v>
      </c>
      <c r="K152" s="190" t="s">
        <v>289</v>
      </c>
      <c r="L152" s="190" t="s">
        <v>395</v>
      </c>
      <c r="M152" s="190" t="s">
        <v>291</v>
      </c>
      <c r="N152" s="196">
        <v>39412</v>
      </c>
      <c r="O152" s="190">
        <v>59</v>
      </c>
      <c r="P152" s="190" t="s">
        <v>65</v>
      </c>
      <c r="Q152" s="195" t="s">
        <v>790</v>
      </c>
      <c r="R152" s="190">
        <v>170</v>
      </c>
      <c r="S152" s="190" t="s">
        <v>409</v>
      </c>
      <c r="T152" s="190" t="s">
        <v>334</v>
      </c>
    </row>
    <row r="153" spans="1:20" s="192" customFormat="1" ht="15.5" x14ac:dyDescent="0.45">
      <c r="A153" s="192" t="s">
        <v>792</v>
      </c>
      <c r="B153" s="192" t="s">
        <v>1038</v>
      </c>
      <c r="C153" s="191">
        <v>102993</v>
      </c>
      <c r="D153" s="192" t="s">
        <v>413</v>
      </c>
      <c r="E153" s="192" t="s">
        <v>1321</v>
      </c>
      <c r="F153" s="192">
        <v>24</v>
      </c>
      <c r="G153" s="192" t="s">
        <v>285</v>
      </c>
      <c r="H153" s="192" t="s">
        <v>286</v>
      </c>
      <c r="I153" s="192" t="s">
        <v>301</v>
      </c>
      <c r="J153" s="192" t="s">
        <v>302</v>
      </c>
      <c r="K153" s="192" t="s">
        <v>303</v>
      </c>
      <c r="L153" s="192" t="s">
        <v>304</v>
      </c>
      <c r="M153" s="192" t="s">
        <v>291</v>
      </c>
      <c r="N153" s="193">
        <v>34486</v>
      </c>
      <c r="O153" s="192">
        <v>47</v>
      </c>
      <c r="P153" s="192" t="s">
        <v>65</v>
      </c>
      <c r="Q153" s="191" t="s">
        <v>794</v>
      </c>
      <c r="R153" s="192">
        <v>255</v>
      </c>
      <c r="S153" s="192" t="s">
        <v>449</v>
      </c>
      <c r="T153" s="192" t="s">
        <v>379</v>
      </c>
    </row>
    <row r="154" spans="1:20" s="192" customFormat="1" ht="15.5" x14ac:dyDescent="0.45">
      <c r="A154" s="192" t="s">
        <v>796</v>
      </c>
      <c r="B154" s="192" t="s">
        <v>1392</v>
      </c>
      <c r="C154" s="191">
        <v>103014</v>
      </c>
      <c r="D154" s="192" t="s">
        <v>284</v>
      </c>
      <c r="E154" s="192" t="s">
        <v>1321</v>
      </c>
      <c r="F154" s="192">
        <v>25</v>
      </c>
      <c r="G154" s="192" t="s">
        <v>285</v>
      </c>
      <c r="H154" s="192" t="s">
        <v>286</v>
      </c>
      <c r="I154" s="192" t="s">
        <v>287</v>
      </c>
      <c r="J154" s="192" t="s">
        <v>288</v>
      </c>
      <c r="K154" s="192" t="s">
        <v>289</v>
      </c>
      <c r="L154" s="192" t="s">
        <v>395</v>
      </c>
      <c r="M154" s="192" t="s">
        <v>291</v>
      </c>
      <c r="N154" s="193">
        <v>34090</v>
      </c>
      <c r="O154" s="192">
        <v>49</v>
      </c>
      <c r="P154" s="192" t="s">
        <v>65</v>
      </c>
      <c r="Q154" s="191" t="s">
        <v>797</v>
      </c>
      <c r="R154" s="192">
        <v>190</v>
      </c>
      <c r="S154" s="192" t="s">
        <v>313</v>
      </c>
      <c r="T154" s="192" t="s">
        <v>397</v>
      </c>
    </row>
    <row r="155" spans="1:20" s="192" customFormat="1" ht="15.5" x14ac:dyDescent="0.45">
      <c r="A155" s="192" t="s">
        <v>1205</v>
      </c>
      <c r="B155" s="192" t="s">
        <v>1424</v>
      </c>
      <c r="C155" s="191">
        <v>10550783</v>
      </c>
      <c r="D155" s="192" t="s">
        <v>359</v>
      </c>
      <c r="E155" s="192" t="s">
        <v>1323</v>
      </c>
      <c r="F155" s="192">
        <v>1</v>
      </c>
      <c r="G155" s="192" t="s">
        <v>319</v>
      </c>
      <c r="H155" s="192" t="s">
        <v>300</v>
      </c>
      <c r="I155" s="192" t="s">
        <v>714</v>
      </c>
      <c r="J155" s="192" t="s">
        <v>715</v>
      </c>
      <c r="K155" s="192" t="s">
        <v>386</v>
      </c>
      <c r="L155" s="192" t="s">
        <v>1207</v>
      </c>
      <c r="M155" s="192" t="s">
        <v>342</v>
      </c>
      <c r="N155" s="193">
        <v>42736</v>
      </c>
      <c r="O155" s="192">
        <v>28</v>
      </c>
      <c r="P155" s="192" t="s">
        <v>65</v>
      </c>
      <c r="Q155" s="191" t="s">
        <v>1208</v>
      </c>
      <c r="R155" s="192" t="s">
        <v>1209</v>
      </c>
      <c r="S155" s="192" t="s">
        <v>1210</v>
      </c>
      <c r="T155" s="192">
        <v>4</v>
      </c>
    </row>
    <row r="156" spans="1:20" s="192" customFormat="1" ht="15.5" x14ac:dyDescent="0.45">
      <c r="A156" s="192" t="s">
        <v>1154</v>
      </c>
      <c r="B156" s="192" t="s">
        <v>1155</v>
      </c>
      <c r="C156" s="191">
        <v>192015</v>
      </c>
      <c r="D156" s="192" t="s">
        <v>330</v>
      </c>
      <c r="E156" s="192" t="s">
        <v>1322</v>
      </c>
      <c r="F156" s="192">
        <v>27</v>
      </c>
      <c r="G156" s="192" t="s">
        <v>285</v>
      </c>
      <c r="H156" s="192" t="s">
        <v>331</v>
      </c>
      <c r="I156" s="192" t="s">
        <v>287</v>
      </c>
      <c r="J156" s="192" t="s">
        <v>288</v>
      </c>
      <c r="K156" s="192" t="s">
        <v>289</v>
      </c>
      <c r="L156" s="192" t="s">
        <v>332</v>
      </c>
      <c r="M156" s="192" t="s">
        <v>291</v>
      </c>
      <c r="N156" s="193">
        <v>33330</v>
      </c>
      <c r="O156" s="192">
        <v>60</v>
      </c>
      <c r="P156" s="192" t="s">
        <v>65</v>
      </c>
      <c r="Q156" s="191" t="s">
        <v>1156</v>
      </c>
      <c r="R156" s="192">
        <v>215</v>
      </c>
      <c r="S156" s="192" t="s">
        <v>293</v>
      </c>
      <c r="T156" s="192" t="s">
        <v>334</v>
      </c>
    </row>
    <row r="157" spans="1:20" s="192" customFormat="1" ht="15.5" x14ac:dyDescent="0.45">
      <c r="A157" s="192" t="s">
        <v>107</v>
      </c>
      <c r="B157" s="192" t="s">
        <v>1425</v>
      </c>
      <c r="C157" s="191">
        <v>10515630</v>
      </c>
      <c r="D157" s="192" t="s">
        <v>359</v>
      </c>
      <c r="E157" s="192" t="s">
        <v>1323</v>
      </c>
      <c r="F157" s="192">
        <v>2</v>
      </c>
      <c r="G157" s="192" t="s">
        <v>319</v>
      </c>
      <c r="H157" s="192" t="s">
        <v>300</v>
      </c>
      <c r="I157" s="192" t="s">
        <v>714</v>
      </c>
      <c r="J157" s="192" t="s">
        <v>715</v>
      </c>
      <c r="K157" s="192" t="s">
        <v>386</v>
      </c>
      <c r="L157" s="192" t="s">
        <v>1212</v>
      </c>
      <c r="M157" s="192" t="s">
        <v>324</v>
      </c>
      <c r="N157" s="193">
        <v>42646</v>
      </c>
      <c r="O157" s="192">
        <v>23</v>
      </c>
      <c r="P157" s="192" t="s">
        <v>65</v>
      </c>
      <c r="Q157" s="191" t="s">
        <v>1213</v>
      </c>
      <c r="T157" s="192" t="s">
        <v>326</v>
      </c>
    </row>
    <row r="158" spans="1:20" s="192" customFormat="1" ht="15.5" x14ac:dyDescent="0.45">
      <c r="A158" s="192" t="s">
        <v>1215</v>
      </c>
      <c r="B158" s="192" t="s">
        <v>1216</v>
      </c>
      <c r="C158" s="191">
        <v>330997</v>
      </c>
      <c r="D158" s="192" t="s">
        <v>298</v>
      </c>
      <c r="E158" s="192" t="s">
        <v>1323</v>
      </c>
      <c r="F158" s="192">
        <v>3</v>
      </c>
      <c r="G158" s="192" t="s">
        <v>285</v>
      </c>
      <c r="H158" s="192" t="s">
        <v>300</v>
      </c>
      <c r="I158" s="192" t="s">
        <v>287</v>
      </c>
      <c r="J158" s="192" t="s">
        <v>288</v>
      </c>
      <c r="K158" s="192" t="s">
        <v>289</v>
      </c>
      <c r="L158" s="192" t="s">
        <v>1217</v>
      </c>
      <c r="M158" s="192" t="s">
        <v>291</v>
      </c>
      <c r="N158" s="193">
        <v>42156</v>
      </c>
      <c r="O158" s="192">
        <v>26</v>
      </c>
      <c r="P158" s="192" t="s">
        <v>65</v>
      </c>
      <c r="Q158" s="191" t="s">
        <v>1218</v>
      </c>
      <c r="R158" s="192">
        <v>190</v>
      </c>
      <c r="S158" s="192" t="s">
        <v>313</v>
      </c>
      <c r="T158" s="192" t="s">
        <v>294</v>
      </c>
    </row>
    <row r="159" spans="1:20" s="192" customFormat="1" ht="15.5" x14ac:dyDescent="0.45">
      <c r="A159" s="190" t="s">
        <v>799</v>
      </c>
      <c r="B159" s="190" t="s">
        <v>1426</v>
      </c>
      <c r="C159" s="195">
        <v>103033</v>
      </c>
      <c r="D159" s="190" t="s">
        <v>520</v>
      </c>
      <c r="E159" s="190" t="s">
        <v>1321</v>
      </c>
      <c r="F159" s="190">
        <v>26</v>
      </c>
      <c r="G159" s="190" t="s">
        <v>319</v>
      </c>
      <c r="H159" s="190" t="s">
        <v>286</v>
      </c>
      <c r="I159" s="190" t="s">
        <v>523</v>
      </c>
      <c r="J159" s="190" t="s">
        <v>524</v>
      </c>
      <c r="K159" s="190" t="s">
        <v>500</v>
      </c>
      <c r="L159" s="190" t="s">
        <v>801</v>
      </c>
      <c r="M159" s="190" t="s">
        <v>324</v>
      </c>
      <c r="N159" s="196">
        <v>33664</v>
      </c>
      <c r="O159" s="190">
        <v>59</v>
      </c>
      <c r="P159" s="190" t="s">
        <v>67</v>
      </c>
      <c r="Q159" s="195" t="s">
        <v>802</v>
      </c>
      <c r="R159" s="190">
        <v>305</v>
      </c>
      <c r="S159" s="190" t="s">
        <v>390</v>
      </c>
      <c r="T159" s="190" t="s">
        <v>577</v>
      </c>
    </row>
    <row r="160" spans="1:20" s="192" customFormat="1" ht="15.5" x14ac:dyDescent="0.45">
      <c r="A160" s="192" t="s">
        <v>804</v>
      </c>
      <c r="B160" s="192" t="s">
        <v>1038</v>
      </c>
      <c r="C160" s="191">
        <v>103043</v>
      </c>
      <c r="D160" s="192" t="s">
        <v>260</v>
      </c>
      <c r="E160" s="192" t="s">
        <v>1321</v>
      </c>
      <c r="F160" s="192">
        <v>28</v>
      </c>
      <c r="G160" s="192" t="s">
        <v>319</v>
      </c>
      <c r="H160" s="192" t="s">
        <v>286</v>
      </c>
      <c r="I160" s="192" t="s">
        <v>654</v>
      </c>
      <c r="J160" s="192" t="s">
        <v>655</v>
      </c>
      <c r="K160" s="192" t="s">
        <v>656</v>
      </c>
      <c r="L160" s="192" t="s">
        <v>657</v>
      </c>
      <c r="M160" s="192" t="s">
        <v>388</v>
      </c>
      <c r="N160" s="193">
        <v>32933</v>
      </c>
      <c r="O160" s="192">
        <v>52</v>
      </c>
      <c r="P160" s="192" t="s">
        <v>65</v>
      </c>
      <c r="Q160" s="191" t="s">
        <v>805</v>
      </c>
      <c r="R160" s="192">
        <v>285</v>
      </c>
      <c r="S160" s="192" t="s">
        <v>576</v>
      </c>
      <c r="T160" s="192" t="s">
        <v>577</v>
      </c>
    </row>
    <row r="161" spans="1:20" s="192" customFormat="1" ht="15.5" x14ac:dyDescent="0.45">
      <c r="A161" s="192" t="s">
        <v>804</v>
      </c>
      <c r="B161" s="192" t="s">
        <v>1010</v>
      </c>
      <c r="C161" s="191">
        <v>191320</v>
      </c>
      <c r="D161" s="192" t="s">
        <v>330</v>
      </c>
      <c r="E161" s="192" t="s">
        <v>1322</v>
      </c>
      <c r="F161" s="192">
        <v>28</v>
      </c>
      <c r="G161" s="192" t="s">
        <v>285</v>
      </c>
      <c r="H161" s="192" t="s">
        <v>331</v>
      </c>
      <c r="I161" s="192" t="s">
        <v>287</v>
      </c>
      <c r="J161" s="192" t="s">
        <v>288</v>
      </c>
      <c r="K161" s="192" t="s">
        <v>289</v>
      </c>
      <c r="L161" s="192" t="s">
        <v>332</v>
      </c>
      <c r="M161" s="192" t="s">
        <v>291</v>
      </c>
      <c r="N161" s="193">
        <v>33106</v>
      </c>
      <c r="O161" s="192">
        <v>50</v>
      </c>
      <c r="P161" s="192" t="s">
        <v>65</v>
      </c>
      <c r="Q161" s="191" t="s">
        <v>1083</v>
      </c>
      <c r="R161" s="192">
        <v>190</v>
      </c>
      <c r="S161" s="192" t="s">
        <v>313</v>
      </c>
      <c r="T161" s="192" t="s">
        <v>334</v>
      </c>
    </row>
    <row r="162" spans="1:20" s="192" customFormat="1" ht="15.5" x14ac:dyDescent="0.45">
      <c r="A162" s="192" t="s">
        <v>807</v>
      </c>
      <c r="B162" s="192" t="s">
        <v>1038</v>
      </c>
      <c r="C162" s="191">
        <v>102976</v>
      </c>
      <c r="D162" s="192" t="s">
        <v>368</v>
      </c>
      <c r="E162" s="192" t="s">
        <v>1321</v>
      </c>
      <c r="F162" s="192">
        <v>16</v>
      </c>
      <c r="G162" s="192" t="s">
        <v>285</v>
      </c>
      <c r="H162" s="192" t="s">
        <v>286</v>
      </c>
      <c r="I162" s="192" t="s">
        <v>361</v>
      </c>
      <c r="J162" s="192" t="s">
        <v>362</v>
      </c>
      <c r="K162" s="192" t="s">
        <v>289</v>
      </c>
      <c r="L162" s="192" t="s">
        <v>370</v>
      </c>
      <c r="M162" s="192" t="s">
        <v>291</v>
      </c>
      <c r="N162" s="193">
        <v>37529</v>
      </c>
      <c r="O162" s="192">
        <v>37</v>
      </c>
      <c r="P162" s="192" t="s">
        <v>65</v>
      </c>
      <c r="Q162" s="191" t="s">
        <v>808</v>
      </c>
      <c r="R162" s="192">
        <v>215</v>
      </c>
      <c r="S162" s="192" t="s">
        <v>293</v>
      </c>
      <c r="T162" s="192" t="s">
        <v>294</v>
      </c>
    </row>
    <row r="163" spans="1:20" s="192" customFormat="1" ht="15.5" x14ac:dyDescent="0.45">
      <c r="A163" s="192" t="s">
        <v>810</v>
      </c>
      <c r="B163" s="192" t="s">
        <v>1427</v>
      </c>
      <c r="C163" s="191">
        <v>103059</v>
      </c>
      <c r="D163" s="192" t="s">
        <v>284</v>
      </c>
      <c r="E163" s="192" t="s">
        <v>1321</v>
      </c>
      <c r="F163" s="192">
        <v>33</v>
      </c>
      <c r="G163" s="192" t="s">
        <v>285</v>
      </c>
      <c r="H163" s="192" t="s">
        <v>286</v>
      </c>
      <c r="I163" s="192" t="s">
        <v>287</v>
      </c>
      <c r="J163" s="192" t="s">
        <v>288</v>
      </c>
      <c r="K163" s="192" t="s">
        <v>289</v>
      </c>
      <c r="L163" s="192" t="s">
        <v>395</v>
      </c>
      <c r="M163" s="192" t="s">
        <v>291</v>
      </c>
      <c r="N163" s="193">
        <v>30993</v>
      </c>
      <c r="O163" s="192">
        <v>54</v>
      </c>
      <c r="P163" s="192" t="s">
        <v>65</v>
      </c>
      <c r="Q163" s="191" t="s">
        <v>812</v>
      </c>
      <c r="R163" s="192">
        <v>215</v>
      </c>
      <c r="S163" s="192" t="s">
        <v>293</v>
      </c>
      <c r="T163" s="192" t="s">
        <v>294</v>
      </c>
    </row>
    <row r="164" spans="1:20" s="192" customFormat="1" ht="15.5" x14ac:dyDescent="0.45">
      <c r="A164" s="192" t="s">
        <v>1220</v>
      </c>
      <c r="B164" s="192" t="s">
        <v>1428</v>
      </c>
      <c r="C164" s="191">
        <v>228757</v>
      </c>
      <c r="D164" s="192" t="s">
        <v>298</v>
      </c>
      <c r="E164" s="192" t="s">
        <v>1323</v>
      </c>
      <c r="F164" s="192">
        <v>6</v>
      </c>
      <c r="G164" s="192" t="s">
        <v>285</v>
      </c>
      <c r="H164" s="192" t="s">
        <v>300</v>
      </c>
      <c r="I164" s="192" t="s">
        <v>301</v>
      </c>
      <c r="J164" s="192" t="s">
        <v>302</v>
      </c>
      <c r="K164" s="192" t="s">
        <v>303</v>
      </c>
      <c r="L164" s="192" t="s">
        <v>304</v>
      </c>
      <c r="M164" s="192" t="s">
        <v>291</v>
      </c>
      <c r="N164" s="193">
        <v>40878</v>
      </c>
      <c r="O164" s="192">
        <v>32</v>
      </c>
      <c r="P164" s="192" t="s">
        <v>65</v>
      </c>
      <c r="Q164" s="191" t="s">
        <v>1222</v>
      </c>
      <c r="R164" s="192">
        <v>240</v>
      </c>
      <c r="S164" s="192" t="s">
        <v>306</v>
      </c>
      <c r="T164" s="192" t="s">
        <v>307</v>
      </c>
    </row>
    <row r="165" spans="1:20" s="192" customFormat="1" ht="15.5" x14ac:dyDescent="0.45">
      <c r="A165" s="192" t="s">
        <v>814</v>
      </c>
      <c r="B165" s="192" t="s">
        <v>299</v>
      </c>
      <c r="C165" s="191">
        <v>10630739</v>
      </c>
      <c r="D165" s="192" t="s">
        <v>317</v>
      </c>
      <c r="E165" s="192" t="s">
        <v>1321</v>
      </c>
      <c r="F165" s="192">
        <v>0</v>
      </c>
      <c r="G165" s="192" t="s">
        <v>319</v>
      </c>
      <c r="H165" s="192" t="s">
        <v>522</v>
      </c>
      <c r="I165" s="192" t="s">
        <v>704</v>
      </c>
      <c r="J165" s="192" t="s">
        <v>705</v>
      </c>
      <c r="K165" s="192" t="s">
        <v>340</v>
      </c>
      <c r="L165" s="192" t="s">
        <v>815</v>
      </c>
      <c r="M165" s="192" t="s">
        <v>342</v>
      </c>
      <c r="N165" s="193">
        <v>43344</v>
      </c>
      <c r="O165" s="192">
        <v>36</v>
      </c>
      <c r="P165" s="192" t="s">
        <v>65</v>
      </c>
      <c r="Q165" s="191" t="s">
        <v>816</v>
      </c>
      <c r="R165" s="192" t="s">
        <v>817</v>
      </c>
      <c r="S165" s="192" t="s">
        <v>818</v>
      </c>
      <c r="T165" s="192">
        <v>6</v>
      </c>
    </row>
    <row r="166" spans="1:20" s="192" customFormat="1" ht="15.5" x14ac:dyDescent="0.45">
      <c r="A166" s="192" t="s">
        <v>104</v>
      </c>
      <c r="B166" s="192" t="s">
        <v>299</v>
      </c>
      <c r="C166" s="191">
        <v>331029</v>
      </c>
      <c r="D166" s="192" t="s">
        <v>298</v>
      </c>
      <c r="E166" s="192" t="s">
        <v>1323</v>
      </c>
      <c r="F166" s="192">
        <v>3</v>
      </c>
      <c r="G166" s="192" t="s">
        <v>285</v>
      </c>
      <c r="H166" s="192" t="s">
        <v>300</v>
      </c>
      <c r="I166" s="192" t="s">
        <v>287</v>
      </c>
      <c r="J166" s="192" t="s">
        <v>288</v>
      </c>
      <c r="K166" s="192" t="s">
        <v>289</v>
      </c>
      <c r="L166" s="192" t="s">
        <v>1225</v>
      </c>
      <c r="M166" s="192" t="s">
        <v>291</v>
      </c>
      <c r="N166" s="193">
        <v>42156</v>
      </c>
      <c r="O166" s="192">
        <v>34</v>
      </c>
      <c r="P166" s="192" t="s">
        <v>65</v>
      </c>
      <c r="Q166" s="191" t="s">
        <v>1226</v>
      </c>
      <c r="R166" s="192">
        <v>190</v>
      </c>
      <c r="S166" s="192" t="s">
        <v>313</v>
      </c>
      <c r="T166" s="192" t="s">
        <v>294</v>
      </c>
    </row>
    <row r="167" spans="1:20" s="192" customFormat="1" ht="15.5" x14ac:dyDescent="0.45">
      <c r="A167" s="192" t="s">
        <v>820</v>
      </c>
      <c r="B167" s="192" t="s">
        <v>1048</v>
      </c>
      <c r="C167" s="191">
        <v>102943</v>
      </c>
      <c r="D167" s="192" t="s">
        <v>413</v>
      </c>
      <c r="E167" s="192" t="s">
        <v>1321</v>
      </c>
      <c r="F167" s="192">
        <v>12</v>
      </c>
      <c r="G167" s="192" t="s">
        <v>285</v>
      </c>
      <c r="H167" s="192" t="s">
        <v>286</v>
      </c>
      <c r="I167" s="192" t="s">
        <v>287</v>
      </c>
      <c r="J167" s="192" t="s">
        <v>288</v>
      </c>
      <c r="K167" s="192" t="s">
        <v>289</v>
      </c>
      <c r="L167" s="192" t="s">
        <v>290</v>
      </c>
      <c r="M167" s="192" t="s">
        <v>291</v>
      </c>
      <c r="N167" s="193">
        <v>38808</v>
      </c>
      <c r="O167" s="192">
        <v>51</v>
      </c>
      <c r="P167" s="192" t="s">
        <v>65</v>
      </c>
      <c r="Q167" s="191" t="s">
        <v>821</v>
      </c>
      <c r="R167" s="192">
        <v>215</v>
      </c>
      <c r="S167" s="192" t="s">
        <v>293</v>
      </c>
      <c r="T167" s="192" t="s">
        <v>294</v>
      </c>
    </row>
    <row r="168" spans="1:20" s="192" customFormat="1" ht="15.5" x14ac:dyDescent="0.45">
      <c r="A168" s="192" t="s">
        <v>823</v>
      </c>
      <c r="B168" s="192" t="s">
        <v>1038</v>
      </c>
      <c r="C168" s="191">
        <v>103047</v>
      </c>
      <c r="D168" s="192" t="s">
        <v>383</v>
      </c>
      <c r="E168" s="192" t="s">
        <v>1321</v>
      </c>
      <c r="F168" s="192">
        <v>27</v>
      </c>
      <c r="G168" s="192" t="s">
        <v>319</v>
      </c>
      <c r="H168" s="192" t="s">
        <v>286</v>
      </c>
      <c r="I168" s="192" t="s">
        <v>384</v>
      </c>
      <c r="J168" s="192" t="s">
        <v>385</v>
      </c>
      <c r="K168" s="192" t="s">
        <v>386</v>
      </c>
      <c r="L168" s="192" t="s">
        <v>387</v>
      </c>
      <c r="M168" s="192" t="s">
        <v>388</v>
      </c>
      <c r="N168" s="193">
        <v>33189</v>
      </c>
      <c r="O168" s="192">
        <v>51</v>
      </c>
      <c r="P168" s="192" t="s">
        <v>65</v>
      </c>
      <c r="Q168" s="191" t="s">
        <v>824</v>
      </c>
      <c r="R168" s="192">
        <v>335</v>
      </c>
      <c r="S168" s="192" t="s">
        <v>503</v>
      </c>
      <c r="T168" s="192" t="s">
        <v>391</v>
      </c>
    </row>
    <row r="169" spans="1:20" s="192" customFormat="1" ht="15.5" x14ac:dyDescent="0.45">
      <c r="A169" s="192" t="s">
        <v>826</v>
      </c>
      <c r="B169" s="192" t="s">
        <v>1429</v>
      </c>
      <c r="C169" s="191">
        <v>102932</v>
      </c>
      <c r="D169" s="192" t="s">
        <v>284</v>
      </c>
      <c r="E169" s="192" t="s">
        <v>1321</v>
      </c>
      <c r="F169" s="192">
        <v>12</v>
      </c>
      <c r="G169" s="192" t="s">
        <v>285</v>
      </c>
      <c r="H169" s="192" t="s">
        <v>286</v>
      </c>
      <c r="I169" s="192" t="s">
        <v>287</v>
      </c>
      <c r="J169" s="192" t="s">
        <v>288</v>
      </c>
      <c r="K169" s="192" t="s">
        <v>289</v>
      </c>
      <c r="L169" s="192" t="s">
        <v>395</v>
      </c>
      <c r="M169" s="192" t="s">
        <v>291</v>
      </c>
      <c r="N169" s="193">
        <v>39022</v>
      </c>
      <c r="O169" s="192">
        <v>36</v>
      </c>
      <c r="P169" s="192" t="s">
        <v>65</v>
      </c>
      <c r="Q169" s="191" t="s">
        <v>828</v>
      </c>
      <c r="R169" s="192">
        <v>170</v>
      </c>
      <c r="S169" s="192" t="s">
        <v>409</v>
      </c>
      <c r="T169" s="192" t="s">
        <v>334</v>
      </c>
    </row>
    <row r="170" spans="1:20" s="192" customFormat="1" ht="15.5" x14ac:dyDescent="0.45">
      <c r="A170" s="192" t="s">
        <v>1228</v>
      </c>
      <c r="B170" s="192" t="s">
        <v>1430</v>
      </c>
      <c r="C170" s="191">
        <v>104709</v>
      </c>
      <c r="D170" s="192" t="s">
        <v>359</v>
      </c>
      <c r="E170" s="192" t="s">
        <v>1323</v>
      </c>
      <c r="F170" s="192">
        <v>10</v>
      </c>
      <c r="G170" s="192" t="s">
        <v>319</v>
      </c>
      <c r="H170" s="192" t="s">
        <v>300</v>
      </c>
      <c r="I170" s="192" t="s">
        <v>654</v>
      </c>
      <c r="J170" s="192" t="s">
        <v>655</v>
      </c>
      <c r="K170" s="192" t="s">
        <v>656</v>
      </c>
      <c r="L170" s="192" t="s">
        <v>657</v>
      </c>
      <c r="M170" s="192" t="s">
        <v>324</v>
      </c>
      <c r="N170" s="193">
        <v>39448</v>
      </c>
      <c r="O170" s="192">
        <v>57</v>
      </c>
      <c r="P170" s="192" t="s">
        <v>67</v>
      </c>
      <c r="Q170" s="191" t="s">
        <v>1230</v>
      </c>
      <c r="R170" s="192">
        <v>285</v>
      </c>
      <c r="S170" s="192" t="s">
        <v>576</v>
      </c>
      <c r="T170" s="192" t="s">
        <v>577</v>
      </c>
    </row>
    <row r="171" spans="1:20" s="192" customFormat="1" ht="15.5" x14ac:dyDescent="0.45">
      <c r="A171" s="192" t="s">
        <v>1235</v>
      </c>
      <c r="B171" s="192" t="s">
        <v>1431</v>
      </c>
      <c r="C171" s="191">
        <v>10555327</v>
      </c>
      <c r="D171" s="192" t="s">
        <v>298</v>
      </c>
      <c r="E171" s="192" t="s">
        <v>1323</v>
      </c>
      <c r="F171" s="192">
        <v>1</v>
      </c>
      <c r="G171" s="192" t="s">
        <v>285</v>
      </c>
      <c r="H171" s="192" t="s">
        <v>300</v>
      </c>
      <c r="I171" s="192" t="s">
        <v>287</v>
      </c>
      <c r="J171" s="192" t="s">
        <v>288</v>
      </c>
      <c r="K171" s="192" t="s">
        <v>289</v>
      </c>
      <c r="L171" s="192" t="s">
        <v>1236</v>
      </c>
      <c r="M171" s="192" t="s">
        <v>291</v>
      </c>
      <c r="N171" s="193">
        <v>42767</v>
      </c>
      <c r="O171" s="192">
        <v>21</v>
      </c>
      <c r="P171" s="192" t="s">
        <v>65</v>
      </c>
      <c r="Q171" s="191" t="s">
        <v>1237</v>
      </c>
      <c r="R171" s="192">
        <v>190</v>
      </c>
      <c r="S171" s="192" t="s">
        <v>313</v>
      </c>
      <c r="T171" s="192" t="s">
        <v>334</v>
      </c>
    </row>
    <row r="172" spans="1:20" s="192" customFormat="1" ht="15.5" x14ac:dyDescent="0.45">
      <c r="A172" s="192" t="s">
        <v>1158</v>
      </c>
      <c r="B172" s="192" t="s">
        <v>1159</v>
      </c>
      <c r="C172" s="191">
        <v>192049</v>
      </c>
      <c r="D172" s="192" t="s">
        <v>330</v>
      </c>
      <c r="E172" s="192" t="s">
        <v>1322</v>
      </c>
      <c r="F172" s="192">
        <v>25</v>
      </c>
      <c r="G172" s="192" t="s">
        <v>285</v>
      </c>
      <c r="H172" s="192" t="s">
        <v>331</v>
      </c>
      <c r="I172" s="192" t="s">
        <v>287</v>
      </c>
      <c r="J172" s="192" t="s">
        <v>288</v>
      </c>
      <c r="K172" s="192" t="s">
        <v>289</v>
      </c>
      <c r="L172" s="192" t="s">
        <v>332</v>
      </c>
      <c r="M172" s="192" t="s">
        <v>291</v>
      </c>
      <c r="N172" s="193">
        <v>34182</v>
      </c>
      <c r="O172" s="192">
        <v>56</v>
      </c>
      <c r="P172" s="192" t="s">
        <v>67</v>
      </c>
      <c r="Q172" s="191" t="s">
        <v>1160</v>
      </c>
      <c r="R172" s="192">
        <v>215</v>
      </c>
      <c r="S172" s="192" t="s">
        <v>293</v>
      </c>
      <c r="T172" s="192" t="s">
        <v>334</v>
      </c>
    </row>
    <row r="173" spans="1:20" s="192" customFormat="1" ht="15.5" x14ac:dyDescent="0.45">
      <c r="A173" s="192" t="s">
        <v>133</v>
      </c>
      <c r="B173" s="192" t="s">
        <v>1048</v>
      </c>
      <c r="C173" s="191">
        <v>191707</v>
      </c>
      <c r="D173" s="192" t="s">
        <v>330</v>
      </c>
      <c r="E173" s="192" t="s">
        <v>1322</v>
      </c>
      <c r="F173" s="192">
        <v>25</v>
      </c>
      <c r="G173" s="192" t="s">
        <v>285</v>
      </c>
      <c r="H173" s="192" t="s">
        <v>331</v>
      </c>
      <c r="I173" s="192" t="s">
        <v>287</v>
      </c>
      <c r="J173" s="192" t="s">
        <v>288</v>
      </c>
      <c r="K173" s="192" t="s">
        <v>289</v>
      </c>
      <c r="L173" s="192" t="s">
        <v>1115</v>
      </c>
      <c r="M173" s="192" t="s">
        <v>291</v>
      </c>
      <c r="N173" s="193">
        <v>34121</v>
      </c>
      <c r="O173" s="192">
        <v>47</v>
      </c>
      <c r="P173" s="192" t="s">
        <v>65</v>
      </c>
      <c r="Q173" s="191" t="s">
        <v>1116</v>
      </c>
      <c r="R173" s="192">
        <v>240</v>
      </c>
      <c r="S173" s="192" t="s">
        <v>306</v>
      </c>
      <c r="T173" s="192" t="s">
        <v>334</v>
      </c>
    </row>
    <row r="174" spans="1:20" s="192" customFormat="1" ht="15.5" x14ac:dyDescent="0.45">
      <c r="A174" s="192" t="s">
        <v>1242</v>
      </c>
      <c r="B174" s="192" t="s">
        <v>1364</v>
      </c>
      <c r="C174" s="191">
        <v>288949</v>
      </c>
      <c r="D174" s="192" t="s">
        <v>298</v>
      </c>
      <c r="E174" s="192" t="s">
        <v>1323</v>
      </c>
      <c r="F174" s="192">
        <v>4</v>
      </c>
      <c r="G174" s="192" t="s">
        <v>285</v>
      </c>
      <c r="H174" s="192" t="s">
        <v>300</v>
      </c>
      <c r="I174" s="192" t="s">
        <v>698</v>
      </c>
      <c r="J174" s="192" t="s">
        <v>699</v>
      </c>
      <c r="K174" s="192" t="s">
        <v>421</v>
      </c>
      <c r="L174" s="192" t="s">
        <v>1243</v>
      </c>
      <c r="M174" s="192" t="s">
        <v>291</v>
      </c>
      <c r="N174" s="193">
        <v>41730</v>
      </c>
      <c r="O174" s="192">
        <v>40</v>
      </c>
      <c r="P174" s="192" t="s">
        <v>65</v>
      </c>
      <c r="Q174" s="191" t="s">
        <v>1244</v>
      </c>
      <c r="R174" s="192">
        <v>180</v>
      </c>
      <c r="S174" s="192" t="s">
        <v>1172</v>
      </c>
      <c r="T174" s="192" t="s">
        <v>334</v>
      </c>
    </row>
    <row r="175" spans="1:20" s="192" customFormat="1" ht="15.5" x14ac:dyDescent="0.45">
      <c r="A175" s="192" t="s">
        <v>830</v>
      </c>
      <c r="B175" s="192" t="s">
        <v>1038</v>
      </c>
      <c r="C175" s="191">
        <v>102991</v>
      </c>
      <c r="D175" s="192" t="s">
        <v>426</v>
      </c>
      <c r="E175" s="192" t="s">
        <v>1321</v>
      </c>
      <c r="F175" s="192">
        <v>18</v>
      </c>
      <c r="G175" s="192" t="s">
        <v>285</v>
      </c>
      <c r="H175" s="192" t="s">
        <v>286</v>
      </c>
      <c r="I175" s="192" t="s">
        <v>510</v>
      </c>
      <c r="J175" s="192" t="s">
        <v>511</v>
      </c>
      <c r="K175" s="192" t="s">
        <v>512</v>
      </c>
      <c r="L175" s="192" t="s">
        <v>436</v>
      </c>
      <c r="M175" s="192" t="s">
        <v>291</v>
      </c>
      <c r="N175" s="193">
        <v>36648</v>
      </c>
      <c r="O175" s="192">
        <v>45</v>
      </c>
      <c r="P175" s="192" t="s">
        <v>65</v>
      </c>
      <c r="Q175" s="191" t="s">
        <v>831</v>
      </c>
      <c r="R175" s="192">
        <v>255</v>
      </c>
      <c r="S175" s="192" t="s">
        <v>449</v>
      </c>
      <c r="T175" s="192" t="s">
        <v>379</v>
      </c>
    </row>
    <row r="176" spans="1:20" s="192" customFormat="1" ht="15.5" x14ac:dyDescent="0.45">
      <c r="A176" s="192" t="s">
        <v>833</v>
      </c>
      <c r="B176" s="192" t="s">
        <v>1432</v>
      </c>
      <c r="C176" s="191">
        <v>102905</v>
      </c>
      <c r="D176" s="192" t="s">
        <v>284</v>
      </c>
      <c r="E176" s="192" t="s">
        <v>1321</v>
      </c>
      <c r="F176" s="192">
        <v>10</v>
      </c>
      <c r="G176" s="192" t="s">
        <v>285</v>
      </c>
      <c r="H176" s="192" t="s">
        <v>286</v>
      </c>
      <c r="I176" s="192" t="s">
        <v>287</v>
      </c>
      <c r="J176" s="192" t="s">
        <v>288</v>
      </c>
      <c r="K176" s="192" t="s">
        <v>289</v>
      </c>
      <c r="L176" s="192" t="s">
        <v>436</v>
      </c>
      <c r="M176" s="192" t="s">
        <v>291</v>
      </c>
      <c r="N176" s="193">
        <v>39412</v>
      </c>
      <c r="O176" s="192">
        <v>51</v>
      </c>
      <c r="P176" s="192" t="s">
        <v>65</v>
      </c>
      <c r="Q176" s="191" t="s">
        <v>835</v>
      </c>
      <c r="R176" s="192">
        <v>170</v>
      </c>
      <c r="S176" s="192" t="s">
        <v>409</v>
      </c>
      <c r="T176" s="192" t="s">
        <v>334</v>
      </c>
    </row>
    <row r="177" spans="1:20" s="192" customFormat="1" ht="15.5" x14ac:dyDescent="0.45">
      <c r="A177" s="190" t="s">
        <v>837</v>
      </c>
      <c r="B177" s="190" t="s">
        <v>573</v>
      </c>
      <c r="C177" s="195">
        <v>103111</v>
      </c>
      <c r="D177" s="190" t="s">
        <v>413</v>
      </c>
      <c r="E177" s="190" t="s">
        <v>1321</v>
      </c>
      <c r="F177" s="190">
        <v>36</v>
      </c>
      <c r="G177" s="190" t="s">
        <v>285</v>
      </c>
      <c r="H177" s="190" t="s">
        <v>286</v>
      </c>
      <c r="I177" s="190" t="s">
        <v>287</v>
      </c>
      <c r="J177" s="190" t="s">
        <v>288</v>
      </c>
      <c r="K177" s="190" t="s">
        <v>289</v>
      </c>
      <c r="L177" s="190" t="s">
        <v>290</v>
      </c>
      <c r="M177" s="190" t="s">
        <v>291</v>
      </c>
      <c r="N177" s="196">
        <v>29955</v>
      </c>
      <c r="O177" s="190">
        <v>57</v>
      </c>
      <c r="P177" s="190" t="s">
        <v>65</v>
      </c>
      <c r="Q177" s="195" t="s">
        <v>838</v>
      </c>
      <c r="R177" s="190">
        <v>190</v>
      </c>
      <c r="S177" s="190" t="s">
        <v>313</v>
      </c>
      <c r="T177" s="190" t="s">
        <v>294</v>
      </c>
    </row>
    <row r="178" spans="1:20" s="192" customFormat="1" ht="15.5" x14ac:dyDescent="0.45">
      <c r="A178" s="192" t="s">
        <v>840</v>
      </c>
      <c r="B178" s="192" t="s">
        <v>1392</v>
      </c>
      <c r="C178" s="191">
        <v>103076</v>
      </c>
      <c r="D178" s="192" t="s">
        <v>497</v>
      </c>
      <c r="E178" s="192" t="s">
        <v>1321</v>
      </c>
      <c r="F178" s="192">
        <v>36</v>
      </c>
      <c r="G178" s="192" t="s">
        <v>319</v>
      </c>
      <c r="H178" s="192" t="s">
        <v>286</v>
      </c>
      <c r="I178" s="192" t="s">
        <v>841</v>
      </c>
      <c r="J178" s="192" t="s">
        <v>842</v>
      </c>
      <c r="K178" s="192" t="s">
        <v>843</v>
      </c>
      <c r="L178" s="192" t="s">
        <v>844</v>
      </c>
      <c r="M178" s="192" t="s">
        <v>353</v>
      </c>
      <c r="N178" s="193">
        <v>30207</v>
      </c>
      <c r="O178" s="192">
        <v>56</v>
      </c>
      <c r="P178" s="192" t="s">
        <v>65</v>
      </c>
      <c r="Q178" s="191" t="s">
        <v>845</v>
      </c>
      <c r="R178" s="192">
        <v>365</v>
      </c>
      <c r="S178" s="192" t="s">
        <v>355</v>
      </c>
      <c r="T178" s="192" t="s">
        <v>541</v>
      </c>
    </row>
    <row r="179" spans="1:20" s="192" customFormat="1" ht="15.5" x14ac:dyDescent="0.45">
      <c r="A179" s="192" t="s">
        <v>317</v>
      </c>
      <c r="B179" s="192" t="s">
        <v>318</v>
      </c>
      <c r="C179" s="191">
        <v>240053</v>
      </c>
      <c r="D179" s="192" t="s">
        <v>347</v>
      </c>
      <c r="E179" s="192" t="s">
        <v>1321</v>
      </c>
      <c r="F179" s="192">
        <v>0</v>
      </c>
      <c r="G179" s="192" t="s">
        <v>319</v>
      </c>
      <c r="H179" s="192" t="s">
        <v>286</v>
      </c>
      <c r="I179" s="192" t="s">
        <v>847</v>
      </c>
      <c r="J179" s="192" t="s">
        <v>848</v>
      </c>
      <c r="K179" s="192" t="s">
        <v>849</v>
      </c>
      <c r="L179" s="192" t="s">
        <v>850</v>
      </c>
      <c r="M179" s="192" t="s">
        <v>342</v>
      </c>
      <c r="N179" s="193">
        <v>43282</v>
      </c>
      <c r="O179" s="192">
        <v>28</v>
      </c>
      <c r="P179" s="192" t="s">
        <v>65</v>
      </c>
      <c r="Q179" s="191" t="s">
        <v>851</v>
      </c>
      <c r="R179" s="192" t="s">
        <v>817</v>
      </c>
      <c r="S179" s="192" t="s">
        <v>818</v>
      </c>
      <c r="T179" s="192">
        <v>6</v>
      </c>
    </row>
    <row r="180" spans="1:20" s="192" customFormat="1" ht="15.5" x14ac:dyDescent="0.45">
      <c r="A180" s="192" t="s">
        <v>853</v>
      </c>
      <c r="B180" s="192" t="s">
        <v>348</v>
      </c>
      <c r="C180" s="191">
        <v>103030</v>
      </c>
      <c r="D180" s="192" t="s">
        <v>284</v>
      </c>
      <c r="E180" s="192" t="s">
        <v>1321</v>
      </c>
      <c r="F180" s="192">
        <v>27</v>
      </c>
      <c r="G180" s="192" t="s">
        <v>285</v>
      </c>
      <c r="H180" s="192" t="s">
        <v>286</v>
      </c>
      <c r="I180" s="192" t="s">
        <v>287</v>
      </c>
      <c r="J180" s="192" t="s">
        <v>288</v>
      </c>
      <c r="K180" s="192" t="s">
        <v>289</v>
      </c>
      <c r="L180" s="192" t="s">
        <v>290</v>
      </c>
      <c r="M180" s="192" t="s">
        <v>291</v>
      </c>
      <c r="N180" s="193">
        <v>33399</v>
      </c>
      <c r="O180" s="192">
        <v>49</v>
      </c>
      <c r="P180" s="192" t="s">
        <v>65</v>
      </c>
      <c r="Q180" s="191" t="s">
        <v>854</v>
      </c>
      <c r="R180" s="192">
        <v>215</v>
      </c>
      <c r="S180" s="192" t="s">
        <v>293</v>
      </c>
      <c r="T180" s="192" t="s">
        <v>294</v>
      </c>
    </row>
    <row r="181" spans="1:20" s="192" customFormat="1" ht="15.5" x14ac:dyDescent="0.45">
      <c r="A181" s="192" t="s">
        <v>856</v>
      </c>
      <c r="B181" s="192" t="s">
        <v>1433</v>
      </c>
      <c r="C181" s="191">
        <v>102906</v>
      </c>
      <c r="D181" s="192" t="s">
        <v>284</v>
      </c>
      <c r="E181" s="192" t="s">
        <v>1321</v>
      </c>
      <c r="F181" s="192">
        <v>10</v>
      </c>
      <c r="G181" s="192" t="s">
        <v>285</v>
      </c>
      <c r="H181" s="192" t="s">
        <v>286</v>
      </c>
      <c r="I181" s="192" t="s">
        <v>287</v>
      </c>
      <c r="J181" s="192" t="s">
        <v>288</v>
      </c>
      <c r="K181" s="192" t="s">
        <v>289</v>
      </c>
      <c r="L181" s="192" t="s">
        <v>436</v>
      </c>
      <c r="M181" s="192" t="s">
        <v>291</v>
      </c>
      <c r="N181" s="193">
        <v>39412</v>
      </c>
      <c r="O181" s="192">
        <v>55</v>
      </c>
      <c r="P181" s="192" t="s">
        <v>67</v>
      </c>
      <c r="Q181" s="191" t="s">
        <v>858</v>
      </c>
      <c r="R181" s="192">
        <v>190</v>
      </c>
      <c r="S181" s="192" t="s">
        <v>313</v>
      </c>
      <c r="T181" s="192" t="s">
        <v>334</v>
      </c>
    </row>
    <row r="182" spans="1:20" s="192" customFormat="1" ht="15.5" x14ac:dyDescent="0.45">
      <c r="A182" s="192" t="s">
        <v>1118</v>
      </c>
      <c r="B182" s="192" t="s">
        <v>348</v>
      </c>
      <c r="C182" s="191">
        <v>191708</v>
      </c>
      <c r="D182" s="192" t="s">
        <v>330</v>
      </c>
      <c r="E182" s="192" t="s">
        <v>1322</v>
      </c>
      <c r="F182" s="192">
        <v>16</v>
      </c>
      <c r="G182" s="192" t="s">
        <v>285</v>
      </c>
      <c r="H182" s="192" t="s">
        <v>331</v>
      </c>
      <c r="I182" s="192" t="s">
        <v>301</v>
      </c>
      <c r="J182" s="192" t="s">
        <v>302</v>
      </c>
      <c r="K182" s="192" t="s">
        <v>303</v>
      </c>
      <c r="L182" s="192" t="s">
        <v>304</v>
      </c>
      <c r="M182" s="192" t="s">
        <v>388</v>
      </c>
      <c r="N182" s="193">
        <v>37207</v>
      </c>
      <c r="O182" s="192">
        <v>52</v>
      </c>
      <c r="P182" s="192" t="s">
        <v>65</v>
      </c>
      <c r="Q182" s="191" t="s">
        <v>1119</v>
      </c>
      <c r="R182" s="192">
        <v>255</v>
      </c>
      <c r="S182" s="192" t="s">
        <v>449</v>
      </c>
      <c r="T182" s="192" t="s">
        <v>379</v>
      </c>
    </row>
    <row r="183" spans="1:20" s="192" customFormat="1" ht="15.5" x14ac:dyDescent="0.45">
      <c r="A183" s="192" t="s">
        <v>328</v>
      </c>
      <c r="B183" s="192" t="s">
        <v>329</v>
      </c>
      <c r="C183" s="191">
        <v>68323</v>
      </c>
      <c r="D183" s="192" t="s">
        <v>330</v>
      </c>
      <c r="E183" s="192" t="s">
        <v>1322</v>
      </c>
      <c r="F183" s="192">
        <v>7</v>
      </c>
      <c r="G183" s="192" t="s">
        <v>285</v>
      </c>
      <c r="H183" s="192" t="s">
        <v>331</v>
      </c>
      <c r="I183" s="192" t="s">
        <v>287</v>
      </c>
      <c r="J183" s="192" t="s">
        <v>288</v>
      </c>
      <c r="K183" s="192" t="s">
        <v>289</v>
      </c>
      <c r="L183" s="192" t="s">
        <v>332</v>
      </c>
      <c r="M183" s="192" t="s">
        <v>291</v>
      </c>
      <c r="N183" s="193">
        <v>40787</v>
      </c>
      <c r="O183" s="192">
        <v>37</v>
      </c>
      <c r="P183" s="192" t="s">
        <v>67</v>
      </c>
      <c r="Q183" s="191" t="s">
        <v>333</v>
      </c>
      <c r="R183" s="192">
        <v>240</v>
      </c>
      <c r="S183" s="192" t="s">
        <v>306</v>
      </c>
      <c r="T183" s="192" t="s">
        <v>334</v>
      </c>
    </row>
    <row r="184" spans="1:20" s="192" customFormat="1" ht="15.5" x14ac:dyDescent="0.45">
      <c r="A184" s="192" t="s">
        <v>1166</v>
      </c>
      <c r="B184" s="192" t="s">
        <v>1167</v>
      </c>
      <c r="C184" s="191">
        <v>192154</v>
      </c>
      <c r="D184" s="192" t="s">
        <v>330</v>
      </c>
      <c r="E184" s="192" t="s">
        <v>1322</v>
      </c>
      <c r="F184" s="192">
        <v>27</v>
      </c>
      <c r="G184" s="192" t="s">
        <v>285</v>
      </c>
      <c r="H184" s="192" t="s">
        <v>331</v>
      </c>
      <c r="I184" s="192" t="s">
        <v>287</v>
      </c>
      <c r="J184" s="192" t="s">
        <v>288</v>
      </c>
      <c r="K184" s="192" t="s">
        <v>289</v>
      </c>
      <c r="L184" s="192" t="s">
        <v>332</v>
      </c>
      <c r="M184" s="192" t="s">
        <v>291</v>
      </c>
      <c r="N184" s="193">
        <v>33515</v>
      </c>
      <c r="O184" s="192">
        <v>58</v>
      </c>
      <c r="P184" s="192" t="s">
        <v>65</v>
      </c>
      <c r="Q184" s="191" t="s">
        <v>1168</v>
      </c>
      <c r="R184" s="192">
        <v>190</v>
      </c>
      <c r="S184" s="192" t="s">
        <v>313</v>
      </c>
      <c r="T184" s="192" t="s">
        <v>294</v>
      </c>
    </row>
    <row r="185" spans="1:20" s="192" customFormat="1" ht="15.5" x14ac:dyDescent="0.45">
      <c r="A185" s="192" t="s">
        <v>1246</v>
      </c>
      <c r="B185" s="192" t="s">
        <v>1247</v>
      </c>
      <c r="C185" s="191">
        <v>10624701</v>
      </c>
      <c r="D185" s="192" t="s">
        <v>359</v>
      </c>
      <c r="E185" s="192" t="s">
        <v>1323</v>
      </c>
      <c r="F185" s="192">
        <v>0</v>
      </c>
      <c r="G185" s="192" t="s">
        <v>319</v>
      </c>
      <c r="H185" s="192" t="s">
        <v>300</v>
      </c>
      <c r="I185" s="192" t="s">
        <v>714</v>
      </c>
      <c r="J185" s="192" t="s">
        <v>715</v>
      </c>
      <c r="K185" s="192" t="s">
        <v>386</v>
      </c>
      <c r="L185" s="192" t="s">
        <v>1248</v>
      </c>
      <c r="M185" s="192" t="s">
        <v>342</v>
      </c>
      <c r="N185" s="193">
        <v>43283</v>
      </c>
      <c r="O185" s="192">
        <v>28</v>
      </c>
      <c r="P185" s="192" t="s">
        <v>65</v>
      </c>
      <c r="Q185" s="191" t="s">
        <v>1249</v>
      </c>
      <c r="R185" s="192" t="s">
        <v>344</v>
      </c>
      <c r="S185" s="192" t="s">
        <v>345</v>
      </c>
      <c r="T185" s="192">
        <v>4</v>
      </c>
    </row>
    <row r="186" spans="1:20" s="192" customFormat="1" ht="15.5" x14ac:dyDescent="0.45">
      <c r="A186" s="190" t="s">
        <v>860</v>
      </c>
      <c r="B186" s="190" t="s">
        <v>1357</v>
      </c>
      <c r="C186" s="195">
        <v>103116</v>
      </c>
      <c r="D186" s="190" t="s">
        <v>383</v>
      </c>
      <c r="E186" s="190" t="s">
        <v>1321</v>
      </c>
      <c r="F186" s="190">
        <v>36</v>
      </c>
      <c r="G186" s="190" t="s">
        <v>285</v>
      </c>
      <c r="H186" s="190" t="s">
        <v>286</v>
      </c>
      <c r="I186" s="190" t="s">
        <v>510</v>
      </c>
      <c r="J186" s="190" t="s">
        <v>511</v>
      </c>
      <c r="K186" s="190" t="s">
        <v>512</v>
      </c>
      <c r="L186" s="190" t="s">
        <v>431</v>
      </c>
      <c r="M186" s="190" t="s">
        <v>291</v>
      </c>
      <c r="N186" s="196">
        <v>30006</v>
      </c>
      <c r="O186" s="190">
        <v>58</v>
      </c>
      <c r="P186" s="190" t="s">
        <v>65</v>
      </c>
      <c r="Q186" s="195" t="s">
        <v>861</v>
      </c>
      <c r="R186" s="190">
        <v>255</v>
      </c>
      <c r="S186" s="190" t="s">
        <v>449</v>
      </c>
      <c r="T186" s="190" t="s">
        <v>379</v>
      </c>
    </row>
    <row r="187" spans="1:20" s="192" customFormat="1" ht="15.5" x14ac:dyDescent="0.45">
      <c r="A187" s="192" t="s">
        <v>863</v>
      </c>
      <c r="B187" s="192" t="s">
        <v>1109</v>
      </c>
      <c r="C187" s="191">
        <v>102930</v>
      </c>
      <c r="D187" s="192" t="s">
        <v>413</v>
      </c>
      <c r="E187" s="192" t="s">
        <v>1321</v>
      </c>
      <c r="F187" s="192">
        <v>12</v>
      </c>
      <c r="G187" s="192" t="s">
        <v>285</v>
      </c>
      <c r="H187" s="192" t="s">
        <v>286</v>
      </c>
      <c r="I187" s="192" t="s">
        <v>287</v>
      </c>
      <c r="J187" s="192" t="s">
        <v>288</v>
      </c>
      <c r="K187" s="192" t="s">
        <v>289</v>
      </c>
      <c r="L187" s="192" t="s">
        <v>395</v>
      </c>
      <c r="M187" s="192" t="s">
        <v>291</v>
      </c>
      <c r="N187" s="193">
        <v>38992</v>
      </c>
      <c r="O187" s="192">
        <v>53</v>
      </c>
      <c r="P187" s="192" t="s">
        <v>65</v>
      </c>
      <c r="Q187" s="191" t="s">
        <v>864</v>
      </c>
      <c r="R187" s="192">
        <v>170</v>
      </c>
      <c r="S187" s="192" t="s">
        <v>409</v>
      </c>
      <c r="T187" s="192" t="s">
        <v>334</v>
      </c>
    </row>
    <row r="188" spans="1:20" s="192" customFormat="1" ht="15.5" x14ac:dyDescent="0.45">
      <c r="A188" s="192" t="s">
        <v>1251</v>
      </c>
      <c r="B188" s="192" t="s">
        <v>573</v>
      </c>
      <c r="C188" s="191">
        <v>104668</v>
      </c>
      <c r="D188" s="192" t="s">
        <v>359</v>
      </c>
      <c r="E188" s="192" t="s">
        <v>1323</v>
      </c>
      <c r="F188" s="192">
        <v>10</v>
      </c>
      <c r="G188" s="192" t="s">
        <v>285</v>
      </c>
      <c r="H188" s="192" t="s">
        <v>300</v>
      </c>
      <c r="I188" s="192" t="s">
        <v>374</v>
      </c>
      <c r="J188" s="192" t="s">
        <v>375</v>
      </c>
      <c r="K188" s="192" t="s">
        <v>376</v>
      </c>
      <c r="L188" s="192" t="s">
        <v>377</v>
      </c>
      <c r="M188" s="192" t="s">
        <v>388</v>
      </c>
      <c r="N188" s="193">
        <v>39448</v>
      </c>
      <c r="O188" s="192">
        <v>50</v>
      </c>
      <c r="P188" s="192" t="s">
        <v>65</v>
      </c>
      <c r="Q188" s="191" t="s">
        <v>1252</v>
      </c>
      <c r="R188" s="192">
        <v>255</v>
      </c>
      <c r="S188" s="192" t="s">
        <v>449</v>
      </c>
      <c r="T188" s="192" t="s">
        <v>379</v>
      </c>
    </row>
    <row r="189" spans="1:20" s="192" customFormat="1" ht="15.5" x14ac:dyDescent="0.45">
      <c r="A189" s="192" t="s">
        <v>1104</v>
      </c>
      <c r="B189" s="192" t="s">
        <v>1105</v>
      </c>
      <c r="C189" s="191">
        <v>191549</v>
      </c>
      <c r="D189" s="192" t="s">
        <v>330</v>
      </c>
      <c r="E189" s="192" t="s">
        <v>1322</v>
      </c>
      <c r="F189" s="192">
        <v>26</v>
      </c>
      <c r="G189" s="192" t="s">
        <v>285</v>
      </c>
      <c r="H189" s="192" t="s">
        <v>331</v>
      </c>
      <c r="I189" s="192" t="s">
        <v>287</v>
      </c>
      <c r="J189" s="192" t="s">
        <v>288</v>
      </c>
      <c r="K189" s="192" t="s">
        <v>289</v>
      </c>
      <c r="L189" s="192" t="s">
        <v>332</v>
      </c>
      <c r="M189" s="192" t="s">
        <v>291</v>
      </c>
      <c r="N189" s="193">
        <v>33909</v>
      </c>
      <c r="O189" s="192">
        <v>56</v>
      </c>
      <c r="P189" s="192" t="s">
        <v>65</v>
      </c>
      <c r="Q189" s="191" t="s">
        <v>1106</v>
      </c>
      <c r="R189" s="192">
        <v>215</v>
      </c>
      <c r="S189" s="192" t="s">
        <v>293</v>
      </c>
      <c r="T189" s="192" t="s">
        <v>334</v>
      </c>
    </row>
    <row r="190" spans="1:20" s="192" customFormat="1" ht="15.5" x14ac:dyDescent="0.45">
      <c r="A190" s="192" t="s">
        <v>866</v>
      </c>
      <c r="B190" s="192" t="s">
        <v>348</v>
      </c>
      <c r="C190" s="191">
        <v>103007</v>
      </c>
      <c r="D190" s="192" t="s">
        <v>368</v>
      </c>
      <c r="E190" s="192" t="s">
        <v>1321</v>
      </c>
      <c r="F190" s="192">
        <v>26</v>
      </c>
      <c r="G190" s="192" t="s">
        <v>285</v>
      </c>
      <c r="H190" s="192" t="s">
        <v>286</v>
      </c>
      <c r="I190" s="192" t="s">
        <v>301</v>
      </c>
      <c r="J190" s="192" t="s">
        <v>302</v>
      </c>
      <c r="K190" s="192" t="s">
        <v>303</v>
      </c>
      <c r="L190" s="192" t="s">
        <v>304</v>
      </c>
      <c r="M190" s="192" t="s">
        <v>291</v>
      </c>
      <c r="N190" s="193">
        <v>33805</v>
      </c>
      <c r="O190" s="192">
        <v>52</v>
      </c>
      <c r="P190" s="192" t="s">
        <v>65</v>
      </c>
      <c r="Q190" s="191" t="s">
        <v>867</v>
      </c>
      <c r="R190" s="192">
        <v>255</v>
      </c>
      <c r="S190" s="192" t="s">
        <v>449</v>
      </c>
      <c r="T190" s="192" t="s">
        <v>379</v>
      </c>
    </row>
    <row r="191" spans="1:20" s="192" customFormat="1" ht="15.5" x14ac:dyDescent="0.45">
      <c r="A191" s="192" t="s">
        <v>869</v>
      </c>
      <c r="B191" s="192" t="s">
        <v>1434</v>
      </c>
      <c r="C191" s="191">
        <v>103024</v>
      </c>
      <c r="D191" s="192" t="s">
        <v>260</v>
      </c>
      <c r="E191" s="192" t="s">
        <v>1321</v>
      </c>
      <c r="F191" s="192">
        <v>27</v>
      </c>
      <c r="G191" s="192" t="s">
        <v>319</v>
      </c>
      <c r="H191" s="192" t="s">
        <v>286</v>
      </c>
      <c r="I191" s="192" t="s">
        <v>654</v>
      </c>
      <c r="J191" s="192" t="s">
        <v>655</v>
      </c>
      <c r="K191" s="192" t="s">
        <v>656</v>
      </c>
      <c r="L191" s="192" t="s">
        <v>657</v>
      </c>
      <c r="M191" s="192" t="s">
        <v>324</v>
      </c>
      <c r="N191" s="193">
        <v>33287</v>
      </c>
      <c r="O191" s="192">
        <v>53</v>
      </c>
      <c r="P191" s="192" t="s">
        <v>67</v>
      </c>
      <c r="Q191" s="191" t="s">
        <v>870</v>
      </c>
      <c r="R191" s="192">
        <v>305</v>
      </c>
      <c r="S191" s="192" t="s">
        <v>390</v>
      </c>
      <c r="T191" s="192" t="s">
        <v>577</v>
      </c>
    </row>
    <row r="192" spans="1:20" s="192" customFormat="1" ht="15.5" x14ac:dyDescent="0.45">
      <c r="A192" s="192" t="s">
        <v>872</v>
      </c>
      <c r="B192" s="192" t="s">
        <v>1435</v>
      </c>
      <c r="C192" s="191">
        <v>103044</v>
      </c>
      <c r="D192" s="192" t="s">
        <v>426</v>
      </c>
      <c r="E192" s="192" t="s">
        <v>1321</v>
      </c>
      <c r="F192" s="192">
        <v>28</v>
      </c>
      <c r="G192" s="192" t="s">
        <v>285</v>
      </c>
      <c r="H192" s="192" t="s">
        <v>286</v>
      </c>
      <c r="I192" s="192" t="s">
        <v>510</v>
      </c>
      <c r="J192" s="192" t="s">
        <v>511</v>
      </c>
      <c r="K192" s="192" t="s">
        <v>512</v>
      </c>
      <c r="L192" s="192" t="s">
        <v>431</v>
      </c>
      <c r="M192" s="192" t="s">
        <v>388</v>
      </c>
      <c r="N192" s="193">
        <v>32933</v>
      </c>
      <c r="O192" s="192">
        <v>56</v>
      </c>
      <c r="P192" s="192" t="s">
        <v>65</v>
      </c>
      <c r="Q192" s="191" t="s">
        <v>874</v>
      </c>
      <c r="R192" s="192">
        <v>255</v>
      </c>
      <c r="S192" s="192" t="s">
        <v>449</v>
      </c>
      <c r="T192" s="192" t="s">
        <v>379</v>
      </c>
    </row>
    <row r="193" spans="1:20" s="192" customFormat="1" ht="15.5" x14ac:dyDescent="0.45">
      <c r="A193" s="192" t="s">
        <v>1108</v>
      </c>
      <c r="B193" s="192" t="s">
        <v>1109</v>
      </c>
      <c r="C193" s="191">
        <v>191664</v>
      </c>
      <c r="D193" s="192" t="s">
        <v>330</v>
      </c>
      <c r="E193" s="192" t="s">
        <v>1322</v>
      </c>
      <c r="F193" s="192">
        <v>27</v>
      </c>
      <c r="G193" s="192" t="s">
        <v>285</v>
      </c>
      <c r="H193" s="192" t="s">
        <v>331</v>
      </c>
      <c r="I193" s="192" t="s">
        <v>287</v>
      </c>
      <c r="J193" s="192" t="s">
        <v>288</v>
      </c>
      <c r="K193" s="192" t="s">
        <v>289</v>
      </c>
      <c r="L193" s="192" t="s">
        <v>332</v>
      </c>
      <c r="M193" s="192" t="s">
        <v>291</v>
      </c>
      <c r="N193" s="193">
        <v>33420</v>
      </c>
      <c r="O193" s="192">
        <v>47</v>
      </c>
      <c r="P193" s="192" t="s">
        <v>65</v>
      </c>
      <c r="Q193" s="191" t="s">
        <v>1110</v>
      </c>
      <c r="R193" s="192">
        <v>190</v>
      </c>
      <c r="S193" s="192" t="s">
        <v>313</v>
      </c>
      <c r="T193" s="192" t="s">
        <v>334</v>
      </c>
    </row>
    <row r="194" spans="1:20" s="192" customFormat="1" ht="15.5" x14ac:dyDescent="0.45">
      <c r="A194" s="192" t="s">
        <v>1057</v>
      </c>
      <c r="B194" s="192" t="s">
        <v>1058</v>
      </c>
      <c r="C194" s="191">
        <v>191040</v>
      </c>
      <c r="D194" s="192" t="s">
        <v>330</v>
      </c>
      <c r="E194" s="192" t="s">
        <v>1322</v>
      </c>
      <c r="F194" s="192">
        <v>11</v>
      </c>
      <c r="G194" s="192" t="s">
        <v>285</v>
      </c>
      <c r="H194" s="192" t="s">
        <v>331</v>
      </c>
      <c r="I194" s="192" t="s">
        <v>287</v>
      </c>
      <c r="J194" s="192" t="s">
        <v>288</v>
      </c>
      <c r="K194" s="192" t="s">
        <v>289</v>
      </c>
      <c r="L194" s="192" t="s">
        <v>1059</v>
      </c>
      <c r="M194" s="192" t="s">
        <v>291</v>
      </c>
      <c r="N194" s="193">
        <v>39085</v>
      </c>
      <c r="O194" s="192">
        <v>46</v>
      </c>
      <c r="P194" s="192" t="s">
        <v>65</v>
      </c>
      <c r="Q194" s="191" t="s">
        <v>1060</v>
      </c>
      <c r="R194" s="192">
        <v>255</v>
      </c>
      <c r="S194" s="192" t="s">
        <v>449</v>
      </c>
      <c r="T194" s="192" t="s">
        <v>334</v>
      </c>
    </row>
    <row r="195" spans="1:20" s="192" customFormat="1" ht="15.5" x14ac:dyDescent="0.45">
      <c r="A195" s="192" t="s">
        <v>260</v>
      </c>
      <c r="B195" s="192" t="s">
        <v>400</v>
      </c>
      <c r="C195" s="191">
        <v>99084</v>
      </c>
      <c r="D195" s="192" t="s">
        <v>347</v>
      </c>
      <c r="E195" s="192" t="s">
        <v>1321</v>
      </c>
      <c r="F195" s="192">
        <v>10</v>
      </c>
      <c r="G195" s="192" t="s">
        <v>319</v>
      </c>
      <c r="H195" s="192" t="s">
        <v>286</v>
      </c>
      <c r="I195" s="192" t="s">
        <v>876</v>
      </c>
      <c r="J195" s="192" t="s">
        <v>877</v>
      </c>
      <c r="K195" s="192" t="s">
        <v>560</v>
      </c>
      <c r="L195" s="192" t="s">
        <v>878</v>
      </c>
      <c r="M195" s="192" t="s">
        <v>342</v>
      </c>
      <c r="N195" s="193">
        <v>39539</v>
      </c>
      <c r="O195" s="192">
        <v>45</v>
      </c>
      <c r="P195" s="192" t="s">
        <v>65</v>
      </c>
      <c r="Q195" s="191" t="s">
        <v>879</v>
      </c>
      <c r="R195" s="192" t="s">
        <v>817</v>
      </c>
      <c r="S195" s="192" t="s">
        <v>818</v>
      </c>
      <c r="T195" s="192">
        <v>8</v>
      </c>
    </row>
    <row r="196" spans="1:20" s="192" customFormat="1" ht="15.5" x14ac:dyDescent="0.45">
      <c r="A196" s="192" t="s">
        <v>1121</v>
      </c>
      <c r="B196" s="192" t="s">
        <v>1383</v>
      </c>
      <c r="C196" s="191">
        <v>191710</v>
      </c>
      <c r="D196" s="192" t="s">
        <v>330</v>
      </c>
      <c r="E196" s="192" t="s">
        <v>1322</v>
      </c>
      <c r="F196" s="192">
        <v>21</v>
      </c>
      <c r="G196" s="192" t="s">
        <v>285</v>
      </c>
      <c r="H196" s="192" t="s">
        <v>331</v>
      </c>
      <c r="I196" s="192" t="s">
        <v>287</v>
      </c>
      <c r="J196" s="192" t="s">
        <v>288</v>
      </c>
      <c r="K196" s="192" t="s">
        <v>289</v>
      </c>
      <c r="L196" s="192" t="s">
        <v>332</v>
      </c>
      <c r="M196" s="192" t="s">
        <v>291</v>
      </c>
      <c r="N196" s="193">
        <v>35521</v>
      </c>
      <c r="O196" s="192">
        <v>44</v>
      </c>
      <c r="P196" s="192" t="s">
        <v>65</v>
      </c>
      <c r="Q196" s="191" t="s">
        <v>1122</v>
      </c>
      <c r="R196" s="192">
        <v>240</v>
      </c>
      <c r="S196" s="192" t="s">
        <v>306</v>
      </c>
      <c r="T196" s="192" t="s">
        <v>334</v>
      </c>
    </row>
    <row r="197" spans="1:20" s="192" customFormat="1" ht="15.5" x14ac:dyDescent="0.45">
      <c r="A197" s="192" t="s">
        <v>1124</v>
      </c>
      <c r="B197" s="192" t="s">
        <v>1125</v>
      </c>
      <c r="C197" s="191">
        <v>191711</v>
      </c>
      <c r="D197" s="192" t="s">
        <v>330</v>
      </c>
      <c r="E197" s="192" t="s">
        <v>1322</v>
      </c>
      <c r="F197" s="192">
        <v>25</v>
      </c>
      <c r="G197" s="192" t="s">
        <v>285</v>
      </c>
      <c r="H197" s="192" t="s">
        <v>331</v>
      </c>
      <c r="I197" s="192" t="s">
        <v>287</v>
      </c>
      <c r="J197" s="192" t="s">
        <v>288</v>
      </c>
      <c r="K197" s="192" t="s">
        <v>289</v>
      </c>
      <c r="L197" s="192" t="s">
        <v>332</v>
      </c>
      <c r="M197" s="192" t="s">
        <v>291</v>
      </c>
      <c r="N197" s="193">
        <v>34243</v>
      </c>
      <c r="O197" s="192">
        <v>56</v>
      </c>
      <c r="P197" s="192" t="s">
        <v>65</v>
      </c>
      <c r="Q197" s="191" t="s">
        <v>1126</v>
      </c>
      <c r="R197" s="192">
        <v>215</v>
      </c>
      <c r="S197" s="192" t="s">
        <v>293</v>
      </c>
      <c r="T197" s="192" t="s">
        <v>334</v>
      </c>
    </row>
    <row r="198" spans="1:20" s="192" customFormat="1" ht="15.5" x14ac:dyDescent="0.45">
      <c r="A198" s="192" t="s">
        <v>881</v>
      </c>
      <c r="B198" s="192" t="s">
        <v>1392</v>
      </c>
      <c r="C198" s="191">
        <v>102907</v>
      </c>
      <c r="D198" s="192" t="s">
        <v>284</v>
      </c>
      <c r="E198" s="192" t="s">
        <v>1321</v>
      </c>
      <c r="F198" s="192">
        <v>10</v>
      </c>
      <c r="G198" s="192" t="s">
        <v>285</v>
      </c>
      <c r="H198" s="192" t="s">
        <v>286</v>
      </c>
      <c r="I198" s="192" t="s">
        <v>287</v>
      </c>
      <c r="J198" s="192" t="s">
        <v>288</v>
      </c>
      <c r="K198" s="192" t="s">
        <v>289</v>
      </c>
      <c r="L198" s="192" t="s">
        <v>290</v>
      </c>
      <c r="M198" s="192" t="s">
        <v>291</v>
      </c>
      <c r="N198" s="193">
        <v>39412</v>
      </c>
      <c r="O198" s="192">
        <v>32</v>
      </c>
      <c r="P198" s="192" t="s">
        <v>65</v>
      </c>
      <c r="Q198" s="191" t="s">
        <v>882</v>
      </c>
      <c r="R198" s="192">
        <v>190</v>
      </c>
      <c r="S198" s="192" t="s">
        <v>313</v>
      </c>
      <c r="T198" s="192" t="s">
        <v>294</v>
      </c>
    </row>
    <row r="199" spans="1:20" s="192" customFormat="1" ht="15.5" x14ac:dyDescent="0.45">
      <c r="A199" s="192" t="s">
        <v>884</v>
      </c>
      <c r="B199" s="192" t="s">
        <v>1436</v>
      </c>
      <c r="C199" s="191">
        <v>103018</v>
      </c>
      <c r="D199" s="192" t="s">
        <v>284</v>
      </c>
      <c r="E199" s="192" t="s">
        <v>1321</v>
      </c>
      <c r="F199" s="192">
        <v>25</v>
      </c>
      <c r="G199" s="192" t="s">
        <v>285</v>
      </c>
      <c r="H199" s="192" t="s">
        <v>286</v>
      </c>
      <c r="I199" s="192" t="s">
        <v>287</v>
      </c>
      <c r="J199" s="192" t="s">
        <v>288</v>
      </c>
      <c r="K199" s="192" t="s">
        <v>289</v>
      </c>
      <c r="L199" s="192" t="s">
        <v>395</v>
      </c>
      <c r="M199" s="192" t="s">
        <v>291</v>
      </c>
      <c r="N199" s="193">
        <v>34213</v>
      </c>
      <c r="O199" s="192">
        <v>54</v>
      </c>
      <c r="P199" s="192" t="s">
        <v>67</v>
      </c>
      <c r="Q199" s="191" t="s">
        <v>886</v>
      </c>
      <c r="R199" s="192">
        <v>170</v>
      </c>
      <c r="S199" s="192" t="s">
        <v>409</v>
      </c>
      <c r="T199" s="192" t="s">
        <v>397</v>
      </c>
    </row>
    <row r="200" spans="1:20" s="192" customFormat="1" ht="15.5" x14ac:dyDescent="0.45">
      <c r="A200" s="192" t="s">
        <v>1079</v>
      </c>
      <c r="B200" s="192" t="s">
        <v>1080</v>
      </c>
      <c r="C200" s="191">
        <v>191295</v>
      </c>
      <c r="D200" s="192" t="s">
        <v>330</v>
      </c>
      <c r="E200" s="192" t="s">
        <v>1322</v>
      </c>
      <c r="F200" s="192">
        <v>10</v>
      </c>
      <c r="G200" s="192" t="s">
        <v>285</v>
      </c>
      <c r="H200" s="192" t="s">
        <v>331</v>
      </c>
      <c r="I200" s="192" t="s">
        <v>287</v>
      </c>
      <c r="J200" s="192" t="s">
        <v>288</v>
      </c>
      <c r="K200" s="192" t="s">
        <v>289</v>
      </c>
      <c r="L200" s="192" t="s">
        <v>332</v>
      </c>
      <c r="M200" s="192" t="s">
        <v>291</v>
      </c>
      <c r="N200" s="193">
        <v>39479</v>
      </c>
      <c r="O200" s="192">
        <v>53</v>
      </c>
      <c r="P200" s="192" t="s">
        <v>65</v>
      </c>
      <c r="Q200" s="191" t="s">
        <v>1081</v>
      </c>
      <c r="R200" s="192">
        <v>215</v>
      </c>
      <c r="S200" s="192" t="s">
        <v>293</v>
      </c>
      <c r="T200" s="192" t="s">
        <v>334</v>
      </c>
    </row>
    <row r="201" spans="1:20" s="192" customFormat="1" ht="15.5" x14ac:dyDescent="0.45">
      <c r="A201" s="192" t="s">
        <v>888</v>
      </c>
      <c r="B201" s="192" t="s">
        <v>1429</v>
      </c>
      <c r="C201" s="191">
        <v>102982</v>
      </c>
      <c r="D201" s="192" t="s">
        <v>413</v>
      </c>
      <c r="E201" s="192" t="s">
        <v>1321</v>
      </c>
      <c r="F201" s="192">
        <v>20</v>
      </c>
      <c r="G201" s="192" t="s">
        <v>285</v>
      </c>
      <c r="H201" s="192" t="s">
        <v>286</v>
      </c>
      <c r="I201" s="192" t="s">
        <v>301</v>
      </c>
      <c r="J201" s="192" t="s">
        <v>302</v>
      </c>
      <c r="K201" s="192" t="s">
        <v>303</v>
      </c>
      <c r="L201" s="192" t="s">
        <v>304</v>
      </c>
      <c r="M201" s="192" t="s">
        <v>291</v>
      </c>
      <c r="N201" s="193">
        <v>36100</v>
      </c>
      <c r="O201" s="192">
        <v>47</v>
      </c>
      <c r="P201" s="192" t="s">
        <v>65</v>
      </c>
      <c r="Q201" s="191" t="s">
        <v>889</v>
      </c>
      <c r="R201" s="192">
        <v>255</v>
      </c>
      <c r="S201" s="192" t="s">
        <v>449</v>
      </c>
      <c r="T201" s="192" t="s">
        <v>379</v>
      </c>
    </row>
    <row r="202" spans="1:20" s="192" customFormat="1" ht="15.5" x14ac:dyDescent="0.45">
      <c r="A202" s="192" t="s">
        <v>1066</v>
      </c>
      <c r="B202" s="192" t="s">
        <v>928</v>
      </c>
      <c r="C202" s="191">
        <v>191202</v>
      </c>
      <c r="D202" s="192" t="s">
        <v>336</v>
      </c>
      <c r="E202" s="192" t="s">
        <v>1322</v>
      </c>
      <c r="F202" s="192">
        <v>21</v>
      </c>
      <c r="G202" s="192" t="s">
        <v>285</v>
      </c>
      <c r="H202" s="192" t="s">
        <v>331</v>
      </c>
      <c r="I202" s="192" t="s">
        <v>374</v>
      </c>
      <c r="J202" s="192" t="s">
        <v>375</v>
      </c>
      <c r="K202" s="192" t="s">
        <v>376</v>
      </c>
      <c r="L202" s="192" t="s">
        <v>377</v>
      </c>
      <c r="M202" s="192" t="s">
        <v>291</v>
      </c>
      <c r="N202" s="193">
        <v>35400</v>
      </c>
      <c r="O202" s="192">
        <v>55</v>
      </c>
      <c r="P202" s="192" t="s">
        <v>65</v>
      </c>
      <c r="Q202" s="191" t="s">
        <v>1067</v>
      </c>
      <c r="R202" s="192">
        <v>240</v>
      </c>
      <c r="S202" s="192" t="s">
        <v>306</v>
      </c>
      <c r="T202" s="192" t="s">
        <v>977</v>
      </c>
    </row>
    <row r="203" spans="1:20" s="192" customFormat="1" ht="15.5" x14ac:dyDescent="0.45">
      <c r="A203" s="192" t="s">
        <v>1128</v>
      </c>
      <c r="B203" s="192" t="s">
        <v>1129</v>
      </c>
      <c r="C203" s="191">
        <v>191712</v>
      </c>
      <c r="D203" s="192" t="s">
        <v>330</v>
      </c>
      <c r="E203" s="192" t="s">
        <v>1322</v>
      </c>
      <c r="F203" s="192">
        <v>18</v>
      </c>
      <c r="G203" s="192" t="s">
        <v>285</v>
      </c>
      <c r="H203" s="192" t="s">
        <v>331</v>
      </c>
      <c r="I203" s="192" t="s">
        <v>287</v>
      </c>
      <c r="J203" s="192" t="s">
        <v>288</v>
      </c>
      <c r="K203" s="192" t="s">
        <v>289</v>
      </c>
      <c r="L203" s="192" t="s">
        <v>332</v>
      </c>
      <c r="M203" s="192" t="s">
        <v>291</v>
      </c>
      <c r="N203" s="193">
        <v>36617</v>
      </c>
      <c r="O203" s="192">
        <v>49</v>
      </c>
      <c r="P203" s="192" t="s">
        <v>65</v>
      </c>
      <c r="Q203" s="191" t="s">
        <v>1130</v>
      </c>
      <c r="R203" s="192">
        <v>215</v>
      </c>
      <c r="S203" s="192" t="s">
        <v>293</v>
      </c>
      <c r="T203" s="192" t="s">
        <v>334</v>
      </c>
    </row>
    <row r="204" spans="1:20" s="192" customFormat="1" ht="15.5" x14ac:dyDescent="0.45">
      <c r="A204" s="192" t="s">
        <v>891</v>
      </c>
      <c r="B204" s="192" t="s">
        <v>1417</v>
      </c>
      <c r="C204" s="191">
        <v>103036</v>
      </c>
      <c r="D204" s="192" t="s">
        <v>260</v>
      </c>
      <c r="E204" s="192" t="s">
        <v>1321</v>
      </c>
      <c r="F204" s="192">
        <v>33</v>
      </c>
      <c r="G204" s="192" t="s">
        <v>319</v>
      </c>
      <c r="H204" s="192" t="s">
        <v>286</v>
      </c>
      <c r="I204" s="192" t="s">
        <v>654</v>
      </c>
      <c r="J204" s="192" t="s">
        <v>655</v>
      </c>
      <c r="K204" s="192" t="s">
        <v>656</v>
      </c>
      <c r="L204" s="192" t="s">
        <v>657</v>
      </c>
      <c r="M204" s="192" t="s">
        <v>324</v>
      </c>
      <c r="N204" s="193">
        <v>31138</v>
      </c>
      <c r="O204" s="192">
        <v>54</v>
      </c>
      <c r="P204" s="192" t="s">
        <v>67</v>
      </c>
      <c r="Q204" s="191" t="s">
        <v>892</v>
      </c>
      <c r="R204" s="192">
        <v>305</v>
      </c>
      <c r="S204" s="192" t="s">
        <v>390</v>
      </c>
      <c r="T204" s="192" t="s">
        <v>391</v>
      </c>
    </row>
    <row r="205" spans="1:20" s="192" customFormat="1" ht="15.5" x14ac:dyDescent="0.45">
      <c r="A205" s="192" t="s">
        <v>1254</v>
      </c>
      <c r="B205" s="192" t="s">
        <v>1255</v>
      </c>
      <c r="C205" s="191">
        <v>109499</v>
      </c>
      <c r="D205" s="192" t="s">
        <v>359</v>
      </c>
      <c r="E205" s="192" t="s">
        <v>1323</v>
      </c>
      <c r="F205" s="192">
        <v>10</v>
      </c>
      <c r="G205" s="192" t="s">
        <v>319</v>
      </c>
      <c r="H205" s="192" t="s">
        <v>300</v>
      </c>
      <c r="I205" s="192" t="s">
        <v>714</v>
      </c>
      <c r="J205" s="192" t="s">
        <v>715</v>
      </c>
      <c r="K205" s="192" t="s">
        <v>386</v>
      </c>
      <c r="L205" s="192" t="s">
        <v>1256</v>
      </c>
      <c r="M205" s="192" t="s">
        <v>388</v>
      </c>
      <c r="N205" s="193">
        <v>40452</v>
      </c>
      <c r="O205" s="192">
        <v>47</v>
      </c>
      <c r="P205" s="192" t="s">
        <v>65</v>
      </c>
      <c r="Q205" s="191" t="s">
        <v>1257</v>
      </c>
      <c r="R205" s="192">
        <v>305</v>
      </c>
      <c r="S205" s="192" t="s">
        <v>390</v>
      </c>
      <c r="T205" s="192" t="s">
        <v>391</v>
      </c>
    </row>
    <row r="206" spans="1:20" s="192" customFormat="1" ht="15.5" x14ac:dyDescent="0.45">
      <c r="A206" s="192" t="s">
        <v>368</v>
      </c>
      <c r="B206" s="192" t="s">
        <v>1437</v>
      </c>
      <c r="C206" s="191">
        <v>102935</v>
      </c>
      <c r="D206" s="192" t="s">
        <v>260</v>
      </c>
      <c r="E206" s="192" t="s">
        <v>1321</v>
      </c>
      <c r="F206" s="192">
        <v>11</v>
      </c>
      <c r="G206" s="192" t="s">
        <v>319</v>
      </c>
      <c r="H206" s="192" t="s">
        <v>286</v>
      </c>
      <c r="I206" s="192" t="s">
        <v>894</v>
      </c>
      <c r="J206" s="192" t="s">
        <v>895</v>
      </c>
      <c r="K206" s="192" t="s">
        <v>351</v>
      </c>
      <c r="L206" s="192" t="s">
        <v>896</v>
      </c>
      <c r="M206" s="192" t="s">
        <v>324</v>
      </c>
      <c r="N206" s="193">
        <v>39070</v>
      </c>
      <c r="O206" s="192">
        <v>34</v>
      </c>
      <c r="P206" s="192" t="s">
        <v>67</v>
      </c>
      <c r="Q206" s="191" t="s">
        <v>897</v>
      </c>
      <c r="R206" s="192">
        <v>305</v>
      </c>
      <c r="S206" s="192" t="s">
        <v>390</v>
      </c>
      <c r="T206" s="192" t="s">
        <v>541</v>
      </c>
    </row>
    <row r="207" spans="1:20" s="192" customFormat="1" ht="15.5" x14ac:dyDescent="0.45">
      <c r="A207" s="192" t="s">
        <v>899</v>
      </c>
      <c r="B207" s="192" t="s">
        <v>1406</v>
      </c>
      <c r="C207" s="191">
        <v>102909</v>
      </c>
      <c r="D207" s="192" t="s">
        <v>497</v>
      </c>
      <c r="E207" s="192" t="s">
        <v>1321</v>
      </c>
      <c r="F207" s="192">
        <v>11</v>
      </c>
      <c r="G207" s="192" t="s">
        <v>319</v>
      </c>
      <c r="H207" s="192" t="s">
        <v>286</v>
      </c>
      <c r="I207" s="192" t="s">
        <v>900</v>
      </c>
      <c r="J207" s="192" t="s">
        <v>901</v>
      </c>
      <c r="K207" s="192" t="s">
        <v>340</v>
      </c>
      <c r="L207" s="192" t="s">
        <v>902</v>
      </c>
      <c r="M207" s="192" t="s">
        <v>388</v>
      </c>
      <c r="N207" s="193">
        <v>39203</v>
      </c>
      <c r="O207" s="192">
        <v>48</v>
      </c>
      <c r="P207" s="192" t="s">
        <v>65</v>
      </c>
      <c r="Q207" s="191" t="s">
        <v>903</v>
      </c>
      <c r="R207" s="192">
        <v>335</v>
      </c>
      <c r="S207" s="192" t="s">
        <v>503</v>
      </c>
      <c r="T207" s="192" t="s">
        <v>541</v>
      </c>
    </row>
    <row r="208" spans="1:20" s="192" customFormat="1" ht="15.5" x14ac:dyDescent="0.45">
      <c r="A208" s="192" t="s">
        <v>1259</v>
      </c>
      <c r="B208" s="192" t="s">
        <v>1438</v>
      </c>
      <c r="C208" s="191">
        <v>244824</v>
      </c>
      <c r="D208" s="192" t="s">
        <v>953</v>
      </c>
      <c r="E208" s="192" t="s">
        <v>1323</v>
      </c>
      <c r="F208" s="192">
        <v>6</v>
      </c>
      <c r="G208" s="192" t="s">
        <v>285</v>
      </c>
      <c r="H208" s="192" t="s">
        <v>300</v>
      </c>
      <c r="I208" s="192" t="s">
        <v>374</v>
      </c>
      <c r="J208" s="192" t="s">
        <v>375</v>
      </c>
      <c r="K208" s="192" t="s">
        <v>376</v>
      </c>
      <c r="L208" s="192" t="s">
        <v>1260</v>
      </c>
      <c r="M208" s="192" t="s">
        <v>388</v>
      </c>
      <c r="N208" s="193">
        <v>42254</v>
      </c>
      <c r="O208" s="192">
        <v>25</v>
      </c>
      <c r="P208" s="192" t="s">
        <v>65</v>
      </c>
      <c r="Q208" s="191" t="s">
        <v>1261</v>
      </c>
      <c r="R208" s="192">
        <v>285</v>
      </c>
      <c r="S208" s="192" t="s">
        <v>576</v>
      </c>
      <c r="T208" s="192" t="s">
        <v>307</v>
      </c>
    </row>
    <row r="209" spans="1:20" s="192" customFormat="1" ht="15.5" x14ac:dyDescent="0.45">
      <c r="A209" s="192" t="s">
        <v>413</v>
      </c>
      <c r="B209" s="192" t="s">
        <v>329</v>
      </c>
      <c r="C209" s="191">
        <v>102954</v>
      </c>
      <c r="D209" s="192" t="s">
        <v>347</v>
      </c>
      <c r="E209" s="192" t="s">
        <v>1321</v>
      </c>
      <c r="F209" s="192">
        <v>14</v>
      </c>
      <c r="G209" s="192" t="s">
        <v>319</v>
      </c>
      <c r="H209" s="192" t="s">
        <v>286</v>
      </c>
      <c r="I209" s="192" t="s">
        <v>349</v>
      </c>
      <c r="J209" s="192" t="s">
        <v>350</v>
      </c>
      <c r="K209" s="192" t="s">
        <v>351</v>
      </c>
      <c r="L209" s="192" t="s">
        <v>905</v>
      </c>
      <c r="M209" s="192" t="s">
        <v>388</v>
      </c>
      <c r="N209" s="193">
        <v>43101</v>
      </c>
      <c r="O209" s="192">
        <v>51</v>
      </c>
      <c r="P209" s="192" t="s">
        <v>67</v>
      </c>
      <c r="Q209" s="191" t="s">
        <v>906</v>
      </c>
      <c r="R209" s="192">
        <v>335</v>
      </c>
      <c r="S209" s="192" t="s">
        <v>503</v>
      </c>
      <c r="T209" s="192" t="s">
        <v>356</v>
      </c>
    </row>
    <row r="210" spans="1:20" s="192" customFormat="1" ht="15.5" x14ac:dyDescent="0.45">
      <c r="A210" s="192" t="s">
        <v>908</v>
      </c>
      <c r="B210" s="192" t="s">
        <v>928</v>
      </c>
      <c r="C210" s="191">
        <v>102911</v>
      </c>
      <c r="D210" s="192" t="s">
        <v>368</v>
      </c>
      <c r="E210" s="192" t="s">
        <v>1321</v>
      </c>
      <c r="F210" s="192">
        <v>11</v>
      </c>
      <c r="G210" s="192" t="s">
        <v>285</v>
      </c>
      <c r="H210" s="192" t="s">
        <v>286</v>
      </c>
      <c r="I210" s="192" t="s">
        <v>361</v>
      </c>
      <c r="J210" s="192" t="s">
        <v>362</v>
      </c>
      <c r="K210" s="192" t="s">
        <v>289</v>
      </c>
      <c r="L210" s="192" t="s">
        <v>370</v>
      </c>
      <c r="M210" s="192" t="s">
        <v>291</v>
      </c>
      <c r="N210" s="193">
        <v>39142</v>
      </c>
      <c r="O210" s="192">
        <v>55</v>
      </c>
      <c r="P210" s="192" t="s">
        <v>65</v>
      </c>
      <c r="Q210" s="191" t="s">
        <v>909</v>
      </c>
      <c r="R210" s="192">
        <v>215</v>
      </c>
      <c r="S210" s="192" t="s">
        <v>293</v>
      </c>
      <c r="T210" s="192" t="s">
        <v>334</v>
      </c>
    </row>
    <row r="211" spans="1:20" s="192" customFormat="1" ht="15.5" x14ac:dyDescent="0.45">
      <c r="A211" s="192" t="s">
        <v>1140</v>
      </c>
      <c r="B211" s="192" t="s">
        <v>1439</v>
      </c>
      <c r="C211" s="191">
        <v>191738</v>
      </c>
      <c r="D211" s="192" t="s">
        <v>330</v>
      </c>
      <c r="E211" s="192" t="s">
        <v>1322</v>
      </c>
      <c r="F211" s="192">
        <v>12</v>
      </c>
      <c r="G211" s="192" t="s">
        <v>319</v>
      </c>
      <c r="H211" s="192" t="s">
        <v>331</v>
      </c>
      <c r="I211" s="192" t="s">
        <v>654</v>
      </c>
      <c r="J211" s="192" t="s">
        <v>655</v>
      </c>
      <c r="K211" s="192" t="s">
        <v>656</v>
      </c>
      <c r="L211" s="192" t="s">
        <v>1142</v>
      </c>
      <c r="M211" s="192" t="s">
        <v>388</v>
      </c>
      <c r="N211" s="193">
        <v>38899</v>
      </c>
      <c r="O211" s="192">
        <v>43</v>
      </c>
      <c r="P211" s="192" t="s">
        <v>67</v>
      </c>
      <c r="Q211" s="191" t="s">
        <v>1143</v>
      </c>
      <c r="R211" s="192">
        <v>305</v>
      </c>
      <c r="S211" s="192" t="s">
        <v>390</v>
      </c>
      <c r="T211" s="192" t="s">
        <v>577</v>
      </c>
    </row>
    <row r="212" spans="1:20" s="192" customFormat="1" ht="15.5" x14ac:dyDescent="0.45">
      <c r="A212" s="192" t="s">
        <v>1263</v>
      </c>
      <c r="B212" s="192" t="s">
        <v>1264</v>
      </c>
      <c r="C212" s="191">
        <v>109706</v>
      </c>
      <c r="D212" s="192" t="s">
        <v>298</v>
      </c>
      <c r="E212" s="192" t="s">
        <v>1323</v>
      </c>
      <c r="F212" s="192">
        <v>10</v>
      </c>
      <c r="G212" s="192" t="s">
        <v>285</v>
      </c>
      <c r="H212" s="192" t="s">
        <v>300</v>
      </c>
      <c r="I212" s="192" t="s">
        <v>301</v>
      </c>
      <c r="J212" s="192" t="s">
        <v>302</v>
      </c>
      <c r="K212" s="192" t="s">
        <v>303</v>
      </c>
      <c r="L212" s="192" t="s">
        <v>304</v>
      </c>
      <c r="M212" s="192" t="s">
        <v>291</v>
      </c>
      <c r="N212" s="193">
        <v>39479</v>
      </c>
      <c r="O212" s="192">
        <v>37</v>
      </c>
      <c r="P212" s="192" t="s">
        <v>65</v>
      </c>
      <c r="Q212" s="191" t="s">
        <v>1265</v>
      </c>
      <c r="R212" s="192">
        <v>240</v>
      </c>
      <c r="S212" s="192" t="s">
        <v>306</v>
      </c>
      <c r="T212" s="192" t="s">
        <v>307</v>
      </c>
    </row>
    <row r="213" spans="1:20" s="192" customFormat="1" ht="15.5" x14ac:dyDescent="0.45">
      <c r="A213" s="192" t="s">
        <v>911</v>
      </c>
      <c r="B213" s="192" t="s">
        <v>1395</v>
      </c>
      <c r="C213" s="191">
        <v>103008</v>
      </c>
      <c r="D213" s="192" t="s">
        <v>317</v>
      </c>
      <c r="E213" s="192" t="s">
        <v>1321</v>
      </c>
      <c r="F213" s="192">
        <v>26</v>
      </c>
      <c r="G213" s="192" t="s">
        <v>319</v>
      </c>
      <c r="H213" s="192" t="s">
        <v>286</v>
      </c>
      <c r="I213" s="192" t="s">
        <v>714</v>
      </c>
      <c r="J213" s="192" t="s">
        <v>715</v>
      </c>
      <c r="K213" s="192" t="s">
        <v>386</v>
      </c>
      <c r="L213" s="192" t="s">
        <v>912</v>
      </c>
      <c r="M213" s="192" t="s">
        <v>353</v>
      </c>
      <c r="N213" s="193">
        <v>33848</v>
      </c>
      <c r="O213" s="192">
        <v>49</v>
      </c>
      <c r="P213" s="192" t="s">
        <v>65</v>
      </c>
      <c r="Q213" s="191" t="s">
        <v>913</v>
      </c>
      <c r="R213" s="192">
        <v>305</v>
      </c>
      <c r="S213" s="192" t="s">
        <v>390</v>
      </c>
      <c r="T213" s="192" t="s">
        <v>391</v>
      </c>
    </row>
    <row r="214" spans="1:20" s="192" customFormat="1" ht="15.5" x14ac:dyDescent="0.45">
      <c r="A214" s="192" t="s">
        <v>915</v>
      </c>
      <c r="B214" s="192" t="s">
        <v>348</v>
      </c>
      <c r="C214" s="191">
        <v>103000</v>
      </c>
      <c r="D214" s="192" t="s">
        <v>413</v>
      </c>
      <c r="E214" s="192" t="s">
        <v>1321</v>
      </c>
      <c r="F214" s="192">
        <v>23</v>
      </c>
      <c r="G214" s="192" t="s">
        <v>285</v>
      </c>
      <c r="H214" s="192" t="s">
        <v>286</v>
      </c>
      <c r="I214" s="192" t="s">
        <v>287</v>
      </c>
      <c r="J214" s="192" t="s">
        <v>288</v>
      </c>
      <c r="K214" s="192" t="s">
        <v>289</v>
      </c>
      <c r="L214" s="192" t="s">
        <v>436</v>
      </c>
      <c r="M214" s="192" t="s">
        <v>291</v>
      </c>
      <c r="N214" s="193">
        <v>34820</v>
      </c>
      <c r="O214" s="192">
        <v>46</v>
      </c>
      <c r="P214" s="192" t="s">
        <v>65</v>
      </c>
      <c r="Q214" s="191" t="s">
        <v>916</v>
      </c>
      <c r="R214" s="192">
        <v>225</v>
      </c>
      <c r="S214" s="192" t="s">
        <v>365</v>
      </c>
      <c r="T214" s="192" t="s">
        <v>334</v>
      </c>
    </row>
    <row r="215" spans="1:20" s="192" customFormat="1" ht="15.5" x14ac:dyDescent="0.45">
      <c r="A215" s="192" t="s">
        <v>1267</v>
      </c>
      <c r="B215" s="192" t="s">
        <v>1440</v>
      </c>
      <c r="C215" s="191">
        <v>10631655</v>
      </c>
      <c r="D215" s="192" t="s">
        <v>298</v>
      </c>
      <c r="E215" s="192" t="s">
        <v>1323</v>
      </c>
      <c r="F215" s="192">
        <v>0</v>
      </c>
      <c r="G215" s="192" t="s">
        <v>319</v>
      </c>
      <c r="H215" s="192" t="s">
        <v>522</v>
      </c>
      <c r="I215" s="192" t="s">
        <v>301</v>
      </c>
      <c r="J215" s="192" t="s">
        <v>302</v>
      </c>
      <c r="K215" s="192" t="s">
        <v>303</v>
      </c>
      <c r="L215" s="192" t="s">
        <v>1269</v>
      </c>
      <c r="M215" s="192" t="s">
        <v>324</v>
      </c>
      <c r="N215" s="193">
        <v>43360</v>
      </c>
      <c r="O215" s="192">
        <v>25</v>
      </c>
      <c r="P215" s="192" t="s">
        <v>65</v>
      </c>
      <c r="Q215" s="191" t="s">
        <v>1270</v>
      </c>
      <c r="T215" s="192" t="s">
        <v>326</v>
      </c>
    </row>
    <row r="216" spans="1:20" s="192" customFormat="1" ht="15.5" x14ac:dyDescent="0.45">
      <c r="A216" s="192" t="s">
        <v>1272</v>
      </c>
      <c r="B216" s="192" t="s">
        <v>1441</v>
      </c>
      <c r="C216" s="191">
        <v>10524265</v>
      </c>
      <c r="D216" s="192" t="s">
        <v>359</v>
      </c>
      <c r="E216" s="192" t="s">
        <v>1323</v>
      </c>
      <c r="F216" s="192">
        <v>0</v>
      </c>
      <c r="G216" s="192" t="s">
        <v>319</v>
      </c>
      <c r="H216" s="192" t="s">
        <v>300</v>
      </c>
      <c r="I216" s="192" t="s">
        <v>537</v>
      </c>
      <c r="J216" s="192" t="s">
        <v>538</v>
      </c>
      <c r="K216" s="192" t="s">
        <v>386</v>
      </c>
      <c r="L216" s="192" t="s">
        <v>1273</v>
      </c>
      <c r="M216" s="192" t="s">
        <v>342</v>
      </c>
      <c r="N216" s="193">
        <v>43101</v>
      </c>
      <c r="O216" s="192">
        <v>26</v>
      </c>
      <c r="P216" s="192" t="s">
        <v>65</v>
      </c>
      <c r="Q216" s="191" t="s">
        <v>1274</v>
      </c>
      <c r="R216" s="192" t="s">
        <v>1275</v>
      </c>
      <c r="S216" s="192" t="s">
        <v>1276</v>
      </c>
      <c r="T216" s="192">
        <v>4</v>
      </c>
    </row>
    <row r="217" spans="1:20" s="192" customFormat="1" ht="15.5" x14ac:dyDescent="0.45">
      <c r="A217" s="192" t="s">
        <v>1278</v>
      </c>
      <c r="B217" s="192" t="s">
        <v>1216</v>
      </c>
      <c r="C217" s="191">
        <v>10559265</v>
      </c>
      <c r="D217" s="192" t="s">
        <v>298</v>
      </c>
      <c r="E217" s="192" t="s">
        <v>1323</v>
      </c>
      <c r="F217" s="192">
        <v>1</v>
      </c>
      <c r="G217" s="192" t="s">
        <v>285</v>
      </c>
      <c r="H217" s="192" t="s">
        <v>300</v>
      </c>
      <c r="I217" s="192" t="s">
        <v>287</v>
      </c>
      <c r="J217" s="192" t="s">
        <v>288</v>
      </c>
      <c r="K217" s="192" t="s">
        <v>289</v>
      </c>
      <c r="L217" s="192" t="s">
        <v>934</v>
      </c>
      <c r="M217" s="192" t="s">
        <v>291</v>
      </c>
      <c r="N217" s="193">
        <v>42795</v>
      </c>
      <c r="O217" s="192">
        <v>26</v>
      </c>
      <c r="P217" s="192" t="s">
        <v>65</v>
      </c>
      <c r="Q217" s="191" t="s">
        <v>1279</v>
      </c>
      <c r="R217" s="192">
        <v>190</v>
      </c>
      <c r="S217" s="192" t="s">
        <v>313</v>
      </c>
      <c r="T217" s="192" t="s">
        <v>294</v>
      </c>
    </row>
    <row r="218" spans="1:20" s="192" customFormat="1" ht="15.5" x14ac:dyDescent="0.45">
      <c r="A218" s="190" t="s">
        <v>918</v>
      </c>
      <c r="B218" s="190" t="s">
        <v>1360</v>
      </c>
      <c r="C218" s="195">
        <v>103075</v>
      </c>
      <c r="D218" s="190" t="s">
        <v>284</v>
      </c>
      <c r="E218" s="190" t="s">
        <v>1321</v>
      </c>
      <c r="F218" s="190">
        <v>35</v>
      </c>
      <c r="G218" s="190" t="s">
        <v>285</v>
      </c>
      <c r="H218" s="190" t="s">
        <v>286</v>
      </c>
      <c r="I218" s="190" t="s">
        <v>301</v>
      </c>
      <c r="J218" s="190" t="s">
        <v>302</v>
      </c>
      <c r="K218" s="190" t="s">
        <v>303</v>
      </c>
      <c r="L218" s="190" t="s">
        <v>304</v>
      </c>
      <c r="M218" s="190" t="s">
        <v>291</v>
      </c>
      <c r="N218" s="196">
        <v>30536</v>
      </c>
      <c r="O218" s="190">
        <v>58</v>
      </c>
      <c r="P218" s="190" t="s">
        <v>65</v>
      </c>
      <c r="Q218" s="195" t="s">
        <v>919</v>
      </c>
      <c r="R218" s="190">
        <v>255</v>
      </c>
      <c r="S218" s="190" t="s">
        <v>449</v>
      </c>
      <c r="T218" s="190" t="s">
        <v>379</v>
      </c>
    </row>
    <row r="219" spans="1:20" s="192" customFormat="1" ht="15.5" x14ac:dyDescent="0.45">
      <c r="A219" s="190" t="s">
        <v>1332</v>
      </c>
      <c r="B219" s="190" t="s">
        <v>1155</v>
      </c>
      <c r="C219" s="195">
        <v>103005</v>
      </c>
      <c r="D219" s="190" t="s">
        <v>413</v>
      </c>
      <c r="E219" s="190" t="s">
        <v>1321</v>
      </c>
      <c r="F219" s="190">
        <v>20</v>
      </c>
      <c r="G219" s="190" t="s">
        <v>285</v>
      </c>
      <c r="H219" s="190" t="s">
        <v>286</v>
      </c>
      <c r="I219" s="190" t="s">
        <v>287</v>
      </c>
      <c r="J219" s="190" t="s">
        <v>288</v>
      </c>
      <c r="K219" s="190" t="s">
        <v>289</v>
      </c>
      <c r="L219" s="190" t="s">
        <v>290</v>
      </c>
      <c r="M219" s="190" t="s">
        <v>291</v>
      </c>
      <c r="N219" s="196">
        <v>35982</v>
      </c>
      <c r="O219" s="190">
        <v>62</v>
      </c>
      <c r="P219" s="190" t="s">
        <v>65</v>
      </c>
      <c r="Q219" s="195" t="s">
        <v>925</v>
      </c>
      <c r="R219" s="190">
        <v>215</v>
      </c>
      <c r="S219" s="190" t="s">
        <v>293</v>
      </c>
      <c r="T219" s="190" t="s">
        <v>294</v>
      </c>
    </row>
    <row r="220" spans="1:20" s="192" customFormat="1" ht="15.5" x14ac:dyDescent="0.45">
      <c r="A220" s="192" t="s">
        <v>1333</v>
      </c>
      <c r="B220" s="192" t="s">
        <v>987</v>
      </c>
      <c r="C220" s="191">
        <v>103065</v>
      </c>
      <c r="D220" s="192" t="s">
        <v>260</v>
      </c>
      <c r="E220" s="192" t="s">
        <v>1321</v>
      </c>
      <c r="F220" s="192">
        <v>35</v>
      </c>
      <c r="G220" s="192" t="s">
        <v>319</v>
      </c>
      <c r="H220" s="192" t="s">
        <v>286</v>
      </c>
      <c r="I220" s="192" t="s">
        <v>654</v>
      </c>
      <c r="J220" s="192" t="s">
        <v>655</v>
      </c>
      <c r="K220" s="192" t="s">
        <v>656</v>
      </c>
      <c r="L220" s="192" t="s">
        <v>1019</v>
      </c>
      <c r="M220" s="192" t="s">
        <v>324</v>
      </c>
      <c r="N220" s="193">
        <v>30487</v>
      </c>
      <c r="O220" s="192">
        <v>53</v>
      </c>
      <c r="P220" s="192" t="s">
        <v>67</v>
      </c>
      <c r="Q220" s="191" t="s">
        <v>1020</v>
      </c>
      <c r="R220" s="192">
        <v>285</v>
      </c>
      <c r="S220" s="192" t="s">
        <v>576</v>
      </c>
      <c r="T220" s="192" t="s">
        <v>577</v>
      </c>
    </row>
    <row r="221" spans="1:20" s="192" customFormat="1" ht="15.5" x14ac:dyDescent="0.45">
      <c r="A221" s="190" t="s">
        <v>1022</v>
      </c>
      <c r="B221" s="190" t="s">
        <v>1442</v>
      </c>
      <c r="C221" s="195">
        <v>103082</v>
      </c>
      <c r="D221" s="190" t="s">
        <v>284</v>
      </c>
      <c r="E221" s="190" t="s">
        <v>1321</v>
      </c>
      <c r="F221" s="190">
        <v>35</v>
      </c>
      <c r="G221" s="190" t="s">
        <v>285</v>
      </c>
      <c r="H221" s="190" t="s">
        <v>286</v>
      </c>
      <c r="I221" s="190" t="s">
        <v>287</v>
      </c>
      <c r="J221" s="190" t="s">
        <v>288</v>
      </c>
      <c r="K221" s="190" t="s">
        <v>289</v>
      </c>
      <c r="L221" s="190" t="s">
        <v>1024</v>
      </c>
      <c r="M221" s="190" t="s">
        <v>324</v>
      </c>
      <c r="N221" s="196">
        <v>30270</v>
      </c>
      <c r="O221" s="190">
        <v>59</v>
      </c>
      <c r="P221" s="190" t="s">
        <v>67</v>
      </c>
      <c r="Q221" s="195" t="s">
        <v>1025</v>
      </c>
      <c r="R221" s="190">
        <v>225</v>
      </c>
      <c r="S221" s="190" t="s">
        <v>365</v>
      </c>
      <c r="T221" s="190" t="s">
        <v>977</v>
      </c>
    </row>
    <row r="222" spans="1:20" s="192" customFormat="1" ht="15.5" x14ac:dyDescent="0.45">
      <c r="A222" s="192" t="s">
        <v>1027</v>
      </c>
      <c r="B222" s="192" t="s">
        <v>1443</v>
      </c>
      <c r="C222" s="191">
        <v>10513086</v>
      </c>
      <c r="D222" s="192" t="s">
        <v>1028</v>
      </c>
      <c r="E222" s="192" t="s">
        <v>1321</v>
      </c>
      <c r="F222" s="192">
        <v>0</v>
      </c>
      <c r="G222" s="192" t="s">
        <v>319</v>
      </c>
      <c r="H222" s="192" t="s">
        <v>286</v>
      </c>
      <c r="I222" s="192" t="s">
        <v>1029</v>
      </c>
      <c r="J222" s="192" t="s">
        <v>1030</v>
      </c>
      <c r="K222" s="192" t="s">
        <v>843</v>
      </c>
      <c r="L222" s="192" t="s">
        <v>1031</v>
      </c>
      <c r="M222" s="192" t="s">
        <v>324</v>
      </c>
      <c r="N222" s="193">
        <v>43346</v>
      </c>
      <c r="O222" s="192">
        <v>23</v>
      </c>
      <c r="P222" s="192" t="s">
        <v>67</v>
      </c>
      <c r="Q222" s="191" t="s">
        <v>1032</v>
      </c>
      <c r="T222" s="192" t="s">
        <v>326</v>
      </c>
    </row>
    <row r="223" spans="1:20" s="192" customFormat="1" ht="15.5" x14ac:dyDescent="0.45">
      <c r="A223" s="192" t="s">
        <v>1072</v>
      </c>
      <c r="B223" s="192" t="s">
        <v>1444</v>
      </c>
      <c r="C223" s="191">
        <v>102889</v>
      </c>
      <c r="D223" s="192" t="s">
        <v>284</v>
      </c>
      <c r="E223" s="192" t="s">
        <v>1321</v>
      </c>
      <c r="F223" s="192">
        <v>10</v>
      </c>
      <c r="G223" s="192" t="s">
        <v>285</v>
      </c>
      <c r="H223" s="192" t="s">
        <v>286</v>
      </c>
      <c r="I223" s="192" t="s">
        <v>287</v>
      </c>
      <c r="J223" s="192" t="s">
        <v>288</v>
      </c>
      <c r="K223" s="192" t="s">
        <v>289</v>
      </c>
      <c r="L223" s="192" t="s">
        <v>395</v>
      </c>
      <c r="M223" s="192" t="s">
        <v>291</v>
      </c>
      <c r="N223" s="193">
        <v>39412</v>
      </c>
      <c r="O223" s="192">
        <v>55</v>
      </c>
      <c r="P223" s="192" t="s">
        <v>67</v>
      </c>
      <c r="Q223" s="191" t="s">
        <v>1074</v>
      </c>
      <c r="R223" s="192">
        <v>170</v>
      </c>
      <c r="S223" s="192" t="s">
        <v>409</v>
      </c>
      <c r="T223" s="192" t="s">
        <v>397</v>
      </c>
    </row>
    <row r="224" spans="1:20" s="192" customFormat="1" ht="15.5" x14ac:dyDescent="0.45">
      <c r="A224" s="192" t="s">
        <v>1281</v>
      </c>
      <c r="B224" s="192" t="s">
        <v>1379</v>
      </c>
      <c r="C224" s="191">
        <v>136680</v>
      </c>
      <c r="D224" s="192" t="s">
        <v>359</v>
      </c>
      <c r="E224" s="192" t="s">
        <v>1323</v>
      </c>
      <c r="G224" s="192" t="s">
        <v>285</v>
      </c>
      <c r="H224" s="192" t="s">
        <v>300</v>
      </c>
      <c r="I224" s="192" t="s">
        <v>637</v>
      </c>
      <c r="J224" s="192" t="s">
        <v>638</v>
      </c>
      <c r="K224" s="192" t="s">
        <v>303</v>
      </c>
      <c r="L224" s="192" t="s">
        <v>1282</v>
      </c>
      <c r="M224" s="192" t="s">
        <v>388</v>
      </c>
      <c r="N224" s="193">
        <v>42552</v>
      </c>
      <c r="O224" s="192">
        <v>49</v>
      </c>
      <c r="P224" s="192" t="s">
        <v>65</v>
      </c>
      <c r="Q224" s="191" t="s">
        <v>1283</v>
      </c>
      <c r="R224" s="192">
        <v>270</v>
      </c>
      <c r="S224" s="192" t="s">
        <v>600</v>
      </c>
      <c r="T224" s="192" t="s">
        <v>601</v>
      </c>
    </row>
    <row r="225" spans="1:20" s="192" customFormat="1" ht="15.5" x14ac:dyDescent="0.45">
      <c r="A225" s="192" t="s">
        <v>1174</v>
      </c>
      <c r="B225" s="192" t="s">
        <v>1190</v>
      </c>
      <c r="C225" s="191">
        <v>104545</v>
      </c>
      <c r="D225" s="192" t="s">
        <v>284</v>
      </c>
      <c r="E225" s="192" t="s">
        <v>1321</v>
      </c>
      <c r="F225" s="192">
        <v>28</v>
      </c>
      <c r="G225" s="192" t="s">
        <v>285</v>
      </c>
      <c r="H225" s="192" t="s">
        <v>286</v>
      </c>
      <c r="I225" s="192" t="s">
        <v>287</v>
      </c>
      <c r="J225" s="192" t="s">
        <v>288</v>
      </c>
      <c r="K225" s="192" t="s">
        <v>289</v>
      </c>
      <c r="L225" s="192" t="s">
        <v>290</v>
      </c>
      <c r="M225" s="192" t="s">
        <v>291</v>
      </c>
      <c r="N225" s="193">
        <v>37803</v>
      </c>
      <c r="O225" s="192">
        <v>50</v>
      </c>
      <c r="P225" s="192" t="s">
        <v>65</v>
      </c>
      <c r="Q225" s="191" t="s">
        <v>1175</v>
      </c>
      <c r="R225" s="192">
        <v>215</v>
      </c>
      <c r="S225" s="192" t="s">
        <v>293</v>
      </c>
      <c r="T225" s="192" t="s">
        <v>294</v>
      </c>
    </row>
    <row r="226" spans="1:20" s="192" customFormat="1" ht="15.5" x14ac:dyDescent="0.45">
      <c r="A226" s="192" t="s">
        <v>1232</v>
      </c>
      <c r="B226" s="192" t="s">
        <v>1414</v>
      </c>
      <c r="C226" s="191">
        <v>102964</v>
      </c>
      <c r="D226" s="192" t="s">
        <v>284</v>
      </c>
      <c r="E226" s="192" t="s">
        <v>1321</v>
      </c>
      <c r="F226" s="192">
        <v>18</v>
      </c>
      <c r="G226" s="192" t="s">
        <v>285</v>
      </c>
      <c r="H226" s="192" t="s">
        <v>286</v>
      </c>
      <c r="I226" s="192" t="s">
        <v>287</v>
      </c>
      <c r="J226" s="192" t="s">
        <v>288</v>
      </c>
      <c r="K226" s="192" t="s">
        <v>289</v>
      </c>
      <c r="L226" s="192" t="s">
        <v>395</v>
      </c>
      <c r="M226" s="192" t="s">
        <v>291</v>
      </c>
      <c r="N226" s="193">
        <v>36648</v>
      </c>
      <c r="O226" s="192">
        <v>46</v>
      </c>
      <c r="P226" s="192" t="s">
        <v>65</v>
      </c>
      <c r="Q226" s="191" t="s">
        <v>1233</v>
      </c>
      <c r="R226" s="192">
        <v>225</v>
      </c>
      <c r="S226" s="192" t="s">
        <v>365</v>
      </c>
      <c r="T226" s="192" t="s">
        <v>977</v>
      </c>
    </row>
    <row r="227" spans="1:20" s="192" customFormat="1" ht="15.5" x14ac:dyDescent="0.45">
      <c r="A227" s="192" t="s">
        <v>1285</v>
      </c>
      <c r="B227" s="192" t="s">
        <v>1445</v>
      </c>
      <c r="C227" s="191">
        <v>10555320</v>
      </c>
      <c r="D227" s="192" t="s">
        <v>298</v>
      </c>
      <c r="E227" s="192" t="s">
        <v>1323</v>
      </c>
      <c r="F227" s="192">
        <v>1</v>
      </c>
      <c r="G227" s="192" t="s">
        <v>285</v>
      </c>
      <c r="H227" s="192" t="s">
        <v>300</v>
      </c>
      <c r="I227" s="192" t="s">
        <v>287</v>
      </c>
      <c r="J227" s="192" t="s">
        <v>288</v>
      </c>
      <c r="K227" s="192" t="s">
        <v>289</v>
      </c>
      <c r="L227" s="192" t="s">
        <v>929</v>
      </c>
      <c r="M227" s="192" t="s">
        <v>291</v>
      </c>
      <c r="N227" s="193">
        <v>42767</v>
      </c>
      <c r="O227" s="192">
        <v>38</v>
      </c>
      <c r="P227" s="192" t="s">
        <v>65</v>
      </c>
      <c r="Q227" s="191" t="s">
        <v>1287</v>
      </c>
      <c r="R227" s="192">
        <v>190</v>
      </c>
      <c r="S227" s="192" t="s">
        <v>313</v>
      </c>
      <c r="T227" s="192" t="s">
        <v>294</v>
      </c>
    </row>
    <row r="228" spans="1:20" s="192" customFormat="1" ht="15.5" x14ac:dyDescent="0.45">
      <c r="A228" s="192" t="s">
        <v>1101</v>
      </c>
      <c r="B228" s="192" t="s">
        <v>1048</v>
      </c>
      <c r="C228" s="191">
        <v>191532</v>
      </c>
      <c r="D228" s="192" t="s">
        <v>330</v>
      </c>
      <c r="E228" s="192" t="s">
        <v>1322</v>
      </c>
      <c r="F228" s="192">
        <v>26</v>
      </c>
      <c r="G228" s="192" t="s">
        <v>285</v>
      </c>
      <c r="H228" s="192" t="s">
        <v>331</v>
      </c>
      <c r="I228" s="192" t="s">
        <v>287</v>
      </c>
      <c r="J228" s="192" t="s">
        <v>288</v>
      </c>
      <c r="K228" s="192" t="s">
        <v>289</v>
      </c>
      <c r="L228" s="192" t="s">
        <v>332</v>
      </c>
      <c r="M228" s="192" t="s">
        <v>291</v>
      </c>
      <c r="N228" s="193">
        <v>33909</v>
      </c>
      <c r="O228" s="192">
        <v>55</v>
      </c>
      <c r="P228" s="192" t="s">
        <v>65</v>
      </c>
      <c r="Q228" s="191" t="s">
        <v>1102</v>
      </c>
      <c r="R228" s="192">
        <v>215</v>
      </c>
      <c r="S228" s="192" t="s">
        <v>293</v>
      </c>
      <c r="T228" s="192" t="s">
        <v>334</v>
      </c>
    </row>
    <row r="229" spans="1:20" s="192" customFormat="1" ht="15.5" x14ac:dyDescent="0.45">
      <c r="A229" s="192" t="s">
        <v>330</v>
      </c>
      <c r="B229" s="192" t="s">
        <v>1379</v>
      </c>
      <c r="C229" s="191">
        <v>136713</v>
      </c>
      <c r="D229" s="192" t="s">
        <v>347</v>
      </c>
      <c r="E229" s="192" t="s">
        <v>1322</v>
      </c>
      <c r="F229" s="192">
        <v>36</v>
      </c>
      <c r="G229" s="192" t="s">
        <v>319</v>
      </c>
      <c r="H229" s="192" t="s">
        <v>331</v>
      </c>
      <c r="I229" s="192" t="s">
        <v>962</v>
      </c>
      <c r="J229" s="192" t="s">
        <v>963</v>
      </c>
      <c r="K229" s="192" t="s">
        <v>964</v>
      </c>
      <c r="L229" s="192" t="s">
        <v>1041</v>
      </c>
      <c r="M229" s="192" t="s">
        <v>342</v>
      </c>
      <c r="N229" s="193">
        <v>43101</v>
      </c>
      <c r="O229" s="192">
        <v>55</v>
      </c>
      <c r="P229" s="192" t="s">
        <v>65</v>
      </c>
      <c r="Q229" s="191" t="s">
        <v>1042</v>
      </c>
      <c r="R229" s="192" t="s">
        <v>563</v>
      </c>
      <c r="S229" s="192" t="s">
        <v>564</v>
      </c>
      <c r="T229" s="192">
        <v>8</v>
      </c>
    </row>
    <row r="230" spans="1:20" s="192" customFormat="1" ht="15.5" x14ac:dyDescent="0.45">
      <c r="A230" s="192" t="s">
        <v>1337</v>
      </c>
      <c r="B230" s="192" t="s">
        <v>1000</v>
      </c>
      <c r="C230" s="191">
        <v>103031</v>
      </c>
      <c r="D230" s="192" t="s">
        <v>260</v>
      </c>
      <c r="E230" s="192" t="s">
        <v>1321</v>
      </c>
      <c r="F230" s="192">
        <v>27</v>
      </c>
      <c r="G230" s="192" t="s">
        <v>319</v>
      </c>
      <c r="H230" s="192" t="s">
        <v>286</v>
      </c>
      <c r="I230" s="192" t="s">
        <v>654</v>
      </c>
      <c r="J230" s="192" t="s">
        <v>655</v>
      </c>
      <c r="K230" s="192" t="s">
        <v>656</v>
      </c>
      <c r="L230" s="192" t="s">
        <v>657</v>
      </c>
      <c r="M230" s="192" t="s">
        <v>324</v>
      </c>
      <c r="N230" s="193">
        <v>33427</v>
      </c>
      <c r="O230" s="192">
        <v>50</v>
      </c>
      <c r="P230" s="192" t="s">
        <v>65</v>
      </c>
      <c r="Q230" s="191" t="s">
        <v>1300</v>
      </c>
      <c r="R230" s="192">
        <v>305</v>
      </c>
      <c r="S230" s="192" t="s">
        <v>390</v>
      </c>
      <c r="T230" s="192" t="s">
        <v>577</v>
      </c>
    </row>
    <row r="231" spans="1:20" s="192" customFormat="1" ht="15.5" x14ac:dyDescent="0.45">
      <c r="A231" s="192" t="s">
        <v>1336</v>
      </c>
      <c r="B231" s="192" t="s">
        <v>1000</v>
      </c>
      <c r="C231" s="191">
        <v>102890</v>
      </c>
      <c r="D231" s="192" t="s">
        <v>368</v>
      </c>
      <c r="E231" s="192" t="s">
        <v>1321</v>
      </c>
      <c r="F231" s="192">
        <v>10</v>
      </c>
      <c r="G231" s="192" t="s">
        <v>285</v>
      </c>
      <c r="H231" s="192" t="s">
        <v>286</v>
      </c>
      <c r="I231" s="192" t="s">
        <v>361</v>
      </c>
      <c r="J231" s="192" t="s">
        <v>362</v>
      </c>
      <c r="K231" s="192" t="s">
        <v>289</v>
      </c>
      <c r="L231" s="192" t="s">
        <v>1239</v>
      </c>
      <c r="M231" s="192" t="s">
        <v>291</v>
      </c>
      <c r="N231" s="193">
        <v>39412</v>
      </c>
      <c r="O231" s="192">
        <v>48</v>
      </c>
      <c r="P231" s="192" t="s">
        <v>65</v>
      </c>
      <c r="Q231" s="191" t="s">
        <v>1240</v>
      </c>
      <c r="R231" s="192">
        <v>225</v>
      </c>
      <c r="S231" s="192" t="s">
        <v>365</v>
      </c>
      <c r="T231" s="192" t="s">
        <v>294</v>
      </c>
    </row>
    <row r="232" spans="1:20" s="192" customFormat="1" ht="15.5" x14ac:dyDescent="0.45">
      <c r="A232" s="192" t="s">
        <v>1289</v>
      </c>
      <c r="B232" s="192" t="s">
        <v>1377</v>
      </c>
      <c r="C232" s="191">
        <v>330483</v>
      </c>
      <c r="D232" s="192" t="s">
        <v>298</v>
      </c>
      <c r="E232" s="192" t="s">
        <v>1323</v>
      </c>
      <c r="F232" s="192">
        <v>3</v>
      </c>
      <c r="G232" s="192" t="s">
        <v>285</v>
      </c>
      <c r="H232" s="192" t="s">
        <v>300</v>
      </c>
      <c r="I232" s="192" t="s">
        <v>287</v>
      </c>
      <c r="J232" s="192" t="s">
        <v>288</v>
      </c>
      <c r="K232" s="192" t="s">
        <v>289</v>
      </c>
      <c r="L232" s="192" t="s">
        <v>1290</v>
      </c>
      <c r="M232" s="192" t="s">
        <v>291</v>
      </c>
      <c r="N232" s="193">
        <v>42156</v>
      </c>
      <c r="O232" s="192">
        <v>31</v>
      </c>
      <c r="P232" s="192" t="s">
        <v>65</v>
      </c>
      <c r="Q232" s="191" t="s">
        <v>1291</v>
      </c>
      <c r="R232" s="192">
        <v>190</v>
      </c>
      <c r="S232" s="192" t="s">
        <v>313</v>
      </c>
      <c r="T232" s="192" t="s">
        <v>294</v>
      </c>
    </row>
    <row r="233" spans="1:20" s="192" customFormat="1" ht="15.5" x14ac:dyDescent="0.45">
      <c r="A233" s="192" t="s">
        <v>1052</v>
      </c>
      <c r="B233" s="192" t="s">
        <v>1053</v>
      </c>
      <c r="C233" s="191">
        <v>190978</v>
      </c>
      <c r="D233" s="192" t="s">
        <v>330</v>
      </c>
      <c r="E233" s="192" t="s">
        <v>1322</v>
      </c>
      <c r="F233" s="192">
        <v>23</v>
      </c>
      <c r="G233" s="192" t="s">
        <v>285</v>
      </c>
      <c r="H233" s="192" t="s">
        <v>331</v>
      </c>
      <c r="I233" s="192" t="s">
        <v>361</v>
      </c>
      <c r="J233" s="192" t="s">
        <v>362</v>
      </c>
      <c r="K233" s="192" t="s">
        <v>289</v>
      </c>
      <c r="L233" s="192" t="s">
        <v>1054</v>
      </c>
      <c r="M233" s="192" t="s">
        <v>291</v>
      </c>
      <c r="N233" s="193">
        <v>34881</v>
      </c>
      <c r="O233" s="192">
        <v>53</v>
      </c>
      <c r="P233" s="192" t="s">
        <v>65</v>
      </c>
      <c r="Q233" s="191" t="s">
        <v>1055</v>
      </c>
      <c r="R233" s="192">
        <v>215</v>
      </c>
      <c r="S233" s="192" t="s">
        <v>293</v>
      </c>
      <c r="T233" s="192" t="s">
        <v>294</v>
      </c>
    </row>
    <row r="234" spans="1:20" s="192" customFormat="1" ht="15.5" x14ac:dyDescent="0.45">
      <c r="A234" s="192" t="s">
        <v>298</v>
      </c>
      <c r="B234" s="192" t="s">
        <v>299</v>
      </c>
      <c r="C234" s="191">
        <v>244104</v>
      </c>
      <c r="D234" s="192" t="s">
        <v>359</v>
      </c>
      <c r="E234" s="192" t="s">
        <v>1323</v>
      </c>
      <c r="F234" s="192">
        <v>6</v>
      </c>
      <c r="G234" s="192" t="s">
        <v>319</v>
      </c>
      <c r="H234" s="192" t="s">
        <v>300</v>
      </c>
      <c r="I234" s="192" t="s">
        <v>349</v>
      </c>
      <c r="J234" s="192" t="s">
        <v>350</v>
      </c>
      <c r="K234" s="192" t="s">
        <v>351</v>
      </c>
      <c r="L234" s="192" t="s">
        <v>905</v>
      </c>
      <c r="M234" s="192" t="s">
        <v>342</v>
      </c>
      <c r="N234" s="193">
        <v>41091</v>
      </c>
      <c r="O234" s="192">
        <v>39</v>
      </c>
      <c r="P234" s="192" t="s">
        <v>65</v>
      </c>
      <c r="Q234" s="191" t="s">
        <v>1298</v>
      </c>
      <c r="R234" s="192" t="s">
        <v>461</v>
      </c>
      <c r="S234" s="192" t="s">
        <v>462</v>
      </c>
      <c r="T234" s="192">
        <v>6</v>
      </c>
    </row>
    <row r="235" spans="1:20" s="192" customFormat="1" ht="15.5" x14ac:dyDescent="0.45">
      <c r="A235" s="192" t="s">
        <v>1307</v>
      </c>
      <c r="B235" s="192" t="s">
        <v>1446</v>
      </c>
      <c r="C235" s="191">
        <v>102994</v>
      </c>
      <c r="D235" s="192" t="s">
        <v>347</v>
      </c>
      <c r="E235" s="192" t="s">
        <v>1321</v>
      </c>
      <c r="F235" s="192">
        <v>24</v>
      </c>
      <c r="G235" s="192" t="s">
        <v>319</v>
      </c>
      <c r="H235" s="192" t="s">
        <v>286</v>
      </c>
      <c r="I235" s="192" t="s">
        <v>1309</v>
      </c>
      <c r="J235" s="192" t="s">
        <v>1310</v>
      </c>
      <c r="K235" s="192" t="s">
        <v>1311</v>
      </c>
      <c r="L235" s="192" t="s">
        <v>1312</v>
      </c>
      <c r="M235" s="192" t="s">
        <v>324</v>
      </c>
      <c r="N235" s="193">
        <v>34582</v>
      </c>
      <c r="O235" s="192">
        <v>47</v>
      </c>
      <c r="P235" s="192" t="s">
        <v>67</v>
      </c>
      <c r="Q235" s="191" t="s">
        <v>1313</v>
      </c>
      <c r="R235" s="192">
        <v>335</v>
      </c>
      <c r="S235" s="192" t="s">
        <v>503</v>
      </c>
      <c r="T235" s="192" t="s">
        <v>541</v>
      </c>
    </row>
    <row r="236" spans="1:20" s="192" customFormat="1" ht="15.5" x14ac:dyDescent="0.45">
      <c r="A236" s="190" t="s">
        <v>1315</v>
      </c>
      <c r="B236" s="190" t="s">
        <v>1360</v>
      </c>
      <c r="C236" s="195">
        <v>102946</v>
      </c>
      <c r="D236" s="190" t="s">
        <v>413</v>
      </c>
      <c r="E236" s="190" t="s">
        <v>1321</v>
      </c>
      <c r="F236" s="190">
        <v>12</v>
      </c>
      <c r="G236" s="190" t="s">
        <v>285</v>
      </c>
      <c r="H236" s="190" t="s">
        <v>286</v>
      </c>
      <c r="I236" s="190" t="s">
        <v>287</v>
      </c>
      <c r="J236" s="190" t="s">
        <v>288</v>
      </c>
      <c r="K236" s="190" t="s">
        <v>289</v>
      </c>
      <c r="L236" s="190" t="s">
        <v>436</v>
      </c>
      <c r="M236" s="190" t="s">
        <v>291</v>
      </c>
      <c r="N236" s="196">
        <v>38927</v>
      </c>
      <c r="O236" s="190">
        <v>60</v>
      </c>
      <c r="P236" s="190" t="s">
        <v>65</v>
      </c>
      <c r="Q236" s="195" t="s">
        <v>1316</v>
      </c>
      <c r="R236" s="190">
        <v>215</v>
      </c>
      <c r="S236" s="190" t="s">
        <v>293</v>
      </c>
      <c r="T236" s="190" t="s">
        <v>334</v>
      </c>
    </row>
    <row r="237" spans="1:20" s="192" customFormat="1" ht="15.5" x14ac:dyDescent="0.45">
      <c r="A237" s="192" t="s">
        <v>1318</v>
      </c>
      <c r="B237" s="192" t="s">
        <v>1447</v>
      </c>
      <c r="C237" s="191">
        <v>288570</v>
      </c>
      <c r="D237" s="192" t="s">
        <v>298</v>
      </c>
      <c r="E237" s="192" t="s">
        <v>1323</v>
      </c>
      <c r="F237" s="192">
        <v>4</v>
      </c>
      <c r="G237" s="192" t="s">
        <v>285</v>
      </c>
      <c r="H237" s="192" t="s">
        <v>300</v>
      </c>
      <c r="I237" s="192" t="s">
        <v>287</v>
      </c>
      <c r="J237" s="192" t="s">
        <v>288</v>
      </c>
      <c r="K237" s="192" t="s">
        <v>289</v>
      </c>
      <c r="L237" s="192" t="s">
        <v>934</v>
      </c>
      <c r="M237" s="192" t="s">
        <v>291</v>
      </c>
      <c r="N237" s="193">
        <v>41730</v>
      </c>
      <c r="O237" s="192">
        <v>43</v>
      </c>
      <c r="P237" s="192" t="s">
        <v>65</v>
      </c>
      <c r="Q237" s="191" t="s">
        <v>1320</v>
      </c>
      <c r="R237" s="192">
        <v>225</v>
      </c>
      <c r="S237" s="192" t="s">
        <v>365</v>
      </c>
      <c r="T237" s="192" t="s">
        <v>977</v>
      </c>
    </row>
  </sheetData>
  <autoFilter ref="A1:T237" xr:uid="{00000000-0009-0000-0000-000007000000}">
    <sortState ref="A2:T237">
      <sortCondition ref="A1:A237"/>
    </sortState>
  </autoFilter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058A4-76B7-470E-8A01-F1A3976A192D}">
  <dimension ref="A1:G223"/>
  <sheetViews>
    <sheetView tabSelected="1" topLeftCell="A203" zoomScale="80" zoomScaleNormal="80" workbookViewId="0">
      <selection activeCell="H223" sqref="H223"/>
    </sheetView>
  </sheetViews>
  <sheetFormatPr baseColWidth="10" defaultColWidth="16.6328125" defaultRowHeight="14.5" x14ac:dyDescent="0.35"/>
  <cols>
    <col min="1" max="1" width="17.36328125" customWidth="1"/>
    <col min="4" max="4" width="15.1796875" customWidth="1"/>
    <col min="5" max="5" width="17.36328125" customWidth="1"/>
    <col min="6" max="6" width="19" customWidth="1"/>
  </cols>
  <sheetData>
    <row r="1" spans="1:7" ht="15" thickBot="1" x14ac:dyDescent="0.4"/>
    <row r="2" spans="1:7" ht="29" customHeight="1" thickBot="1" x14ac:dyDescent="0.4">
      <c r="A2" s="282" t="s">
        <v>1452</v>
      </c>
      <c r="B2" s="283" t="s">
        <v>1453</v>
      </c>
      <c r="C2" s="283" t="s">
        <v>1326</v>
      </c>
      <c r="D2" s="284" t="s">
        <v>1454</v>
      </c>
      <c r="E2" s="283" t="s">
        <v>1463</v>
      </c>
      <c r="F2" s="283" t="s">
        <v>1464</v>
      </c>
      <c r="G2" s="283" t="s">
        <v>1465</v>
      </c>
    </row>
    <row r="3" spans="1:7" x14ac:dyDescent="0.35">
      <c r="A3" s="275" t="s">
        <v>282</v>
      </c>
      <c r="B3" s="285" t="s">
        <v>1355</v>
      </c>
      <c r="C3" s="276" t="s">
        <v>1459</v>
      </c>
      <c r="D3" s="286" t="s">
        <v>284</v>
      </c>
      <c r="E3" s="277" t="s">
        <v>1331</v>
      </c>
      <c r="F3" s="287">
        <v>43625</v>
      </c>
      <c r="G3" s="278" t="s">
        <v>262</v>
      </c>
    </row>
    <row r="4" spans="1:7" x14ac:dyDescent="0.35">
      <c r="A4" s="279" t="s">
        <v>296</v>
      </c>
      <c r="B4" s="265" t="s">
        <v>1358</v>
      </c>
      <c r="C4" s="266" t="s">
        <v>1455</v>
      </c>
      <c r="D4" s="267" t="s">
        <v>298</v>
      </c>
      <c r="E4" s="264" t="s">
        <v>1331</v>
      </c>
      <c r="F4" s="270">
        <v>43506</v>
      </c>
      <c r="G4" s="280" t="s">
        <v>261</v>
      </c>
    </row>
    <row r="5" spans="1:7" x14ac:dyDescent="0.35">
      <c r="A5" s="279" t="s">
        <v>296</v>
      </c>
      <c r="B5" s="265" t="s">
        <v>1358</v>
      </c>
      <c r="C5" s="266" t="s">
        <v>1455</v>
      </c>
      <c r="D5" s="267" t="s">
        <v>298</v>
      </c>
      <c r="E5" s="264" t="s">
        <v>1467</v>
      </c>
      <c r="F5" s="270">
        <v>43739</v>
      </c>
      <c r="G5" s="280" t="s">
        <v>264</v>
      </c>
    </row>
    <row r="6" spans="1:7" x14ac:dyDescent="0.35">
      <c r="A6" s="279" t="s">
        <v>296</v>
      </c>
      <c r="B6" s="265" t="s">
        <v>1358</v>
      </c>
      <c r="C6" s="266" t="s">
        <v>1455</v>
      </c>
      <c r="D6" s="267" t="s">
        <v>298</v>
      </c>
      <c r="E6" s="268" t="s">
        <v>1338</v>
      </c>
      <c r="F6" s="264" t="s">
        <v>1456</v>
      </c>
      <c r="G6" s="280"/>
    </row>
    <row r="7" spans="1:7" x14ac:dyDescent="0.35">
      <c r="A7" s="279" t="s">
        <v>316</v>
      </c>
      <c r="B7" s="272" t="s">
        <v>1359</v>
      </c>
      <c r="C7" s="266" t="s">
        <v>1459</v>
      </c>
      <c r="D7" s="269" t="s">
        <v>368</v>
      </c>
      <c r="E7" s="264" t="s">
        <v>1331</v>
      </c>
      <c r="F7" s="270">
        <v>43625</v>
      </c>
      <c r="G7" s="280" t="s">
        <v>262</v>
      </c>
    </row>
    <row r="8" spans="1:7" x14ac:dyDescent="0.35">
      <c r="A8" s="279" t="s">
        <v>316</v>
      </c>
      <c r="B8" s="272" t="s">
        <v>1360</v>
      </c>
      <c r="C8" s="266" t="s">
        <v>1459</v>
      </c>
      <c r="D8" s="269" t="s">
        <v>317</v>
      </c>
      <c r="E8" s="264" t="s">
        <v>1331</v>
      </c>
      <c r="F8" s="289">
        <v>42084</v>
      </c>
      <c r="G8" s="280" t="s">
        <v>261</v>
      </c>
    </row>
    <row r="9" spans="1:7" x14ac:dyDescent="0.35">
      <c r="A9" s="279" t="s">
        <v>309</v>
      </c>
      <c r="B9" s="269" t="s">
        <v>1105</v>
      </c>
      <c r="C9" s="266" t="s">
        <v>1455</v>
      </c>
      <c r="D9" s="267" t="s">
        <v>298</v>
      </c>
      <c r="E9" s="264" t="s">
        <v>1331</v>
      </c>
      <c r="F9" s="270">
        <v>43506</v>
      </c>
      <c r="G9" s="280" t="s">
        <v>261</v>
      </c>
    </row>
    <row r="10" spans="1:7" x14ac:dyDescent="0.35">
      <c r="A10" s="279" t="s">
        <v>309</v>
      </c>
      <c r="B10" s="269" t="s">
        <v>1105</v>
      </c>
      <c r="C10" s="266" t="s">
        <v>1455</v>
      </c>
      <c r="D10" s="267" t="s">
        <v>298</v>
      </c>
      <c r="E10" s="268" t="s">
        <v>1338</v>
      </c>
      <c r="F10" s="270">
        <v>43608</v>
      </c>
      <c r="G10" s="280" t="s">
        <v>262</v>
      </c>
    </row>
    <row r="11" spans="1:7" x14ac:dyDescent="0.35">
      <c r="A11" s="279" t="s">
        <v>393</v>
      </c>
      <c r="B11" s="272" t="s">
        <v>1500</v>
      </c>
      <c r="C11" s="266" t="s">
        <v>1459</v>
      </c>
      <c r="D11" s="269" t="s">
        <v>368</v>
      </c>
      <c r="E11" s="264" t="s">
        <v>1328</v>
      </c>
      <c r="F11" s="270">
        <v>43541</v>
      </c>
      <c r="G11" s="280" t="s">
        <v>261</v>
      </c>
    </row>
    <row r="12" spans="1:7" x14ac:dyDescent="0.35">
      <c r="A12" s="279" t="s">
        <v>399</v>
      </c>
      <c r="B12" s="272" t="s">
        <v>1359</v>
      </c>
      <c r="C12" s="266" t="s">
        <v>1459</v>
      </c>
      <c r="D12" s="269" t="s">
        <v>260</v>
      </c>
      <c r="E12" s="264" t="s">
        <v>1331</v>
      </c>
      <c r="F12" s="270">
        <v>42084</v>
      </c>
      <c r="G12" s="280" t="s">
        <v>261</v>
      </c>
    </row>
    <row r="13" spans="1:7" x14ac:dyDescent="0.35">
      <c r="A13" s="279" t="s">
        <v>407</v>
      </c>
      <c r="B13" s="272" t="s">
        <v>1362</v>
      </c>
      <c r="C13" s="266" t="s">
        <v>1459</v>
      </c>
      <c r="D13" s="269" t="s">
        <v>284</v>
      </c>
      <c r="E13" s="264" t="s">
        <v>1328</v>
      </c>
      <c r="F13" s="270">
        <v>42102</v>
      </c>
      <c r="G13" s="280" t="s">
        <v>262</v>
      </c>
    </row>
    <row r="14" spans="1:7" x14ac:dyDescent="0.35">
      <c r="A14" s="279" t="s">
        <v>921</v>
      </c>
      <c r="B14" s="265" t="s">
        <v>1364</v>
      </c>
      <c r="C14" s="266" t="s">
        <v>1455</v>
      </c>
      <c r="D14" s="267" t="s">
        <v>298</v>
      </c>
      <c r="E14" s="264" t="s">
        <v>1331</v>
      </c>
      <c r="F14" s="270">
        <v>43506</v>
      </c>
      <c r="G14" s="280" t="s">
        <v>261</v>
      </c>
    </row>
    <row r="15" spans="1:7" x14ac:dyDescent="0.35">
      <c r="A15" s="279" t="s">
        <v>921</v>
      </c>
      <c r="B15" s="265" t="s">
        <v>1364</v>
      </c>
      <c r="C15" s="266" t="s">
        <v>1455</v>
      </c>
      <c r="D15" s="271" t="s">
        <v>298</v>
      </c>
      <c r="E15" s="268" t="s">
        <v>1338</v>
      </c>
      <c r="F15" s="270">
        <v>43608</v>
      </c>
      <c r="G15" s="280" t="s">
        <v>262</v>
      </c>
    </row>
    <row r="16" spans="1:7" x14ac:dyDescent="0.35">
      <c r="A16" s="279" t="s">
        <v>411</v>
      </c>
      <c r="B16" s="272" t="s">
        <v>1484</v>
      </c>
      <c r="C16" s="266" t="s">
        <v>1459</v>
      </c>
      <c r="D16" s="269" t="s">
        <v>413</v>
      </c>
      <c r="E16" s="264" t="s">
        <v>1331</v>
      </c>
      <c r="F16" s="270">
        <v>43625</v>
      </c>
      <c r="G16" s="280" t="s">
        <v>262</v>
      </c>
    </row>
    <row r="17" spans="1:7" x14ac:dyDescent="0.35">
      <c r="A17" s="279" t="s">
        <v>424</v>
      </c>
      <c r="B17" s="272" t="s">
        <v>1368</v>
      </c>
      <c r="C17" s="266" t="s">
        <v>1459</v>
      </c>
      <c r="D17" s="274" t="s">
        <v>426</v>
      </c>
      <c r="E17" s="264" t="s">
        <v>1328</v>
      </c>
      <c r="F17" s="270">
        <v>43541</v>
      </c>
      <c r="G17" s="280" t="s">
        <v>261</v>
      </c>
    </row>
    <row r="18" spans="1:7" x14ac:dyDescent="0.35">
      <c r="A18" s="279" t="s">
        <v>1145</v>
      </c>
      <c r="B18" s="272" t="s">
        <v>1058</v>
      </c>
      <c r="C18" s="266" t="s">
        <v>1322</v>
      </c>
      <c r="D18" s="269" t="s">
        <v>330</v>
      </c>
      <c r="E18" s="268" t="s">
        <v>1338</v>
      </c>
      <c r="F18" s="270">
        <v>43553</v>
      </c>
      <c r="G18" s="280" t="s">
        <v>261</v>
      </c>
    </row>
    <row r="19" spans="1:7" x14ac:dyDescent="0.35">
      <c r="A19" s="279" t="s">
        <v>927</v>
      </c>
      <c r="B19" s="265" t="s">
        <v>928</v>
      </c>
      <c r="C19" s="266" t="s">
        <v>1455</v>
      </c>
      <c r="D19" s="267" t="s">
        <v>298</v>
      </c>
      <c r="E19" s="264" t="s">
        <v>1331</v>
      </c>
      <c r="F19" s="270" t="s">
        <v>522</v>
      </c>
      <c r="G19" s="280"/>
    </row>
    <row r="20" spans="1:7" x14ac:dyDescent="0.35">
      <c r="A20" s="279" t="s">
        <v>434</v>
      </c>
      <c r="B20" s="272" t="s">
        <v>1058</v>
      </c>
      <c r="C20" s="266" t="s">
        <v>1459</v>
      </c>
      <c r="D20" s="269" t="s">
        <v>413</v>
      </c>
      <c r="E20" s="264" t="s">
        <v>1328</v>
      </c>
      <c r="F20" s="270">
        <v>43534</v>
      </c>
      <c r="G20" s="280" t="s">
        <v>261</v>
      </c>
    </row>
    <row r="21" spans="1:7" x14ac:dyDescent="0.35">
      <c r="A21" s="279" t="s">
        <v>434</v>
      </c>
      <c r="B21" s="272" t="s">
        <v>1058</v>
      </c>
      <c r="C21" s="266" t="s">
        <v>1459</v>
      </c>
      <c r="D21" s="269" t="s">
        <v>413</v>
      </c>
      <c r="E21" s="264" t="s">
        <v>1331</v>
      </c>
      <c r="F21" s="270">
        <v>43625</v>
      </c>
      <c r="G21" s="280" t="s">
        <v>262</v>
      </c>
    </row>
    <row r="22" spans="1:7" x14ac:dyDescent="0.35">
      <c r="A22" s="279" t="s">
        <v>434</v>
      </c>
      <c r="B22" s="272" t="s">
        <v>1058</v>
      </c>
      <c r="C22" s="266" t="s">
        <v>1459</v>
      </c>
      <c r="D22" s="269" t="s">
        <v>413</v>
      </c>
      <c r="E22" s="268" t="s">
        <v>1338</v>
      </c>
      <c r="F22" s="270">
        <v>43742</v>
      </c>
      <c r="G22" s="280" t="s">
        <v>264</v>
      </c>
    </row>
    <row r="23" spans="1:7" x14ac:dyDescent="0.35">
      <c r="A23" s="291" t="s">
        <v>1469</v>
      </c>
      <c r="B23" s="288" t="s">
        <v>1470</v>
      </c>
      <c r="C23" s="266" t="s">
        <v>1455</v>
      </c>
      <c r="D23" s="267" t="s">
        <v>298</v>
      </c>
      <c r="E23" s="264" t="s">
        <v>1331</v>
      </c>
      <c r="F23" s="270">
        <v>43506</v>
      </c>
      <c r="G23" s="280" t="s">
        <v>261</v>
      </c>
    </row>
    <row r="24" spans="1:7" x14ac:dyDescent="0.35">
      <c r="A24" s="291" t="s">
        <v>1471</v>
      </c>
      <c r="B24" s="288" t="s">
        <v>1472</v>
      </c>
      <c r="C24" s="266" t="s">
        <v>1455</v>
      </c>
      <c r="D24" s="267" t="s">
        <v>298</v>
      </c>
      <c r="E24" s="264" t="s">
        <v>1331</v>
      </c>
      <c r="F24" s="270">
        <v>43506</v>
      </c>
      <c r="G24" s="280" t="s">
        <v>261</v>
      </c>
    </row>
    <row r="25" spans="1:7" x14ac:dyDescent="0.35">
      <c r="A25" s="279" t="s">
        <v>439</v>
      </c>
      <c r="B25" s="272" t="s">
        <v>1371</v>
      </c>
      <c r="C25" s="266" t="s">
        <v>1459</v>
      </c>
      <c r="D25" s="274" t="s">
        <v>368</v>
      </c>
      <c r="E25" s="264" t="s">
        <v>1328</v>
      </c>
      <c r="F25" s="270">
        <v>43534</v>
      </c>
      <c r="G25" s="280" t="s">
        <v>261</v>
      </c>
    </row>
    <row r="26" spans="1:7" x14ac:dyDescent="0.35">
      <c r="A26" s="279" t="s">
        <v>439</v>
      </c>
      <c r="B26" s="272" t="s">
        <v>1371</v>
      </c>
      <c r="C26" s="266" t="s">
        <v>1459</v>
      </c>
      <c r="D26" s="274" t="s">
        <v>368</v>
      </c>
      <c r="E26" s="264" t="s">
        <v>1331</v>
      </c>
      <c r="F26" s="270">
        <v>43625</v>
      </c>
      <c r="G26" s="280" t="s">
        <v>262</v>
      </c>
    </row>
    <row r="27" spans="1:7" x14ac:dyDescent="0.35">
      <c r="A27" s="279" t="s">
        <v>444</v>
      </c>
      <c r="B27" s="272" t="s">
        <v>1125</v>
      </c>
      <c r="C27" s="266" t="s">
        <v>1459</v>
      </c>
      <c r="D27" s="269" t="s">
        <v>368</v>
      </c>
      <c r="E27" s="264" t="s">
        <v>1328</v>
      </c>
      <c r="F27" s="270">
        <v>43543</v>
      </c>
      <c r="G27" s="280" t="s">
        <v>261</v>
      </c>
    </row>
    <row r="28" spans="1:7" x14ac:dyDescent="0.35">
      <c r="A28" s="279" t="s">
        <v>444</v>
      </c>
      <c r="B28" s="272" t="s">
        <v>1125</v>
      </c>
      <c r="C28" s="266" t="s">
        <v>1459</v>
      </c>
      <c r="D28" s="269" t="s">
        <v>368</v>
      </c>
      <c r="E28" s="264" t="s">
        <v>1331</v>
      </c>
      <c r="F28" s="270">
        <v>43625</v>
      </c>
      <c r="G28" s="280" t="s">
        <v>262</v>
      </c>
    </row>
    <row r="29" spans="1:7" x14ac:dyDescent="0.35">
      <c r="A29" s="279" t="s">
        <v>1473</v>
      </c>
      <c r="B29" s="265" t="s">
        <v>933</v>
      </c>
      <c r="C29" s="266" t="s">
        <v>1455</v>
      </c>
      <c r="D29" s="267" t="s">
        <v>298</v>
      </c>
      <c r="E29" s="264" t="s">
        <v>1331</v>
      </c>
      <c r="F29" s="270" t="s">
        <v>522</v>
      </c>
      <c r="G29" s="280"/>
    </row>
    <row r="30" spans="1:7" x14ac:dyDescent="0.35">
      <c r="A30" s="279" t="s">
        <v>1062</v>
      </c>
      <c r="B30" s="272" t="s">
        <v>237</v>
      </c>
      <c r="C30" s="266" t="s">
        <v>1322</v>
      </c>
      <c r="D30" s="269" t="s">
        <v>330</v>
      </c>
      <c r="E30" s="264" t="s">
        <v>1328</v>
      </c>
      <c r="F30" s="270" t="s">
        <v>1497</v>
      </c>
      <c r="G30" s="280" t="s">
        <v>263</v>
      </c>
    </row>
    <row r="31" spans="1:7" x14ac:dyDescent="0.35">
      <c r="A31" s="279" t="s">
        <v>1162</v>
      </c>
      <c r="B31" s="272" t="s">
        <v>1163</v>
      </c>
      <c r="C31" s="266" t="s">
        <v>1322</v>
      </c>
      <c r="D31" s="269" t="s">
        <v>330</v>
      </c>
      <c r="E31" s="264" t="s">
        <v>1328</v>
      </c>
      <c r="F31" s="270" t="s">
        <v>1497</v>
      </c>
      <c r="G31" s="280" t="s">
        <v>263</v>
      </c>
    </row>
    <row r="32" spans="1:7" x14ac:dyDescent="0.35">
      <c r="A32" s="279" t="s">
        <v>1162</v>
      </c>
      <c r="B32" s="272" t="s">
        <v>1163</v>
      </c>
      <c r="C32" s="266" t="s">
        <v>1322</v>
      </c>
      <c r="D32" s="269" t="s">
        <v>330</v>
      </c>
      <c r="E32" s="268" t="s">
        <v>1338</v>
      </c>
      <c r="F32" s="270">
        <v>43251</v>
      </c>
      <c r="G32" s="280" t="s">
        <v>262</v>
      </c>
    </row>
    <row r="33" spans="1:7" x14ac:dyDescent="0.35">
      <c r="A33" s="279" t="s">
        <v>464</v>
      </c>
      <c r="B33" s="272" t="s">
        <v>1372</v>
      </c>
      <c r="C33" s="266" t="s">
        <v>1459</v>
      </c>
      <c r="D33" s="269" t="s">
        <v>284</v>
      </c>
      <c r="E33" s="264" t="s">
        <v>1331</v>
      </c>
      <c r="F33" s="270">
        <v>43625</v>
      </c>
      <c r="G33" s="280" t="s">
        <v>262</v>
      </c>
    </row>
    <row r="34" spans="1:7" x14ac:dyDescent="0.35">
      <c r="A34" s="279" t="s">
        <v>468</v>
      </c>
      <c r="B34" s="272" t="s">
        <v>1373</v>
      </c>
      <c r="C34" s="266" t="s">
        <v>1459</v>
      </c>
      <c r="D34" s="269" t="s">
        <v>1466</v>
      </c>
      <c r="E34" s="268" t="s">
        <v>1338</v>
      </c>
      <c r="F34" s="270">
        <v>43742</v>
      </c>
      <c r="G34" s="280" t="s">
        <v>264</v>
      </c>
    </row>
    <row r="35" spans="1:7" x14ac:dyDescent="0.35">
      <c r="A35" s="279" t="s">
        <v>472</v>
      </c>
      <c r="B35" s="272" t="s">
        <v>1109</v>
      </c>
      <c r="C35" s="266" t="s">
        <v>1459</v>
      </c>
      <c r="D35" s="269" t="s">
        <v>413</v>
      </c>
      <c r="E35" s="264" t="s">
        <v>1331</v>
      </c>
      <c r="F35" s="270">
        <v>43625</v>
      </c>
      <c r="G35" s="280" t="s">
        <v>262</v>
      </c>
    </row>
    <row r="36" spans="1:7" x14ac:dyDescent="0.35">
      <c r="A36" s="279" t="s">
        <v>937</v>
      </c>
      <c r="B36" s="265" t="s">
        <v>1000</v>
      </c>
      <c r="C36" s="266" t="s">
        <v>1455</v>
      </c>
      <c r="D36" s="267" t="s">
        <v>298</v>
      </c>
      <c r="E36" s="264" t="s">
        <v>1331</v>
      </c>
      <c r="F36" s="270">
        <v>43506</v>
      </c>
      <c r="G36" s="280" t="s">
        <v>261</v>
      </c>
    </row>
    <row r="37" spans="1:7" x14ac:dyDescent="0.35">
      <c r="A37" s="279" t="s">
        <v>475</v>
      </c>
      <c r="B37" s="272" t="s">
        <v>1190</v>
      </c>
      <c r="C37" s="266" t="s">
        <v>1459</v>
      </c>
      <c r="D37" s="269" t="s">
        <v>413</v>
      </c>
      <c r="E37" s="264" t="s">
        <v>1328</v>
      </c>
      <c r="F37" s="270">
        <v>43534</v>
      </c>
      <c r="G37" s="280" t="s">
        <v>261</v>
      </c>
    </row>
    <row r="38" spans="1:7" x14ac:dyDescent="0.35">
      <c r="A38" s="279" t="s">
        <v>942</v>
      </c>
      <c r="B38" s="265" t="s">
        <v>1374</v>
      </c>
      <c r="C38" s="266" t="s">
        <v>1455</v>
      </c>
      <c r="D38" s="271" t="s">
        <v>298</v>
      </c>
      <c r="E38" s="264" t="s">
        <v>1328</v>
      </c>
      <c r="F38" s="270" t="s">
        <v>1497</v>
      </c>
      <c r="G38" s="280" t="s">
        <v>262</v>
      </c>
    </row>
    <row r="39" spans="1:7" x14ac:dyDescent="0.35">
      <c r="A39" s="279" t="s">
        <v>942</v>
      </c>
      <c r="B39" s="265" t="s">
        <v>1374</v>
      </c>
      <c r="C39" s="266" t="s">
        <v>1455</v>
      </c>
      <c r="D39" s="267" t="s">
        <v>298</v>
      </c>
      <c r="E39" s="264" t="s">
        <v>1331</v>
      </c>
      <c r="F39" s="270" t="s">
        <v>522</v>
      </c>
      <c r="G39" s="280"/>
    </row>
    <row r="40" spans="1:7" x14ac:dyDescent="0.35">
      <c r="A40" s="279" t="s">
        <v>947</v>
      </c>
      <c r="B40" s="265" t="s">
        <v>928</v>
      </c>
      <c r="C40" s="266" t="s">
        <v>1455</v>
      </c>
      <c r="D40" s="267" t="s">
        <v>298</v>
      </c>
      <c r="E40" s="264" t="s">
        <v>1331</v>
      </c>
      <c r="F40" s="270">
        <v>43506</v>
      </c>
      <c r="G40" s="280" t="s">
        <v>261</v>
      </c>
    </row>
    <row r="41" spans="1:7" x14ac:dyDescent="0.35">
      <c r="A41" s="279" t="s">
        <v>947</v>
      </c>
      <c r="B41" s="265" t="s">
        <v>928</v>
      </c>
      <c r="C41" s="266" t="s">
        <v>1455</v>
      </c>
      <c r="D41" s="271" t="s">
        <v>298</v>
      </c>
      <c r="E41" s="268" t="s">
        <v>1338</v>
      </c>
      <c r="F41" s="270">
        <v>43608</v>
      </c>
      <c r="G41" s="280" t="s">
        <v>262</v>
      </c>
    </row>
    <row r="42" spans="1:7" x14ac:dyDescent="0.35">
      <c r="A42" s="279" t="s">
        <v>953</v>
      </c>
      <c r="B42" s="265" t="s">
        <v>954</v>
      </c>
      <c r="C42" s="266" t="s">
        <v>1455</v>
      </c>
      <c r="D42" s="271" t="s">
        <v>359</v>
      </c>
      <c r="E42" s="264" t="s">
        <v>1331</v>
      </c>
      <c r="F42" s="270">
        <v>43506</v>
      </c>
      <c r="G42" s="280" t="s">
        <v>261</v>
      </c>
    </row>
    <row r="43" spans="1:7" x14ac:dyDescent="0.35">
      <c r="A43" s="279" t="s">
        <v>958</v>
      </c>
      <c r="B43" s="265" t="s">
        <v>1474</v>
      </c>
      <c r="C43" s="266" t="s">
        <v>1455</v>
      </c>
      <c r="D43" s="271" t="s">
        <v>298</v>
      </c>
      <c r="E43" s="264" t="s">
        <v>1331</v>
      </c>
      <c r="F43" s="270">
        <v>43506</v>
      </c>
      <c r="G43" s="280" t="s">
        <v>261</v>
      </c>
    </row>
    <row r="44" spans="1:7" x14ac:dyDescent="0.35">
      <c r="A44" s="279" t="s">
        <v>1151</v>
      </c>
      <c r="B44" s="272" t="s">
        <v>987</v>
      </c>
      <c r="C44" s="266" t="s">
        <v>1322</v>
      </c>
      <c r="D44" s="269" t="s">
        <v>330</v>
      </c>
      <c r="E44" s="264" t="s">
        <v>1328</v>
      </c>
      <c r="F44" s="270">
        <v>43816</v>
      </c>
      <c r="G44" s="280" t="s">
        <v>264</v>
      </c>
    </row>
    <row r="45" spans="1:7" x14ac:dyDescent="0.35">
      <c r="A45" s="291" t="s">
        <v>1330</v>
      </c>
      <c r="B45" s="288" t="s">
        <v>1352</v>
      </c>
      <c r="C45" s="266" t="s">
        <v>1455</v>
      </c>
      <c r="D45" s="267" t="s">
        <v>359</v>
      </c>
      <c r="E45" s="264" t="s">
        <v>1331</v>
      </c>
      <c r="F45" s="270" t="s">
        <v>522</v>
      </c>
      <c r="G45" s="280"/>
    </row>
    <row r="46" spans="1:7" x14ac:dyDescent="0.35">
      <c r="A46" s="279" t="s">
        <v>481</v>
      </c>
      <c r="B46" s="272" t="s">
        <v>1458</v>
      </c>
      <c r="C46" s="266" t="s">
        <v>1459</v>
      </c>
      <c r="D46" s="269" t="s">
        <v>368</v>
      </c>
      <c r="E46" s="264" t="s">
        <v>1331</v>
      </c>
      <c r="F46" s="270">
        <v>43625</v>
      </c>
      <c r="G46" s="280" t="s">
        <v>262</v>
      </c>
    </row>
    <row r="47" spans="1:7" x14ac:dyDescent="0.35">
      <c r="A47" s="279" t="s">
        <v>485</v>
      </c>
      <c r="B47" s="272" t="s">
        <v>1474</v>
      </c>
      <c r="C47" s="266" t="s">
        <v>1459</v>
      </c>
      <c r="D47" s="269" t="s">
        <v>413</v>
      </c>
      <c r="E47" s="264" t="s">
        <v>1331</v>
      </c>
      <c r="F47" s="270">
        <v>43625</v>
      </c>
      <c r="G47" s="280" t="s">
        <v>262</v>
      </c>
    </row>
    <row r="48" spans="1:7" x14ac:dyDescent="0.35">
      <c r="A48" s="279" t="s">
        <v>493</v>
      </c>
      <c r="B48" s="272" t="s">
        <v>1379</v>
      </c>
      <c r="C48" s="266" t="s">
        <v>1459</v>
      </c>
      <c r="D48" s="269" t="s">
        <v>284</v>
      </c>
      <c r="E48" s="264" t="s">
        <v>1328</v>
      </c>
      <c r="F48" s="270">
        <v>43352</v>
      </c>
      <c r="G48" s="280" t="s">
        <v>263</v>
      </c>
    </row>
    <row r="49" spans="1:7" x14ac:dyDescent="0.35">
      <c r="A49" s="279" t="s">
        <v>493</v>
      </c>
      <c r="B49" s="272" t="s">
        <v>1379</v>
      </c>
      <c r="C49" s="266" t="s">
        <v>1459</v>
      </c>
      <c r="D49" s="269" t="s">
        <v>284</v>
      </c>
      <c r="E49" s="268" t="s">
        <v>1338</v>
      </c>
      <c r="F49" s="270">
        <v>43154</v>
      </c>
      <c r="G49" s="280" t="s">
        <v>261</v>
      </c>
    </row>
    <row r="50" spans="1:7" x14ac:dyDescent="0.35">
      <c r="A50" s="279" t="s">
        <v>505</v>
      </c>
      <c r="B50" s="272" t="s">
        <v>1010</v>
      </c>
      <c r="C50" s="266" t="s">
        <v>1459</v>
      </c>
      <c r="D50" s="269" t="s">
        <v>413</v>
      </c>
      <c r="E50" s="264" t="s">
        <v>1331</v>
      </c>
      <c r="F50" s="270">
        <v>43625</v>
      </c>
      <c r="G50" s="280" t="s">
        <v>262</v>
      </c>
    </row>
    <row r="51" spans="1:7" x14ac:dyDescent="0.35">
      <c r="A51" s="279" t="s">
        <v>509</v>
      </c>
      <c r="B51" s="272" t="s">
        <v>1048</v>
      </c>
      <c r="C51" s="266" t="s">
        <v>1459</v>
      </c>
      <c r="D51" s="274" t="s">
        <v>426</v>
      </c>
      <c r="E51" s="264" t="s">
        <v>1328</v>
      </c>
      <c r="F51" s="270">
        <v>43543</v>
      </c>
      <c r="G51" s="280" t="s">
        <v>261</v>
      </c>
    </row>
    <row r="52" spans="1:7" x14ac:dyDescent="0.35">
      <c r="A52" s="279" t="s">
        <v>509</v>
      </c>
      <c r="B52" s="272" t="s">
        <v>1048</v>
      </c>
      <c r="C52" s="266" t="s">
        <v>1459</v>
      </c>
      <c r="D52" s="274" t="s">
        <v>426</v>
      </c>
      <c r="E52" s="264" t="s">
        <v>1331</v>
      </c>
      <c r="F52" s="270">
        <v>43625</v>
      </c>
      <c r="G52" s="280" t="s">
        <v>262</v>
      </c>
    </row>
    <row r="53" spans="1:7" x14ac:dyDescent="0.35">
      <c r="A53" s="279" t="s">
        <v>968</v>
      </c>
      <c r="B53" s="265" t="s">
        <v>1381</v>
      </c>
      <c r="C53" s="266" t="s">
        <v>1455</v>
      </c>
      <c r="D53" s="267" t="s">
        <v>298</v>
      </c>
      <c r="E53" s="264" t="s">
        <v>1331</v>
      </c>
      <c r="F53" s="270">
        <v>43506</v>
      </c>
      <c r="G53" s="280" t="s">
        <v>261</v>
      </c>
    </row>
    <row r="54" spans="1:7" x14ac:dyDescent="0.35">
      <c r="A54" s="279" t="s">
        <v>968</v>
      </c>
      <c r="B54" s="265" t="s">
        <v>1381</v>
      </c>
      <c r="C54" s="266" t="s">
        <v>1455</v>
      </c>
      <c r="D54" s="267" t="s">
        <v>298</v>
      </c>
      <c r="E54" s="264" t="s">
        <v>1467</v>
      </c>
      <c r="F54" s="270">
        <v>43739</v>
      </c>
      <c r="G54" s="280" t="s">
        <v>264</v>
      </c>
    </row>
    <row r="55" spans="1:7" x14ac:dyDescent="0.35">
      <c r="A55" s="279" t="s">
        <v>971</v>
      </c>
      <c r="B55" s="265" t="s">
        <v>1379</v>
      </c>
      <c r="C55" s="266" t="s">
        <v>1455</v>
      </c>
      <c r="D55" s="267" t="s">
        <v>953</v>
      </c>
      <c r="E55" s="264" t="s">
        <v>1331</v>
      </c>
      <c r="F55" s="270">
        <v>43506</v>
      </c>
      <c r="G55" s="280" t="s">
        <v>261</v>
      </c>
    </row>
    <row r="56" spans="1:7" x14ac:dyDescent="0.35">
      <c r="A56" s="279" t="s">
        <v>515</v>
      </c>
      <c r="B56" s="273" t="s">
        <v>1460</v>
      </c>
      <c r="C56" s="266" t="s">
        <v>1459</v>
      </c>
      <c r="D56" s="269" t="s">
        <v>383</v>
      </c>
      <c r="E56" s="264" t="s">
        <v>1331</v>
      </c>
      <c r="F56" s="270">
        <v>43625</v>
      </c>
      <c r="G56" s="280" t="s">
        <v>262</v>
      </c>
    </row>
    <row r="57" spans="1:7" x14ac:dyDescent="0.35">
      <c r="A57" s="279" t="s">
        <v>515</v>
      </c>
      <c r="B57" s="273" t="s">
        <v>1460</v>
      </c>
      <c r="C57" s="266" t="s">
        <v>1459</v>
      </c>
      <c r="D57" s="269" t="s">
        <v>383</v>
      </c>
      <c r="E57" s="268" t="s">
        <v>1338</v>
      </c>
      <c r="F57" s="270">
        <v>43773</v>
      </c>
      <c r="G57" s="280" t="s">
        <v>264</v>
      </c>
    </row>
    <row r="58" spans="1:7" x14ac:dyDescent="0.35">
      <c r="A58" s="279" t="s">
        <v>1148</v>
      </c>
      <c r="B58" s="272" t="s">
        <v>1487</v>
      </c>
      <c r="C58" s="266" t="s">
        <v>1322</v>
      </c>
      <c r="D58" s="269" t="s">
        <v>330</v>
      </c>
      <c r="E58" s="264" t="s">
        <v>1328</v>
      </c>
      <c r="F58" s="270">
        <v>43733</v>
      </c>
      <c r="G58" s="280" t="s">
        <v>263</v>
      </c>
    </row>
    <row r="59" spans="1:7" x14ac:dyDescent="0.35">
      <c r="A59" s="279" t="s">
        <v>975</v>
      </c>
      <c r="B59" s="265" t="s">
        <v>1362</v>
      </c>
      <c r="C59" s="266" t="s">
        <v>1455</v>
      </c>
      <c r="D59" s="271" t="s">
        <v>298</v>
      </c>
      <c r="E59" s="264" t="s">
        <v>1328</v>
      </c>
      <c r="F59" s="270">
        <v>43071</v>
      </c>
      <c r="G59" s="280"/>
    </row>
    <row r="60" spans="1:7" x14ac:dyDescent="0.35">
      <c r="A60" s="279" t="s">
        <v>975</v>
      </c>
      <c r="B60" s="265" t="s">
        <v>1362</v>
      </c>
      <c r="C60" s="266" t="s">
        <v>1455</v>
      </c>
      <c r="D60" s="271" t="s">
        <v>298</v>
      </c>
      <c r="E60" s="264" t="s">
        <v>1331</v>
      </c>
      <c r="F60" s="270">
        <v>43506</v>
      </c>
      <c r="G60" s="280" t="s">
        <v>261</v>
      </c>
    </row>
    <row r="61" spans="1:7" x14ac:dyDescent="0.35">
      <c r="A61" s="279" t="s">
        <v>975</v>
      </c>
      <c r="B61" s="265" t="s">
        <v>1362</v>
      </c>
      <c r="C61" s="266" t="s">
        <v>1455</v>
      </c>
      <c r="D61" s="271" t="s">
        <v>298</v>
      </c>
      <c r="E61" s="268" t="s">
        <v>1338</v>
      </c>
      <c r="F61" s="270">
        <v>43608</v>
      </c>
      <c r="G61" s="280" t="s">
        <v>262</v>
      </c>
    </row>
    <row r="62" spans="1:7" x14ac:dyDescent="0.35">
      <c r="A62" s="291" t="s">
        <v>979</v>
      </c>
      <c r="B62" s="288" t="s">
        <v>1475</v>
      </c>
      <c r="C62" s="266" t="s">
        <v>1455</v>
      </c>
      <c r="D62" s="267" t="s">
        <v>953</v>
      </c>
      <c r="E62" s="264" t="s">
        <v>1328</v>
      </c>
      <c r="F62" s="270" t="s">
        <v>1497</v>
      </c>
      <c r="G62" s="280" t="s">
        <v>261</v>
      </c>
    </row>
    <row r="63" spans="1:7" x14ac:dyDescent="0.35">
      <c r="A63" s="291" t="s">
        <v>979</v>
      </c>
      <c r="B63" s="288" t="s">
        <v>1475</v>
      </c>
      <c r="C63" s="266" t="s">
        <v>1455</v>
      </c>
      <c r="D63" s="267" t="s">
        <v>953</v>
      </c>
      <c r="E63" s="264" t="s">
        <v>1331</v>
      </c>
      <c r="F63" s="270">
        <v>43506</v>
      </c>
      <c r="G63" s="280" t="s">
        <v>261</v>
      </c>
    </row>
    <row r="64" spans="1:7" x14ac:dyDescent="0.35">
      <c r="A64" s="279" t="s">
        <v>528</v>
      </c>
      <c r="B64" s="272" t="s">
        <v>1485</v>
      </c>
      <c r="C64" s="266" t="s">
        <v>1459</v>
      </c>
      <c r="D64" s="269" t="s">
        <v>413</v>
      </c>
      <c r="E64" s="264" t="s">
        <v>1328</v>
      </c>
      <c r="F64" s="270">
        <v>43541</v>
      </c>
      <c r="G64" s="280" t="s">
        <v>261</v>
      </c>
    </row>
    <row r="65" spans="1:7" x14ac:dyDescent="0.35">
      <c r="A65" s="279" t="s">
        <v>528</v>
      </c>
      <c r="B65" s="272" t="s">
        <v>1485</v>
      </c>
      <c r="C65" s="266" t="s">
        <v>1459</v>
      </c>
      <c r="D65" s="269" t="s">
        <v>413</v>
      </c>
      <c r="E65" s="264" t="s">
        <v>1331</v>
      </c>
      <c r="F65" s="270">
        <v>42701</v>
      </c>
      <c r="G65" s="280"/>
    </row>
    <row r="66" spans="1:7" x14ac:dyDescent="0.35">
      <c r="A66" s="279" t="s">
        <v>1468</v>
      </c>
      <c r="B66" s="265" t="s">
        <v>1387</v>
      </c>
      <c r="C66" s="266" t="s">
        <v>1455</v>
      </c>
      <c r="D66" s="267" t="s">
        <v>298</v>
      </c>
      <c r="E66" s="264" t="s">
        <v>1328</v>
      </c>
      <c r="F66" s="270">
        <v>42826</v>
      </c>
      <c r="G66" s="280"/>
    </row>
    <row r="67" spans="1:7" x14ac:dyDescent="0.35">
      <c r="A67" s="279" t="s">
        <v>1468</v>
      </c>
      <c r="B67" s="265" t="s">
        <v>1387</v>
      </c>
      <c r="C67" s="266" t="s">
        <v>1455</v>
      </c>
      <c r="D67" s="267" t="s">
        <v>298</v>
      </c>
      <c r="E67" s="264" t="s">
        <v>1467</v>
      </c>
      <c r="F67" s="270">
        <v>43739</v>
      </c>
      <c r="G67" s="280" t="s">
        <v>264</v>
      </c>
    </row>
    <row r="68" spans="1:7" x14ac:dyDescent="0.35">
      <c r="A68" s="279" t="s">
        <v>532</v>
      </c>
      <c r="B68" s="272" t="s">
        <v>1388</v>
      </c>
      <c r="C68" s="266" t="s">
        <v>1459</v>
      </c>
      <c r="D68" s="269" t="s">
        <v>284</v>
      </c>
      <c r="E68" s="264" t="s">
        <v>1328</v>
      </c>
      <c r="F68" s="270">
        <v>43407</v>
      </c>
      <c r="G68" s="280" t="s">
        <v>264</v>
      </c>
    </row>
    <row r="69" spans="1:7" x14ac:dyDescent="0.35">
      <c r="A69" s="279" t="s">
        <v>543</v>
      </c>
      <c r="B69" s="272" t="s">
        <v>1486</v>
      </c>
      <c r="C69" s="266" t="s">
        <v>1459</v>
      </c>
      <c r="D69" s="269" t="s">
        <v>284</v>
      </c>
      <c r="E69" s="264" t="s">
        <v>1328</v>
      </c>
      <c r="F69" s="270">
        <v>43534</v>
      </c>
      <c r="G69" s="280" t="s">
        <v>261</v>
      </c>
    </row>
    <row r="70" spans="1:7" x14ac:dyDescent="0.35">
      <c r="A70" s="279" t="s">
        <v>543</v>
      </c>
      <c r="B70" s="272" t="s">
        <v>1486</v>
      </c>
      <c r="C70" s="266" t="s">
        <v>1459</v>
      </c>
      <c r="D70" s="269" t="s">
        <v>284</v>
      </c>
      <c r="E70" s="264" t="s">
        <v>1331</v>
      </c>
      <c r="F70" s="270">
        <v>43625</v>
      </c>
      <c r="G70" s="280" t="s">
        <v>262</v>
      </c>
    </row>
    <row r="71" spans="1:7" x14ac:dyDescent="0.35">
      <c r="A71" s="279" t="s">
        <v>497</v>
      </c>
      <c r="B71" s="272" t="s">
        <v>1048</v>
      </c>
      <c r="C71" s="266" t="s">
        <v>1459</v>
      </c>
      <c r="D71" s="274" t="s">
        <v>1496</v>
      </c>
      <c r="E71" s="264" t="s">
        <v>1331</v>
      </c>
      <c r="F71" s="270" t="s">
        <v>522</v>
      </c>
      <c r="G71" s="280"/>
    </row>
    <row r="72" spans="1:7" x14ac:dyDescent="0.35">
      <c r="A72" s="279" t="s">
        <v>1476</v>
      </c>
      <c r="B72" s="265" t="s">
        <v>1393</v>
      </c>
      <c r="C72" s="266" t="s">
        <v>1455</v>
      </c>
      <c r="D72" s="271" t="s">
        <v>298</v>
      </c>
      <c r="E72" s="264" t="s">
        <v>1331</v>
      </c>
      <c r="F72" s="270" t="s">
        <v>522</v>
      </c>
      <c r="G72" s="280"/>
    </row>
    <row r="73" spans="1:7" x14ac:dyDescent="0.35">
      <c r="A73" s="279" t="s">
        <v>572</v>
      </c>
      <c r="B73" s="272" t="s">
        <v>573</v>
      </c>
      <c r="C73" s="266" t="s">
        <v>1459</v>
      </c>
      <c r="D73" s="269" t="s">
        <v>497</v>
      </c>
      <c r="E73" s="264" t="s">
        <v>1331</v>
      </c>
      <c r="F73" s="270" t="s">
        <v>522</v>
      </c>
      <c r="G73" s="280"/>
    </row>
    <row r="74" spans="1:7" x14ac:dyDescent="0.35">
      <c r="A74" s="279" t="s">
        <v>579</v>
      </c>
      <c r="B74" s="272" t="s">
        <v>1461</v>
      </c>
      <c r="C74" s="266" t="s">
        <v>1459</v>
      </c>
      <c r="D74" s="269" t="s">
        <v>368</v>
      </c>
      <c r="E74" s="264" t="s">
        <v>1328</v>
      </c>
      <c r="F74" s="270">
        <v>43541</v>
      </c>
      <c r="G74" s="280" t="s">
        <v>261</v>
      </c>
    </row>
    <row r="75" spans="1:7" x14ac:dyDescent="0.35">
      <c r="A75" s="279" t="s">
        <v>579</v>
      </c>
      <c r="B75" s="272" t="s">
        <v>1461</v>
      </c>
      <c r="C75" s="266" t="s">
        <v>1459</v>
      </c>
      <c r="D75" s="269" t="s">
        <v>368</v>
      </c>
      <c r="E75" s="264" t="s">
        <v>1331</v>
      </c>
      <c r="F75" s="270">
        <v>43625</v>
      </c>
      <c r="G75" s="280" t="s">
        <v>262</v>
      </c>
    </row>
    <row r="76" spans="1:7" x14ac:dyDescent="0.35">
      <c r="A76" s="279" t="s">
        <v>579</v>
      </c>
      <c r="B76" s="272" t="s">
        <v>1461</v>
      </c>
      <c r="C76" s="266" t="s">
        <v>1459</v>
      </c>
      <c r="D76" s="269" t="s">
        <v>368</v>
      </c>
      <c r="E76" s="268" t="s">
        <v>1338</v>
      </c>
      <c r="F76" s="270">
        <v>43742</v>
      </c>
      <c r="G76" s="280" t="s">
        <v>264</v>
      </c>
    </row>
    <row r="77" spans="1:7" x14ac:dyDescent="0.35">
      <c r="A77" s="279" t="s">
        <v>583</v>
      </c>
      <c r="B77" s="272" t="s">
        <v>1395</v>
      </c>
      <c r="C77" s="266" t="s">
        <v>1459</v>
      </c>
      <c r="D77" s="269" t="s">
        <v>520</v>
      </c>
      <c r="E77" s="264" t="s">
        <v>1328</v>
      </c>
      <c r="F77" s="270" t="s">
        <v>1497</v>
      </c>
      <c r="G77" s="280" t="s">
        <v>261</v>
      </c>
    </row>
    <row r="78" spans="1:7" x14ac:dyDescent="0.35">
      <c r="A78" s="279" t="s">
        <v>587</v>
      </c>
      <c r="B78" s="272" t="s">
        <v>1487</v>
      </c>
      <c r="C78" s="266" t="s">
        <v>1459</v>
      </c>
      <c r="D78" s="269" t="s">
        <v>413</v>
      </c>
      <c r="E78" s="264" t="s">
        <v>1331</v>
      </c>
      <c r="F78" s="270">
        <v>43625</v>
      </c>
      <c r="G78" s="280" t="s">
        <v>262</v>
      </c>
    </row>
    <row r="79" spans="1:7" x14ac:dyDescent="0.35">
      <c r="A79" s="279" t="s">
        <v>591</v>
      </c>
      <c r="B79" s="265" t="s">
        <v>1000</v>
      </c>
      <c r="C79" s="266" t="s">
        <v>1455</v>
      </c>
      <c r="D79" s="267" t="s">
        <v>298</v>
      </c>
      <c r="E79" s="264" t="s">
        <v>1331</v>
      </c>
      <c r="F79" s="270">
        <v>43506</v>
      </c>
      <c r="G79" s="280" t="s">
        <v>261</v>
      </c>
    </row>
    <row r="80" spans="1:7" x14ac:dyDescent="0.35">
      <c r="A80" s="279" t="s">
        <v>595</v>
      </c>
      <c r="B80" s="272" t="s">
        <v>1125</v>
      </c>
      <c r="C80" s="266" t="s">
        <v>1459</v>
      </c>
      <c r="D80" s="269" t="s">
        <v>497</v>
      </c>
      <c r="E80" s="264" t="s">
        <v>1331</v>
      </c>
      <c r="F80" s="270">
        <v>43624</v>
      </c>
      <c r="G80" s="280" t="s">
        <v>262</v>
      </c>
    </row>
    <row r="81" spans="1:7" x14ac:dyDescent="0.35">
      <c r="A81" s="279" t="s">
        <v>1112</v>
      </c>
      <c r="B81" s="272" t="s">
        <v>1058</v>
      </c>
      <c r="C81" s="266" t="s">
        <v>1322</v>
      </c>
      <c r="D81" s="269" t="s">
        <v>330</v>
      </c>
      <c r="E81" s="264" t="s">
        <v>1328</v>
      </c>
      <c r="F81" s="270">
        <v>43718</v>
      </c>
      <c r="G81" s="280" t="s">
        <v>263</v>
      </c>
    </row>
    <row r="82" spans="1:7" x14ac:dyDescent="0.35">
      <c r="A82" s="279" t="s">
        <v>1112</v>
      </c>
      <c r="B82" s="272" t="s">
        <v>1058</v>
      </c>
      <c r="C82" s="266" t="s">
        <v>1322</v>
      </c>
      <c r="D82" s="269" t="s">
        <v>330</v>
      </c>
      <c r="E82" s="268" t="s">
        <v>1338</v>
      </c>
      <c r="F82" s="270">
        <v>43553</v>
      </c>
      <c r="G82" s="280" t="s">
        <v>261</v>
      </c>
    </row>
    <row r="83" spans="1:7" x14ac:dyDescent="0.35">
      <c r="A83" s="279" t="s">
        <v>598</v>
      </c>
      <c r="B83" s="271" t="s">
        <v>1458</v>
      </c>
      <c r="C83" s="266" t="s">
        <v>1459</v>
      </c>
      <c r="D83" s="274" t="s">
        <v>426</v>
      </c>
      <c r="E83" s="264" t="s">
        <v>1328</v>
      </c>
      <c r="F83" s="270" t="s">
        <v>1497</v>
      </c>
      <c r="G83" s="280" t="s">
        <v>261</v>
      </c>
    </row>
    <row r="84" spans="1:7" x14ac:dyDescent="0.35">
      <c r="A84" s="279" t="s">
        <v>598</v>
      </c>
      <c r="B84" s="271" t="s">
        <v>1458</v>
      </c>
      <c r="C84" s="266" t="s">
        <v>1459</v>
      </c>
      <c r="D84" s="274" t="s">
        <v>426</v>
      </c>
      <c r="E84" s="264" t="s">
        <v>1331</v>
      </c>
      <c r="F84" s="270">
        <v>43625</v>
      </c>
      <c r="G84" s="280" t="s">
        <v>262</v>
      </c>
    </row>
    <row r="85" spans="1:7" x14ac:dyDescent="0.35">
      <c r="A85" s="279" t="s">
        <v>598</v>
      </c>
      <c r="B85" s="271" t="s">
        <v>1458</v>
      </c>
      <c r="C85" s="266" t="s">
        <v>1459</v>
      </c>
      <c r="D85" s="274" t="s">
        <v>426</v>
      </c>
      <c r="E85" s="268" t="s">
        <v>1338</v>
      </c>
      <c r="F85" s="270">
        <v>43773</v>
      </c>
      <c r="G85" s="280" t="s">
        <v>264</v>
      </c>
    </row>
    <row r="86" spans="1:7" x14ac:dyDescent="0.35">
      <c r="A86" s="279" t="s">
        <v>603</v>
      </c>
      <c r="B86" s="271" t="s">
        <v>1397</v>
      </c>
      <c r="C86" s="266" t="s">
        <v>1459</v>
      </c>
      <c r="D86" s="269" t="s">
        <v>284</v>
      </c>
      <c r="E86" s="264" t="s">
        <v>1331</v>
      </c>
      <c r="F86" s="270">
        <v>43625</v>
      </c>
      <c r="G86" s="280" t="s">
        <v>262</v>
      </c>
    </row>
    <row r="87" spans="1:7" x14ac:dyDescent="0.35">
      <c r="A87" s="279" t="s">
        <v>131</v>
      </c>
      <c r="B87" s="271" t="s">
        <v>1379</v>
      </c>
      <c r="C87" s="266" t="s">
        <v>1459</v>
      </c>
      <c r="D87" s="269" t="s">
        <v>317</v>
      </c>
      <c r="E87" s="264" t="s">
        <v>1331</v>
      </c>
      <c r="F87" s="270">
        <v>42084</v>
      </c>
      <c r="G87" s="280"/>
    </row>
    <row r="88" spans="1:7" x14ac:dyDescent="0.35">
      <c r="A88" s="291" t="s">
        <v>520</v>
      </c>
      <c r="B88" s="273" t="s">
        <v>521</v>
      </c>
      <c r="C88" s="266" t="s">
        <v>1459</v>
      </c>
      <c r="D88" s="274" t="s">
        <v>1496</v>
      </c>
      <c r="E88" s="264" t="s">
        <v>1328</v>
      </c>
      <c r="F88" s="270" t="s">
        <v>1497</v>
      </c>
      <c r="G88" s="280" t="s">
        <v>261</v>
      </c>
    </row>
    <row r="89" spans="1:7" x14ac:dyDescent="0.35">
      <c r="A89" s="281" t="s">
        <v>620</v>
      </c>
      <c r="B89" s="272" t="s">
        <v>928</v>
      </c>
      <c r="C89" s="266" t="s">
        <v>1459</v>
      </c>
      <c r="D89" s="269" t="s">
        <v>368</v>
      </c>
      <c r="E89" s="264" t="s">
        <v>1328</v>
      </c>
      <c r="F89" s="270">
        <v>43543</v>
      </c>
      <c r="G89" s="280" t="s">
        <v>261</v>
      </c>
    </row>
    <row r="90" spans="1:7" x14ac:dyDescent="0.35">
      <c r="A90" s="281" t="s">
        <v>620</v>
      </c>
      <c r="B90" s="272" t="s">
        <v>928</v>
      </c>
      <c r="C90" s="266" t="s">
        <v>1459</v>
      </c>
      <c r="D90" s="269" t="s">
        <v>368</v>
      </c>
      <c r="E90" s="268" t="s">
        <v>1338</v>
      </c>
      <c r="F90" s="270">
        <v>43742</v>
      </c>
      <c r="G90" s="280" t="s">
        <v>264</v>
      </c>
    </row>
    <row r="91" spans="1:7" x14ac:dyDescent="0.35">
      <c r="A91" s="279" t="s">
        <v>623</v>
      </c>
      <c r="B91" s="272" t="s">
        <v>928</v>
      </c>
      <c r="C91" s="266" t="s">
        <v>1322</v>
      </c>
      <c r="D91" s="269" t="s">
        <v>330</v>
      </c>
      <c r="E91" s="264" t="s">
        <v>1328</v>
      </c>
      <c r="F91" s="270">
        <v>43718</v>
      </c>
      <c r="G91" s="280" t="s">
        <v>263</v>
      </c>
    </row>
    <row r="92" spans="1:7" x14ac:dyDescent="0.35">
      <c r="A92" s="279" t="s">
        <v>623</v>
      </c>
      <c r="B92" s="272" t="s">
        <v>928</v>
      </c>
      <c r="C92" s="266" t="s">
        <v>1322</v>
      </c>
      <c r="D92" s="269" t="s">
        <v>330</v>
      </c>
      <c r="E92" s="268" t="s">
        <v>1338</v>
      </c>
      <c r="F92" s="270">
        <v>43553</v>
      </c>
      <c r="G92" s="280" t="s">
        <v>261</v>
      </c>
    </row>
    <row r="93" spans="1:7" x14ac:dyDescent="0.35">
      <c r="A93" s="279" t="s">
        <v>627</v>
      </c>
      <c r="B93" s="272" t="s">
        <v>1400</v>
      </c>
      <c r="C93" s="266" t="s">
        <v>1459</v>
      </c>
      <c r="D93" s="269" t="s">
        <v>284</v>
      </c>
      <c r="E93" s="264" t="s">
        <v>1331</v>
      </c>
      <c r="F93" s="270">
        <v>43625</v>
      </c>
      <c r="G93" s="280" t="s">
        <v>262</v>
      </c>
    </row>
    <row r="94" spans="1:7" x14ac:dyDescent="0.35">
      <c r="A94" s="279" t="s">
        <v>359</v>
      </c>
      <c r="B94" s="265" t="s">
        <v>1477</v>
      </c>
      <c r="C94" s="266" t="s">
        <v>1455</v>
      </c>
      <c r="D94" s="271" t="s">
        <v>1496</v>
      </c>
      <c r="E94" s="264" t="s">
        <v>1331</v>
      </c>
      <c r="F94" s="270" t="s">
        <v>522</v>
      </c>
      <c r="G94" s="280"/>
    </row>
    <row r="95" spans="1:7" x14ac:dyDescent="0.35">
      <c r="A95" s="279" t="s">
        <v>631</v>
      </c>
      <c r="B95" s="272" t="s">
        <v>1401</v>
      </c>
      <c r="C95" s="266" t="s">
        <v>1459</v>
      </c>
      <c r="D95" s="269" t="s">
        <v>413</v>
      </c>
      <c r="E95" s="264" t="s">
        <v>1331</v>
      </c>
      <c r="F95" s="270">
        <v>43625</v>
      </c>
      <c r="G95" s="280" t="s">
        <v>262</v>
      </c>
    </row>
    <row r="96" spans="1:7" x14ac:dyDescent="0.35">
      <c r="A96" s="279" t="s">
        <v>1488</v>
      </c>
      <c r="B96" s="272" t="s">
        <v>642</v>
      </c>
      <c r="C96" s="266" t="s">
        <v>1459</v>
      </c>
      <c r="D96" s="269" t="s">
        <v>1496</v>
      </c>
      <c r="E96" s="264" t="s">
        <v>1331</v>
      </c>
      <c r="F96" s="270" t="s">
        <v>522</v>
      </c>
      <c r="G96" s="280"/>
    </row>
    <row r="97" spans="1:7" x14ac:dyDescent="0.35">
      <c r="A97" s="279" t="s">
        <v>426</v>
      </c>
      <c r="B97" s="272" t="s">
        <v>1489</v>
      </c>
      <c r="C97" s="266" t="s">
        <v>1459</v>
      </c>
      <c r="D97" s="269" t="s">
        <v>497</v>
      </c>
      <c r="E97" s="264" t="s">
        <v>1331</v>
      </c>
      <c r="F97" s="270">
        <v>43625</v>
      </c>
      <c r="G97" s="280" t="s">
        <v>262</v>
      </c>
    </row>
    <row r="98" spans="1:7" x14ac:dyDescent="0.35">
      <c r="A98" s="279" t="s">
        <v>653</v>
      </c>
      <c r="B98" s="272" t="s">
        <v>1080</v>
      </c>
      <c r="C98" s="266" t="s">
        <v>1459</v>
      </c>
      <c r="D98" s="269" t="s">
        <v>260</v>
      </c>
      <c r="E98" s="264" t="s">
        <v>1331</v>
      </c>
      <c r="F98" s="270">
        <v>43625</v>
      </c>
      <c r="G98" s="280" t="s">
        <v>262</v>
      </c>
    </row>
    <row r="99" spans="1:7" x14ac:dyDescent="0.35">
      <c r="A99" s="279" t="s">
        <v>660</v>
      </c>
      <c r="B99" s="272" t="s">
        <v>1490</v>
      </c>
      <c r="C99" s="266" t="s">
        <v>1459</v>
      </c>
      <c r="D99" s="269" t="s">
        <v>413</v>
      </c>
      <c r="E99" s="264" t="s">
        <v>1331</v>
      </c>
      <c r="F99" s="270">
        <v>43625</v>
      </c>
      <c r="G99" s="280" t="s">
        <v>262</v>
      </c>
    </row>
    <row r="100" spans="1:7" x14ac:dyDescent="0.35">
      <c r="A100" s="279" t="s">
        <v>663</v>
      </c>
      <c r="B100" s="272" t="s">
        <v>1109</v>
      </c>
      <c r="C100" s="266" t="s">
        <v>1459</v>
      </c>
      <c r="D100" s="269" t="s">
        <v>413</v>
      </c>
      <c r="E100" s="264" t="s">
        <v>1331</v>
      </c>
      <c r="F100" s="270">
        <v>43625</v>
      </c>
      <c r="G100" s="280" t="s">
        <v>262</v>
      </c>
    </row>
    <row r="101" spans="1:7" x14ac:dyDescent="0.35">
      <c r="A101" s="279" t="s">
        <v>1006</v>
      </c>
      <c r="B101" s="265" t="s">
        <v>1458</v>
      </c>
      <c r="C101" s="266" t="s">
        <v>1455</v>
      </c>
      <c r="D101" s="267" t="s">
        <v>298</v>
      </c>
      <c r="E101" s="264" t="s">
        <v>1328</v>
      </c>
      <c r="F101" s="270">
        <v>43071</v>
      </c>
      <c r="G101" s="280"/>
    </row>
    <row r="102" spans="1:7" x14ac:dyDescent="0.35">
      <c r="A102" s="279" t="s">
        <v>1006</v>
      </c>
      <c r="B102" s="265" t="s">
        <v>1458</v>
      </c>
      <c r="C102" s="266" t="s">
        <v>1455</v>
      </c>
      <c r="D102" s="267" t="s">
        <v>298</v>
      </c>
      <c r="E102" s="264" t="s">
        <v>1331</v>
      </c>
      <c r="F102" s="270">
        <v>43506</v>
      </c>
      <c r="G102" s="280" t="s">
        <v>261</v>
      </c>
    </row>
    <row r="103" spans="1:7" x14ac:dyDescent="0.35">
      <c r="A103" s="279" t="s">
        <v>1006</v>
      </c>
      <c r="B103" s="265" t="s">
        <v>1458</v>
      </c>
      <c r="C103" s="266" t="s">
        <v>1455</v>
      </c>
      <c r="D103" s="267" t="s">
        <v>298</v>
      </c>
      <c r="E103" s="264" t="s">
        <v>1467</v>
      </c>
      <c r="F103" s="270">
        <v>43751</v>
      </c>
      <c r="G103" s="280" t="s">
        <v>264</v>
      </c>
    </row>
    <row r="104" spans="1:7" x14ac:dyDescent="0.35">
      <c r="A104" s="279" t="s">
        <v>666</v>
      </c>
      <c r="B104" s="272" t="s">
        <v>1404</v>
      </c>
      <c r="C104" s="266" t="s">
        <v>1459</v>
      </c>
      <c r="D104" s="269" t="s">
        <v>497</v>
      </c>
      <c r="E104" s="264" t="s">
        <v>1331</v>
      </c>
      <c r="F104" s="270">
        <v>43625</v>
      </c>
      <c r="G104" s="280" t="s">
        <v>262</v>
      </c>
    </row>
    <row r="105" spans="1:7" x14ac:dyDescent="0.35">
      <c r="A105" s="279" t="s">
        <v>670</v>
      </c>
      <c r="B105" s="272" t="s">
        <v>1392</v>
      </c>
      <c r="C105" s="266" t="s">
        <v>1459</v>
      </c>
      <c r="D105" s="269" t="s">
        <v>317</v>
      </c>
      <c r="E105" s="264" t="s">
        <v>1331</v>
      </c>
      <c r="F105" s="270">
        <v>43625</v>
      </c>
      <c r="G105" s="280" t="s">
        <v>262</v>
      </c>
    </row>
    <row r="106" spans="1:7" x14ac:dyDescent="0.35">
      <c r="A106" s="279" t="s">
        <v>1016</v>
      </c>
      <c r="B106" s="269" t="s">
        <v>1392</v>
      </c>
      <c r="C106" s="266" t="s">
        <v>1455</v>
      </c>
      <c r="D106" s="267" t="s">
        <v>953</v>
      </c>
      <c r="E106" s="264" t="s">
        <v>1328</v>
      </c>
      <c r="F106" s="270">
        <v>42658</v>
      </c>
      <c r="G106" s="280"/>
    </row>
    <row r="107" spans="1:7" x14ac:dyDescent="0.35">
      <c r="A107" s="279" t="s">
        <v>676</v>
      </c>
      <c r="B107" s="272" t="s">
        <v>1405</v>
      </c>
      <c r="C107" s="266" t="s">
        <v>1459</v>
      </c>
      <c r="D107" s="269" t="s">
        <v>368</v>
      </c>
      <c r="E107" s="268" t="s">
        <v>1338</v>
      </c>
      <c r="F107" s="270">
        <v>43742</v>
      </c>
      <c r="G107" s="280" t="s">
        <v>264</v>
      </c>
    </row>
    <row r="108" spans="1:7" x14ac:dyDescent="0.35">
      <c r="A108" s="279" t="s">
        <v>1034</v>
      </c>
      <c r="B108" s="265" t="s">
        <v>1406</v>
      </c>
      <c r="C108" s="266" t="s">
        <v>1455</v>
      </c>
      <c r="D108" s="267" t="s">
        <v>298</v>
      </c>
      <c r="E108" s="264" t="s">
        <v>1328</v>
      </c>
      <c r="F108" s="270">
        <v>42812</v>
      </c>
      <c r="G108" s="280"/>
    </row>
    <row r="109" spans="1:7" x14ac:dyDescent="0.35">
      <c r="A109" s="279" t="s">
        <v>1034</v>
      </c>
      <c r="B109" s="265" t="s">
        <v>1406</v>
      </c>
      <c r="C109" s="266" t="s">
        <v>1455</v>
      </c>
      <c r="D109" s="267" t="s">
        <v>298</v>
      </c>
      <c r="E109" s="268" t="s">
        <v>1338</v>
      </c>
      <c r="F109" s="270">
        <v>43608</v>
      </c>
      <c r="G109" s="280" t="s">
        <v>262</v>
      </c>
    </row>
    <row r="110" spans="1:7" x14ac:dyDescent="0.35">
      <c r="A110" s="279" t="s">
        <v>1498</v>
      </c>
      <c r="B110" s="265" t="s">
        <v>987</v>
      </c>
      <c r="C110" s="266" t="s">
        <v>1455</v>
      </c>
      <c r="D110" s="271" t="s">
        <v>298</v>
      </c>
      <c r="E110" s="264" t="s">
        <v>1328</v>
      </c>
      <c r="F110" s="270" t="s">
        <v>1497</v>
      </c>
      <c r="G110" s="280"/>
    </row>
    <row r="111" spans="1:7" x14ac:dyDescent="0.35">
      <c r="A111" s="279" t="s">
        <v>686</v>
      </c>
      <c r="B111" s="272" t="s">
        <v>1407</v>
      </c>
      <c r="C111" s="266" t="s">
        <v>1459</v>
      </c>
      <c r="D111" s="274" t="s">
        <v>426</v>
      </c>
      <c r="E111" s="264" t="s">
        <v>1331</v>
      </c>
      <c r="F111" s="270">
        <v>43624</v>
      </c>
      <c r="G111" s="280" t="s">
        <v>262</v>
      </c>
    </row>
    <row r="112" spans="1:7" x14ac:dyDescent="0.35">
      <c r="A112" s="279" t="s">
        <v>686</v>
      </c>
      <c r="B112" s="272" t="s">
        <v>1407</v>
      </c>
      <c r="C112" s="266" t="s">
        <v>1459</v>
      </c>
      <c r="D112" s="274" t="s">
        <v>426</v>
      </c>
      <c r="E112" s="268" t="s">
        <v>1338</v>
      </c>
      <c r="F112" s="270">
        <v>43742</v>
      </c>
      <c r="G112" s="280" t="s">
        <v>264</v>
      </c>
    </row>
    <row r="113" spans="1:7" x14ac:dyDescent="0.35">
      <c r="A113" s="279" t="s">
        <v>1044</v>
      </c>
      <c r="B113" s="265" t="s">
        <v>1125</v>
      </c>
      <c r="C113" s="266" t="s">
        <v>1455</v>
      </c>
      <c r="D113" s="267" t="s">
        <v>298</v>
      </c>
      <c r="E113" s="264" t="s">
        <v>1328</v>
      </c>
      <c r="F113" s="270">
        <v>42812</v>
      </c>
      <c r="G113" s="280"/>
    </row>
    <row r="114" spans="1:7" x14ac:dyDescent="0.35">
      <c r="A114" s="279" t="s">
        <v>1044</v>
      </c>
      <c r="B114" s="265" t="s">
        <v>1125</v>
      </c>
      <c r="C114" s="266" t="s">
        <v>1455</v>
      </c>
      <c r="D114" s="267" t="s">
        <v>298</v>
      </c>
      <c r="E114" s="264" t="s">
        <v>1331</v>
      </c>
      <c r="F114" s="270">
        <v>43506</v>
      </c>
      <c r="G114" s="280" t="s">
        <v>261</v>
      </c>
    </row>
    <row r="115" spans="1:7" x14ac:dyDescent="0.35">
      <c r="A115" s="279" t="s">
        <v>1097</v>
      </c>
      <c r="B115" s="272" t="s">
        <v>1098</v>
      </c>
      <c r="C115" s="266" t="s">
        <v>1322</v>
      </c>
      <c r="D115" s="269" t="s">
        <v>330</v>
      </c>
      <c r="E115" s="264" t="s">
        <v>1328</v>
      </c>
      <c r="F115" s="270">
        <v>43718</v>
      </c>
      <c r="G115" s="280" t="s">
        <v>263</v>
      </c>
    </row>
    <row r="116" spans="1:7" x14ac:dyDescent="0.35">
      <c r="A116" s="279" t="s">
        <v>692</v>
      </c>
      <c r="B116" s="272" t="s">
        <v>1408</v>
      </c>
      <c r="C116" s="266" t="s">
        <v>1459</v>
      </c>
      <c r="D116" s="269" t="s">
        <v>284</v>
      </c>
      <c r="E116" s="264" t="s">
        <v>1331</v>
      </c>
      <c r="F116" s="270">
        <v>43625</v>
      </c>
      <c r="G116" s="280" t="s">
        <v>262</v>
      </c>
    </row>
    <row r="117" spans="1:7" x14ac:dyDescent="0.35">
      <c r="A117" s="279" t="s">
        <v>1170</v>
      </c>
      <c r="B117" s="265" t="s">
        <v>1405</v>
      </c>
      <c r="C117" s="266" t="s">
        <v>1455</v>
      </c>
      <c r="D117" s="267" t="s">
        <v>298</v>
      </c>
      <c r="E117" s="264" t="s">
        <v>1331</v>
      </c>
      <c r="F117" s="270">
        <v>42782</v>
      </c>
      <c r="G117" s="280" t="s">
        <v>261</v>
      </c>
    </row>
    <row r="118" spans="1:7" x14ac:dyDescent="0.35">
      <c r="A118" s="279" t="s">
        <v>1069</v>
      </c>
      <c r="B118" s="272" t="s">
        <v>337</v>
      </c>
      <c r="C118" s="266" t="s">
        <v>1322</v>
      </c>
      <c r="D118" s="269" t="s">
        <v>330</v>
      </c>
      <c r="E118" s="268" t="s">
        <v>1338</v>
      </c>
      <c r="F118" s="270">
        <v>43623</v>
      </c>
      <c r="G118" s="280" t="s">
        <v>262</v>
      </c>
    </row>
    <row r="119" spans="1:7" x14ac:dyDescent="0.35">
      <c r="A119" s="279" t="s">
        <v>719</v>
      </c>
      <c r="B119" s="272" t="s">
        <v>1390</v>
      </c>
      <c r="C119" s="266" t="s">
        <v>1459</v>
      </c>
      <c r="D119" s="269" t="s">
        <v>284</v>
      </c>
      <c r="E119" s="264" t="s">
        <v>1331</v>
      </c>
      <c r="F119" s="270">
        <v>43625</v>
      </c>
      <c r="G119" s="280" t="s">
        <v>262</v>
      </c>
    </row>
    <row r="120" spans="1:7" x14ac:dyDescent="0.35">
      <c r="A120" s="279" t="s">
        <v>722</v>
      </c>
      <c r="B120" s="272" t="s">
        <v>1491</v>
      </c>
      <c r="C120" s="266" t="s">
        <v>1459</v>
      </c>
      <c r="D120" s="269" t="s">
        <v>413</v>
      </c>
      <c r="E120" s="264" t="s">
        <v>1331</v>
      </c>
      <c r="F120" s="270">
        <v>43625</v>
      </c>
      <c r="G120" s="280" t="s">
        <v>262</v>
      </c>
    </row>
    <row r="121" spans="1:7" x14ac:dyDescent="0.35">
      <c r="A121" s="279" t="s">
        <v>726</v>
      </c>
      <c r="B121" s="272" t="s">
        <v>1392</v>
      </c>
      <c r="C121" s="266" t="s">
        <v>1459</v>
      </c>
      <c r="D121" s="269" t="s">
        <v>413</v>
      </c>
      <c r="E121" s="264" t="s">
        <v>1331</v>
      </c>
      <c r="F121" s="270">
        <v>43625</v>
      </c>
      <c r="G121" s="280" t="s">
        <v>262</v>
      </c>
    </row>
    <row r="122" spans="1:7" x14ac:dyDescent="0.35">
      <c r="A122" s="279" t="s">
        <v>1462</v>
      </c>
      <c r="B122" s="272" t="s">
        <v>1407</v>
      </c>
      <c r="C122" s="266" t="s">
        <v>1459</v>
      </c>
      <c r="D122" s="269" t="s">
        <v>368</v>
      </c>
      <c r="E122" s="264" t="s">
        <v>1328</v>
      </c>
      <c r="F122" s="270">
        <v>43407</v>
      </c>
      <c r="G122" s="280" t="s">
        <v>264</v>
      </c>
    </row>
    <row r="123" spans="1:7" x14ac:dyDescent="0.35">
      <c r="A123" s="279" t="s">
        <v>1462</v>
      </c>
      <c r="B123" s="272" t="s">
        <v>1492</v>
      </c>
      <c r="C123" s="266" t="s">
        <v>1459</v>
      </c>
      <c r="D123" s="269" t="s">
        <v>260</v>
      </c>
      <c r="E123" s="264" t="s">
        <v>1331</v>
      </c>
      <c r="F123" s="270">
        <v>43625</v>
      </c>
      <c r="G123" s="280" t="s">
        <v>262</v>
      </c>
    </row>
    <row r="124" spans="1:7" x14ac:dyDescent="0.35">
      <c r="A124" s="279" t="s">
        <v>1462</v>
      </c>
      <c r="B124" s="272" t="s">
        <v>1407</v>
      </c>
      <c r="C124" s="266" t="s">
        <v>1459</v>
      </c>
      <c r="D124" s="269" t="s">
        <v>368</v>
      </c>
      <c r="E124" s="268" t="s">
        <v>1338</v>
      </c>
      <c r="F124" s="270">
        <v>43742</v>
      </c>
      <c r="G124" s="280" t="s">
        <v>264</v>
      </c>
    </row>
    <row r="125" spans="1:7" x14ac:dyDescent="0.35">
      <c r="A125" s="279" t="s">
        <v>737</v>
      </c>
      <c r="B125" s="272" t="s">
        <v>1414</v>
      </c>
      <c r="C125" s="266" t="s">
        <v>1459</v>
      </c>
      <c r="D125" s="269" t="s">
        <v>1466</v>
      </c>
      <c r="E125" s="268" t="s">
        <v>1338</v>
      </c>
      <c r="F125" s="270">
        <v>42824</v>
      </c>
      <c r="G125" s="280" t="s">
        <v>261</v>
      </c>
    </row>
    <row r="126" spans="1:7" x14ac:dyDescent="0.35">
      <c r="A126" s="279" t="s">
        <v>741</v>
      </c>
      <c r="B126" s="272" t="s">
        <v>1402</v>
      </c>
      <c r="C126" s="266" t="s">
        <v>1459</v>
      </c>
      <c r="D126" s="274" t="s">
        <v>497</v>
      </c>
      <c r="E126" s="264" t="s">
        <v>1331</v>
      </c>
      <c r="F126" s="270">
        <v>43625</v>
      </c>
      <c r="G126" s="280" t="s">
        <v>262</v>
      </c>
    </row>
    <row r="127" spans="1:7" x14ac:dyDescent="0.35">
      <c r="A127" s="279" t="s">
        <v>741</v>
      </c>
      <c r="B127" s="272" t="s">
        <v>1402</v>
      </c>
      <c r="C127" s="266" t="s">
        <v>1459</v>
      </c>
      <c r="D127" s="274" t="s">
        <v>497</v>
      </c>
      <c r="E127" s="268" t="s">
        <v>1338</v>
      </c>
      <c r="F127" s="270">
        <v>43773</v>
      </c>
      <c r="G127" s="280" t="s">
        <v>264</v>
      </c>
    </row>
    <row r="128" spans="1:7" x14ac:dyDescent="0.35">
      <c r="A128" s="279" t="s">
        <v>748</v>
      </c>
      <c r="B128" s="272" t="s">
        <v>1458</v>
      </c>
      <c r="C128" s="266" t="s">
        <v>1459</v>
      </c>
      <c r="D128" s="269" t="s">
        <v>413</v>
      </c>
      <c r="E128" s="264" t="s">
        <v>1328</v>
      </c>
      <c r="F128" s="270">
        <v>43541</v>
      </c>
      <c r="G128" s="280" t="s">
        <v>261</v>
      </c>
    </row>
    <row r="129" spans="1:7" x14ac:dyDescent="0.35">
      <c r="A129" s="279" t="s">
        <v>748</v>
      </c>
      <c r="B129" s="272" t="s">
        <v>1458</v>
      </c>
      <c r="C129" s="266" t="s">
        <v>1459</v>
      </c>
      <c r="D129" s="269" t="s">
        <v>413</v>
      </c>
      <c r="E129" s="264" t="s">
        <v>1331</v>
      </c>
      <c r="F129" s="270">
        <v>43625</v>
      </c>
      <c r="G129" s="280" t="s">
        <v>262</v>
      </c>
    </row>
    <row r="130" spans="1:7" x14ac:dyDescent="0.35">
      <c r="A130" s="279" t="s">
        <v>1185</v>
      </c>
      <c r="B130" s="272" t="s">
        <v>1375</v>
      </c>
      <c r="C130" s="290" t="s">
        <v>1455</v>
      </c>
      <c r="D130" s="269" t="s">
        <v>497</v>
      </c>
      <c r="E130" s="264" t="s">
        <v>1331</v>
      </c>
      <c r="F130" s="270">
        <v>42331</v>
      </c>
      <c r="G130" s="280" t="s">
        <v>264</v>
      </c>
    </row>
    <row r="131" spans="1:7" x14ac:dyDescent="0.35">
      <c r="A131" s="279" t="s">
        <v>126</v>
      </c>
      <c r="B131" s="273" t="s">
        <v>238</v>
      </c>
      <c r="C131" s="266" t="s">
        <v>1322</v>
      </c>
      <c r="D131" s="269" t="s">
        <v>336</v>
      </c>
      <c r="E131" s="264" t="s">
        <v>1328</v>
      </c>
      <c r="F131" s="270">
        <v>43733</v>
      </c>
      <c r="G131" s="280" t="s">
        <v>263</v>
      </c>
    </row>
    <row r="132" spans="1:7" x14ac:dyDescent="0.35">
      <c r="A132" s="279" t="s">
        <v>126</v>
      </c>
      <c r="B132" s="273" t="s">
        <v>238</v>
      </c>
      <c r="C132" s="266" t="s">
        <v>1322</v>
      </c>
      <c r="D132" s="269" t="s">
        <v>336</v>
      </c>
      <c r="E132" s="264" t="s">
        <v>1467</v>
      </c>
      <c r="F132" s="270">
        <v>43816</v>
      </c>
      <c r="G132" s="280" t="s">
        <v>264</v>
      </c>
    </row>
    <row r="133" spans="1:7" x14ac:dyDescent="0.35">
      <c r="A133" s="291" t="s">
        <v>1189</v>
      </c>
      <c r="B133" s="288" t="s">
        <v>1190</v>
      </c>
      <c r="C133" s="266" t="s">
        <v>1455</v>
      </c>
      <c r="D133" s="267" t="s">
        <v>359</v>
      </c>
      <c r="E133" s="264" t="s">
        <v>1331</v>
      </c>
      <c r="F133" s="270">
        <v>43506</v>
      </c>
      <c r="G133" s="280" t="s">
        <v>261</v>
      </c>
    </row>
    <row r="134" spans="1:7" x14ac:dyDescent="0.35">
      <c r="A134" s="291" t="s">
        <v>1194</v>
      </c>
      <c r="B134" s="288" t="s">
        <v>1478</v>
      </c>
      <c r="C134" s="266" t="s">
        <v>1455</v>
      </c>
      <c r="D134" s="271" t="s">
        <v>298</v>
      </c>
      <c r="E134" s="264" t="s">
        <v>1331</v>
      </c>
      <c r="F134" s="270">
        <v>43506</v>
      </c>
      <c r="G134" s="280" t="s">
        <v>261</v>
      </c>
    </row>
    <row r="135" spans="1:7" x14ac:dyDescent="0.35">
      <c r="A135" s="279" t="s">
        <v>1198</v>
      </c>
      <c r="B135" s="265" t="s">
        <v>1474</v>
      </c>
      <c r="C135" s="266" t="s">
        <v>1455</v>
      </c>
      <c r="D135" s="271" t="s">
        <v>298</v>
      </c>
      <c r="E135" s="264" t="s">
        <v>1328</v>
      </c>
      <c r="F135" s="270" t="s">
        <v>1497</v>
      </c>
      <c r="G135" s="280" t="s">
        <v>262</v>
      </c>
    </row>
    <row r="136" spans="1:7" x14ac:dyDescent="0.35">
      <c r="A136" s="279" t="s">
        <v>756</v>
      </c>
      <c r="B136" s="272" t="s">
        <v>1417</v>
      </c>
      <c r="C136" s="266" t="s">
        <v>1459</v>
      </c>
      <c r="D136" s="269" t="s">
        <v>413</v>
      </c>
      <c r="E136" s="264" t="s">
        <v>1331</v>
      </c>
      <c r="F136" s="270">
        <v>42783</v>
      </c>
      <c r="G136" s="280" t="s">
        <v>261</v>
      </c>
    </row>
    <row r="137" spans="1:7" x14ac:dyDescent="0.35">
      <c r="A137" s="279" t="s">
        <v>136</v>
      </c>
      <c r="B137" s="272" t="s">
        <v>1418</v>
      </c>
      <c r="C137" s="266" t="s">
        <v>1459</v>
      </c>
      <c r="D137" s="274" t="s">
        <v>413</v>
      </c>
      <c r="E137" s="264" t="s">
        <v>1331</v>
      </c>
      <c r="F137" s="270">
        <v>43625</v>
      </c>
      <c r="G137" s="280" t="s">
        <v>262</v>
      </c>
    </row>
    <row r="138" spans="1:7" x14ac:dyDescent="0.35">
      <c r="A138" s="279" t="s">
        <v>762</v>
      </c>
      <c r="B138" s="272" t="s">
        <v>1419</v>
      </c>
      <c r="C138" s="266" t="s">
        <v>1459</v>
      </c>
      <c r="D138" s="274" t="s">
        <v>426</v>
      </c>
      <c r="E138" s="264" t="s">
        <v>1331</v>
      </c>
      <c r="F138" s="270">
        <v>43625</v>
      </c>
      <c r="G138" s="280" t="s">
        <v>262</v>
      </c>
    </row>
    <row r="139" spans="1:7" x14ac:dyDescent="0.35">
      <c r="A139" s="279" t="s">
        <v>1136</v>
      </c>
      <c r="B139" s="272" t="s">
        <v>1137</v>
      </c>
      <c r="C139" s="266" t="s">
        <v>1322</v>
      </c>
      <c r="D139" s="269" t="s">
        <v>330</v>
      </c>
      <c r="E139" s="264" t="s">
        <v>1328</v>
      </c>
      <c r="F139" s="270">
        <v>43733</v>
      </c>
      <c r="G139" s="280" t="s">
        <v>263</v>
      </c>
    </row>
    <row r="140" spans="1:7" x14ac:dyDescent="0.35">
      <c r="A140" s="279" t="s">
        <v>771</v>
      </c>
      <c r="B140" s="272" t="s">
        <v>1421</v>
      </c>
      <c r="C140" s="266" t="s">
        <v>1459</v>
      </c>
      <c r="D140" s="269" t="s">
        <v>368</v>
      </c>
      <c r="E140" s="264" t="s">
        <v>1331</v>
      </c>
      <c r="F140" s="270">
        <v>43625</v>
      </c>
      <c r="G140" s="280" t="s">
        <v>262</v>
      </c>
    </row>
    <row r="141" spans="1:7" x14ac:dyDescent="0.35">
      <c r="A141" s="279" t="s">
        <v>774</v>
      </c>
      <c r="B141" s="272" t="s">
        <v>1493</v>
      </c>
      <c r="C141" s="266" t="s">
        <v>1459</v>
      </c>
      <c r="D141" s="269" t="s">
        <v>413</v>
      </c>
      <c r="E141" s="264" t="s">
        <v>1328</v>
      </c>
      <c r="F141" s="270">
        <v>43534</v>
      </c>
      <c r="G141" s="280" t="s">
        <v>261</v>
      </c>
    </row>
    <row r="142" spans="1:7" x14ac:dyDescent="0.35">
      <c r="A142" s="279" t="s">
        <v>774</v>
      </c>
      <c r="B142" s="272" t="s">
        <v>1493</v>
      </c>
      <c r="C142" s="266" t="s">
        <v>1459</v>
      </c>
      <c r="D142" s="269" t="s">
        <v>413</v>
      </c>
      <c r="E142" s="264" t="s">
        <v>1331</v>
      </c>
      <c r="F142" s="270">
        <v>43625</v>
      </c>
      <c r="G142" s="280" t="s">
        <v>262</v>
      </c>
    </row>
    <row r="143" spans="1:7" x14ac:dyDescent="0.35">
      <c r="A143" s="279" t="s">
        <v>1132</v>
      </c>
      <c r="B143" s="272" t="s">
        <v>1133</v>
      </c>
      <c r="C143" s="266" t="s">
        <v>1322</v>
      </c>
      <c r="D143" s="269" t="s">
        <v>330</v>
      </c>
      <c r="E143" s="264" t="s">
        <v>1328</v>
      </c>
      <c r="F143" s="270" t="s">
        <v>1497</v>
      </c>
      <c r="G143" s="280" t="s">
        <v>264</v>
      </c>
    </row>
    <row r="144" spans="1:7" x14ac:dyDescent="0.35">
      <c r="A144" s="279" t="s">
        <v>780</v>
      </c>
      <c r="B144" s="272" t="s">
        <v>1362</v>
      </c>
      <c r="C144" s="266" t="s">
        <v>1459</v>
      </c>
      <c r="D144" s="269" t="s">
        <v>284</v>
      </c>
      <c r="E144" s="264" t="s">
        <v>1328</v>
      </c>
      <c r="F144" s="270">
        <v>43541</v>
      </c>
      <c r="G144" s="280" t="s">
        <v>261</v>
      </c>
    </row>
    <row r="145" spans="1:7" x14ac:dyDescent="0.35">
      <c r="A145" s="279" t="s">
        <v>780</v>
      </c>
      <c r="B145" s="272" t="s">
        <v>1407</v>
      </c>
      <c r="C145" s="266" t="s">
        <v>1459</v>
      </c>
      <c r="D145" s="269" t="s">
        <v>260</v>
      </c>
      <c r="E145" s="264" t="s">
        <v>1331</v>
      </c>
      <c r="F145" s="270">
        <v>43625</v>
      </c>
      <c r="G145" s="280" t="s">
        <v>262</v>
      </c>
    </row>
    <row r="146" spans="1:7" x14ac:dyDescent="0.35">
      <c r="A146" s="279" t="s">
        <v>788</v>
      </c>
      <c r="B146" s="272" t="s">
        <v>1423</v>
      </c>
      <c r="C146" s="266" t="s">
        <v>1459</v>
      </c>
      <c r="D146" s="269" t="s">
        <v>284</v>
      </c>
      <c r="E146" s="264" t="s">
        <v>1331</v>
      </c>
      <c r="F146" s="270">
        <v>43625</v>
      </c>
      <c r="G146" s="280" t="s">
        <v>262</v>
      </c>
    </row>
    <row r="147" spans="1:7" x14ac:dyDescent="0.35">
      <c r="A147" s="279" t="s">
        <v>1205</v>
      </c>
      <c r="B147" s="265" t="s">
        <v>1424</v>
      </c>
      <c r="C147" s="266" t="s">
        <v>1455</v>
      </c>
      <c r="D147" s="267" t="s">
        <v>1330</v>
      </c>
      <c r="E147" s="264" t="s">
        <v>1331</v>
      </c>
      <c r="F147" s="270" t="s">
        <v>522</v>
      </c>
      <c r="G147" s="280"/>
    </row>
    <row r="148" spans="1:7" x14ac:dyDescent="0.35">
      <c r="A148" s="291" t="s">
        <v>107</v>
      </c>
      <c r="B148" s="288" t="s">
        <v>1479</v>
      </c>
      <c r="C148" s="266" t="s">
        <v>1455</v>
      </c>
      <c r="D148" s="267" t="s">
        <v>1330</v>
      </c>
      <c r="E148" s="264" t="s">
        <v>1331</v>
      </c>
      <c r="F148" s="270" t="s">
        <v>522</v>
      </c>
      <c r="G148" s="280"/>
    </row>
    <row r="149" spans="1:7" x14ac:dyDescent="0.35">
      <c r="A149" s="291" t="s">
        <v>1215</v>
      </c>
      <c r="B149" s="288" t="s">
        <v>1216</v>
      </c>
      <c r="C149" s="266" t="s">
        <v>1455</v>
      </c>
      <c r="D149" s="271" t="s">
        <v>298</v>
      </c>
      <c r="E149" s="264" t="s">
        <v>1331</v>
      </c>
      <c r="F149" s="270">
        <v>43506</v>
      </c>
      <c r="G149" s="280" t="s">
        <v>262</v>
      </c>
    </row>
    <row r="150" spans="1:7" x14ac:dyDescent="0.35">
      <c r="A150" s="279" t="s">
        <v>804</v>
      </c>
      <c r="B150" s="272" t="s">
        <v>1038</v>
      </c>
      <c r="C150" s="266" t="s">
        <v>1459</v>
      </c>
      <c r="D150" s="269" t="s">
        <v>260</v>
      </c>
      <c r="E150" s="264" t="s">
        <v>1331</v>
      </c>
      <c r="F150" s="270">
        <v>43625</v>
      </c>
      <c r="G150" s="280" t="s">
        <v>262</v>
      </c>
    </row>
    <row r="151" spans="1:7" x14ac:dyDescent="0.35">
      <c r="A151" s="279" t="s">
        <v>1220</v>
      </c>
      <c r="B151" s="265" t="s">
        <v>1216</v>
      </c>
      <c r="C151" s="266" t="s">
        <v>1455</v>
      </c>
      <c r="D151" s="271" t="s">
        <v>298</v>
      </c>
      <c r="E151" s="264" t="s">
        <v>1331</v>
      </c>
      <c r="F151" s="270">
        <v>43506</v>
      </c>
      <c r="G151" s="280" t="s">
        <v>261</v>
      </c>
    </row>
    <row r="152" spans="1:7" x14ac:dyDescent="0.35">
      <c r="A152" s="279" t="s">
        <v>1220</v>
      </c>
      <c r="B152" s="265" t="s">
        <v>1216</v>
      </c>
      <c r="C152" s="266" t="s">
        <v>1455</v>
      </c>
      <c r="D152" s="271" t="s">
        <v>298</v>
      </c>
      <c r="E152" s="268" t="s">
        <v>1338</v>
      </c>
      <c r="F152" s="270">
        <v>43608</v>
      </c>
      <c r="G152" s="280" t="s">
        <v>262</v>
      </c>
    </row>
    <row r="153" spans="1:7" x14ac:dyDescent="0.35">
      <c r="A153" s="279" t="s">
        <v>814</v>
      </c>
      <c r="B153" s="272" t="s">
        <v>1480</v>
      </c>
      <c r="C153" s="266" t="s">
        <v>1459</v>
      </c>
      <c r="D153" s="269" t="s">
        <v>317</v>
      </c>
      <c r="E153" s="264" t="s">
        <v>1328</v>
      </c>
      <c r="F153" s="270" t="s">
        <v>1497</v>
      </c>
      <c r="G153" s="280"/>
    </row>
    <row r="154" spans="1:7" x14ac:dyDescent="0.35">
      <c r="A154" s="279" t="s">
        <v>814</v>
      </c>
      <c r="B154" s="272" t="s">
        <v>1480</v>
      </c>
      <c r="C154" s="266" t="s">
        <v>1459</v>
      </c>
      <c r="D154" s="269" t="s">
        <v>317</v>
      </c>
      <c r="E154" s="264" t="s">
        <v>1331</v>
      </c>
      <c r="F154" s="270" t="s">
        <v>522</v>
      </c>
      <c r="G154" s="280"/>
    </row>
    <row r="155" spans="1:7" x14ac:dyDescent="0.35">
      <c r="A155" s="291" t="s">
        <v>104</v>
      </c>
      <c r="B155" s="288" t="s">
        <v>1480</v>
      </c>
      <c r="C155" s="266" t="s">
        <v>1455</v>
      </c>
      <c r="D155" s="271" t="s">
        <v>298</v>
      </c>
      <c r="E155" s="264" t="s">
        <v>1331</v>
      </c>
      <c r="F155" s="270">
        <v>43506</v>
      </c>
      <c r="G155" s="280" t="s">
        <v>261</v>
      </c>
    </row>
    <row r="156" spans="1:7" x14ac:dyDescent="0.35">
      <c r="A156" s="279" t="s">
        <v>826</v>
      </c>
      <c r="B156" s="272" t="s">
        <v>1429</v>
      </c>
      <c r="C156" s="266" t="s">
        <v>1459</v>
      </c>
      <c r="D156" s="269" t="s">
        <v>284</v>
      </c>
      <c r="E156" s="264" t="s">
        <v>1328</v>
      </c>
      <c r="F156" s="270">
        <v>43352</v>
      </c>
      <c r="G156" s="280" t="s">
        <v>263</v>
      </c>
    </row>
    <row r="157" spans="1:7" x14ac:dyDescent="0.35">
      <c r="A157" s="279" t="s">
        <v>1228</v>
      </c>
      <c r="B157" s="265" t="s">
        <v>1430</v>
      </c>
      <c r="C157" s="266" t="s">
        <v>1455</v>
      </c>
      <c r="D157" s="271" t="s">
        <v>260</v>
      </c>
      <c r="E157" s="264" t="s">
        <v>1331</v>
      </c>
      <c r="F157" s="270">
        <v>43506</v>
      </c>
      <c r="G157" s="280" t="s">
        <v>261</v>
      </c>
    </row>
    <row r="158" spans="1:7" x14ac:dyDescent="0.35">
      <c r="A158" s="279" t="s">
        <v>1228</v>
      </c>
      <c r="B158" s="265" t="s">
        <v>1430</v>
      </c>
      <c r="C158" s="266" t="s">
        <v>1455</v>
      </c>
      <c r="D158" s="271" t="s">
        <v>260</v>
      </c>
      <c r="E158" s="268" t="s">
        <v>1338</v>
      </c>
      <c r="F158" s="270">
        <v>42791</v>
      </c>
      <c r="G158" s="280" t="s">
        <v>261</v>
      </c>
    </row>
    <row r="159" spans="1:7" x14ac:dyDescent="0.35">
      <c r="A159" s="279" t="s">
        <v>1235</v>
      </c>
      <c r="B159" s="265" t="s">
        <v>1499</v>
      </c>
      <c r="C159" s="266" t="s">
        <v>1455</v>
      </c>
      <c r="D159" s="271" t="s">
        <v>298</v>
      </c>
      <c r="E159" s="264" t="s">
        <v>1328</v>
      </c>
      <c r="F159" s="270" t="s">
        <v>1497</v>
      </c>
      <c r="G159" s="280"/>
    </row>
    <row r="160" spans="1:7" x14ac:dyDescent="0.35">
      <c r="A160" s="279" t="s">
        <v>1242</v>
      </c>
      <c r="B160" s="265" t="s">
        <v>1364</v>
      </c>
      <c r="C160" s="266" t="s">
        <v>1455</v>
      </c>
      <c r="D160" s="271" t="s">
        <v>298</v>
      </c>
      <c r="E160" s="264" t="s">
        <v>1331</v>
      </c>
      <c r="F160" s="270" t="s">
        <v>522</v>
      </c>
      <c r="G160" s="280"/>
    </row>
    <row r="161" spans="1:7" x14ac:dyDescent="0.35">
      <c r="A161" s="279" t="s">
        <v>833</v>
      </c>
      <c r="B161" s="272" t="s">
        <v>1432</v>
      </c>
      <c r="C161" s="266" t="s">
        <v>1459</v>
      </c>
      <c r="D161" s="269" t="s">
        <v>284</v>
      </c>
      <c r="E161" s="264" t="s">
        <v>1331</v>
      </c>
      <c r="F161" s="270">
        <v>43625</v>
      </c>
      <c r="G161" s="280" t="s">
        <v>262</v>
      </c>
    </row>
    <row r="162" spans="1:7" x14ac:dyDescent="0.35">
      <c r="A162" s="279" t="s">
        <v>837</v>
      </c>
      <c r="B162" s="272" t="s">
        <v>573</v>
      </c>
      <c r="C162" s="266" t="s">
        <v>1459</v>
      </c>
      <c r="D162" s="269" t="s">
        <v>413</v>
      </c>
      <c r="E162" s="264" t="s">
        <v>1331</v>
      </c>
      <c r="F162" s="270">
        <v>43625</v>
      </c>
      <c r="G162" s="280" t="s">
        <v>262</v>
      </c>
    </row>
    <row r="163" spans="1:7" x14ac:dyDescent="0.35">
      <c r="A163" s="279" t="s">
        <v>837</v>
      </c>
      <c r="B163" s="272" t="s">
        <v>573</v>
      </c>
      <c r="C163" s="266" t="s">
        <v>1459</v>
      </c>
      <c r="D163" s="269" t="s">
        <v>413</v>
      </c>
      <c r="E163" s="268" t="s">
        <v>1338</v>
      </c>
      <c r="F163" s="270">
        <v>43742</v>
      </c>
      <c r="G163" s="280" t="s">
        <v>264</v>
      </c>
    </row>
    <row r="164" spans="1:7" x14ac:dyDescent="0.35">
      <c r="A164" s="279" t="s">
        <v>840</v>
      </c>
      <c r="B164" s="272" t="s">
        <v>1392</v>
      </c>
      <c r="C164" s="266" t="s">
        <v>1459</v>
      </c>
      <c r="D164" s="274" t="s">
        <v>497</v>
      </c>
      <c r="E164" s="264" t="s">
        <v>1331</v>
      </c>
      <c r="F164" s="270">
        <v>43625</v>
      </c>
      <c r="G164" s="280" t="s">
        <v>262</v>
      </c>
    </row>
    <row r="165" spans="1:7" x14ac:dyDescent="0.35">
      <c r="A165" s="279" t="s">
        <v>840</v>
      </c>
      <c r="B165" s="272" t="s">
        <v>1392</v>
      </c>
      <c r="C165" s="266" t="s">
        <v>1459</v>
      </c>
      <c r="D165" s="274" t="s">
        <v>497</v>
      </c>
      <c r="E165" s="268" t="s">
        <v>1338</v>
      </c>
      <c r="F165" s="270">
        <v>42825</v>
      </c>
      <c r="G165" s="280" t="s">
        <v>261</v>
      </c>
    </row>
    <row r="166" spans="1:7" x14ac:dyDescent="0.35">
      <c r="A166" s="279" t="s">
        <v>853</v>
      </c>
      <c r="B166" s="272" t="s">
        <v>1474</v>
      </c>
      <c r="C166" s="266" t="s">
        <v>1459</v>
      </c>
      <c r="D166" s="269" t="s">
        <v>284</v>
      </c>
      <c r="E166" s="264" t="s">
        <v>1331</v>
      </c>
      <c r="F166" s="270">
        <v>43625</v>
      </c>
      <c r="G166" s="280" t="s">
        <v>262</v>
      </c>
    </row>
    <row r="167" spans="1:7" x14ac:dyDescent="0.35">
      <c r="A167" s="279" t="s">
        <v>1501</v>
      </c>
      <c r="B167" s="272" t="s">
        <v>329</v>
      </c>
      <c r="C167" s="266" t="s">
        <v>1322</v>
      </c>
      <c r="D167" s="269" t="s">
        <v>330</v>
      </c>
      <c r="E167" s="264" t="s">
        <v>1328</v>
      </c>
      <c r="F167" s="270">
        <v>43718</v>
      </c>
      <c r="G167" s="280" t="s">
        <v>263</v>
      </c>
    </row>
    <row r="168" spans="1:7" x14ac:dyDescent="0.35">
      <c r="A168" s="279" t="s">
        <v>860</v>
      </c>
      <c r="B168" s="272" t="s">
        <v>1357</v>
      </c>
      <c r="C168" s="266" t="s">
        <v>1459</v>
      </c>
      <c r="D168" s="269" t="s">
        <v>383</v>
      </c>
      <c r="E168" s="264" t="s">
        <v>1331</v>
      </c>
      <c r="F168" s="270">
        <v>43625</v>
      </c>
      <c r="G168" s="280" t="s">
        <v>262</v>
      </c>
    </row>
    <row r="169" spans="1:7" x14ac:dyDescent="0.35">
      <c r="A169" s="279" t="s">
        <v>863</v>
      </c>
      <c r="B169" s="272" t="s">
        <v>1109</v>
      </c>
      <c r="C169" s="266" t="s">
        <v>1459</v>
      </c>
      <c r="D169" s="269" t="s">
        <v>413</v>
      </c>
      <c r="E169" s="264" t="s">
        <v>1331</v>
      </c>
      <c r="F169" s="270">
        <v>43625</v>
      </c>
      <c r="G169" s="280" t="s">
        <v>262</v>
      </c>
    </row>
    <row r="170" spans="1:7" x14ac:dyDescent="0.35">
      <c r="A170" s="292" t="s">
        <v>1251</v>
      </c>
      <c r="B170" s="269" t="s">
        <v>573</v>
      </c>
      <c r="C170" s="266" t="s">
        <v>1455</v>
      </c>
      <c r="D170" s="267" t="s">
        <v>1330</v>
      </c>
      <c r="E170" s="264" t="s">
        <v>1331</v>
      </c>
      <c r="F170" s="270">
        <v>43506</v>
      </c>
      <c r="G170" s="280" t="s">
        <v>261</v>
      </c>
    </row>
    <row r="171" spans="1:7" x14ac:dyDescent="0.35">
      <c r="A171" s="279" t="s">
        <v>1104</v>
      </c>
      <c r="B171" s="272" t="s">
        <v>1105</v>
      </c>
      <c r="C171" s="266" t="s">
        <v>1322</v>
      </c>
      <c r="D171" s="269" t="s">
        <v>330</v>
      </c>
      <c r="E171" s="264" t="s">
        <v>1328</v>
      </c>
      <c r="F171" s="270">
        <v>43733</v>
      </c>
      <c r="G171" s="280" t="s">
        <v>263</v>
      </c>
    </row>
    <row r="172" spans="1:7" x14ac:dyDescent="0.35">
      <c r="A172" s="279" t="s">
        <v>872</v>
      </c>
      <c r="B172" s="272" t="s">
        <v>1435</v>
      </c>
      <c r="C172" s="266" t="s">
        <v>1459</v>
      </c>
      <c r="D172" s="274" t="s">
        <v>426</v>
      </c>
      <c r="E172" s="264" t="s">
        <v>1328</v>
      </c>
      <c r="F172" s="270">
        <v>43534</v>
      </c>
      <c r="G172" s="280" t="s">
        <v>261</v>
      </c>
    </row>
    <row r="173" spans="1:7" x14ac:dyDescent="0.35">
      <c r="A173" s="279" t="s">
        <v>872</v>
      </c>
      <c r="B173" s="272" t="s">
        <v>1435</v>
      </c>
      <c r="C173" s="266" t="s">
        <v>1459</v>
      </c>
      <c r="D173" s="274" t="s">
        <v>426</v>
      </c>
      <c r="E173" s="264" t="s">
        <v>1331</v>
      </c>
      <c r="F173" s="270">
        <v>43625</v>
      </c>
      <c r="G173" s="280" t="s">
        <v>262</v>
      </c>
    </row>
    <row r="174" spans="1:7" x14ac:dyDescent="0.35">
      <c r="A174" s="279" t="s">
        <v>1108</v>
      </c>
      <c r="B174" s="272" t="s">
        <v>1109</v>
      </c>
      <c r="C174" s="266" t="s">
        <v>1322</v>
      </c>
      <c r="D174" s="269" t="s">
        <v>330</v>
      </c>
      <c r="E174" s="264" t="s">
        <v>1328</v>
      </c>
      <c r="F174" s="270">
        <v>43733</v>
      </c>
      <c r="G174" s="280" t="s">
        <v>263</v>
      </c>
    </row>
    <row r="175" spans="1:7" x14ac:dyDescent="0.35">
      <c r="A175" s="279" t="s">
        <v>1057</v>
      </c>
      <c r="B175" s="272" t="s">
        <v>1058</v>
      </c>
      <c r="C175" s="266" t="s">
        <v>1322</v>
      </c>
      <c r="D175" s="269" t="s">
        <v>330</v>
      </c>
      <c r="E175" s="264" t="s">
        <v>1328</v>
      </c>
      <c r="F175" s="270">
        <v>43733</v>
      </c>
      <c r="G175" s="280" t="s">
        <v>263</v>
      </c>
    </row>
    <row r="176" spans="1:7" x14ac:dyDescent="0.35">
      <c r="A176" s="279" t="s">
        <v>1057</v>
      </c>
      <c r="B176" s="272" t="s">
        <v>1058</v>
      </c>
      <c r="C176" s="266" t="s">
        <v>1322</v>
      </c>
      <c r="D176" s="269" t="s">
        <v>330</v>
      </c>
      <c r="E176" s="268" t="s">
        <v>1338</v>
      </c>
      <c r="F176" s="270">
        <v>43623</v>
      </c>
      <c r="G176" s="280" t="s">
        <v>262</v>
      </c>
    </row>
    <row r="177" spans="1:7" x14ac:dyDescent="0.35">
      <c r="A177" s="279" t="s">
        <v>1124</v>
      </c>
      <c r="B177" s="272" t="s">
        <v>1125</v>
      </c>
      <c r="C177" s="266" t="s">
        <v>1322</v>
      </c>
      <c r="D177" s="269" t="s">
        <v>330</v>
      </c>
      <c r="E177" s="264" t="s">
        <v>1328</v>
      </c>
      <c r="F177" s="270">
        <v>43816</v>
      </c>
      <c r="G177" s="280" t="s">
        <v>264</v>
      </c>
    </row>
    <row r="178" spans="1:7" x14ac:dyDescent="0.35">
      <c r="A178" s="279" t="s">
        <v>881</v>
      </c>
      <c r="B178" s="272" t="s">
        <v>1392</v>
      </c>
      <c r="C178" s="266" t="s">
        <v>1459</v>
      </c>
      <c r="D178" s="269" t="s">
        <v>284</v>
      </c>
      <c r="E178" s="264" t="s">
        <v>1331</v>
      </c>
      <c r="F178" s="270">
        <v>43716</v>
      </c>
      <c r="G178" s="280" t="s">
        <v>263</v>
      </c>
    </row>
    <row r="179" spans="1:7" x14ac:dyDescent="0.35">
      <c r="A179" s="279" t="s">
        <v>1079</v>
      </c>
      <c r="B179" s="272" t="s">
        <v>1080</v>
      </c>
      <c r="C179" s="266" t="s">
        <v>1322</v>
      </c>
      <c r="D179" s="269" t="s">
        <v>330</v>
      </c>
      <c r="E179" s="264" t="s">
        <v>1328</v>
      </c>
      <c r="F179" s="270">
        <v>43816</v>
      </c>
      <c r="G179" s="280" t="s">
        <v>264</v>
      </c>
    </row>
    <row r="180" spans="1:7" x14ac:dyDescent="0.35">
      <c r="A180" s="279" t="s">
        <v>1066</v>
      </c>
      <c r="B180" s="272" t="s">
        <v>928</v>
      </c>
      <c r="C180" s="266" t="s">
        <v>1322</v>
      </c>
      <c r="D180" s="269" t="s">
        <v>336</v>
      </c>
      <c r="E180" s="264" t="s">
        <v>1467</v>
      </c>
      <c r="F180" s="270">
        <v>43400</v>
      </c>
      <c r="G180" s="280" t="s">
        <v>264</v>
      </c>
    </row>
    <row r="181" spans="1:7" x14ac:dyDescent="0.35">
      <c r="A181" s="279" t="s">
        <v>1502</v>
      </c>
      <c r="B181" s="272" t="s">
        <v>1129</v>
      </c>
      <c r="C181" s="266" t="s">
        <v>1322</v>
      </c>
      <c r="D181" s="269" t="s">
        <v>330</v>
      </c>
      <c r="E181" s="264" t="s">
        <v>1328</v>
      </c>
      <c r="F181" s="270">
        <v>43718</v>
      </c>
      <c r="G181" s="280" t="s">
        <v>263</v>
      </c>
    </row>
    <row r="182" spans="1:7" x14ac:dyDescent="0.35">
      <c r="A182" s="292" t="s">
        <v>1254</v>
      </c>
      <c r="B182" s="269" t="s">
        <v>1481</v>
      </c>
      <c r="C182" s="266" t="s">
        <v>1455</v>
      </c>
      <c r="D182" s="267" t="s">
        <v>1330</v>
      </c>
      <c r="E182" s="264" t="s">
        <v>1328</v>
      </c>
      <c r="F182" s="270" t="s">
        <v>1497</v>
      </c>
      <c r="G182" s="280"/>
    </row>
    <row r="183" spans="1:7" x14ac:dyDescent="0.35">
      <c r="A183" s="292" t="s">
        <v>1254</v>
      </c>
      <c r="B183" s="269" t="s">
        <v>1481</v>
      </c>
      <c r="C183" s="266" t="s">
        <v>1455</v>
      </c>
      <c r="D183" s="267" t="s">
        <v>1330</v>
      </c>
      <c r="E183" s="264" t="s">
        <v>1331</v>
      </c>
      <c r="F183" s="270">
        <v>43506</v>
      </c>
      <c r="G183" s="280" t="s">
        <v>261</v>
      </c>
    </row>
    <row r="184" spans="1:7" x14ac:dyDescent="0.35">
      <c r="A184" s="279" t="s">
        <v>899</v>
      </c>
      <c r="B184" s="272" t="s">
        <v>1406</v>
      </c>
      <c r="C184" s="266" t="s">
        <v>1459</v>
      </c>
      <c r="D184" s="269" t="s">
        <v>497</v>
      </c>
      <c r="E184" s="264" t="s">
        <v>1331</v>
      </c>
      <c r="F184" s="270">
        <v>43625</v>
      </c>
      <c r="G184" s="280" t="s">
        <v>262</v>
      </c>
    </row>
    <row r="185" spans="1:7" x14ac:dyDescent="0.35">
      <c r="A185" s="291" t="s">
        <v>1259</v>
      </c>
      <c r="B185" s="288" t="s">
        <v>1438</v>
      </c>
      <c r="C185" s="266" t="s">
        <v>1455</v>
      </c>
      <c r="D185" s="267" t="s">
        <v>1330</v>
      </c>
      <c r="E185" s="264" t="s">
        <v>1331</v>
      </c>
      <c r="F185" s="270">
        <v>43506</v>
      </c>
      <c r="G185" s="280" t="s">
        <v>261</v>
      </c>
    </row>
    <row r="186" spans="1:7" x14ac:dyDescent="0.35">
      <c r="A186" s="279" t="s">
        <v>413</v>
      </c>
      <c r="B186" s="272" t="s">
        <v>329</v>
      </c>
      <c r="C186" s="266" t="s">
        <v>1459</v>
      </c>
      <c r="D186" s="269" t="s">
        <v>1496</v>
      </c>
      <c r="E186" s="264" t="s">
        <v>1331</v>
      </c>
      <c r="F186" s="270">
        <v>43714</v>
      </c>
      <c r="G186" s="280" t="s">
        <v>263</v>
      </c>
    </row>
    <row r="187" spans="1:7" x14ac:dyDescent="0.35">
      <c r="A187" s="279" t="s">
        <v>908</v>
      </c>
      <c r="B187" s="272" t="s">
        <v>928</v>
      </c>
      <c r="C187" s="266" t="s">
        <v>1459</v>
      </c>
      <c r="D187" s="269" t="s">
        <v>368</v>
      </c>
      <c r="E187" s="264" t="s">
        <v>1328</v>
      </c>
      <c r="F187" s="270">
        <v>43541</v>
      </c>
      <c r="G187" s="280" t="s">
        <v>261</v>
      </c>
    </row>
    <row r="188" spans="1:7" x14ac:dyDescent="0.35">
      <c r="A188" s="279" t="s">
        <v>908</v>
      </c>
      <c r="B188" s="272" t="s">
        <v>928</v>
      </c>
      <c r="C188" s="266" t="s">
        <v>1459</v>
      </c>
      <c r="D188" s="269" t="s">
        <v>368</v>
      </c>
      <c r="E188" s="264" t="s">
        <v>1331</v>
      </c>
      <c r="F188" s="270">
        <v>43625</v>
      </c>
      <c r="G188" s="280" t="s">
        <v>262</v>
      </c>
    </row>
    <row r="189" spans="1:7" x14ac:dyDescent="0.35">
      <c r="A189" s="279" t="s">
        <v>908</v>
      </c>
      <c r="B189" s="272" t="s">
        <v>928</v>
      </c>
      <c r="C189" s="266" t="s">
        <v>1459</v>
      </c>
      <c r="D189" s="269" t="s">
        <v>368</v>
      </c>
      <c r="E189" s="268" t="s">
        <v>1338</v>
      </c>
      <c r="F189" s="270">
        <v>43154</v>
      </c>
      <c r="G189" s="280" t="s">
        <v>261</v>
      </c>
    </row>
    <row r="190" spans="1:7" x14ac:dyDescent="0.35">
      <c r="A190" s="279" t="s">
        <v>1457</v>
      </c>
      <c r="B190" s="265" t="s">
        <v>1264</v>
      </c>
      <c r="C190" s="266" t="s">
        <v>1455</v>
      </c>
      <c r="D190" s="267" t="s">
        <v>298</v>
      </c>
      <c r="E190" s="264" t="s">
        <v>1331</v>
      </c>
      <c r="F190" s="270">
        <v>43506</v>
      </c>
      <c r="G190" s="280" t="s">
        <v>261</v>
      </c>
    </row>
    <row r="191" spans="1:7" x14ac:dyDescent="0.35">
      <c r="A191" s="279" t="s">
        <v>1457</v>
      </c>
      <c r="B191" s="265" t="s">
        <v>1264</v>
      </c>
      <c r="C191" s="266" t="s">
        <v>1455</v>
      </c>
      <c r="D191" s="267" t="s">
        <v>298</v>
      </c>
      <c r="E191" s="264" t="s">
        <v>1467</v>
      </c>
      <c r="F191" s="270">
        <v>43739</v>
      </c>
      <c r="G191" s="280" t="s">
        <v>264</v>
      </c>
    </row>
    <row r="192" spans="1:7" x14ac:dyDescent="0.35">
      <c r="A192" s="279" t="s">
        <v>1457</v>
      </c>
      <c r="B192" s="265" t="s">
        <v>1264</v>
      </c>
      <c r="C192" s="266" t="s">
        <v>1455</v>
      </c>
      <c r="D192" s="267" t="s">
        <v>298</v>
      </c>
      <c r="E192" s="268" t="s">
        <v>1338</v>
      </c>
      <c r="F192" s="270">
        <v>43608</v>
      </c>
      <c r="G192" s="280" t="s">
        <v>262</v>
      </c>
    </row>
    <row r="193" spans="1:7" x14ac:dyDescent="0.35">
      <c r="A193" s="279" t="s">
        <v>911</v>
      </c>
      <c r="B193" s="272" t="s">
        <v>1395</v>
      </c>
      <c r="C193" s="266" t="s">
        <v>1459</v>
      </c>
      <c r="D193" s="274" t="s">
        <v>317</v>
      </c>
      <c r="E193" s="264" t="s">
        <v>1331</v>
      </c>
      <c r="F193" s="270">
        <v>43625</v>
      </c>
      <c r="G193" s="280" t="s">
        <v>262</v>
      </c>
    </row>
    <row r="194" spans="1:7" x14ac:dyDescent="0.35">
      <c r="A194" s="279" t="s">
        <v>915</v>
      </c>
      <c r="B194" s="272" t="s">
        <v>1474</v>
      </c>
      <c r="C194" s="266" t="s">
        <v>1459</v>
      </c>
      <c r="D194" s="269" t="s">
        <v>413</v>
      </c>
      <c r="E194" s="264" t="s">
        <v>1331</v>
      </c>
      <c r="F194" s="270">
        <v>43624</v>
      </c>
      <c r="G194" s="280" t="s">
        <v>262</v>
      </c>
    </row>
    <row r="195" spans="1:7" x14ac:dyDescent="0.35">
      <c r="A195" s="279" t="s">
        <v>1272</v>
      </c>
      <c r="B195" s="265" t="s">
        <v>1441</v>
      </c>
      <c r="C195" s="266" t="s">
        <v>1455</v>
      </c>
      <c r="D195" s="267" t="s">
        <v>497</v>
      </c>
      <c r="E195" s="264" t="s">
        <v>1331</v>
      </c>
      <c r="F195" s="270" t="s">
        <v>522</v>
      </c>
      <c r="G195" s="280"/>
    </row>
    <row r="196" spans="1:7" x14ac:dyDescent="0.35">
      <c r="A196" s="279" t="s">
        <v>1278</v>
      </c>
      <c r="B196" s="265" t="s">
        <v>1482</v>
      </c>
      <c r="C196" s="266" t="s">
        <v>1455</v>
      </c>
      <c r="D196" s="271" t="s">
        <v>298</v>
      </c>
      <c r="E196" s="264" t="s">
        <v>1328</v>
      </c>
      <c r="F196" s="270" t="s">
        <v>1497</v>
      </c>
      <c r="G196" s="280"/>
    </row>
    <row r="197" spans="1:7" x14ac:dyDescent="0.35">
      <c r="A197" s="279" t="s">
        <v>1278</v>
      </c>
      <c r="B197" s="265" t="s">
        <v>1482</v>
      </c>
      <c r="C197" s="266" t="s">
        <v>1455</v>
      </c>
      <c r="D197" s="271" t="s">
        <v>298</v>
      </c>
      <c r="E197" s="264" t="s">
        <v>1331</v>
      </c>
      <c r="F197" s="270" t="s">
        <v>522</v>
      </c>
      <c r="G197" s="280"/>
    </row>
    <row r="198" spans="1:7" x14ac:dyDescent="0.35">
      <c r="A198" s="279" t="s">
        <v>1494</v>
      </c>
      <c r="B198" s="272" t="s">
        <v>1155</v>
      </c>
      <c r="C198" s="266" t="s">
        <v>1459</v>
      </c>
      <c r="D198" s="269" t="s">
        <v>413</v>
      </c>
      <c r="E198" s="264" t="s">
        <v>1328</v>
      </c>
      <c r="F198" s="270">
        <v>43261</v>
      </c>
      <c r="G198" s="280" t="s">
        <v>262</v>
      </c>
    </row>
    <row r="199" spans="1:7" x14ac:dyDescent="0.35">
      <c r="A199" s="279" t="s">
        <v>1494</v>
      </c>
      <c r="B199" s="272" t="s">
        <v>987</v>
      </c>
      <c r="C199" s="266" t="s">
        <v>1459</v>
      </c>
      <c r="D199" s="269" t="s">
        <v>260</v>
      </c>
      <c r="E199" s="264" t="s">
        <v>1331</v>
      </c>
      <c r="F199" s="270">
        <v>43625</v>
      </c>
      <c r="G199" s="280" t="s">
        <v>262</v>
      </c>
    </row>
    <row r="200" spans="1:7" x14ac:dyDescent="0.35">
      <c r="A200" s="279" t="s">
        <v>1281</v>
      </c>
      <c r="B200" s="265" t="s">
        <v>1379</v>
      </c>
      <c r="C200" s="266" t="s">
        <v>1455</v>
      </c>
      <c r="D200" s="271" t="s">
        <v>359</v>
      </c>
      <c r="E200" s="264" t="s">
        <v>1331</v>
      </c>
      <c r="F200" s="270" t="s">
        <v>522</v>
      </c>
      <c r="G200" s="280"/>
    </row>
    <row r="201" spans="1:7" x14ac:dyDescent="0.35">
      <c r="A201" s="279" t="s">
        <v>1232</v>
      </c>
      <c r="B201" s="272" t="s">
        <v>1414</v>
      </c>
      <c r="C201" s="266" t="s">
        <v>1459</v>
      </c>
      <c r="D201" s="269" t="s">
        <v>284</v>
      </c>
      <c r="E201" s="264" t="s">
        <v>1331</v>
      </c>
      <c r="F201" s="270">
        <v>43625</v>
      </c>
      <c r="G201" s="280" t="s">
        <v>262</v>
      </c>
    </row>
    <row r="202" spans="1:7" x14ac:dyDescent="0.35">
      <c r="A202" s="279" t="s">
        <v>1285</v>
      </c>
      <c r="B202" s="265" t="s">
        <v>1490</v>
      </c>
      <c r="C202" s="266" t="s">
        <v>1455</v>
      </c>
      <c r="D202" s="271" t="s">
        <v>298</v>
      </c>
      <c r="E202" s="264" t="s">
        <v>1328</v>
      </c>
      <c r="F202" s="270" t="s">
        <v>1497</v>
      </c>
      <c r="G202" s="280"/>
    </row>
    <row r="203" spans="1:7" x14ac:dyDescent="0.35">
      <c r="A203" s="279" t="s">
        <v>1101</v>
      </c>
      <c r="B203" s="272" t="s">
        <v>1048</v>
      </c>
      <c r="C203" s="266" t="s">
        <v>1322</v>
      </c>
      <c r="D203" s="269" t="s">
        <v>330</v>
      </c>
      <c r="E203" s="264" t="s">
        <v>1328</v>
      </c>
      <c r="F203" s="270">
        <v>43733</v>
      </c>
      <c r="G203" s="280" t="s">
        <v>263</v>
      </c>
    </row>
    <row r="204" spans="1:7" x14ac:dyDescent="0.35">
      <c r="A204" s="279" t="s">
        <v>1495</v>
      </c>
      <c r="B204" s="272" t="s">
        <v>1000</v>
      </c>
      <c r="C204" s="266" t="s">
        <v>1459</v>
      </c>
      <c r="D204" s="269" t="s">
        <v>260</v>
      </c>
      <c r="E204" s="264" t="s">
        <v>1331</v>
      </c>
      <c r="F204" s="270">
        <v>43625</v>
      </c>
      <c r="G204" s="280" t="s">
        <v>262</v>
      </c>
    </row>
    <row r="205" spans="1:7" x14ac:dyDescent="0.35">
      <c r="A205" s="279" t="s">
        <v>1289</v>
      </c>
      <c r="B205" s="265" t="s">
        <v>1458</v>
      </c>
      <c r="C205" s="266" t="s">
        <v>1455</v>
      </c>
      <c r="D205" s="267" t="s">
        <v>298</v>
      </c>
      <c r="E205" s="264" t="s">
        <v>1331</v>
      </c>
      <c r="F205" s="270">
        <v>43506</v>
      </c>
      <c r="G205" s="280" t="s">
        <v>261</v>
      </c>
    </row>
    <row r="206" spans="1:7" x14ac:dyDescent="0.35">
      <c r="A206" s="279" t="s">
        <v>1289</v>
      </c>
      <c r="B206" s="265" t="s">
        <v>1458</v>
      </c>
      <c r="C206" s="266" t="s">
        <v>1455</v>
      </c>
      <c r="D206" s="267" t="s">
        <v>298</v>
      </c>
      <c r="E206" s="268" t="s">
        <v>1338</v>
      </c>
      <c r="F206" s="264" t="s">
        <v>1456</v>
      </c>
      <c r="G206" s="280"/>
    </row>
    <row r="207" spans="1:7" x14ac:dyDescent="0.35">
      <c r="A207" s="279" t="s">
        <v>1503</v>
      </c>
      <c r="B207" s="272" t="s">
        <v>1053</v>
      </c>
      <c r="C207" s="266" t="s">
        <v>1322</v>
      </c>
      <c r="D207" s="269" t="s">
        <v>330</v>
      </c>
      <c r="E207" s="264" t="s">
        <v>1328</v>
      </c>
      <c r="F207" s="270">
        <v>43816</v>
      </c>
      <c r="G207" s="280" t="s">
        <v>264</v>
      </c>
    </row>
    <row r="208" spans="1:7" x14ac:dyDescent="0.35">
      <c r="A208" s="279" t="s">
        <v>298</v>
      </c>
      <c r="B208" s="265" t="s">
        <v>299</v>
      </c>
      <c r="C208" s="266" t="s">
        <v>1455</v>
      </c>
      <c r="D208" s="271" t="s">
        <v>359</v>
      </c>
      <c r="E208" s="264" t="s">
        <v>1331</v>
      </c>
      <c r="F208" s="270" t="s">
        <v>522</v>
      </c>
      <c r="G208" s="280"/>
    </row>
    <row r="209" spans="1:7" x14ac:dyDescent="0.35">
      <c r="A209" s="279" t="s">
        <v>1307</v>
      </c>
      <c r="B209" s="272" t="s">
        <v>1446</v>
      </c>
      <c r="C209" s="266" t="s">
        <v>1459</v>
      </c>
      <c r="D209" s="269" t="s">
        <v>1496</v>
      </c>
      <c r="E209" s="264" t="s">
        <v>1331</v>
      </c>
      <c r="F209" s="270">
        <v>43625</v>
      </c>
      <c r="G209" s="280" t="s">
        <v>262</v>
      </c>
    </row>
    <row r="210" spans="1:7" x14ac:dyDescent="0.35">
      <c r="A210" s="279" t="s">
        <v>1315</v>
      </c>
      <c r="B210" s="272" t="s">
        <v>1360</v>
      </c>
      <c r="C210" s="266" t="s">
        <v>1459</v>
      </c>
      <c r="D210" s="269" t="s">
        <v>413</v>
      </c>
      <c r="E210" s="264" t="s">
        <v>1328</v>
      </c>
      <c r="F210" s="270">
        <v>43541</v>
      </c>
      <c r="G210" s="280" t="s">
        <v>261</v>
      </c>
    </row>
    <row r="211" spans="1:7" x14ac:dyDescent="0.35">
      <c r="A211" s="279" t="s">
        <v>1315</v>
      </c>
      <c r="B211" s="272" t="s">
        <v>1360</v>
      </c>
      <c r="C211" s="266" t="s">
        <v>1459</v>
      </c>
      <c r="D211" s="269" t="s">
        <v>413</v>
      </c>
      <c r="E211" s="264" t="s">
        <v>1331</v>
      </c>
      <c r="F211" s="270">
        <v>43625</v>
      </c>
      <c r="G211" s="280" t="s">
        <v>262</v>
      </c>
    </row>
    <row r="212" spans="1:7" x14ac:dyDescent="0.35">
      <c r="A212" s="265" t="s">
        <v>1318</v>
      </c>
      <c r="B212" s="265" t="s">
        <v>1483</v>
      </c>
      <c r="C212" s="266" t="s">
        <v>1455</v>
      </c>
      <c r="D212" s="271" t="s">
        <v>298</v>
      </c>
      <c r="E212" s="264" t="s">
        <v>1331</v>
      </c>
      <c r="F212" s="270">
        <v>43506</v>
      </c>
      <c r="G212" s="280" t="s">
        <v>261</v>
      </c>
    </row>
    <row r="213" spans="1:7" x14ac:dyDescent="0.35">
      <c r="A213" s="265" t="s">
        <v>1009</v>
      </c>
      <c r="B213" s="265" t="s">
        <v>1010</v>
      </c>
      <c r="C213" s="266" t="s">
        <v>1455</v>
      </c>
      <c r="D213" s="267" t="s">
        <v>953</v>
      </c>
      <c r="E213" s="320" t="s">
        <v>1342</v>
      </c>
      <c r="F213" s="321">
        <v>43565</v>
      </c>
      <c r="G213" s="280" t="s">
        <v>262</v>
      </c>
    </row>
    <row r="214" spans="1:7" x14ac:dyDescent="0.35">
      <c r="A214" s="269" t="s">
        <v>1251</v>
      </c>
      <c r="B214" s="269" t="s">
        <v>573</v>
      </c>
      <c r="C214" s="266" t="s">
        <v>1455</v>
      </c>
      <c r="D214" s="267" t="s">
        <v>1330</v>
      </c>
      <c r="E214" s="320" t="s">
        <v>1342</v>
      </c>
      <c r="F214" s="321">
        <v>43768</v>
      </c>
      <c r="G214" s="280" t="s">
        <v>264</v>
      </c>
    </row>
    <row r="215" spans="1:7" x14ac:dyDescent="0.35">
      <c r="A215" s="265" t="s">
        <v>1335</v>
      </c>
      <c r="B215" s="272" t="s">
        <v>1360</v>
      </c>
      <c r="C215" s="266" t="s">
        <v>1459</v>
      </c>
      <c r="D215" s="269" t="s">
        <v>317</v>
      </c>
      <c r="E215" s="320" t="s">
        <v>1342</v>
      </c>
      <c r="F215" s="321">
        <v>43565</v>
      </c>
      <c r="G215" s="280" t="s">
        <v>262</v>
      </c>
    </row>
    <row r="216" spans="1:7" x14ac:dyDescent="0.35">
      <c r="A216" s="265" t="s">
        <v>579</v>
      </c>
      <c r="B216" s="272" t="s">
        <v>1461</v>
      </c>
      <c r="C216" s="266" t="s">
        <v>1459</v>
      </c>
      <c r="D216" s="269" t="s">
        <v>368</v>
      </c>
      <c r="E216" s="320" t="s">
        <v>1343</v>
      </c>
      <c r="F216" s="321">
        <v>43565</v>
      </c>
      <c r="G216" s="280" t="s">
        <v>262</v>
      </c>
    </row>
    <row r="217" spans="1:7" x14ac:dyDescent="0.35">
      <c r="A217" s="265" t="s">
        <v>623</v>
      </c>
      <c r="B217" s="272" t="s">
        <v>1504</v>
      </c>
      <c r="C217" s="266" t="s">
        <v>1459</v>
      </c>
      <c r="D217" s="269" t="s">
        <v>368</v>
      </c>
      <c r="E217" s="320" t="s">
        <v>1343</v>
      </c>
      <c r="F217" s="321">
        <v>43565</v>
      </c>
      <c r="G217" s="280" t="s">
        <v>262</v>
      </c>
    </row>
    <row r="218" spans="1:7" x14ac:dyDescent="0.35">
      <c r="A218" s="265" t="s">
        <v>737</v>
      </c>
      <c r="B218" s="272" t="s">
        <v>1414</v>
      </c>
      <c r="C218" s="266" t="s">
        <v>1459</v>
      </c>
      <c r="D218" s="269" t="s">
        <v>317</v>
      </c>
      <c r="E218" s="320" t="s">
        <v>1343</v>
      </c>
      <c r="F218" s="321">
        <v>43716</v>
      </c>
      <c r="G218" s="280" t="s">
        <v>263</v>
      </c>
    </row>
    <row r="219" spans="1:7" x14ac:dyDescent="0.35">
      <c r="A219" s="265" t="s">
        <v>908</v>
      </c>
      <c r="B219" s="272" t="s">
        <v>928</v>
      </c>
      <c r="C219" s="266" t="s">
        <v>1459</v>
      </c>
      <c r="D219" s="269" t="s">
        <v>368</v>
      </c>
      <c r="E219" s="320" t="s">
        <v>1343</v>
      </c>
      <c r="F219" s="321">
        <v>43572</v>
      </c>
      <c r="G219" s="280" t="s">
        <v>262</v>
      </c>
    </row>
    <row r="220" spans="1:7" x14ac:dyDescent="0.35">
      <c r="A220" s="322" t="s">
        <v>620</v>
      </c>
      <c r="B220" s="323" t="s">
        <v>928</v>
      </c>
      <c r="C220" s="324" t="s">
        <v>1459</v>
      </c>
      <c r="D220" s="269" t="s">
        <v>368</v>
      </c>
      <c r="E220" s="324" t="s">
        <v>1341</v>
      </c>
      <c r="F220" s="325">
        <v>43711</v>
      </c>
      <c r="G220" s="280" t="s">
        <v>263</v>
      </c>
    </row>
    <row r="221" spans="1:7" x14ac:dyDescent="0.35">
      <c r="A221" s="322" t="s">
        <v>1462</v>
      </c>
      <c r="B221" s="323" t="s">
        <v>1407</v>
      </c>
      <c r="C221" s="324" t="s">
        <v>1459</v>
      </c>
      <c r="D221" s="269" t="s">
        <v>368</v>
      </c>
      <c r="E221" s="324" t="s">
        <v>1341</v>
      </c>
      <c r="F221" s="325">
        <v>43711</v>
      </c>
      <c r="G221" s="280" t="s">
        <v>263</v>
      </c>
    </row>
    <row r="222" spans="1:7" x14ac:dyDescent="0.35">
      <c r="A222" s="322" t="s">
        <v>866</v>
      </c>
      <c r="B222" s="323" t="s">
        <v>1474</v>
      </c>
      <c r="C222" s="324" t="s">
        <v>1459</v>
      </c>
      <c r="D222" s="269" t="s">
        <v>368</v>
      </c>
      <c r="E222" s="324" t="s">
        <v>1341</v>
      </c>
      <c r="F222" s="325">
        <v>43711</v>
      </c>
      <c r="G222" s="280" t="s">
        <v>263</v>
      </c>
    </row>
    <row r="223" spans="1:7" x14ac:dyDescent="0.35">
      <c r="A223" s="326" t="s">
        <v>1462</v>
      </c>
      <c r="B223" s="326" t="s">
        <v>1492</v>
      </c>
      <c r="C223" s="327" t="s">
        <v>1459</v>
      </c>
      <c r="D223" s="269" t="s">
        <v>368</v>
      </c>
      <c r="E223" s="324" t="s">
        <v>1341</v>
      </c>
      <c r="F223" s="325">
        <v>43712</v>
      </c>
      <c r="G223" s="280" t="s">
        <v>263</v>
      </c>
    </row>
  </sheetData>
  <autoFilter ref="A2:G212" xr:uid="{3D6BE892-064E-41E5-A639-555EEA80D777}">
    <sortState ref="A3:G212">
      <sortCondition ref="A2:A212"/>
    </sortState>
  </autoFilter>
  <conditionalFormatting sqref="F3:F33">
    <cfRule type="expression" dxfId="37" priority="34" stopIfTrue="1">
      <formula>$G3="3"</formula>
    </cfRule>
    <cfRule type="expression" dxfId="36" priority="35" stopIfTrue="1">
      <formula>$G3="2"</formula>
    </cfRule>
    <cfRule type="expression" dxfId="35" priority="36" stopIfTrue="1">
      <formula>$G3="1"</formula>
    </cfRule>
  </conditionalFormatting>
  <conditionalFormatting sqref="A3:A33">
    <cfRule type="expression" dxfId="34" priority="37" stopIfTrue="1">
      <formula>#REF!=1</formula>
    </cfRule>
  </conditionalFormatting>
  <conditionalFormatting sqref="B3:B33">
    <cfRule type="expression" dxfId="33" priority="38" stopIfTrue="1">
      <formula>#REF!=1</formula>
    </cfRule>
  </conditionalFormatting>
  <conditionalFormatting sqref="A153:A212">
    <cfRule type="expression" dxfId="32" priority="11" stopIfTrue="1">
      <formula>#REF!=1</formula>
    </cfRule>
  </conditionalFormatting>
  <conditionalFormatting sqref="A34:A40">
    <cfRule type="expression" dxfId="31" priority="24" stopIfTrue="1">
      <formula>#REF!=1</formula>
    </cfRule>
  </conditionalFormatting>
  <conditionalFormatting sqref="B34:B40">
    <cfRule type="expression" dxfId="30" priority="25" stopIfTrue="1">
      <formula>#REF!=1</formula>
    </cfRule>
  </conditionalFormatting>
  <conditionalFormatting sqref="E34:F40">
    <cfRule type="expression" dxfId="29" priority="26" stopIfTrue="1">
      <formula>$G34="3"</formula>
    </cfRule>
    <cfRule type="expression" dxfId="28" priority="27" stopIfTrue="1">
      <formula>$G34="2"</formula>
    </cfRule>
    <cfRule type="expression" dxfId="27" priority="28" stopIfTrue="1">
      <formula>$G34="1"</formula>
    </cfRule>
  </conditionalFormatting>
  <conditionalFormatting sqref="F85">
    <cfRule type="expression" dxfId="26" priority="16" stopIfTrue="1">
      <formula>$AA85="3"</formula>
    </cfRule>
    <cfRule type="expression" dxfId="25" priority="17" stopIfTrue="1">
      <formula>$AA85="2"</formula>
    </cfRule>
    <cfRule type="expression" dxfId="24" priority="18" stopIfTrue="1">
      <formula>$AA85="1"</formula>
    </cfRule>
  </conditionalFormatting>
  <conditionalFormatting sqref="A41:A152">
    <cfRule type="expression" dxfId="23" priority="19" stopIfTrue="1">
      <formula>#REF!=1</formula>
    </cfRule>
  </conditionalFormatting>
  <conditionalFormatting sqref="B41:B152">
    <cfRule type="expression" dxfId="22" priority="20" stopIfTrue="1">
      <formula>#REF!=1</formula>
    </cfRule>
  </conditionalFormatting>
  <conditionalFormatting sqref="E41:F152">
    <cfRule type="expression" dxfId="21" priority="21" stopIfTrue="1">
      <formula>$G41="3"</formula>
    </cfRule>
    <cfRule type="expression" dxfId="20" priority="22" stopIfTrue="1">
      <formula>$G41="2"</formula>
    </cfRule>
    <cfRule type="expression" dxfId="19" priority="23" stopIfTrue="1">
      <formula>$G41="1"</formula>
    </cfRule>
  </conditionalFormatting>
  <conditionalFormatting sqref="B153:B212">
    <cfRule type="expression" dxfId="18" priority="12" stopIfTrue="1">
      <formula>#REF!=1</formula>
    </cfRule>
  </conditionalFormatting>
  <conditionalFormatting sqref="E153:F212">
    <cfRule type="expression" dxfId="17" priority="13" stopIfTrue="1">
      <formula>$G153="3"</formula>
    </cfRule>
    <cfRule type="expression" dxfId="16" priority="14" stopIfTrue="1">
      <formula>$G153="2"</formula>
    </cfRule>
    <cfRule type="expression" dxfId="15" priority="15" stopIfTrue="1">
      <formula>$G153="1"</formula>
    </cfRule>
  </conditionalFormatting>
  <conditionalFormatting sqref="E213:F219">
    <cfRule type="expression" dxfId="12" priority="6" stopIfTrue="1">
      <formula>$G213="3"</formula>
    </cfRule>
    <cfRule type="expression" dxfId="11" priority="7" stopIfTrue="1">
      <formula>$G213="2"</formula>
    </cfRule>
    <cfRule type="expression" dxfId="10" priority="8" stopIfTrue="1">
      <formula>$G213="1"</formula>
    </cfRule>
  </conditionalFormatting>
  <conditionalFormatting sqref="A213:A219">
    <cfRule type="expression" dxfId="14" priority="9" stopIfTrue="1">
      <formula>#REF!=1</formula>
    </cfRule>
  </conditionalFormatting>
  <conditionalFormatting sqref="B213:B219">
    <cfRule type="expression" dxfId="13" priority="10" stopIfTrue="1">
      <formula>#REF!=1</formula>
    </cfRule>
  </conditionalFormatting>
  <conditionalFormatting sqref="F220:F223">
    <cfRule type="expression" dxfId="4" priority="1" stopIfTrue="1">
      <formula>$G220="3"</formula>
    </cfRule>
    <cfRule type="expression" dxfId="3" priority="2" stopIfTrue="1">
      <formula>$G220="2"</formula>
    </cfRule>
    <cfRule type="expression" dxfId="2" priority="3" stopIfTrue="1">
      <formula>$G220="1"</formula>
    </cfRule>
  </conditionalFormatting>
  <conditionalFormatting sqref="A220:A222">
    <cfRule type="expression" dxfId="1" priority="4" stopIfTrue="1">
      <formula>#REF!=1</formula>
    </cfRule>
  </conditionalFormatting>
  <conditionalFormatting sqref="B220:B222">
    <cfRule type="expression" dxfId="0" priority="5" stopIfTrue="1">
      <formula>#REF!=1</formula>
    </cfRule>
  </conditionalFormatting>
  <dataValidations count="1">
    <dataValidation type="list" allowBlank="1" showInputMessage="1" showErrorMessage="1" sqref="G3:G223" xr:uid="{21A5E272-5FA1-45FA-BF40-AA3CE7B21C86}">
      <formula1>Calendrier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11</vt:i4>
      </vt:variant>
    </vt:vector>
  </HeadingPairs>
  <TitlesOfParts>
    <vt:vector size="20" baseType="lpstr">
      <vt:lpstr>Plan 2019 consolidé</vt:lpstr>
      <vt:lpstr>Service</vt:lpstr>
      <vt:lpstr>Tableaux IRP</vt:lpstr>
      <vt:lpstr>Graphiques</vt:lpstr>
      <vt:lpstr>Indicateurs</vt:lpstr>
      <vt:lpstr>Calcul Indicateurs</vt:lpstr>
      <vt:lpstr>Tables</vt:lpstr>
      <vt:lpstr>DATA</vt:lpstr>
      <vt:lpstr>Date Formation</vt:lpstr>
      <vt:lpstr>Avancement</vt:lpstr>
      <vt:lpstr>Axe_Filieres</vt:lpstr>
      <vt:lpstr>Axe_Note_Cadrage</vt:lpstr>
      <vt:lpstr>Base</vt:lpstr>
      <vt:lpstr>BASEDATA</vt:lpstr>
      <vt:lpstr>BASESERVICE</vt:lpstr>
      <vt:lpstr>Calendrier</vt:lpstr>
      <vt:lpstr>Managers</vt:lpstr>
      <vt:lpstr>Priorité_mger</vt:lpstr>
      <vt:lpstr>Service</vt:lpstr>
      <vt:lpstr>Typologie</vt:lpstr>
    </vt:vector>
  </TitlesOfParts>
  <Company>Alfa Laval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kevin.veyret@se.com</dc:creator>
  <cp:lastModifiedBy>KEVIN VEYRET</cp:lastModifiedBy>
  <cp:lastPrinted>2011-02-24T10:09:19Z</cp:lastPrinted>
  <dcterms:created xsi:type="dcterms:W3CDTF">2010-11-18T09:56:34Z</dcterms:created>
  <dcterms:modified xsi:type="dcterms:W3CDTF">2019-03-19T09:52:49Z</dcterms:modified>
</cp:coreProperties>
</file>