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calculer" sheetId="2" r:id="rId2"/>
  </sheets>
  <calcPr calcId="144525"/>
</workbook>
</file>

<file path=xl/calcChain.xml><?xml version="1.0" encoding="utf-8"?>
<calcChain xmlns="http://schemas.openxmlformats.org/spreadsheetml/2006/main">
  <c r="C12" i="1" l="1"/>
  <c r="E12" i="1"/>
  <c r="G12" i="1"/>
  <c r="I12" i="1"/>
  <c r="J4" i="1" l="1"/>
  <c r="J5" i="1" s="1"/>
  <c r="J6" i="1" s="1"/>
  <c r="J7" i="1" s="1"/>
  <c r="J8" i="1" s="1"/>
  <c r="J9" i="1" s="1"/>
  <c r="J10" i="1" s="1"/>
  <c r="J11" i="1" s="1"/>
  <c r="H4" i="1"/>
  <c r="H5" i="1" s="1"/>
  <c r="H6" i="1" s="1"/>
  <c r="H7" i="1" s="1"/>
  <c r="H8" i="1" s="1"/>
  <c r="H9" i="1" s="1"/>
  <c r="H10" i="1" s="1"/>
  <c r="H11" i="1" s="1"/>
  <c r="F4" i="1"/>
  <c r="D3" i="1"/>
  <c r="L3" i="1" s="1"/>
  <c r="D4" i="1" l="1"/>
  <c r="L4" i="1" s="1"/>
  <c r="F5" i="1"/>
  <c r="D5" i="1" l="1"/>
  <c r="L5" i="1" s="1"/>
  <c r="F6" i="1"/>
  <c r="F7" i="1" l="1"/>
  <c r="D6" i="1"/>
  <c r="L6" i="1" s="1"/>
  <c r="Q6" i="1" s="1"/>
  <c r="Q7" i="1" l="1"/>
  <c r="Q8" i="1"/>
  <c r="F8" i="1"/>
  <c r="D7" i="1"/>
  <c r="L7" i="1" s="1"/>
  <c r="Q9" i="1" l="1"/>
  <c r="F9" i="1"/>
  <c r="D8" i="1"/>
  <c r="L8" i="1" s="1"/>
  <c r="F10" i="1" l="1"/>
  <c r="D9" i="1"/>
  <c r="L9" i="1" s="1"/>
  <c r="F11" i="1" l="1"/>
  <c r="D11" i="1" s="1"/>
  <c r="L11" i="1" s="1"/>
  <c r="D10" i="1"/>
  <c r="L10" i="1" s="1"/>
  <c r="L12" i="1" s="1"/>
  <c r="O3" i="1" l="1"/>
  <c r="O4" i="1"/>
  <c r="O5" i="1"/>
  <c r="O6" i="1"/>
  <c r="O7" i="1"/>
  <c r="O8" i="1"/>
  <c r="O9" i="1"/>
  <c r="O10" i="1"/>
  <c r="O11" i="1"/>
  <c r="R10" i="1" l="1"/>
  <c r="R13" i="1"/>
  <c r="R12" i="1"/>
  <c r="R11" i="1"/>
  <c r="O12" i="1"/>
</calcChain>
</file>

<file path=xl/sharedStrings.xml><?xml version="1.0" encoding="utf-8"?>
<sst xmlns="http://schemas.openxmlformats.org/spreadsheetml/2006/main" count="82" uniqueCount="74">
  <si>
    <t>%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</si>
  <si>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</si>
  <si>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</si>
  <si>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</si>
  <si>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</si>
  <si>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</si>
  <si>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</si>
  <si>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</si>
  <si>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</si>
  <si>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</si>
  <si>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g</t>
  </si>
  <si>
    <t>h</t>
  </si>
  <si>
    <t>i</t>
  </si>
  <si>
    <t>j</t>
  </si>
  <si>
    <t>k</t>
  </si>
  <si>
    <t>l</t>
  </si>
  <si>
    <t>m</t>
  </si>
  <si>
    <t>n</t>
  </si>
  <si>
    <r>
      <t xml:space="preserve">3,5 &gt;  h  </t>
    </r>
    <r>
      <rPr>
        <b/>
        <sz val="11"/>
        <rFont val="Calibri"/>
        <family val="2"/>
      </rPr>
      <t>&gt;  1,5</t>
    </r>
  </si>
  <si>
    <t>2,5 &gt;  i  &gt;  1,3</t>
  </si>
  <si>
    <t>A</t>
  </si>
  <si>
    <t>B</t>
  </si>
  <si>
    <t>C</t>
  </si>
  <si>
    <t>D</t>
  </si>
  <si>
    <t>E</t>
  </si>
  <si>
    <t>%a</t>
  </si>
  <si>
    <t>% b</t>
  </si>
  <si>
    <t>%c</t>
  </si>
  <si>
    <t>%d</t>
  </si>
  <si>
    <t>F</t>
  </si>
  <si>
    <t xml:space="preserve"> X1A + X1B + X1C + X1D = Ex1</t>
  </si>
  <si>
    <t xml:space="preserve"> X2A + X2B + X2C + X2D = Ex2</t>
  </si>
  <si>
    <t xml:space="preserve"> X3A + X3B + X3C + X3D = Ex3</t>
  </si>
  <si>
    <t xml:space="preserve"> X4A + X4B + X4C + X4D = Ex4</t>
  </si>
  <si>
    <t xml:space="preserve"> X5A + X5B + X5C + X5D = Ex5</t>
  </si>
  <si>
    <t xml:space="preserve"> X6A + X6B + X6C + X6D = Ex6</t>
  </si>
  <si>
    <t xml:space="preserve"> X7A + X7B + X7C + X7D = Ex7</t>
  </si>
  <si>
    <t xml:space="preserve"> X8A + XB + X8C + X8D = Ex8</t>
  </si>
  <si>
    <t xml:space="preserve"> X9A + X9B + X9C + X9D = Ex9</t>
  </si>
  <si>
    <t xml:space="preserve">et   </t>
  </si>
  <si>
    <t xml:space="preserve"> Fx1 = (Ex1 * 100)/100 - p E</t>
  </si>
  <si>
    <t xml:space="preserve"> Fx2 = (Ex2 * 100)/100 - p E</t>
  </si>
  <si>
    <t xml:space="preserve"> Fx3 = (Ex3 * 100)/100 - p E</t>
  </si>
  <si>
    <t xml:space="preserve"> Fx4 = (Ex4 * 100)/100 - p E</t>
  </si>
  <si>
    <t xml:space="preserve"> Fx5 = (Ex5 * 100)/100 - p E</t>
  </si>
  <si>
    <t xml:space="preserve"> Fx6 = (Ex6 * 100)/100 - p E</t>
  </si>
  <si>
    <t xml:space="preserve"> Fx7 = (Ex7 * 100)/100 - p E</t>
  </si>
  <si>
    <t xml:space="preserve"> Fx8 = (Ex8 * 100)/100 - p E</t>
  </si>
  <si>
    <t xml:space="preserve"> Fx9 = (Ex9 * 100)/100 - p E</t>
  </si>
  <si>
    <t>PA</t>
  </si>
  <si>
    <t>PC</t>
  </si>
  <si>
    <t>PB</t>
  </si>
  <si>
    <t>PD</t>
  </si>
  <si>
    <t>Qf</t>
  </si>
  <si>
    <t>PE</t>
  </si>
  <si>
    <t xml:space="preserve"> avec :  </t>
  </si>
  <si>
    <t>3,5 &gt;  h  &gt;  1,5</t>
  </si>
  <si>
    <t xml:space="preserve">    F</t>
  </si>
  <si>
    <t>E= sous produit</t>
  </si>
  <si>
    <t>F= produit principal</t>
  </si>
  <si>
    <t xml:space="preserve"> A+B+C+D</t>
  </si>
  <si>
    <t xml:space="preserve">          Temperature</t>
  </si>
  <si>
    <t>115 &gt;  j  &gt;  85</t>
  </si>
  <si>
    <r>
      <t xml:space="preserve">et          k , l , m , n         son des formules pour atteint la  meilleure combinaison  pour ( </t>
    </r>
    <r>
      <rPr>
        <b/>
        <sz val="12"/>
        <color theme="1"/>
        <rFont val="Calibri"/>
        <family val="2"/>
        <scheme val="minor"/>
      </rPr>
      <t>F</t>
    </r>
    <r>
      <rPr>
        <b/>
        <sz val="11"/>
        <color theme="1"/>
        <rFont val="Calibri"/>
        <family val="2"/>
        <scheme val="minor"/>
      </rPr>
      <t xml:space="preserve"> )                              </t>
    </r>
  </si>
  <si>
    <r>
      <t xml:space="preserve">et          g , h , i , j           son des formules pour atteint la  meilleure combinaison  pour ( </t>
    </r>
    <r>
      <rPr>
        <b/>
        <sz val="12"/>
        <color theme="1"/>
        <rFont val="Calibri"/>
        <family val="2"/>
        <scheme val="minor"/>
      </rPr>
      <t>E )</t>
    </r>
    <r>
      <rPr>
        <b/>
        <sz val="11"/>
        <color theme="1"/>
        <rFont val="Calibri"/>
        <family val="2"/>
        <scheme val="minor"/>
      </rPr>
      <t xml:space="preserve">                                 </t>
    </r>
  </si>
  <si>
    <t>le logiciel  affiche le nombre total de variantes (solutions) trouvées pour le cas étudié sur une petite  interface.</t>
  </si>
  <si>
    <t>on visualise toutes les variantes données comme solutions au problème posé. On affiche tous les résultats souhaités sur une interface (tableau)</t>
  </si>
  <si>
    <t>L'objectif est de fabriquer une grande variété  de produits(F)</t>
  </si>
  <si>
    <t xml:space="preserve">Trouver tous les combinaisons  possible de la somme :    (A+B+C+D) = E        </t>
  </si>
  <si>
    <t xml:space="preserve"> ( b%, c%  et d% )  sont  les variables </t>
  </si>
  <si>
    <t xml:space="preserve">et      les contraintes   sont : </t>
  </si>
  <si>
    <t>macro 1</t>
  </si>
  <si>
    <t>macro  2</t>
  </si>
  <si>
    <t>macro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</si>
</sst>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Times New Roman"/>
      <family val="1"/>
    </font>
    <font>
      <sz val="11"/>
      <color theme="1"/>
      <name val="Calibri"/>
      <family val="2"/>
    </font>
    <font>
      <b/>
      <sz val="10"/>
      <name val="Times New Roman"/>
      <family val="1"/>
    </font>
    <font>
      <sz val="1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9"/>
      <color rgb="FF545454"/>
      <name val="Arial"/>
      <family val="2"/>
    </font>
    <font>
      <sz val="11"/>
      <color rgb="FFFF0000"/>
      <name val="Times New Roman"/>
      <family val="1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</xf>
    <xf numFmtId="2" fontId="2" fillId="0" borderId="1" xfId="0" applyNumberFormat="1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2" fontId="2" fillId="3" borderId="1" xfId="0" applyNumberFormat="1" applyFont="1" applyFill="1" applyBorder="1" applyAlignment="1" applyProtection="1">
      <alignment horizontal="left"/>
      <protection locked="0"/>
    </xf>
    <xf numFmtId="2" fontId="1" fillId="0" borderId="0" xfId="0" applyNumberFormat="1" applyFont="1" applyAlignment="1" applyProtection="1">
      <alignment horizontal="left"/>
      <protection locked="0"/>
    </xf>
    <xf numFmtId="0" fontId="1" fillId="4" borderId="1" xfId="0" applyFont="1" applyFill="1" applyBorder="1" applyAlignment="1" applyProtection="1">
      <alignment horizontal="left"/>
      <protection locked="0"/>
    </xf>
    <xf numFmtId="2" fontId="1" fillId="4" borderId="1" xfId="0" applyNumberFormat="1" applyFont="1" applyFill="1" applyBorder="1" applyAlignment="1" applyProtection="1">
      <alignment horizontal="left"/>
      <protection locked="0"/>
    </xf>
    <xf numFmtId="2" fontId="4" fillId="2" borderId="1" xfId="0" applyNumberFormat="1" applyFont="1" applyFill="1" applyBorder="1" applyAlignment="1" applyProtection="1">
      <alignment horizontal="left"/>
      <protection locked="0"/>
    </xf>
    <xf numFmtId="2" fontId="1" fillId="2" borderId="1" xfId="0" applyNumberFormat="1" applyFont="1" applyFill="1" applyBorder="1" applyAlignment="1" applyProtection="1">
      <alignment horizontal="left"/>
      <protection locked="0"/>
    </xf>
    <xf numFmtId="0" fontId="3" fillId="5" borderId="1" xfId="0" applyFont="1" applyFill="1" applyBorder="1" applyAlignment="1" applyProtection="1">
      <alignment horizontal="left"/>
      <protection locked="0"/>
    </xf>
    <xf numFmtId="2" fontId="4" fillId="6" borderId="1" xfId="0" applyNumberFormat="1" applyFont="1" applyFill="1" applyBorder="1" applyAlignment="1" applyProtection="1">
      <alignment horizontal="left"/>
      <protection locked="0"/>
    </xf>
    <xf numFmtId="2" fontId="4" fillId="2" borderId="1" xfId="0" applyNumberFormat="1" applyFont="1" applyFill="1" applyBorder="1" applyAlignment="1" applyProtection="1">
      <alignment horizontal="left"/>
    </xf>
    <xf numFmtId="2" fontId="5" fillId="7" borderId="1" xfId="0" applyNumberFormat="1" applyFont="1" applyFill="1" applyBorder="1" applyAlignment="1" applyProtection="1">
      <alignment horizontal="left"/>
      <protection locked="0"/>
    </xf>
    <xf numFmtId="2" fontId="4" fillId="6" borderId="1" xfId="0" applyNumberFormat="1" applyFont="1" applyFill="1" applyBorder="1" applyAlignment="1" applyProtection="1">
      <alignment horizontal="left"/>
    </xf>
    <xf numFmtId="0" fontId="6" fillId="8" borderId="2" xfId="0" applyFont="1" applyFill="1" applyBorder="1" applyAlignment="1" applyProtection="1">
      <alignment horizontal="left"/>
      <protection locked="0"/>
    </xf>
    <xf numFmtId="0" fontId="6" fillId="8" borderId="3" xfId="0" applyFont="1" applyFill="1" applyBorder="1" applyAlignment="1" applyProtection="1">
      <alignment horizontal="left"/>
      <protection locked="0"/>
    </xf>
    <xf numFmtId="2" fontId="1" fillId="3" borderId="1" xfId="0" applyNumberFormat="1" applyFont="1" applyFill="1" applyBorder="1" applyAlignment="1" applyProtection="1">
      <alignment horizontal="left"/>
    </xf>
    <xf numFmtId="0" fontId="7" fillId="0" borderId="0" xfId="0" applyFont="1" applyAlignment="1" applyProtection="1">
      <alignment horizontal="left"/>
      <protection locked="0"/>
    </xf>
    <xf numFmtId="0" fontId="2" fillId="5" borderId="1" xfId="0" applyFont="1" applyFill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left"/>
    </xf>
    <xf numFmtId="2" fontId="1" fillId="3" borderId="2" xfId="0" applyNumberFormat="1" applyFont="1" applyFill="1" applyBorder="1" applyAlignment="1" applyProtection="1">
      <alignment horizontal="left"/>
    </xf>
    <xf numFmtId="0" fontId="3" fillId="9" borderId="6" xfId="0" applyFont="1" applyFill="1" applyBorder="1" applyAlignment="1" applyProtection="1">
      <alignment horizontal="left"/>
      <protection locked="0"/>
    </xf>
    <xf numFmtId="2" fontId="1" fillId="10" borderId="1" xfId="0" applyNumberFormat="1" applyFont="1" applyFill="1" applyBorder="1" applyAlignment="1" applyProtection="1">
      <alignment horizontal="left"/>
    </xf>
    <xf numFmtId="0" fontId="2" fillId="7" borderId="1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9" fillId="0" borderId="0" xfId="0" applyFont="1"/>
    <xf numFmtId="0" fontId="3" fillId="0" borderId="1" xfId="0" applyFont="1" applyBorder="1" applyAlignment="1" applyProtection="1">
      <alignment horizontal="left"/>
    </xf>
    <xf numFmtId="0" fontId="2" fillId="11" borderId="1" xfId="0" applyFont="1" applyFill="1" applyBorder="1" applyAlignment="1" applyProtection="1">
      <alignment horizontal="left"/>
      <protection locked="0"/>
    </xf>
    <xf numFmtId="2" fontId="2" fillId="12" borderId="1" xfId="0" applyNumberFormat="1" applyFont="1" applyFill="1" applyBorder="1" applyAlignment="1" applyProtection="1">
      <alignment horizontal="left"/>
      <protection locked="0"/>
    </xf>
    <xf numFmtId="2" fontId="2" fillId="12" borderId="1" xfId="0" applyNumberFormat="1" applyFont="1" applyFill="1" applyBorder="1" applyAlignment="1" applyProtection="1">
      <alignment horizontal="left"/>
    </xf>
    <xf numFmtId="2" fontId="2" fillId="12" borderId="4" xfId="0" applyNumberFormat="1" applyFont="1" applyFill="1" applyBorder="1" applyAlignment="1" applyProtection="1">
      <alignment horizontal="left"/>
      <protection locked="0"/>
    </xf>
    <xf numFmtId="2" fontId="8" fillId="12" borderId="4" xfId="0" applyNumberFormat="1" applyFont="1" applyFill="1" applyBorder="1" applyAlignment="1" applyProtection="1">
      <alignment horizontal="left" vertical="center"/>
    </xf>
    <xf numFmtId="0" fontId="2" fillId="3" borderId="5" xfId="0" applyFont="1" applyFill="1" applyBorder="1" applyAlignment="1" applyProtection="1">
      <alignment horizontal="left"/>
    </xf>
    <xf numFmtId="0" fontId="2" fillId="3" borderId="3" xfId="0" applyFont="1" applyFill="1" applyBorder="1" applyAlignment="1" applyProtection="1">
      <alignment horizontal="left"/>
    </xf>
    <xf numFmtId="0" fontId="2" fillId="3" borderId="1" xfId="0" applyFont="1" applyFill="1" applyBorder="1" applyAlignment="1" applyProtection="1">
      <alignment horizontal="left"/>
      <protection locked="0"/>
    </xf>
    <xf numFmtId="0" fontId="1" fillId="3" borderId="2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1" fillId="4" borderId="5" xfId="0" applyFont="1" applyFill="1" applyBorder="1" applyAlignment="1" applyProtection="1">
      <alignment horizontal="left"/>
      <protection locked="0"/>
    </xf>
    <xf numFmtId="0" fontId="1" fillId="4" borderId="7" xfId="0" applyFont="1" applyFill="1" applyBorder="1" applyAlignment="1" applyProtection="1">
      <alignment horizontal="left"/>
      <protection locked="0"/>
    </xf>
    <xf numFmtId="0" fontId="11" fillId="0" borderId="0" xfId="0" applyFont="1"/>
    <xf numFmtId="0" fontId="0" fillId="0" borderId="0" xfId="0" applyBorder="1"/>
    <xf numFmtId="0" fontId="11" fillId="0" borderId="11" xfId="0" applyFont="1" applyBorder="1"/>
    <xf numFmtId="0" fontId="11" fillId="0" borderId="8" xfId="0" applyFont="1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0" fontId="0" fillId="0" borderId="11" xfId="0" applyBorder="1" applyAlignment="1">
      <alignment horizontal="left"/>
    </xf>
    <xf numFmtId="0" fontId="0" fillId="0" borderId="11" xfId="0" applyBorder="1"/>
    <xf numFmtId="0" fontId="0" fillId="0" borderId="12" xfId="0" applyBorder="1"/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 applyAlignment="1">
      <alignment horizontal="center"/>
    </xf>
    <xf numFmtId="0" fontId="11" fillId="0" borderId="0" xfId="0" applyFont="1" applyAlignment="1">
      <alignment horizontal="left"/>
    </xf>
    <xf numFmtId="0" fontId="12" fillId="0" borderId="0" xfId="0" applyFont="1"/>
    <xf numFmtId="0" fontId="11" fillId="0" borderId="0" xfId="0" applyFont="1" applyBorder="1"/>
    <xf numFmtId="0" fontId="13" fillId="0" borderId="0" xfId="0" applyFont="1"/>
    <xf numFmtId="2" fontId="14" fillId="4" borderId="3" xfId="0" applyNumberFormat="1" applyFont="1" applyFill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10585</xdr:colOff>
      <xdr:row>2</xdr:row>
      <xdr:rowOff>10584</xdr:rowOff>
    </xdr:from>
    <xdr:to>
      <xdr:col>13</xdr:col>
      <xdr:colOff>375159</xdr:colOff>
      <xdr:row>2</xdr:row>
      <xdr:rowOff>179917</xdr:rowOff>
    </xdr:to>
    <xdr:sp macro="" textlink="">
      <xdr:nvSpPr>
        <xdr:cNvPr id="8" name="Flèche droite à entaille 7"/>
        <xdr:cNvSpPr/>
      </xdr:nvSpPr>
      <xdr:spPr>
        <a:xfrm>
          <a:off x="9211735" y="1153584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3</xdr:row>
      <xdr:rowOff>0</xdr:rowOff>
    </xdr:from>
    <xdr:to>
      <xdr:col>13</xdr:col>
      <xdr:colOff>364574</xdr:colOff>
      <xdr:row>3</xdr:row>
      <xdr:rowOff>169333</xdr:rowOff>
    </xdr:to>
    <xdr:sp macro="" textlink="">
      <xdr:nvSpPr>
        <xdr:cNvPr id="9" name="Flèche droite à entaille 8"/>
        <xdr:cNvSpPr/>
      </xdr:nvSpPr>
      <xdr:spPr>
        <a:xfrm>
          <a:off x="9201150" y="13430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4</xdr:row>
      <xdr:rowOff>0</xdr:rowOff>
    </xdr:from>
    <xdr:to>
      <xdr:col>13</xdr:col>
      <xdr:colOff>364574</xdr:colOff>
      <xdr:row>4</xdr:row>
      <xdr:rowOff>169333</xdr:rowOff>
    </xdr:to>
    <xdr:sp macro="" textlink="">
      <xdr:nvSpPr>
        <xdr:cNvPr id="10" name="Flèche droite à entaille 9"/>
        <xdr:cNvSpPr/>
      </xdr:nvSpPr>
      <xdr:spPr>
        <a:xfrm>
          <a:off x="9201150" y="15335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5</xdr:row>
      <xdr:rowOff>0</xdr:rowOff>
    </xdr:from>
    <xdr:to>
      <xdr:col>13</xdr:col>
      <xdr:colOff>364574</xdr:colOff>
      <xdr:row>5</xdr:row>
      <xdr:rowOff>169333</xdr:rowOff>
    </xdr:to>
    <xdr:sp macro="" textlink="">
      <xdr:nvSpPr>
        <xdr:cNvPr id="11" name="Flèche droite à entaille 10"/>
        <xdr:cNvSpPr/>
      </xdr:nvSpPr>
      <xdr:spPr>
        <a:xfrm>
          <a:off x="9201150" y="17240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6</xdr:row>
      <xdr:rowOff>0</xdr:rowOff>
    </xdr:from>
    <xdr:to>
      <xdr:col>13</xdr:col>
      <xdr:colOff>364574</xdr:colOff>
      <xdr:row>6</xdr:row>
      <xdr:rowOff>169333</xdr:rowOff>
    </xdr:to>
    <xdr:sp macro="" textlink="">
      <xdr:nvSpPr>
        <xdr:cNvPr id="12" name="Flèche droite à entaille 11"/>
        <xdr:cNvSpPr/>
      </xdr:nvSpPr>
      <xdr:spPr>
        <a:xfrm>
          <a:off x="9201150" y="19145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7</xdr:row>
      <xdr:rowOff>0</xdr:rowOff>
    </xdr:from>
    <xdr:to>
      <xdr:col>13</xdr:col>
      <xdr:colOff>364574</xdr:colOff>
      <xdr:row>7</xdr:row>
      <xdr:rowOff>169333</xdr:rowOff>
    </xdr:to>
    <xdr:sp macro="" textlink="">
      <xdr:nvSpPr>
        <xdr:cNvPr id="13" name="Flèche droite à entaille 12"/>
        <xdr:cNvSpPr/>
      </xdr:nvSpPr>
      <xdr:spPr>
        <a:xfrm>
          <a:off x="9201150" y="21050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8</xdr:row>
      <xdr:rowOff>0</xdr:rowOff>
    </xdr:from>
    <xdr:to>
      <xdr:col>13</xdr:col>
      <xdr:colOff>364574</xdr:colOff>
      <xdr:row>8</xdr:row>
      <xdr:rowOff>169333</xdr:rowOff>
    </xdr:to>
    <xdr:sp macro="" textlink="">
      <xdr:nvSpPr>
        <xdr:cNvPr id="14" name="Flèche droite à entaille 13"/>
        <xdr:cNvSpPr/>
      </xdr:nvSpPr>
      <xdr:spPr>
        <a:xfrm>
          <a:off x="9201150" y="22955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9</xdr:row>
      <xdr:rowOff>0</xdr:rowOff>
    </xdr:from>
    <xdr:to>
      <xdr:col>13</xdr:col>
      <xdr:colOff>381000</xdr:colOff>
      <xdr:row>9</xdr:row>
      <xdr:rowOff>180975</xdr:rowOff>
    </xdr:to>
    <xdr:sp macro="" textlink="">
      <xdr:nvSpPr>
        <xdr:cNvPr id="15" name="Flèche droite à entaille 14"/>
        <xdr:cNvSpPr/>
      </xdr:nvSpPr>
      <xdr:spPr>
        <a:xfrm>
          <a:off x="7296150" y="1724025"/>
          <a:ext cx="990600" cy="180975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364574</xdr:colOff>
      <xdr:row>10</xdr:row>
      <xdr:rowOff>169333</xdr:rowOff>
    </xdr:to>
    <xdr:sp macro="" textlink="">
      <xdr:nvSpPr>
        <xdr:cNvPr id="16" name="Flèche droite à entaille 15"/>
        <xdr:cNvSpPr/>
      </xdr:nvSpPr>
      <xdr:spPr>
        <a:xfrm>
          <a:off x="9201150" y="26765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285750</xdr:colOff>
      <xdr:row>16</xdr:row>
      <xdr:rowOff>104776</xdr:rowOff>
    </xdr:from>
    <xdr:to>
      <xdr:col>6</xdr:col>
      <xdr:colOff>59774</xdr:colOff>
      <xdr:row>16</xdr:row>
      <xdr:rowOff>150495</xdr:rowOff>
    </xdr:to>
    <xdr:sp macro="" textlink="">
      <xdr:nvSpPr>
        <xdr:cNvPr id="17" name="Flèche droite à entaille 16"/>
        <xdr:cNvSpPr/>
      </xdr:nvSpPr>
      <xdr:spPr>
        <a:xfrm>
          <a:off x="2724150" y="3019426"/>
          <a:ext cx="974174" cy="45719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19050</xdr:colOff>
      <xdr:row>16</xdr:row>
      <xdr:rowOff>76199</xdr:rowOff>
    </xdr:from>
    <xdr:to>
      <xdr:col>4</xdr:col>
      <xdr:colOff>0</xdr:colOff>
      <xdr:row>16</xdr:row>
      <xdr:rowOff>180974</xdr:rowOff>
    </xdr:to>
    <xdr:sp macro="" textlink="">
      <xdr:nvSpPr>
        <xdr:cNvPr id="18" name="Flèche droite à entaille 17"/>
        <xdr:cNvSpPr/>
      </xdr:nvSpPr>
      <xdr:spPr>
        <a:xfrm>
          <a:off x="1238250" y="3181349"/>
          <a:ext cx="1200150" cy="104775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7</xdr:row>
      <xdr:rowOff>28575</xdr:rowOff>
    </xdr:from>
    <xdr:to>
      <xdr:col>2</xdr:col>
      <xdr:colOff>733425</xdr:colOff>
      <xdr:row>8</xdr:row>
      <xdr:rowOff>142875</xdr:rowOff>
    </xdr:to>
    <xdr:sp macro="" textlink="">
      <xdr:nvSpPr>
        <xdr:cNvPr id="2" name="Rectangle 1"/>
        <xdr:cNvSpPr/>
      </xdr:nvSpPr>
      <xdr:spPr>
        <a:xfrm>
          <a:off x="771525" y="1362075"/>
          <a:ext cx="14859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afficher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2</xdr:col>
      <xdr:colOff>723900</xdr:colOff>
      <xdr:row>5</xdr:row>
      <xdr:rowOff>114300</xdr:rowOff>
    </xdr:to>
    <xdr:sp macro="" textlink="">
      <xdr:nvSpPr>
        <xdr:cNvPr id="6" name="Rectangle 5"/>
        <xdr:cNvSpPr/>
      </xdr:nvSpPr>
      <xdr:spPr>
        <a:xfrm>
          <a:off x="762000" y="762000"/>
          <a:ext cx="14859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calculer</a:t>
          </a:r>
        </a:p>
      </xdr:txBody>
    </xdr:sp>
    <xdr:clientData/>
  </xdr:twoCellAnchor>
  <xdr:twoCellAnchor>
    <xdr:from>
      <xdr:col>1</xdr:col>
      <xdr:colOff>0</xdr:colOff>
      <xdr:row>12</xdr:row>
      <xdr:rowOff>0</xdr:rowOff>
    </xdr:from>
    <xdr:to>
      <xdr:col>2</xdr:col>
      <xdr:colOff>723900</xdr:colOff>
      <xdr:row>13</xdr:row>
      <xdr:rowOff>114300</xdr:rowOff>
    </xdr:to>
    <xdr:sp macro="" textlink="">
      <xdr:nvSpPr>
        <xdr:cNvPr id="7" name="Rectangle 6"/>
        <xdr:cNvSpPr/>
      </xdr:nvSpPr>
      <xdr:spPr>
        <a:xfrm>
          <a:off x="762000" y="2286000"/>
          <a:ext cx="14859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visualisation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"/>
  <sheetViews>
    <sheetView showGridLines="0" tabSelected="1" topLeftCell="A31" workbookViewId="0">
      <selection activeCell="M22" sqref="M22"/>
    </sheetView>
  </sheetViews>
  <sheetFormatPr baseColWidth="10" defaultColWidth="9.140625" defaultRowHeight="15" x14ac:dyDescent="0.25"/>
  <cols>
    <col min="5" max="5" width="8.42578125" customWidth="1"/>
    <col min="6" max="6" width="9.5703125" customWidth="1"/>
    <col min="19" max="19" width="13.5703125" customWidth="1"/>
  </cols>
  <sheetData>
    <row r="1" spans="1:21" x14ac:dyDescent="0.25">
      <c r="A1" s="1"/>
      <c r="B1" s="2"/>
      <c r="C1" s="32" t="s">
        <v>20</v>
      </c>
      <c r="D1" s="4" t="s">
        <v>25</v>
      </c>
      <c r="E1" s="32" t="s">
        <v>21</v>
      </c>
      <c r="F1" s="5" t="s">
        <v>26</v>
      </c>
      <c r="G1" s="32" t="s">
        <v>22</v>
      </c>
      <c r="H1" s="5" t="s">
        <v>27</v>
      </c>
      <c r="I1" s="32" t="s">
        <v>23</v>
      </c>
      <c r="J1" s="5" t="s">
        <v>28</v>
      </c>
      <c r="K1" s="3"/>
      <c r="L1" s="32" t="s">
        <v>24</v>
      </c>
      <c r="M1" s="6"/>
      <c r="N1" s="6"/>
      <c r="O1" s="7" t="s">
        <v>29</v>
      </c>
      <c r="P1" s="8"/>
      <c r="Q1" s="8"/>
      <c r="R1" s="1"/>
      <c r="S1" s="1"/>
      <c r="T1" s="1"/>
      <c r="U1" s="1"/>
    </row>
    <row r="2" spans="1:21" x14ac:dyDescent="0.25">
      <c r="A2" s="1"/>
      <c r="B2" s="9"/>
      <c r="C2" s="10"/>
      <c r="D2" s="11"/>
      <c r="E2" s="10"/>
      <c r="F2" s="12"/>
      <c r="G2" s="10"/>
      <c r="H2" s="12"/>
      <c r="I2" s="10"/>
      <c r="J2" s="12"/>
      <c r="K2" s="10"/>
      <c r="L2" s="10"/>
      <c r="M2" s="1"/>
      <c r="N2" s="1"/>
      <c r="O2" s="10"/>
      <c r="P2" s="8"/>
      <c r="Q2" s="8"/>
      <c r="R2" s="1"/>
      <c r="S2" s="1"/>
      <c r="T2" s="1"/>
      <c r="U2" s="1"/>
    </row>
    <row r="3" spans="1:21" ht="15.75" x14ac:dyDescent="0.25">
      <c r="B3" s="13" t="s">
        <v>1</v>
      </c>
      <c r="C3" s="14">
        <v>53</v>
      </c>
      <c r="D3" s="15">
        <f>SUM(K3-(F3+H3+J3))</f>
        <v>76</v>
      </c>
      <c r="E3" s="14">
        <v>10.02</v>
      </c>
      <c r="F3" s="16">
        <v>21</v>
      </c>
      <c r="G3" s="14">
        <v>0.78</v>
      </c>
      <c r="H3" s="16">
        <v>2</v>
      </c>
      <c r="I3" s="14">
        <v>5.01</v>
      </c>
      <c r="J3" s="16">
        <v>1</v>
      </c>
      <c r="K3" s="17">
        <v>100</v>
      </c>
      <c r="L3" s="17">
        <f>SUM(C3*D3/100+E3*F3/100+G3*H3/100+I3*J3/100)</f>
        <v>42.4499</v>
      </c>
      <c r="M3" s="18"/>
      <c r="N3" s="19"/>
      <c r="O3" s="20">
        <f>SUM((100*L3)/(100-L12))</f>
        <v>67.795421841835861</v>
      </c>
      <c r="P3" s="8"/>
      <c r="Q3" s="8"/>
      <c r="R3" s="1"/>
      <c r="S3" s="1"/>
      <c r="T3" s="21"/>
      <c r="U3" s="1"/>
    </row>
    <row r="4" spans="1:21" x14ac:dyDescent="0.25">
      <c r="B4" s="22" t="s">
        <v>2</v>
      </c>
      <c r="C4" s="14">
        <v>1.06</v>
      </c>
      <c r="D4" s="15">
        <f t="shared" ref="D4:D11" si="0">SUM(K4-(F4+H4+J4))</f>
        <v>76</v>
      </c>
      <c r="E4" s="14">
        <v>49.42</v>
      </c>
      <c r="F4" s="15">
        <f>SUM(F3+0)</f>
        <v>21</v>
      </c>
      <c r="G4" s="14">
        <v>91.2</v>
      </c>
      <c r="H4" s="15">
        <f>SUM(H3+0)</f>
        <v>2</v>
      </c>
      <c r="I4" s="14">
        <v>27.34</v>
      </c>
      <c r="J4" s="15">
        <f>SUM(J3+0)</f>
        <v>1</v>
      </c>
      <c r="K4" s="17">
        <v>100</v>
      </c>
      <c r="L4" s="17">
        <f>SUM(C4*D4/100+E4*F4/100+G4*H4/100+I4*J4/100)</f>
        <v>13.2812</v>
      </c>
      <c r="M4" s="18"/>
      <c r="N4" s="19"/>
      <c r="O4" s="20">
        <f>SUM((100*L4)/(100-L12))</f>
        <v>21.210993584573593</v>
      </c>
      <c r="P4" s="8"/>
      <c r="Q4" s="8"/>
      <c r="R4" s="1"/>
      <c r="S4" s="1"/>
      <c r="T4" s="1"/>
      <c r="U4" s="1"/>
    </row>
    <row r="5" spans="1:21" x14ac:dyDescent="0.25">
      <c r="B5" s="22" t="s">
        <v>3</v>
      </c>
      <c r="C5" s="14">
        <v>0.45</v>
      </c>
      <c r="D5" s="15">
        <f t="shared" si="0"/>
        <v>76</v>
      </c>
      <c r="E5" s="14">
        <v>13.91</v>
      </c>
      <c r="F5" s="15">
        <f t="shared" ref="F5:F11" si="1">SUM(F4+0)</f>
        <v>21</v>
      </c>
      <c r="G5" s="14">
        <v>2.41</v>
      </c>
      <c r="H5" s="15">
        <f t="shared" ref="H5:H11" si="2">SUM(H4+0)</f>
        <v>2</v>
      </c>
      <c r="I5" s="14">
        <v>4.83</v>
      </c>
      <c r="J5" s="15">
        <f t="shared" ref="J5:J11" si="3">SUM(J4+0)</f>
        <v>1</v>
      </c>
      <c r="K5" s="17">
        <v>100</v>
      </c>
      <c r="L5" s="17">
        <f t="shared" ref="L5:L11" si="4">SUM(C5*D5/100+E5*F5/100+G5*H5/100+I5*J5/100)</f>
        <v>3.3595999999999999</v>
      </c>
      <c r="M5" s="18"/>
      <c r="N5" s="19"/>
      <c r="O5" s="20">
        <f>SUM((100*L5)/(100-L12))</f>
        <v>5.3655132101567204</v>
      </c>
      <c r="P5" s="8"/>
      <c r="Q5" s="8"/>
      <c r="R5" s="1"/>
      <c r="S5" s="1"/>
      <c r="T5" s="1"/>
      <c r="U5" s="1"/>
    </row>
    <row r="6" spans="1:21" x14ac:dyDescent="0.25">
      <c r="B6" s="22" t="s">
        <v>4</v>
      </c>
      <c r="C6" s="14">
        <v>0.19</v>
      </c>
      <c r="D6" s="15">
        <f t="shared" si="0"/>
        <v>76</v>
      </c>
      <c r="E6" s="14">
        <v>7.67</v>
      </c>
      <c r="F6" s="15">
        <f t="shared" si="1"/>
        <v>21</v>
      </c>
      <c r="G6" s="14">
        <v>0.76</v>
      </c>
      <c r="H6" s="15">
        <f t="shared" si="2"/>
        <v>2</v>
      </c>
      <c r="I6" s="14">
        <v>47.8</v>
      </c>
      <c r="J6" s="15">
        <f t="shared" si="3"/>
        <v>1</v>
      </c>
      <c r="K6" s="17">
        <v>100</v>
      </c>
      <c r="L6" s="17">
        <f t="shared" si="4"/>
        <v>2.2483000000000004</v>
      </c>
      <c r="M6" s="18"/>
      <c r="N6" s="19"/>
      <c r="O6" s="20">
        <f>SUM((100*L6)/(100-L12))</f>
        <v>3.5906903650420756</v>
      </c>
      <c r="P6" s="32" t="s">
        <v>10</v>
      </c>
      <c r="Q6" s="33">
        <f>SUM(L3/(L4+L5+L6))</f>
        <v>2.2473225299246655</v>
      </c>
      <c r="R6" s="23"/>
      <c r="S6" s="23"/>
      <c r="T6" s="1"/>
      <c r="U6" s="1"/>
    </row>
    <row r="7" spans="1:21" x14ac:dyDescent="0.25">
      <c r="B7" s="22" t="s">
        <v>5</v>
      </c>
      <c r="C7" s="14">
        <v>0.24</v>
      </c>
      <c r="D7" s="15">
        <f t="shared" si="0"/>
        <v>76</v>
      </c>
      <c r="E7" s="14">
        <v>1.74</v>
      </c>
      <c r="F7" s="15">
        <f t="shared" si="1"/>
        <v>21</v>
      </c>
      <c r="G7" s="14">
        <v>0.65</v>
      </c>
      <c r="H7" s="15">
        <f t="shared" si="2"/>
        <v>2</v>
      </c>
      <c r="I7" s="14">
        <v>0.88</v>
      </c>
      <c r="J7" s="15">
        <f t="shared" si="3"/>
        <v>1</v>
      </c>
      <c r="K7" s="17">
        <v>100</v>
      </c>
      <c r="L7" s="17">
        <f t="shared" si="4"/>
        <v>0.5696</v>
      </c>
      <c r="M7" s="18"/>
      <c r="N7" s="19"/>
      <c r="O7" s="20">
        <f>SUM((100*L7)/(100-L12))</f>
        <v>0.90969053592846416</v>
      </c>
      <c r="P7" s="32" t="s">
        <v>11</v>
      </c>
      <c r="Q7" s="33">
        <f>SUM(L4/(L5+L6))</f>
        <v>2.3683018598762455</v>
      </c>
      <c r="R7" s="23"/>
      <c r="S7" s="30" t="s">
        <v>18</v>
      </c>
      <c r="T7" s="1"/>
      <c r="U7" s="1"/>
    </row>
    <row r="8" spans="1:21" x14ac:dyDescent="0.25">
      <c r="B8" s="22" t="s">
        <v>6</v>
      </c>
      <c r="C8" s="14">
        <v>0</v>
      </c>
      <c r="D8" s="15">
        <f t="shared" si="0"/>
        <v>76</v>
      </c>
      <c r="E8" s="14">
        <v>0.11</v>
      </c>
      <c r="F8" s="15">
        <f t="shared" si="1"/>
        <v>21</v>
      </c>
      <c r="G8" s="14">
        <v>0.02</v>
      </c>
      <c r="H8" s="15">
        <f t="shared" si="2"/>
        <v>2</v>
      </c>
      <c r="I8" s="14">
        <v>0.22</v>
      </c>
      <c r="J8" s="15">
        <f t="shared" si="3"/>
        <v>1</v>
      </c>
      <c r="K8" s="17">
        <v>100</v>
      </c>
      <c r="L8" s="17">
        <f t="shared" si="4"/>
        <v>2.5700000000000001E-2</v>
      </c>
      <c r="M8" s="18"/>
      <c r="N8" s="19"/>
      <c r="O8" s="20">
        <f>SUM((100*L8)/(100-L12))</f>
        <v>4.1044674812783587E-2</v>
      </c>
      <c r="P8" s="32" t="s">
        <v>12</v>
      </c>
      <c r="Q8" s="33">
        <f>SUM(L5/L6)</f>
        <v>1.4942845705644261</v>
      </c>
      <c r="R8" s="23"/>
      <c r="S8" s="30" t="s">
        <v>19</v>
      </c>
      <c r="T8" s="1"/>
      <c r="U8" s="1"/>
    </row>
    <row r="9" spans="1:21" x14ac:dyDescent="0.25">
      <c r="B9" s="22" t="s">
        <v>7</v>
      </c>
      <c r="C9" s="14">
        <v>0</v>
      </c>
      <c r="D9" s="15">
        <f t="shared" si="0"/>
        <v>76</v>
      </c>
      <c r="E9" s="14">
        <v>2.81</v>
      </c>
      <c r="F9" s="15">
        <f t="shared" si="1"/>
        <v>21</v>
      </c>
      <c r="G9" s="14">
        <v>0.64</v>
      </c>
      <c r="H9" s="15">
        <f t="shared" si="2"/>
        <v>2</v>
      </c>
      <c r="I9" s="14">
        <v>0.64</v>
      </c>
      <c r="J9" s="15">
        <f t="shared" si="3"/>
        <v>1</v>
      </c>
      <c r="K9" s="17">
        <v>100</v>
      </c>
      <c r="L9" s="17">
        <f t="shared" si="4"/>
        <v>0.60929999999999995</v>
      </c>
      <c r="M9" s="18"/>
      <c r="N9" s="19"/>
      <c r="O9" s="20">
        <f>SUM((100*L9)/(100-L12))</f>
        <v>0.97309417756533201</v>
      </c>
      <c r="P9" s="34" t="s">
        <v>13</v>
      </c>
      <c r="Q9" s="35">
        <f>ROUND(IF(L7&lt;=2,((100*(L3+(0.75*L7)))/((2.85*L4)+(1.18*L5)+(0.65*L6))),((100*(L3+(1.5*L7)))/((2.85*L4)+(1.18*L5)+(0.65*L6)))),1)</f>
        <v>99.1</v>
      </c>
      <c r="R9" s="23"/>
      <c r="S9" s="30" t="s">
        <v>62</v>
      </c>
      <c r="T9" s="1"/>
      <c r="U9" s="1"/>
    </row>
    <row r="10" spans="1:21" x14ac:dyDescent="0.25">
      <c r="B10" s="22" t="s">
        <v>8</v>
      </c>
      <c r="C10" s="14">
        <v>0.05</v>
      </c>
      <c r="D10" s="15">
        <f t="shared" si="0"/>
        <v>76</v>
      </c>
      <c r="E10" s="14">
        <v>0.12</v>
      </c>
      <c r="F10" s="15">
        <f t="shared" si="1"/>
        <v>21</v>
      </c>
      <c r="G10" s="14">
        <v>0.01</v>
      </c>
      <c r="H10" s="15">
        <f t="shared" si="2"/>
        <v>2</v>
      </c>
      <c r="I10" s="14">
        <v>0.56000000000000005</v>
      </c>
      <c r="J10" s="15">
        <f t="shared" si="3"/>
        <v>1</v>
      </c>
      <c r="K10" s="17">
        <v>100</v>
      </c>
      <c r="L10" s="17">
        <f t="shared" si="4"/>
        <v>6.9000000000000006E-2</v>
      </c>
      <c r="M10" s="18"/>
      <c r="N10" s="19"/>
      <c r="O10" s="24">
        <f>SUM((100*L10)/(100-L12))</f>
        <v>0.11019776506155904</v>
      </c>
      <c r="P10" s="7" t="s">
        <v>14</v>
      </c>
      <c r="Q10" s="24"/>
      <c r="R10" s="36">
        <f>ROUND(IF(O7&gt;0.64,((4.071*(O3-O13))-(7.6*O4)-(6.71*O5)-(1.43*O6)-(2.852*O10)),IF(O7&lt;=0.64,((4.071*(O3-O13))-(7.6*O4)-(4.479*O5)-(2.859*O10)))),1)</f>
        <v>68.5</v>
      </c>
      <c r="S10" s="37" t="s">
        <v>0</v>
      </c>
      <c r="T10" s="1"/>
      <c r="U10" s="1"/>
    </row>
    <row r="11" spans="1:21" x14ac:dyDescent="0.25">
      <c r="B11" s="22" t="s">
        <v>9</v>
      </c>
      <c r="C11" s="14">
        <v>0</v>
      </c>
      <c r="D11" s="15">
        <f t="shared" si="0"/>
        <v>76</v>
      </c>
      <c r="E11" s="14">
        <v>0.01</v>
      </c>
      <c r="F11" s="15">
        <f t="shared" si="1"/>
        <v>21</v>
      </c>
      <c r="G11" s="14">
        <v>0</v>
      </c>
      <c r="H11" s="15">
        <f t="shared" si="2"/>
        <v>2</v>
      </c>
      <c r="I11" s="14">
        <v>0</v>
      </c>
      <c r="J11" s="15">
        <f t="shared" si="3"/>
        <v>1</v>
      </c>
      <c r="K11" s="17">
        <v>100</v>
      </c>
      <c r="L11" s="17">
        <f t="shared" si="4"/>
        <v>2.0999999999999999E-3</v>
      </c>
      <c r="M11" s="18"/>
      <c r="N11" s="19"/>
      <c r="O11" s="24">
        <f>SUM((100*L11)/(100-L12))</f>
        <v>3.3538450236126659E-3</v>
      </c>
      <c r="P11" s="7" t="s">
        <v>15</v>
      </c>
      <c r="Q11" s="24"/>
      <c r="R11" s="36">
        <f>ROUND(((2.867*O4)-(0.754*R10)),1)</f>
        <v>9.1999999999999993</v>
      </c>
      <c r="S11" s="37" t="s">
        <v>0</v>
      </c>
      <c r="T11" s="1"/>
      <c r="U11" s="1"/>
    </row>
    <row r="12" spans="1:21" x14ac:dyDescent="0.25">
      <c r="A12" s="1"/>
      <c r="B12" s="25" t="s">
        <v>49</v>
      </c>
      <c r="C12" s="9">
        <f>SUM(100-(C2+C3+C4+C5+C6+C7+C8+C9+C10+C11))</f>
        <v>45.01</v>
      </c>
      <c r="D12" s="25" t="s">
        <v>51</v>
      </c>
      <c r="E12" s="9">
        <f>SUM(100-(E2+E3+E4+E5+E6+E7+E8+E9+E10+E11))</f>
        <v>14.189999999999998</v>
      </c>
      <c r="F12" s="25" t="s">
        <v>50</v>
      </c>
      <c r="G12" s="9">
        <f>SUM(100-(G2+G3+G4+G5+G6+G7+G8+G9+G10+G11))</f>
        <v>3.5299999999999869</v>
      </c>
      <c r="H12" s="25" t="s">
        <v>52</v>
      </c>
      <c r="I12" s="41">
        <f>SUM(100-(I2+I3+I4+I5+I6+I7+I8+I9+I10+I11))</f>
        <v>12.720000000000013</v>
      </c>
      <c r="J12" s="42"/>
      <c r="K12" s="25" t="s">
        <v>54</v>
      </c>
      <c r="L12" s="62">
        <f>SUM(100-(L2+L3+L4+L5+L6+L7+L8+L9+L10+L11))</f>
        <v>37.385300000000001</v>
      </c>
      <c r="M12" s="1"/>
      <c r="N12" s="1"/>
      <c r="O12" s="26">
        <f>SUM(100-(O3+O4+O5+O6+O7+O8+O9+O10+O11))</f>
        <v>0</v>
      </c>
      <c r="P12" s="38" t="s">
        <v>16</v>
      </c>
      <c r="Q12" s="39"/>
      <c r="R12" s="36">
        <f>ROUND(IF(Q8&gt;0.64,((2.65*O5)-(1.692*O6)),IF(Q8&lt;=0.64,(((2.1*O5)+(1.702*O6))))),1)</f>
        <v>8.1</v>
      </c>
      <c r="S12" s="37" t="s">
        <v>0</v>
      </c>
      <c r="T12" s="1"/>
      <c r="U12" s="1"/>
    </row>
    <row r="13" spans="1:21" x14ac:dyDescent="0.25">
      <c r="A13" s="1"/>
      <c r="N13" s="31" t="s">
        <v>53</v>
      </c>
      <c r="O13" s="27">
        <v>1.2</v>
      </c>
      <c r="P13" s="38" t="s">
        <v>17</v>
      </c>
      <c r="Q13" s="39"/>
      <c r="R13" s="36">
        <f>ROUND(IF(Q8&gt;0.64,(3.04*O6),IF(Q8&lt;=0.64,(4.766*O5))),1)</f>
        <v>10.9</v>
      </c>
      <c r="S13" s="37" t="s">
        <v>0</v>
      </c>
      <c r="T13" s="1"/>
      <c r="U13" s="1"/>
    </row>
    <row r="14" spans="1:21" x14ac:dyDescent="0.25">
      <c r="A14" s="1"/>
      <c r="B14" s="61"/>
      <c r="C14" s="43"/>
      <c r="D14" s="6"/>
      <c r="E14" s="6"/>
      <c r="F14" s="6"/>
      <c r="G14" s="1"/>
      <c r="H14" s="1"/>
      <c r="I14" s="1"/>
      <c r="J14" s="28"/>
      <c r="K14" s="1"/>
      <c r="L14" s="1"/>
      <c r="M14" s="1"/>
      <c r="T14" s="1"/>
      <c r="U14" s="1"/>
    </row>
    <row r="15" spans="1:21" ht="18.75" x14ac:dyDescent="0.3">
      <c r="A15" s="43"/>
      <c r="B15" s="43" t="s">
        <v>67</v>
      </c>
      <c r="C15" s="43"/>
      <c r="D15" s="43"/>
      <c r="E15" s="43"/>
      <c r="F15" s="59"/>
      <c r="G15" s="43"/>
      <c r="H15" s="43"/>
    </row>
    <row r="16" spans="1:21" x14ac:dyDescent="0.25">
      <c r="A16" s="43"/>
      <c r="E16" s="43" t="s">
        <v>61</v>
      </c>
      <c r="F16" s="43"/>
      <c r="H16" s="43"/>
    </row>
    <row r="17" spans="1:15" x14ac:dyDescent="0.25">
      <c r="A17" s="60"/>
      <c r="B17" s="43" t="s">
        <v>60</v>
      </c>
      <c r="C17" s="43"/>
      <c r="D17" s="43"/>
      <c r="E17" s="43" t="s">
        <v>24</v>
      </c>
      <c r="F17" s="43"/>
      <c r="G17" s="43" t="s">
        <v>57</v>
      </c>
      <c r="H17" s="43"/>
    </row>
    <row r="18" spans="1:15" x14ac:dyDescent="0.25">
      <c r="A18" s="44"/>
      <c r="B18" s="43" t="s">
        <v>58</v>
      </c>
      <c r="C18" s="43"/>
    </row>
    <row r="19" spans="1:15" x14ac:dyDescent="0.25">
      <c r="B19" s="43" t="s">
        <v>59</v>
      </c>
      <c r="C19" s="43"/>
    </row>
    <row r="21" spans="1:15" x14ac:dyDescent="0.25">
      <c r="L21" s="29"/>
    </row>
    <row r="22" spans="1:15" x14ac:dyDescent="0.25">
      <c r="A22" s="44"/>
      <c r="B22" s="45" t="s">
        <v>68</v>
      </c>
      <c r="C22" s="46"/>
      <c r="D22" s="46"/>
      <c r="E22" s="46"/>
      <c r="F22" s="47"/>
    </row>
    <row r="23" spans="1:15" x14ac:dyDescent="0.25">
      <c r="A23" s="44"/>
      <c r="B23" s="43" t="s">
        <v>55</v>
      </c>
      <c r="C23" s="43"/>
      <c r="D23" s="43"/>
      <c r="E23" s="43"/>
      <c r="F23" s="43"/>
      <c r="O23" s="44"/>
    </row>
    <row r="24" spans="1:15" x14ac:dyDescent="0.25">
      <c r="A24" s="44"/>
      <c r="B24" s="43" t="s">
        <v>69</v>
      </c>
      <c r="C24" s="43"/>
      <c r="D24" s="43"/>
      <c r="E24" s="43"/>
    </row>
    <row r="25" spans="1:15" x14ac:dyDescent="0.25">
      <c r="A25" s="44"/>
      <c r="B25" s="48"/>
      <c r="C25" s="48"/>
      <c r="D25" s="48"/>
      <c r="E25" s="44"/>
      <c r="F25" s="44"/>
      <c r="G25" s="44"/>
      <c r="H25" s="48"/>
      <c r="I25" s="48"/>
      <c r="J25" s="48"/>
      <c r="N25" s="44"/>
    </row>
    <row r="26" spans="1:15" x14ac:dyDescent="0.25">
      <c r="A26" s="51"/>
      <c r="B26" s="48"/>
      <c r="C26" s="55" t="s">
        <v>24</v>
      </c>
      <c r="D26" s="49"/>
      <c r="E26" s="56"/>
      <c r="F26" s="44"/>
      <c r="G26" s="57"/>
      <c r="H26" s="55" t="s">
        <v>29</v>
      </c>
      <c r="I26" s="53"/>
      <c r="J26" s="54"/>
    </row>
    <row r="27" spans="1:15" x14ac:dyDescent="0.25">
      <c r="A27" s="51"/>
      <c r="B27" s="40" t="s">
        <v>30</v>
      </c>
      <c r="C27" s="40"/>
      <c r="D27" s="50"/>
      <c r="F27" s="44"/>
      <c r="G27" s="51"/>
      <c r="H27" s="40" t="s">
        <v>40</v>
      </c>
      <c r="I27" s="40"/>
      <c r="J27" s="50"/>
      <c r="M27" s="44"/>
    </row>
    <row r="28" spans="1:15" x14ac:dyDescent="0.25">
      <c r="A28" s="51"/>
      <c r="B28" s="40" t="s">
        <v>31</v>
      </c>
      <c r="C28" s="40"/>
      <c r="D28" s="50"/>
      <c r="F28" s="44"/>
      <c r="G28" s="51"/>
      <c r="H28" s="40" t="s">
        <v>41</v>
      </c>
      <c r="I28" s="40"/>
      <c r="J28" s="50"/>
    </row>
    <row r="29" spans="1:15" x14ac:dyDescent="0.25">
      <c r="A29" s="51"/>
      <c r="B29" s="40" t="s">
        <v>32</v>
      </c>
      <c r="C29" s="40"/>
      <c r="D29" s="50"/>
      <c r="F29" s="44"/>
      <c r="G29" s="51"/>
      <c r="H29" s="40" t="s">
        <v>42</v>
      </c>
      <c r="I29" s="40"/>
      <c r="J29" s="50"/>
      <c r="M29" s="44"/>
    </row>
    <row r="30" spans="1:15" x14ac:dyDescent="0.25">
      <c r="A30" s="51"/>
      <c r="B30" s="40" t="s">
        <v>33</v>
      </c>
      <c r="C30" s="40"/>
      <c r="D30" s="50"/>
      <c r="F30" s="44" t="s">
        <v>39</v>
      </c>
      <c r="G30" s="51"/>
      <c r="H30" s="40" t="s">
        <v>43</v>
      </c>
      <c r="I30" s="40"/>
      <c r="J30" s="50"/>
      <c r="L30" s="44"/>
      <c r="O30" s="44"/>
    </row>
    <row r="31" spans="1:15" x14ac:dyDescent="0.25">
      <c r="A31" s="51"/>
      <c r="B31" s="40" t="s">
        <v>34</v>
      </c>
      <c r="C31" s="40"/>
      <c r="D31" s="50"/>
      <c r="F31" s="44"/>
      <c r="G31" s="51"/>
      <c r="H31" s="40" t="s">
        <v>44</v>
      </c>
      <c r="I31" s="40"/>
      <c r="J31" s="50"/>
      <c r="N31" s="44"/>
    </row>
    <row r="32" spans="1:15" x14ac:dyDescent="0.25">
      <c r="A32" s="51"/>
      <c r="B32" s="40" t="s">
        <v>35</v>
      </c>
      <c r="C32" s="40"/>
      <c r="D32" s="50"/>
      <c r="F32" s="44"/>
      <c r="G32" s="51"/>
      <c r="H32" s="40" t="s">
        <v>45</v>
      </c>
      <c r="I32" s="40"/>
      <c r="J32" s="50"/>
    </row>
    <row r="33" spans="2:10" x14ac:dyDescent="0.25">
      <c r="B33" s="40" t="s">
        <v>36</v>
      </c>
      <c r="C33" s="40"/>
      <c r="D33" s="50"/>
      <c r="F33" s="44"/>
      <c r="G33" s="51"/>
      <c r="H33" s="40" t="s">
        <v>46</v>
      </c>
      <c r="I33" s="40"/>
      <c r="J33" s="50"/>
    </row>
    <row r="34" spans="2:10" x14ac:dyDescent="0.25">
      <c r="B34" s="40" t="s">
        <v>37</v>
      </c>
      <c r="C34" s="40"/>
      <c r="D34" s="50"/>
      <c r="F34" s="44"/>
      <c r="G34" s="51"/>
      <c r="H34" s="40" t="s">
        <v>47</v>
      </c>
      <c r="I34" s="40"/>
      <c r="J34" s="50"/>
    </row>
    <row r="35" spans="2:10" x14ac:dyDescent="0.25">
      <c r="B35" s="40" t="s">
        <v>38</v>
      </c>
      <c r="C35" s="40"/>
      <c r="D35" s="50"/>
      <c r="F35" s="44"/>
      <c r="G35" s="51"/>
      <c r="H35" s="40" t="s">
        <v>48</v>
      </c>
      <c r="I35" s="40"/>
      <c r="J35" s="50"/>
    </row>
    <row r="36" spans="2:10" x14ac:dyDescent="0.25">
      <c r="B36" s="48"/>
      <c r="C36" s="48"/>
      <c r="D36" s="52"/>
      <c r="E36" s="56"/>
      <c r="F36" s="44"/>
      <c r="G36" s="51"/>
      <c r="H36" s="48"/>
      <c r="I36" s="48"/>
      <c r="J36" s="52"/>
    </row>
    <row r="38" spans="2:10" ht="15.75" x14ac:dyDescent="0.25">
      <c r="B38" s="58" t="s">
        <v>64</v>
      </c>
      <c r="C38" s="40"/>
      <c r="D38" s="40"/>
      <c r="E38" s="40"/>
      <c r="F38" s="40"/>
    </row>
    <row r="39" spans="2:10" ht="15.75" x14ac:dyDescent="0.25">
      <c r="B39" s="58" t="s">
        <v>63</v>
      </c>
      <c r="C39" s="40"/>
      <c r="D39" s="40"/>
      <c r="E39" s="40"/>
      <c r="F39" s="40"/>
    </row>
    <row r="40" spans="2:10" x14ac:dyDescent="0.25">
      <c r="E40" s="40"/>
      <c r="F40" s="40"/>
    </row>
    <row r="41" spans="2:10" x14ac:dyDescent="0.25">
      <c r="B41" s="58" t="s">
        <v>70</v>
      </c>
      <c r="C41" s="58"/>
      <c r="D41" s="58"/>
      <c r="E41" s="40"/>
      <c r="F41" s="40"/>
    </row>
    <row r="42" spans="2:10" x14ac:dyDescent="0.25">
      <c r="B42" s="58" t="s">
        <v>56</v>
      </c>
      <c r="C42" s="58"/>
      <c r="D42" s="58"/>
      <c r="E42" s="40"/>
      <c r="F42" s="40"/>
    </row>
    <row r="43" spans="2:10" x14ac:dyDescent="0.25">
      <c r="B43" s="58" t="s">
        <v>19</v>
      </c>
      <c r="C43" s="58"/>
      <c r="D43" s="58"/>
      <c r="E43" s="40"/>
      <c r="F43" s="40"/>
    </row>
    <row r="44" spans="2:10" x14ac:dyDescent="0.25">
      <c r="B44" s="58" t="s">
        <v>62</v>
      </c>
      <c r="C44" s="58"/>
      <c r="D44" s="58"/>
    </row>
    <row r="45" spans="2:10" x14ac:dyDescent="0.25">
      <c r="B45" s="58"/>
      <c r="C45" s="58"/>
      <c r="D45" s="5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D14"/>
  <sheetViews>
    <sheetView workbookViewId="0">
      <selection activeCell="E22" sqref="E22"/>
    </sheetView>
  </sheetViews>
  <sheetFormatPr baseColWidth="10" defaultRowHeight="15" x14ac:dyDescent="0.25"/>
  <sheetData>
    <row r="5" spans="1:4" x14ac:dyDescent="0.25">
      <c r="A5" t="s">
        <v>71</v>
      </c>
    </row>
    <row r="8" spans="1:4" x14ac:dyDescent="0.25">
      <c r="D8" t="s">
        <v>65</v>
      </c>
    </row>
    <row r="9" spans="1:4" x14ac:dyDescent="0.25">
      <c r="A9" t="s">
        <v>72</v>
      </c>
    </row>
    <row r="13" spans="1:4" x14ac:dyDescent="0.25">
      <c r="D13" t="s">
        <v>66</v>
      </c>
    </row>
    <row r="14" spans="1:4" x14ac:dyDescent="0.25">
      <c r="A14" t="s">
        <v>73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calculer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2019-03-13T10:18:06Z</dcterms:modified>
</cp:coreProperties>
</file>