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08313\OneDrive - Lactalis\Documents\"/>
    </mc:Choice>
  </mc:AlternateContent>
  <bookViews>
    <workbookView xWindow="0" yWindow="0" windowWidth="23040" windowHeight="9384"/>
  </bookViews>
  <sheets>
    <sheet name="Tableau de bord" sheetId="1" r:id="rId1"/>
    <sheet name="GANTT" sheetId="2" r:id="rId2"/>
  </sheets>
  <externalReferences>
    <externalReference r:id="rId3"/>
    <externalReference r:id="rId4"/>
  </externalReferences>
  <definedNames>
    <definedName name="Date_de_début" localSheetId="1">OFFSET(GANTT!$CB$11,0,0,COUNTA(GANTT!$CB:$CB)-1)</definedName>
    <definedName name="Durée" localSheetId="1">OFFSET(GANTT!$CD$11,0,0,COUNTA(GANTT!$CD:$CD)-1)</definedName>
    <definedName name="Tâches" localSheetId="1">OFFSET(GANTT!$B$11,0,0,COUNTA(GANTT!$B:$B)-1)</definedName>
    <definedName name="_xlnm.Print_Area" localSheetId="1">GANTT!$A$1:$BY$35</definedName>
    <definedName name="_xlnm.Print_Area" localSheetId="0">'Tableau de bord'!$A$1:$S$67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4" i="2" l="1"/>
  <c r="I93" i="2"/>
  <c r="I92" i="2"/>
  <c r="I91" i="2"/>
  <c r="I90" i="2"/>
  <c r="I89" i="2"/>
  <c r="I88" i="2"/>
  <c r="I87" i="2"/>
  <c r="I86" i="2"/>
  <c r="I85" i="2"/>
  <c r="I84" i="2"/>
  <c r="I83" i="2"/>
  <c r="I82" i="2"/>
  <c r="I81" i="2"/>
  <c r="I80" i="2"/>
  <c r="I79" i="2"/>
  <c r="I78" i="2"/>
  <c r="I77" i="2"/>
  <c r="I76" i="2"/>
  <c r="I75" i="2"/>
  <c r="I74" i="2"/>
  <c r="I73" i="2"/>
  <c r="I72" i="2"/>
  <c r="I71" i="2"/>
  <c r="I70" i="2"/>
  <c r="I69" i="2"/>
  <c r="I68" i="2"/>
  <c r="I67" i="2"/>
  <c r="I66" i="2"/>
  <c r="I65" i="2"/>
  <c r="I64" i="2"/>
  <c r="I63" i="2"/>
  <c r="I62" i="2"/>
  <c r="I61" i="2"/>
  <c r="I60" i="2"/>
  <c r="I59" i="2"/>
  <c r="I58" i="2"/>
  <c r="I57" i="2"/>
  <c r="I56" i="2"/>
  <c r="I55" i="2"/>
  <c r="I54" i="2"/>
  <c r="I53" i="2"/>
  <c r="I52" i="2"/>
  <c r="I51" i="2"/>
  <c r="I50" i="2"/>
  <c r="I49" i="2"/>
  <c r="I48" i="2"/>
  <c r="I47" i="2"/>
  <c r="J11" i="2"/>
  <c r="H11" i="2"/>
  <c r="M11" i="2"/>
  <c r="BZ11" i="2"/>
  <c r="CA11" i="2"/>
  <c r="H12" i="2"/>
  <c r="BZ12" i="2"/>
  <c r="CA12" i="2"/>
  <c r="J13" i="2"/>
  <c r="H13" i="2"/>
  <c r="M13" i="2"/>
  <c r="BZ13" i="2"/>
  <c r="CA13" i="2"/>
  <c r="J14" i="2"/>
  <c r="H14" i="2"/>
  <c r="M14" i="2"/>
  <c r="BZ14" i="2"/>
  <c r="CA14" i="2"/>
  <c r="J15" i="2"/>
  <c r="H15" i="2"/>
  <c r="M15" i="2"/>
  <c r="BZ15" i="2"/>
  <c r="CA15" i="2"/>
  <c r="J16" i="2"/>
  <c r="H16" i="2"/>
  <c r="M16" i="2"/>
  <c r="BZ16" i="2"/>
  <c r="CA16" i="2"/>
  <c r="J17" i="2"/>
  <c r="H17" i="2"/>
  <c r="M17" i="2"/>
  <c r="BZ17" i="2"/>
  <c r="CA17" i="2"/>
  <c r="J18" i="2"/>
  <c r="H18" i="2"/>
  <c r="M18" i="2"/>
  <c r="BZ18" i="2"/>
  <c r="CA18" i="2"/>
  <c r="J19" i="2"/>
  <c r="H19" i="2"/>
  <c r="M19" i="2"/>
  <c r="BZ19" i="2"/>
  <c r="CA19" i="2"/>
  <c r="J20" i="2"/>
  <c r="H20" i="2"/>
  <c r="M20" i="2"/>
  <c r="BZ20" i="2"/>
  <c r="CA20" i="2"/>
  <c r="J21" i="2"/>
  <c r="H21" i="2"/>
  <c r="M21" i="2"/>
  <c r="BZ21" i="2"/>
  <c r="CA21" i="2"/>
  <c r="J22" i="2"/>
  <c r="H22" i="2"/>
  <c r="M22" i="2"/>
  <c r="BZ22" i="2"/>
  <c r="CA22" i="2"/>
  <c r="J23" i="2"/>
  <c r="H23" i="2"/>
  <c r="M23" i="2"/>
  <c r="BZ23" i="2"/>
  <c r="CA23" i="2"/>
  <c r="J24" i="2"/>
  <c r="H24" i="2"/>
  <c r="M24" i="2"/>
  <c r="BZ24" i="2"/>
  <c r="CA24" i="2"/>
  <c r="J25" i="2"/>
  <c r="H25" i="2"/>
  <c r="M25" i="2"/>
  <c r="BZ25" i="2"/>
  <c r="CA25" i="2"/>
  <c r="J26" i="2"/>
  <c r="H26" i="2"/>
  <c r="M26" i="2"/>
  <c r="BZ26" i="2"/>
  <c r="CA26" i="2"/>
  <c r="J27" i="2"/>
  <c r="H27" i="2"/>
  <c r="M27" i="2"/>
  <c r="BZ27" i="2"/>
  <c r="CA27" i="2"/>
  <c r="J28" i="2"/>
  <c r="H28" i="2"/>
  <c r="M28" i="2"/>
  <c r="BZ28" i="2"/>
  <c r="CA28" i="2"/>
  <c r="J29" i="2"/>
  <c r="H29" i="2"/>
  <c r="M29" i="2"/>
  <c r="BZ29" i="2"/>
  <c r="CA29" i="2"/>
  <c r="J30" i="2"/>
  <c r="H30" i="2"/>
  <c r="M30" i="2"/>
  <c r="BZ30" i="2"/>
  <c r="CA30" i="2"/>
  <c r="J31" i="2"/>
  <c r="H31" i="2"/>
  <c r="M31" i="2"/>
  <c r="BZ31" i="2"/>
  <c r="CA31" i="2"/>
  <c r="J32" i="2"/>
  <c r="H32" i="2"/>
  <c r="M32" i="2"/>
  <c r="BZ32" i="2"/>
  <c r="CA32" i="2"/>
  <c r="J33" i="2"/>
  <c r="H33" i="2"/>
  <c r="M33" i="2"/>
  <c r="BZ33" i="2"/>
  <c r="CA33" i="2"/>
  <c r="J34" i="2"/>
  <c r="H34" i="2"/>
  <c r="M34" i="2"/>
  <c r="BZ34" i="2"/>
  <c r="CA34" i="2"/>
  <c r="CA46" i="2"/>
  <c r="I46" i="2"/>
  <c r="CA45" i="2"/>
  <c r="I45" i="2"/>
  <c r="CA44" i="2"/>
  <c r="CA43" i="2"/>
  <c r="I43" i="2"/>
  <c r="CA42" i="2"/>
  <c r="I42" i="2"/>
  <c r="P11" i="2"/>
  <c r="P12" i="2"/>
  <c r="Q2" i="2"/>
  <c r="Q6" i="2"/>
  <c r="I13" i="2"/>
  <c r="N13" i="2"/>
  <c r="Q5" i="2"/>
  <c r="P13" i="2"/>
  <c r="I14" i="2"/>
  <c r="N14" i="2"/>
  <c r="P14" i="2"/>
  <c r="I15" i="2"/>
  <c r="N15" i="2"/>
  <c r="P15" i="2"/>
  <c r="I16" i="2"/>
  <c r="N16" i="2"/>
  <c r="P16" i="2"/>
  <c r="I17" i="2"/>
  <c r="N17" i="2"/>
  <c r="P17" i="2"/>
  <c r="I18" i="2"/>
  <c r="N18" i="2"/>
  <c r="P18" i="2"/>
  <c r="I19" i="2"/>
  <c r="N19" i="2"/>
  <c r="P19" i="2"/>
  <c r="I20" i="2"/>
  <c r="N20" i="2"/>
  <c r="P20" i="2"/>
  <c r="I21" i="2"/>
  <c r="N21" i="2"/>
  <c r="P21" i="2"/>
  <c r="I22" i="2"/>
  <c r="N22" i="2"/>
  <c r="P22" i="2"/>
  <c r="I23" i="2"/>
  <c r="N23" i="2"/>
  <c r="P23" i="2"/>
  <c r="I24" i="2"/>
  <c r="N24" i="2"/>
  <c r="P24" i="2"/>
  <c r="I25" i="2"/>
  <c r="N25" i="2"/>
  <c r="P25" i="2"/>
  <c r="I26" i="2"/>
  <c r="N26" i="2"/>
  <c r="P26" i="2"/>
  <c r="I27" i="2"/>
  <c r="N27" i="2"/>
  <c r="P27" i="2"/>
  <c r="I28" i="2"/>
  <c r="N28" i="2"/>
  <c r="P28" i="2"/>
  <c r="I29" i="2"/>
  <c r="N29" i="2"/>
  <c r="P29" i="2"/>
  <c r="I30" i="2"/>
  <c r="N30" i="2"/>
  <c r="P30" i="2"/>
  <c r="I31" i="2"/>
  <c r="N31" i="2"/>
  <c r="P31" i="2"/>
  <c r="I32" i="2"/>
  <c r="N32" i="2"/>
  <c r="P32" i="2"/>
  <c r="I33" i="2"/>
  <c r="N33" i="2"/>
  <c r="P33" i="2"/>
  <c r="I34" i="2"/>
  <c r="N34" i="2"/>
  <c r="P34" i="2"/>
  <c r="CA41" i="2"/>
  <c r="I41" i="2"/>
  <c r="CA40" i="2"/>
  <c r="I40" i="2"/>
  <c r="CA39" i="2"/>
  <c r="I39" i="2"/>
  <c r="CA38" i="2"/>
  <c r="I38" i="2"/>
  <c r="CA37" i="2"/>
  <c r="I37" i="2"/>
  <c r="I36" i="2"/>
  <c r="CC34" i="2"/>
  <c r="K34" i="2"/>
  <c r="CB34" i="2"/>
  <c r="CD34" i="2"/>
  <c r="L34" i="2"/>
  <c r="CC33" i="2"/>
  <c r="K33" i="2"/>
  <c r="CB33" i="2"/>
  <c r="CD33" i="2"/>
  <c r="L33" i="2"/>
  <c r="CC32" i="2"/>
  <c r="K32" i="2"/>
  <c r="CB32" i="2"/>
  <c r="CD32" i="2"/>
  <c r="L32" i="2"/>
  <c r="CC31" i="2"/>
  <c r="K31" i="2"/>
  <c r="CB31" i="2"/>
  <c r="CD31" i="2"/>
  <c r="L31" i="2"/>
  <c r="CC30" i="2"/>
  <c r="K30" i="2"/>
  <c r="CB30" i="2"/>
  <c r="CD30" i="2"/>
  <c r="L30" i="2"/>
  <c r="CC29" i="2"/>
  <c r="K29" i="2"/>
  <c r="CB29" i="2"/>
  <c r="CD29" i="2"/>
  <c r="L29" i="2"/>
  <c r="CC28" i="2"/>
  <c r="K28" i="2"/>
  <c r="CB28" i="2"/>
  <c r="CD28" i="2"/>
  <c r="L28" i="2"/>
  <c r="CC27" i="2"/>
  <c r="K27" i="2"/>
  <c r="CB27" i="2"/>
  <c r="CD27" i="2"/>
  <c r="L27" i="2"/>
  <c r="CC26" i="2"/>
  <c r="K26" i="2"/>
  <c r="CB26" i="2"/>
  <c r="CD26" i="2"/>
  <c r="L26" i="2"/>
  <c r="CC25" i="2"/>
  <c r="K25" i="2"/>
  <c r="CB25" i="2"/>
  <c r="CD25" i="2"/>
  <c r="L25" i="2"/>
  <c r="CC24" i="2"/>
  <c r="K24" i="2"/>
  <c r="CB24" i="2"/>
  <c r="CD24" i="2"/>
  <c r="L24" i="2"/>
  <c r="CC23" i="2"/>
  <c r="K23" i="2"/>
  <c r="CB23" i="2"/>
  <c r="CD23" i="2"/>
  <c r="L23" i="2"/>
  <c r="CC22" i="2"/>
  <c r="K22" i="2"/>
  <c r="CB22" i="2"/>
  <c r="CD22" i="2"/>
  <c r="L22" i="2"/>
  <c r="CC21" i="2"/>
  <c r="K21" i="2"/>
  <c r="CB21" i="2"/>
  <c r="CD21" i="2"/>
  <c r="L21" i="2"/>
  <c r="CC20" i="2"/>
  <c r="K20" i="2"/>
  <c r="CB20" i="2"/>
  <c r="CD20" i="2"/>
  <c r="L20" i="2"/>
  <c r="CC19" i="2"/>
  <c r="K19" i="2"/>
  <c r="CB19" i="2"/>
  <c r="CD19" i="2"/>
  <c r="L19" i="2"/>
  <c r="CC18" i="2"/>
  <c r="K18" i="2"/>
  <c r="CB18" i="2"/>
  <c r="CD18" i="2"/>
  <c r="L18" i="2"/>
  <c r="CC17" i="2"/>
  <c r="K17" i="2"/>
  <c r="CB17" i="2"/>
  <c r="CD17" i="2"/>
  <c r="L17" i="2"/>
  <c r="CC16" i="2"/>
  <c r="K16" i="2"/>
  <c r="CB16" i="2"/>
  <c r="CD16" i="2"/>
  <c r="L16" i="2"/>
  <c r="CC15" i="2"/>
  <c r="K15" i="2"/>
  <c r="CB15" i="2"/>
  <c r="CD15" i="2"/>
  <c r="L15" i="2"/>
  <c r="CC14" i="2"/>
  <c r="K14" i="2"/>
  <c r="CB14" i="2"/>
  <c r="CD14" i="2"/>
  <c r="L14" i="2"/>
  <c r="CC13" i="2"/>
  <c r="K13" i="2"/>
  <c r="CB13" i="2"/>
  <c r="CD13" i="2"/>
  <c r="L13" i="2"/>
  <c r="I12" i="2"/>
  <c r="N12" i="2"/>
  <c r="CC12" i="2"/>
  <c r="K12" i="2"/>
  <c r="CB12" i="2"/>
  <c r="CD12" i="2"/>
  <c r="L12" i="2"/>
  <c r="I11" i="2"/>
  <c r="N11" i="2"/>
  <c r="CC11" i="2"/>
  <c r="K11" i="2"/>
  <c r="CB11" i="2"/>
  <c r="CD11" i="2"/>
  <c r="L11" i="2"/>
  <c r="C4" i="2"/>
  <c r="Q4" i="2"/>
  <c r="Q3" i="2"/>
  <c r="R8" i="2"/>
  <c r="R6" i="2"/>
  <c r="S8" i="2"/>
  <c r="S6" i="2"/>
  <c r="T8" i="2"/>
  <c r="T6" i="2"/>
  <c r="U8" i="2"/>
  <c r="U6" i="2"/>
  <c r="V8" i="2"/>
  <c r="V6" i="2"/>
  <c r="W8" i="2"/>
  <c r="W6" i="2"/>
  <c r="X8" i="2"/>
  <c r="X6" i="2"/>
  <c r="Y8" i="2"/>
  <c r="Y6" i="2"/>
  <c r="Z8" i="2"/>
  <c r="Z6" i="2"/>
  <c r="AA8" i="2"/>
  <c r="AA6" i="2"/>
  <c r="AB8" i="2"/>
  <c r="AB6" i="2"/>
  <c r="AC8" i="2"/>
  <c r="AC6" i="2"/>
  <c r="AD8" i="2"/>
  <c r="AD6" i="2"/>
  <c r="AE8" i="2"/>
  <c r="AE6" i="2"/>
  <c r="AF8" i="2"/>
  <c r="AF6" i="2"/>
  <c r="AG8" i="2"/>
  <c r="AG6" i="2"/>
  <c r="AH8" i="2"/>
  <c r="AH6" i="2"/>
  <c r="AI8" i="2"/>
  <c r="AI6" i="2"/>
  <c r="AJ8" i="2"/>
  <c r="AJ6" i="2"/>
  <c r="AK8" i="2"/>
  <c r="AK6" i="2"/>
  <c r="AL8" i="2"/>
  <c r="AL6" i="2"/>
  <c r="AM8" i="2"/>
  <c r="AM6" i="2"/>
  <c r="AN8" i="2"/>
  <c r="AN6" i="2"/>
  <c r="AO8" i="2"/>
  <c r="AO6" i="2"/>
  <c r="AP8" i="2"/>
  <c r="AP6" i="2"/>
  <c r="AQ8" i="2"/>
  <c r="AQ6" i="2"/>
  <c r="AR8" i="2"/>
  <c r="AR6" i="2"/>
  <c r="AS8" i="2"/>
  <c r="AS6" i="2"/>
  <c r="AT8" i="2"/>
  <c r="AT6" i="2"/>
  <c r="AU8" i="2"/>
  <c r="AU6" i="2"/>
  <c r="AV8" i="2"/>
  <c r="AV6" i="2"/>
  <c r="AW8" i="2"/>
  <c r="AW6" i="2"/>
  <c r="AX8" i="2"/>
  <c r="AX6" i="2"/>
  <c r="AY8" i="2"/>
  <c r="AY6" i="2"/>
  <c r="AZ8" i="2"/>
  <c r="AZ6" i="2"/>
  <c r="BA8" i="2"/>
  <c r="BA6" i="2"/>
  <c r="BB8" i="2"/>
  <c r="BB6" i="2"/>
  <c r="BC8" i="2"/>
  <c r="BC6" i="2"/>
  <c r="BD8" i="2"/>
  <c r="BD6" i="2"/>
  <c r="BE8" i="2"/>
  <c r="BE6" i="2"/>
  <c r="BF8" i="2"/>
  <c r="BF6" i="2"/>
  <c r="BG8" i="2"/>
  <c r="BG6" i="2"/>
  <c r="BH8" i="2"/>
  <c r="BH6" i="2"/>
  <c r="BI8" i="2"/>
  <c r="BI6" i="2"/>
  <c r="BJ8" i="2"/>
  <c r="BJ6" i="2"/>
  <c r="BK8" i="2"/>
  <c r="BK6" i="2"/>
  <c r="BL8" i="2"/>
  <c r="BL6" i="2"/>
  <c r="BM8" i="2"/>
  <c r="BM6" i="2"/>
  <c r="BN8" i="2"/>
  <c r="BN6" i="2"/>
  <c r="BO8" i="2"/>
  <c r="BO6" i="2"/>
  <c r="BP8" i="2"/>
  <c r="BP6" i="2"/>
  <c r="BQ8" i="2"/>
  <c r="BQ6" i="2"/>
  <c r="BR8" i="2"/>
  <c r="BR6" i="2"/>
  <c r="BS8" i="2"/>
  <c r="BS6" i="2"/>
  <c r="BT8" i="2"/>
  <c r="BT6" i="2"/>
  <c r="BU8" i="2"/>
  <c r="BU6" i="2"/>
  <c r="BV8" i="2"/>
  <c r="BV6" i="2"/>
  <c r="BW8" i="2"/>
  <c r="BW6" i="2"/>
  <c r="BX8" i="2"/>
  <c r="BX6" i="2"/>
  <c r="BY8" i="2"/>
  <c r="BY6" i="2"/>
  <c r="BY7" i="2"/>
  <c r="BX7" i="2"/>
  <c r="BW7" i="2"/>
  <c r="BV7" i="2"/>
  <c r="BU7" i="2"/>
  <c r="BT7" i="2"/>
  <c r="BS7" i="2"/>
  <c r="BR7" i="2"/>
  <c r="BQ7" i="2"/>
  <c r="BP7" i="2"/>
  <c r="BO7" i="2"/>
  <c r="BN7" i="2"/>
  <c r="BM7" i="2"/>
  <c r="BL7" i="2"/>
  <c r="BK7" i="2"/>
  <c r="BJ7" i="2"/>
  <c r="BI7" i="2"/>
  <c r="BH7" i="2"/>
  <c r="BG7" i="2"/>
  <c r="BF7" i="2"/>
  <c r="BE7" i="2"/>
  <c r="BD7" i="2"/>
  <c r="BC7" i="2"/>
  <c r="BB7" i="2"/>
  <c r="BA7" i="2"/>
  <c r="AZ7" i="2"/>
  <c r="AY7" i="2"/>
  <c r="AX7" i="2"/>
  <c r="AW7" i="2"/>
  <c r="AV7" i="2"/>
  <c r="AU7" i="2"/>
  <c r="AT7" i="2"/>
  <c r="AS7" i="2"/>
  <c r="AR7" i="2"/>
  <c r="AQ7" i="2"/>
  <c r="AP7" i="2"/>
  <c r="AO7" i="2"/>
  <c r="AN7" i="2"/>
  <c r="AM7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C3" i="2"/>
  <c r="C2" i="2"/>
  <c r="C6" i="1"/>
</calcChain>
</file>

<file path=xl/sharedStrings.xml><?xml version="1.0" encoding="utf-8"?>
<sst xmlns="http://schemas.openxmlformats.org/spreadsheetml/2006/main" count="105" uniqueCount="73">
  <si>
    <t>Détails du projet</t>
  </si>
  <si>
    <t>Projet</t>
  </si>
  <si>
    <t>Test</t>
  </si>
  <si>
    <t>TABLEAU DE BORD</t>
  </si>
  <si>
    <t>Chef de projet</t>
  </si>
  <si>
    <t>HH</t>
  </si>
  <si>
    <t>Date de début</t>
  </si>
  <si>
    <t>Avancement</t>
  </si>
  <si>
    <t>LEGENDE</t>
  </si>
  <si>
    <t>Jalon</t>
  </si>
  <si>
    <t>Tâche décalée</t>
  </si>
  <si>
    <t>Tâche planifiée</t>
  </si>
  <si>
    <t>Date de mise à jour</t>
  </si>
  <si>
    <t>Commentaires:</t>
  </si>
  <si>
    <t>N°</t>
  </si>
  <si>
    <t>Tâches</t>
  </si>
  <si>
    <t>Catégorie</t>
  </si>
  <si>
    <t>Responsable</t>
  </si>
  <si>
    <t>Planifié</t>
  </si>
  <si>
    <t>Réel</t>
  </si>
  <si>
    <t>Statut</t>
  </si>
  <si>
    <t>Retard sans impact</t>
  </si>
  <si>
    <t>Retard avec impact</t>
  </si>
  <si>
    <t>Date de fin</t>
  </si>
  <si>
    <t>Durée</t>
  </si>
  <si>
    <t>S</t>
  </si>
  <si>
    <t>Année</t>
  </si>
  <si>
    <t>1.</t>
  </si>
  <si>
    <t>MISE EN ROUTE DU PROJET</t>
  </si>
  <si>
    <t>1.1</t>
  </si>
  <si>
    <t>Faisabilité</t>
  </si>
  <si>
    <t>1.2</t>
  </si>
  <si>
    <t>Expression des besoins</t>
  </si>
  <si>
    <t>1.3</t>
  </si>
  <si>
    <t>Etablissement du CDC</t>
  </si>
  <si>
    <t>1.4</t>
  </si>
  <si>
    <t>Finalisation du CDC</t>
  </si>
  <si>
    <t>2.</t>
  </si>
  <si>
    <t>GENIE CIVIL</t>
  </si>
  <si>
    <t>Etude Génie Civil</t>
  </si>
  <si>
    <t>Dépôt de Permis de construire</t>
  </si>
  <si>
    <t>PROCESS</t>
  </si>
  <si>
    <t>3.1</t>
  </si>
  <si>
    <t>Etudes</t>
  </si>
  <si>
    <t>Montage</t>
  </si>
  <si>
    <t>Programmation</t>
  </si>
  <si>
    <t>Test interne</t>
  </si>
  <si>
    <t>4.</t>
  </si>
  <si>
    <t>MACHINE</t>
  </si>
  <si>
    <t>Réunion de lancement</t>
  </si>
  <si>
    <t>3.2</t>
  </si>
  <si>
    <t>3.3</t>
  </si>
  <si>
    <t>3.4</t>
  </si>
  <si>
    <t>Mise sous tension/ Mise en œuvre automatisme</t>
  </si>
  <si>
    <t>3.5</t>
  </si>
  <si>
    <t>Essais</t>
  </si>
  <si>
    <t>3.6</t>
  </si>
  <si>
    <t>Visite statique</t>
  </si>
  <si>
    <t>LIGNE COMPLETE</t>
  </si>
  <si>
    <t>4.1</t>
  </si>
  <si>
    <t>Essais ligne complète</t>
  </si>
  <si>
    <t>4.2</t>
  </si>
  <si>
    <t>Contrôle APAVE</t>
  </si>
  <si>
    <t>4.3</t>
  </si>
  <si>
    <t>Pour ajouter des tâches, sélectionner le numéro de tâche et appuyer sur Ctrl+q. La ligne s'ajoutera au-dessus.
Pour supprimer une ligne, cliquer sur le numéro de tâches à supprimer et appuyer sur Ctrl+d.</t>
  </si>
  <si>
    <t>total</t>
  </si>
  <si>
    <t>En retard</t>
  </si>
  <si>
    <t>Non commencée</t>
  </si>
  <si>
    <t>En cours</t>
  </si>
  <si>
    <t>Terminée</t>
  </si>
  <si>
    <t>Non retard</t>
  </si>
  <si>
    <t>Retard</t>
  </si>
  <si>
    <t>Validation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</si>
</sst>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8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rgb="FFFFC000"/>
      </bottom>
      <diagonal/>
    </border>
    <border>
      <left style="thin">
        <color theme="0"/>
      </left>
      <right/>
      <top style="thin">
        <color theme="0"/>
      </top>
      <bottom style="thin">
        <color rgb="FFFFC000"/>
      </bottom>
      <diagonal/>
    </border>
    <border>
      <left style="thin">
        <color theme="0"/>
      </left>
      <right/>
      <top style="thin">
        <color theme="4" tint="0.39997558519241921"/>
      </top>
      <bottom style="thin">
        <color rgb="FFFFC00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rgb="FFFFC000"/>
      </bottom>
      <diagonal/>
    </border>
    <border>
      <left style="thin">
        <color rgb="FFFFC000"/>
      </left>
      <right/>
      <top style="thin">
        <color rgb="FFFFC000"/>
      </top>
      <bottom/>
      <diagonal/>
    </border>
    <border>
      <left style="medium">
        <color rgb="FFFFC000"/>
      </left>
      <right style="thin">
        <color rgb="FFFFC000"/>
      </right>
      <top/>
      <bottom style="thin">
        <color rgb="FFFFC000"/>
      </bottom>
      <diagonal/>
    </border>
    <border>
      <left style="thin">
        <color rgb="FFFFC000"/>
      </left>
      <right style="thin">
        <color rgb="FFFFC000"/>
      </right>
      <top/>
      <bottom style="thin">
        <color rgb="FFFFC000"/>
      </bottom>
      <diagonal/>
    </border>
    <border>
      <left style="thin">
        <color rgb="FFFFC000"/>
      </left>
      <right style="medium">
        <color rgb="FFFFC000"/>
      </right>
      <top/>
      <bottom style="thin">
        <color rgb="FFFFC000"/>
      </bottom>
      <diagonal/>
    </border>
    <border>
      <left style="thin">
        <color rgb="FFFFC000"/>
      </left>
      <right/>
      <top/>
      <bottom style="thin">
        <color rgb="FFFFC000"/>
      </bottom>
      <diagonal/>
    </border>
    <border>
      <left/>
      <right/>
      <top style="thin">
        <color rgb="FFFFC000"/>
      </top>
      <bottom/>
      <diagonal/>
    </border>
    <border>
      <left style="thin">
        <color rgb="FFFFC000"/>
      </left>
      <right style="thin">
        <color rgb="FFFFC000"/>
      </right>
      <top style="thin">
        <color rgb="FFFFC000"/>
      </top>
      <bottom/>
      <diagonal/>
    </border>
    <border>
      <left style="thin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rgb="FFFFC000"/>
      </left>
      <right/>
      <top style="medium">
        <color rgb="FFFFC000"/>
      </top>
      <bottom style="thin">
        <color rgb="FFFFC000"/>
      </bottom>
      <diagonal/>
    </border>
    <border>
      <left style="medium">
        <color rgb="FFFFC000"/>
      </left>
      <right/>
      <top/>
      <bottom style="thin">
        <color rgb="FFFFC000"/>
      </bottom>
      <diagonal/>
    </border>
    <border>
      <left style="medium">
        <color rgb="FFFFC000"/>
      </left>
      <right/>
      <top style="thin">
        <color rgb="FFFFC000"/>
      </top>
      <bottom/>
      <diagonal/>
    </border>
    <border>
      <left style="thin">
        <color rgb="FFFFC000"/>
      </left>
      <right style="medium">
        <color rgb="FFFFC000"/>
      </right>
      <top style="thin">
        <color rgb="FFFFC000"/>
      </top>
      <bottom/>
      <diagonal/>
    </border>
    <border>
      <left style="medium">
        <color rgb="FFFFC000"/>
      </left>
      <right/>
      <top/>
      <bottom/>
      <diagonal/>
    </border>
    <border>
      <left style="thin">
        <color rgb="FFFFC000"/>
      </left>
      <right/>
      <top style="thin">
        <color rgb="FFFFC000"/>
      </top>
      <bottom style="thin">
        <color rgb="FFFFC000"/>
      </bottom>
      <diagonal/>
    </border>
    <border>
      <left/>
      <right/>
      <top style="thin">
        <color rgb="FFFFC000"/>
      </top>
      <bottom style="thin">
        <color rgb="FFFFC000"/>
      </bottom>
      <diagonal/>
    </border>
    <border>
      <left/>
      <right style="thin">
        <color rgb="FFFFC000"/>
      </right>
      <top style="thin">
        <color rgb="FFFFC000"/>
      </top>
      <bottom style="thin">
        <color rgb="FFFFC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1">
    <xf numFmtId="0" fontId="0" fillId="0" borderId="0" xfId="0"/>
    <xf numFmtId="0" fontId="2" fillId="2" borderId="1" xfId="0" applyFont="1" applyFill="1" applyBorder="1" applyAlignment="1"/>
    <xf numFmtId="0" fontId="2" fillId="2" borderId="2" xfId="0" applyFont="1" applyFill="1" applyBorder="1" applyAlignment="1"/>
    <xf numFmtId="0" fontId="2" fillId="2" borderId="3" xfId="0" applyFont="1" applyFill="1" applyBorder="1" applyAlignment="1"/>
    <xf numFmtId="0" fontId="3" fillId="3" borderId="1" xfId="0" applyFont="1" applyFill="1" applyBorder="1" applyAlignment="1">
      <alignment horizontal="left"/>
    </xf>
    <xf numFmtId="0" fontId="4" fillId="3" borderId="1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14" fontId="4" fillId="3" borderId="1" xfId="0" applyNumberFormat="1" applyFont="1" applyFill="1" applyBorder="1" applyAlignment="1" applyProtection="1">
      <alignment horizontal="center"/>
      <protection locked="0"/>
    </xf>
    <xf numFmtId="164" fontId="3" fillId="3" borderId="2" xfId="0" applyNumberFormat="1" applyFont="1" applyFill="1" applyBorder="1" applyAlignment="1">
      <alignment horizontal="left" vertical="top"/>
    </xf>
    <xf numFmtId="164" fontId="3" fillId="3" borderId="3" xfId="0" applyNumberFormat="1" applyFont="1" applyFill="1" applyBorder="1" applyAlignment="1">
      <alignment horizontal="left" vertical="top"/>
    </xf>
    <xf numFmtId="10" fontId="3" fillId="3" borderId="1" xfId="0" applyNumberFormat="1" applyFont="1" applyFill="1" applyBorder="1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2" fillId="0" borderId="0" xfId="0" applyFont="1" applyFill="1" applyBorder="1" applyAlignment="1" applyProtection="1"/>
    <xf numFmtId="0" fontId="2" fillId="0" borderId="0" xfId="0" applyFont="1" applyFill="1" applyBorder="1" applyAlignment="1">
      <alignment horizontal="center"/>
    </xf>
    <xf numFmtId="9" fontId="6" fillId="3" borderId="0" xfId="1" applyFont="1" applyFill="1" applyBorder="1" applyAlignment="1" applyProtection="1">
      <alignment horizontal="left"/>
    </xf>
    <xf numFmtId="0" fontId="6" fillId="0" borderId="0" xfId="0" applyFont="1" applyProtection="1">
      <protection locked="0"/>
    </xf>
    <xf numFmtId="0" fontId="6" fillId="0" borderId="0" xfId="0" applyFont="1" applyProtection="1"/>
    <xf numFmtId="0" fontId="7" fillId="0" borderId="0" xfId="0" applyFont="1" applyProtection="1"/>
    <xf numFmtId="0" fontId="6" fillId="0" borderId="0" xfId="0" applyFont="1"/>
    <xf numFmtId="0" fontId="4" fillId="3" borderId="1" xfId="0" applyFont="1" applyFill="1" applyBorder="1" applyAlignment="1" applyProtection="1">
      <alignment horizontal="center"/>
    </xf>
    <xf numFmtId="0" fontId="4" fillId="0" borderId="0" xfId="0" applyFont="1" applyFill="1" applyBorder="1" applyAlignment="1"/>
    <xf numFmtId="0" fontId="4" fillId="0" borderId="0" xfId="0" applyFont="1" applyFill="1" applyBorder="1" applyAlignment="1" applyProtection="1"/>
    <xf numFmtId="0" fontId="4" fillId="3" borderId="0" xfId="0" applyFont="1" applyFill="1" applyBorder="1" applyAlignment="1">
      <alignment horizontal="left"/>
    </xf>
    <xf numFmtId="14" fontId="6" fillId="0" borderId="0" xfId="0" applyNumberFormat="1" applyFont="1" applyProtection="1"/>
    <xf numFmtId="0" fontId="6" fillId="4" borderId="0" xfId="0" applyFont="1" applyFill="1" applyProtection="1"/>
    <xf numFmtId="0" fontId="6" fillId="5" borderId="0" xfId="0" applyFont="1" applyFill="1" applyProtection="1"/>
    <xf numFmtId="0" fontId="6" fillId="0" borderId="0" xfId="0" applyNumberFormat="1" applyFont="1" applyProtection="1"/>
    <xf numFmtId="0" fontId="3" fillId="3" borderId="2" xfId="0" applyFont="1" applyFill="1" applyBorder="1" applyAlignment="1">
      <alignment horizontal="left"/>
    </xf>
    <xf numFmtId="0" fontId="3" fillId="3" borderId="3" xfId="0" applyFont="1" applyFill="1" applyBorder="1" applyAlignment="1">
      <alignment horizontal="left"/>
    </xf>
    <xf numFmtId="14" fontId="4" fillId="3" borderId="1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/>
    <xf numFmtId="0" fontId="3" fillId="0" borderId="0" xfId="0" applyFont="1" applyFill="1" applyBorder="1" applyAlignment="1" applyProtection="1"/>
    <xf numFmtId="0" fontId="6" fillId="6" borderId="0" xfId="0" applyFont="1" applyFill="1" applyProtection="1"/>
    <xf numFmtId="14" fontId="4" fillId="3" borderId="1" xfId="0" applyNumberFormat="1" applyFont="1" applyFill="1" applyBorder="1" applyAlignment="1" applyProtection="1">
      <alignment horizontal="center"/>
      <protection locked="0"/>
    </xf>
    <xf numFmtId="14" fontId="4" fillId="0" borderId="0" xfId="0" applyNumberFormat="1" applyFont="1" applyFill="1" applyBorder="1" applyAlignment="1"/>
    <xf numFmtId="14" fontId="4" fillId="0" borderId="0" xfId="0" applyNumberFormat="1" applyFont="1" applyFill="1" applyBorder="1" applyAlignment="1" applyProtection="1"/>
    <xf numFmtId="164" fontId="8" fillId="3" borderId="1" xfId="0" applyNumberFormat="1" applyFont="1" applyFill="1" applyBorder="1" applyAlignment="1" applyProtection="1">
      <alignment horizontal="left" vertical="top"/>
      <protection locked="0"/>
    </xf>
    <xf numFmtId="164" fontId="3" fillId="0" borderId="0" xfId="0" applyNumberFormat="1" applyFont="1" applyFill="1" applyBorder="1" applyAlignment="1">
      <alignment vertical="top"/>
    </xf>
    <xf numFmtId="164" fontId="3" fillId="0" borderId="0" xfId="0" applyNumberFormat="1" applyFont="1" applyFill="1" applyBorder="1" applyAlignment="1" applyProtection="1">
      <alignment vertical="top"/>
    </xf>
    <xf numFmtId="164" fontId="3" fillId="3" borderId="0" xfId="0" applyNumberFormat="1" applyFont="1" applyFill="1" applyBorder="1" applyAlignment="1">
      <alignment horizontal="left" vertical="top"/>
    </xf>
    <xf numFmtId="0" fontId="6" fillId="0" borderId="0" xfId="1" applyNumberFormat="1" applyFont="1" applyAlignment="1" applyProtection="1">
      <alignment horizontal="right" vertical="center"/>
    </xf>
    <xf numFmtId="0" fontId="9" fillId="0" borderId="0" xfId="0" applyFont="1" applyAlignment="1" applyProtection="1">
      <alignment textRotation="45"/>
    </xf>
    <xf numFmtId="164" fontId="8" fillId="3" borderId="0" xfId="0" applyNumberFormat="1" applyFont="1" applyFill="1" applyBorder="1" applyAlignment="1">
      <alignment vertical="top"/>
    </xf>
    <xf numFmtId="164" fontId="3" fillId="3" borderId="0" xfId="0" applyNumberFormat="1" applyFont="1" applyFill="1" applyBorder="1" applyAlignment="1">
      <alignment vertical="top"/>
    </xf>
    <xf numFmtId="164" fontId="3" fillId="3" borderId="0" xfId="0" applyNumberFormat="1" applyFont="1" applyFill="1" applyBorder="1" applyAlignment="1" applyProtection="1">
      <alignment vertical="top"/>
    </xf>
    <xf numFmtId="9" fontId="7" fillId="3" borderId="0" xfId="1" applyFont="1" applyFill="1" applyBorder="1" applyAlignment="1" applyProtection="1">
      <alignment horizontal="left"/>
    </xf>
    <xf numFmtId="9" fontId="6" fillId="0" borderId="0" xfId="1" applyFont="1" applyAlignment="1" applyProtection="1">
      <alignment horizontal="left"/>
    </xf>
    <xf numFmtId="0" fontId="7" fillId="0" borderId="12" xfId="0" applyNumberFormat="1" applyFont="1" applyBorder="1" applyAlignment="1" applyProtection="1">
      <alignment horizontal="left"/>
    </xf>
    <xf numFmtId="164" fontId="7" fillId="0" borderId="0" xfId="0" applyNumberFormat="1" applyFont="1" applyAlignment="1" applyProtection="1">
      <alignment horizontal="left"/>
    </xf>
    <xf numFmtId="164" fontId="7" fillId="0" borderId="0" xfId="0" applyNumberFormat="1" applyFont="1" applyAlignment="1">
      <alignment horizontal="left"/>
    </xf>
    <xf numFmtId="0" fontId="10" fillId="2" borderId="13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 wrapText="1"/>
    </xf>
    <xf numFmtId="0" fontId="10" fillId="2" borderId="14" xfId="0" applyFont="1" applyFill="1" applyBorder="1" applyAlignment="1">
      <alignment horizontal="right" vertical="center" wrapText="1"/>
    </xf>
    <xf numFmtId="0" fontId="10" fillId="2" borderId="15" xfId="0" applyFont="1" applyFill="1" applyBorder="1" applyAlignment="1">
      <alignment horizontal="right" vertical="center" wrapText="1"/>
    </xf>
    <xf numFmtId="0" fontId="10" fillId="2" borderId="15" xfId="0" applyFont="1" applyFill="1" applyBorder="1" applyAlignment="1" applyProtection="1">
      <alignment vertical="center" wrapText="1"/>
    </xf>
    <xf numFmtId="0" fontId="10" fillId="2" borderId="16" xfId="0" applyFont="1" applyFill="1" applyBorder="1" applyAlignment="1" applyProtection="1">
      <alignment vertical="center" wrapText="1"/>
    </xf>
    <xf numFmtId="0" fontId="10" fillId="2" borderId="14" xfId="0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center" wrapText="1"/>
    </xf>
    <xf numFmtId="0" fontId="10" fillId="2" borderId="16" xfId="0" applyFont="1" applyFill="1" applyBorder="1" applyAlignment="1">
      <alignment horizontal="center" vertical="center" wrapText="1"/>
    </xf>
    <xf numFmtId="9" fontId="10" fillId="2" borderId="13" xfId="1" applyNumberFormat="1" applyFont="1" applyFill="1" applyBorder="1" applyAlignment="1">
      <alignment horizontal="center" vertical="center" wrapText="1"/>
    </xf>
    <xf numFmtId="9" fontId="10" fillId="2" borderId="13" xfId="1" applyNumberFormat="1" applyFont="1" applyFill="1" applyBorder="1" applyAlignment="1" applyProtection="1">
      <alignment horizontal="center" vertical="center" wrapText="1"/>
    </xf>
    <xf numFmtId="0" fontId="10" fillId="7" borderId="0" xfId="0" applyNumberFormat="1" applyFont="1" applyFill="1" applyAlignment="1" applyProtection="1">
      <alignment horizontal="center" vertical="center"/>
    </xf>
    <xf numFmtId="0" fontId="10" fillId="2" borderId="13" xfId="0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horizontal="left"/>
    </xf>
    <xf numFmtId="0" fontId="10" fillId="2" borderId="17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 wrapText="1"/>
    </xf>
    <xf numFmtId="0" fontId="10" fillId="2" borderId="13" xfId="0" applyNumberFormat="1" applyFont="1" applyFill="1" applyBorder="1" applyAlignment="1">
      <alignment horizontal="center" vertical="center" wrapText="1"/>
    </xf>
    <xf numFmtId="0" fontId="10" fillId="2" borderId="14" xfId="0" applyFont="1" applyFill="1" applyBorder="1" applyAlignment="1" applyProtection="1">
      <alignment horizontal="center" vertical="center" wrapText="1"/>
    </xf>
    <xf numFmtId="0" fontId="10" fillId="2" borderId="16" xfId="0" applyFont="1" applyFill="1" applyBorder="1" applyAlignment="1" applyProtection="1">
      <alignment horizontal="center" vertical="center" wrapText="1"/>
    </xf>
    <xf numFmtId="0" fontId="10" fillId="2" borderId="18" xfId="0" applyFont="1" applyFill="1" applyBorder="1" applyAlignment="1">
      <alignment horizontal="center" vertical="center" wrapText="1"/>
    </xf>
    <xf numFmtId="9" fontId="10" fillId="2" borderId="17" xfId="1" applyNumberFormat="1" applyFont="1" applyFill="1" applyBorder="1" applyAlignment="1">
      <alignment horizontal="center" vertical="center" wrapText="1"/>
    </xf>
    <xf numFmtId="9" fontId="10" fillId="2" borderId="17" xfId="1" applyNumberFormat="1" applyFont="1" applyFill="1" applyBorder="1" applyAlignment="1" applyProtection="1">
      <alignment horizontal="center" vertical="center" wrapText="1"/>
    </xf>
    <xf numFmtId="0" fontId="6" fillId="0" borderId="0" xfId="0" applyNumberFormat="1" applyFont="1" applyAlignment="1" applyProtection="1">
      <alignment horizontal="left" vertical="top"/>
    </xf>
    <xf numFmtId="0" fontId="10" fillId="2" borderId="17" xfId="0" applyFont="1" applyFill="1" applyBorder="1" applyAlignment="1" applyProtection="1">
      <alignment horizontal="center" vertical="center" wrapText="1"/>
    </xf>
    <xf numFmtId="0" fontId="10" fillId="2" borderId="19" xfId="0" applyFont="1" applyFill="1" applyBorder="1" applyAlignment="1">
      <alignment horizontal="center" vertical="center"/>
    </xf>
    <xf numFmtId="0" fontId="10" fillId="2" borderId="19" xfId="0" applyFont="1" applyFill="1" applyBorder="1" applyAlignment="1">
      <alignment horizontal="center" vertical="center" wrapText="1"/>
    </xf>
    <xf numFmtId="0" fontId="10" fillId="2" borderId="20" xfId="0" applyFont="1" applyFill="1" applyBorder="1" applyAlignment="1">
      <alignment horizontal="center" vertical="center"/>
    </xf>
    <xf numFmtId="0" fontId="10" fillId="2" borderId="19" xfId="0" applyNumberFormat="1" applyFont="1" applyFill="1" applyBorder="1" applyAlignment="1">
      <alignment horizontal="center" vertical="center" wrapText="1"/>
    </xf>
    <xf numFmtId="0" fontId="10" fillId="2" borderId="20" xfId="0" applyFont="1" applyFill="1" applyBorder="1" applyAlignment="1" applyProtection="1">
      <alignment horizontal="center" vertical="center"/>
    </xf>
    <xf numFmtId="0" fontId="10" fillId="2" borderId="21" xfId="0" applyFont="1" applyFill="1" applyBorder="1" applyAlignment="1">
      <alignment horizontal="center" vertical="center" wrapText="1"/>
    </xf>
    <xf numFmtId="0" fontId="10" fillId="2" borderId="22" xfId="0" applyFont="1" applyFill="1" applyBorder="1" applyAlignment="1">
      <alignment horizontal="center" vertical="center"/>
    </xf>
    <xf numFmtId="9" fontId="10" fillId="2" borderId="19" xfId="1" applyNumberFormat="1" applyFont="1" applyFill="1" applyBorder="1" applyAlignment="1">
      <alignment horizontal="center" vertical="center" wrapText="1"/>
    </xf>
    <xf numFmtId="9" fontId="10" fillId="2" borderId="19" xfId="1" applyNumberFormat="1" applyFont="1" applyFill="1" applyBorder="1" applyAlignment="1" applyProtection="1">
      <alignment horizontal="center" vertical="center" wrapText="1"/>
    </xf>
    <xf numFmtId="9" fontId="10" fillId="0" borderId="0" xfId="1" applyFont="1" applyFill="1" applyProtection="1"/>
    <xf numFmtId="0" fontId="11" fillId="8" borderId="23" xfId="0" applyFont="1" applyFill="1" applyBorder="1" applyAlignment="1" applyProtection="1">
      <alignment horizontal="left"/>
      <protection locked="0"/>
    </xf>
    <xf numFmtId="0" fontId="11" fillId="8" borderId="23" xfId="0" applyFont="1" applyFill="1" applyBorder="1" applyProtection="1">
      <protection locked="0"/>
    </xf>
    <xf numFmtId="0" fontId="12" fillId="3" borderId="23" xfId="0" applyFont="1" applyFill="1" applyBorder="1" applyAlignment="1" applyProtection="1">
      <alignment horizontal="center" vertical="center"/>
      <protection locked="0"/>
    </xf>
    <xf numFmtId="0" fontId="12" fillId="3" borderId="23" xfId="0" applyFont="1" applyFill="1" applyBorder="1" applyProtection="1">
      <protection locked="0"/>
    </xf>
    <xf numFmtId="0" fontId="12" fillId="3" borderId="24" xfId="0" applyFont="1" applyFill="1" applyBorder="1" applyAlignment="1" applyProtection="1">
      <alignment horizontal="center" vertical="center"/>
      <protection locked="0"/>
    </xf>
    <xf numFmtId="0" fontId="12" fillId="3" borderId="25" xfId="0" applyFont="1" applyFill="1" applyBorder="1" applyAlignment="1" applyProtection="1">
      <alignment horizontal="center" vertical="center"/>
      <protection locked="0"/>
    </xf>
    <xf numFmtId="0" fontId="12" fillId="3" borderId="25" xfId="0" applyNumberFormat="1" applyFont="1" applyFill="1" applyBorder="1" applyAlignment="1" applyProtection="1">
      <alignment horizontal="center" vertical="center"/>
      <protection locked="0"/>
    </xf>
    <xf numFmtId="0" fontId="6" fillId="3" borderId="25" xfId="0" applyNumberFormat="1" applyFont="1" applyFill="1" applyBorder="1" applyAlignment="1" applyProtection="1">
      <alignment horizontal="center" vertical="center"/>
    </xf>
    <xf numFmtId="0" fontId="6" fillId="3" borderId="26" xfId="0" applyNumberFormat="1" applyFont="1" applyFill="1" applyBorder="1" applyAlignment="1" applyProtection="1">
      <alignment horizontal="center" vertical="center"/>
    </xf>
    <xf numFmtId="0" fontId="6" fillId="3" borderId="24" xfId="0" applyNumberFormat="1" applyFont="1" applyFill="1" applyBorder="1" applyAlignment="1" applyProtection="1">
      <alignment horizontal="center" vertical="center"/>
      <protection locked="0"/>
    </xf>
    <xf numFmtId="0" fontId="6" fillId="3" borderId="25" xfId="0" applyNumberFormat="1" applyFont="1" applyFill="1" applyBorder="1" applyAlignment="1" applyProtection="1">
      <alignment horizontal="center" vertical="center"/>
      <protection locked="0"/>
    </xf>
    <xf numFmtId="0" fontId="6" fillId="3" borderId="27" xfId="0" applyNumberFormat="1" applyFont="1" applyFill="1" applyBorder="1" applyAlignment="1" applyProtection="1">
      <alignment horizontal="center" vertical="center"/>
      <protection locked="0"/>
    </xf>
    <xf numFmtId="0" fontId="6" fillId="3" borderId="26" xfId="0" applyNumberFormat="1" applyFont="1" applyFill="1" applyBorder="1" applyAlignment="1" applyProtection="1">
      <alignment horizontal="center" vertical="center"/>
      <protection locked="0"/>
    </xf>
    <xf numFmtId="9" fontId="12" fillId="3" borderId="28" xfId="0" applyNumberFormat="1" applyFont="1" applyFill="1" applyBorder="1" applyAlignment="1" applyProtection="1">
      <alignment horizontal="left"/>
      <protection locked="0"/>
    </xf>
    <xf numFmtId="9" fontId="6" fillId="3" borderId="29" xfId="1" applyNumberFormat="1" applyFont="1" applyFill="1" applyBorder="1" applyAlignment="1" applyProtection="1">
      <alignment horizontal="left"/>
    </xf>
    <xf numFmtId="14" fontId="6" fillId="3" borderId="0" xfId="1" applyNumberFormat="1" applyFont="1" applyFill="1" applyProtection="1"/>
    <xf numFmtId="0" fontId="13" fillId="3" borderId="30" xfId="0" applyNumberFormat="1" applyFont="1" applyFill="1" applyBorder="1" applyAlignment="1" applyProtection="1">
      <alignment horizontal="center"/>
    </xf>
    <xf numFmtId="0" fontId="6" fillId="0" borderId="30" xfId="0" quotePrefix="1" applyNumberFormat="1" applyFont="1" applyFill="1" applyBorder="1" applyAlignment="1" applyProtection="1">
      <alignment horizontal="center" vertical="center"/>
    </xf>
    <xf numFmtId="14" fontId="6" fillId="0" borderId="30" xfId="0" quotePrefix="1" applyNumberFormat="1" applyFont="1" applyFill="1" applyBorder="1" applyAlignment="1" applyProtection="1">
      <alignment horizontal="center" vertical="center"/>
    </xf>
    <xf numFmtId="0" fontId="6" fillId="0" borderId="0" xfId="0" applyNumberFormat="1" applyFont="1"/>
    <xf numFmtId="0" fontId="12" fillId="3" borderId="23" xfId="0" applyFont="1" applyFill="1" applyBorder="1" applyAlignment="1" applyProtection="1">
      <alignment horizontal="left"/>
      <protection locked="0"/>
    </xf>
    <xf numFmtId="0" fontId="12" fillId="3" borderId="31" xfId="0" applyFont="1" applyFill="1" applyBorder="1" applyAlignment="1" applyProtection="1">
      <alignment horizontal="center" vertical="center"/>
      <protection locked="0"/>
    </xf>
    <xf numFmtId="0" fontId="12" fillId="3" borderId="30" xfId="0" applyNumberFormat="1" applyFont="1" applyFill="1" applyBorder="1" applyAlignment="1" applyProtection="1">
      <alignment horizontal="center" vertical="center"/>
      <protection locked="0"/>
    </xf>
    <xf numFmtId="0" fontId="6" fillId="3" borderId="30" xfId="0" applyNumberFormat="1" applyFont="1" applyFill="1" applyBorder="1" applyAlignment="1" applyProtection="1">
      <alignment horizontal="center" vertical="center"/>
    </xf>
    <xf numFmtId="0" fontId="6" fillId="3" borderId="32" xfId="0" applyNumberFormat="1" applyFont="1" applyFill="1" applyBorder="1" applyAlignment="1" applyProtection="1">
      <alignment horizontal="center" vertical="center"/>
    </xf>
    <xf numFmtId="0" fontId="6" fillId="3" borderId="31" xfId="0" applyNumberFormat="1" applyFont="1" applyFill="1" applyBorder="1" applyAlignment="1" applyProtection="1">
      <alignment horizontal="center" vertical="center"/>
      <protection locked="0"/>
    </xf>
    <xf numFmtId="0" fontId="6" fillId="3" borderId="30" xfId="0" applyNumberFormat="1" applyFont="1" applyFill="1" applyBorder="1" applyAlignment="1" applyProtection="1">
      <alignment horizontal="center" vertical="center"/>
      <protection locked="0"/>
    </xf>
    <xf numFmtId="0" fontId="6" fillId="3" borderId="33" xfId="0" applyNumberFormat="1" applyFont="1" applyFill="1" applyBorder="1" applyAlignment="1" applyProtection="1">
      <alignment horizontal="center" vertical="center"/>
      <protection locked="0"/>
    </xf>
    <xf numFmtId="0" fontId="6" fillId="3" borderId="32" xfId="0" applyNumberFormat="1" applyFont="1" applyFill="1" applyBorder="1" applyAlignment="1" applyProtection="1">
      <alignment horizontal="center" vertical="center"/>
      <protection locked="0"/>
    </xf>
    <xf numFmtId="0" fontId="7" fillId="8" borderId="23" xfId="0" applyFont="1" applyFill="1" applyBorder="1" applyAlignment="1" applyProtection="1">
      <alignment horizontal="left"/>
      <protection locked="0"/>
    </xf>
    <xf numFmtId="0" fontId="7" fillId="8" borderId="23" xfId="0" applyFont="1" applyFill="1" applyBorder="1" applyProtection="1">
      <protection locked="0"/>
    </xf>
    <xf numFmtId="0" fontId="6" fillId="3" borderId="23" xfId="0" applyFont="1" applyFill="1" applyBorder="1" applyProtection="1">
      <protection locked="0"/>
    </xf>
    <xf numFmtId="0" fontId="12" fillId="3" borderId="34" xfId="0" applyFont="1" applyFill="1" applyBorder="1" applyAlignment="1" applyProtection="1">
      <alignment horizontal="center" vertical="center"/>
      <protection locked="0"/>
    </xf>
    <xf numFmtId="0" fontId="12" fillId="3" borderId="27" xfId="0" applyNumberFormat="1" applyFont="1" applyFill="1" applyBorder="1" applyAlignment="1" applyProtection="1">
      <alignment horizontal="center" vertical="center"/>
      <protection locked="0"/>
    </xf>
    <xf numFmtId="0" fontId="6" fillId="3" borderId="27" xfId="0" applyNumberFormat="1" applyFont="1" applyFill="1" applyBorder="1" applyAlignment="1" applyProtection="1">
      <alignment horizontal="center" vertical="center"/>
    </xf>
    <xf numFmtId="0" fontId="6" fillId="3" borderId="23" xfId="0" applyFont="1" applyFill="1" applyBorder="1" applyAlignment="1" applyProtection="1">
      <alignment horizontal="left"/>
      <protection locked="0"/>
    </xf>
    <xf numFmtId="0" fontId="6" fillId="3" borderId="35" xfId="0" applyNumberFormat="1" applyFont="1" applyFill="1" applyBorder="1" applyAlignment="1" applyProtection="1">
      <alignment horizontal="center" vertical="center"/>
      <protection locked="0"/>
    </xf>
    <xf numFmtId="0" fontId="6" fillId="3" borderId="23" xfId="0" applyNumberFormat="1" applyFont="1" applyFill="1" applyBorder="1" applyAlignment="1" applyProtection="1">
      <alignment horizontal="center" vertical="center"/>
      <protection locked="0"/>
    </xf>
    <xf numFmtId="0" fontId="6" fillId="3" borderId="23" xfId="0" applyNumberFormat="1" applyFont="1" applyFill="1" applyBorder="1" applyAlignment="1" applyProtection="1">
      <alignment horizontal="center" vertical="center"/>
    </xf>
    <xf numFmtId="0" fontId="6" fillId="3" borderId="36" xfId="0" applyNumberFormat="1" applyFont="1" applyFill="1" applyBorder="1" applyAlignment="1" applyProtection="1">
      <alignment horizontal="center" vertical="center"/>
    </xf>
    <xf numFmtId="0" fontId="6" fillId="3" borderId="37" xfId="0" applyNumberFormat="1" applyFont="1" applyFill="1" applyBorder="1" applyAlignment="1" applyProtection="1">
      <alignment horizontal="center" vertical="center"/>
      <protection locked="0"/>
    </xf>
    <xf numFmtId="0" fontId="6" fillId="3" borderId="36" xfId="0" applyNumberFormat="1" applyFont="1" applyFill="1" applyBorder="1" applyAlignment="1" applyProtection="1">
      <alignment horizontal="center" vertical="center"/>
      <protection locked="0"/>
    </xf>
    <xf numFmtId="0" fontId="6" fillId="3" borderId="23" xfId="0" applyFont="1" applyFill="1" applyBorder="1" applyAlignment="1" applyProtection="1">
      <alignment wrapText="1"/>
      <protection locked="0"/>
    </xf>
    <xf numFmtId="0" fontId="6" fillId="8" borderId="38" xfId="0" applyFont="1" applyFill="1" applyBorder="1" applyAlignment="1" applyProtection="1">
      <alignment horizontal="left" wrapText="1"/>
      <protection locked="0"/>
    </xf>
    <xf numFmtId="0" fontId="6" fillId="8" borderId="39" xfId="0" applyFont="1" applyFill="1" applyBorder="1" applyAlignment="1" applyProtection="1">
      <alignment horizontal="left" wrapText="1"/>
      <protection locked="0"/>
    </xf>
    <xf numFmtId="0" fontId="6" fillId="8" borderId="40" xfId="0" applyFont="1" applyFill="1" applyBorder="1" applyAlignment="1" applyProtection="1">
      <alignment horizontal="left" wrapText="1"/>
      <protection locked="0"/>
    </xf>
    <xf numFmtId="14" fontId="6" fillId="8" borderId="30" xfId="1" applyNumberFormat="1" applyFont="1" applyFill="1" applyBorder="1" applyProtection="1"/>
    <xf numFmtId="0" fontId="6" fillId="8" borderId="30" xfId="0" applyFont="1" applyFill="1" applyBorder="1" applyProtection="1"/>
    <xf numFmtId="14" fontId="6" fillId="8" borderId="30" xfId="0" quotePrefix="1" applyNumberFormat="1" applyFont="1" applyFill="1" applyBorder="1" applyAlignment="1" applyProtection="1">
      <alignment horizontal="left"/>
    </xf>
    <xf numFmtId="14" fontId="6" fillId="0" borderId="0" xfId="0" quotePrefix="1" applyNumberFormat="1" applyFont="1" applyFill="1" applyAlignment="1" applyProtection="1">
      <alignment horizontal="left"/>
    </xf>
    <xf numFmtId="14" fontId="6" fillId="0" borderId="0" xfId="0" quotePrefix="1" applyNumberFormat="1" applyFont="1" applyFill="1" applyAlignment="1">
      <alignment horizontal="left"/>
    </xf>
    <xf numFmtId="9" fontId="6" fillId="0" borderId="0" xfId="1" applyFont="1" applyBorder="1" applyAlignment="1" applyProtection="1">
      <alignment horizontal="left"/>
    </xf>
    <xf numFmtId="9" fontId="6" fillId="0" borderId="0" xfId="1" applyFont="1" applyProtection="1"/>
    <xf numFmtId="10" fontId="6" fillId="0" borderId="0" xfId="0" quotePrefix="1" applyNumberFormat="1" applyFont="1" applyFill="1" applyAlignment="1" applyProtection="1">
      <alignment horizontal="left"/>
    </xf>
    <xf numFmtId="0" fontId="6" fillId="0" borderId="0" xfId="0" quotePrefix="1" applyNumberFormat="1" applyFont="1" applyFill="1" applyAlignment="1" applyProtection="1">
      <alignment horizontal="left"/>
    </xf>
    <xf numFmtId="9" fontId="6" fillId="0" borderId="0" xfId="1" applyFont="1" applyBorder="1" applyAlignment="1">
      <alignment horizontal="left"/>
    </xf>
    <xf numFmtId="0" fontId="6" fillId="0" borderId="0" xfId="0" applyFont="1" applyAlignment="1" applyProtection="1">
      <alignment horizontal="left"/>
    </xf>
  </cellXfs>
  <cellStyles count="2">
    <cellStyle name="Normal" xfId="0" builtinId="0"/>
    <cellStyle name="Pourcentage" xfId="1" builtinId="5"/>
  </cellStyles>
  <dxfs count="12"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</dxf>
    <dxf>
      <fill>
        <patternFill>
          <bgColor rgb="FF92D050"/>
        </patternFill>
      </fill>
      <border>
        <left style="thin">
          <color rgb="FF92D050"/>
        </left>
        <right style="thin">
          <color rgb="FF92D050"/>
        </right>
        <top style="thin">
          <color rgb="FF92D050"/>
        </top>
        <bottom style="thin">
          <color rgb="FF92D05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rgb="FFC00000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ill>
        <patternFill>
          <bgColor rgb="FF0070C0"/>
        </patternFill>
      </fill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border>
        <left style="thin">
          <color rgb="FFFF0000"/>
        </left>
        <vertical/>
        <horizontal/>
      </border>
    </dxf>
    <dxf>
      <border>
        <left style="thin">
          <color rgb="FFC00000"/>
        </left>
        <right style="thin">
          <color rgb="FFC00000"/>
        </righ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800">
                <a:solidFill>
                  <a:sysClr val="windowText" lastClr="000000"/>
                </a:solidFill>
              </a:rPr>
              <a:t>Calendrier du projet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bar"/>
        <c:grouping val="stacked"/>
        <c:varyColors val="0"/>
        <c:ser>
          <c:idx val="1"/>
          <c:order val="0"/>
          <c:tx>
            <c:strRef>
              <c:f>GANTT!$CB$8</c:f>
              <c:strCache>
                <c:ptCount val="1"/>
                <c:pt idx="0">
                  <c:v>Date de début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GANTT!Tâches</c:f>
              <c:strCache>
                <c:ptCount val="24"/>
                <c:pt idx="0">
                  <c:v>MISE EN ROUTE DU PROJET</c:v>
                </c:pt>
                <c:pt idx="1">
                  <c:v>Faisabilité</c:v>
                </c:pt>
                <c:pt idx="2">
                  <c:v>Expression des besoins</c:v>
                </c:pt>
                <c:pt idx="3">
                  <c:v>Etablissement du CDC</c:v>
                </c:pt>
                <c:pt idx="4">
                  <c:v>Finalisation du CDC</c:v>
                </c:pt>
                <c:pt idx="5">
                  <c:v>GENIE CIVIL</c:v>
                </c:pt>
                <c:pt idx="6">
                  <c:v>Etude Génie Civil</c:v>
                </c:pt>
                <c:pt idx="7">
                  <c:v>Dépôt de Permis de construire</c:v>
                </c:pt>
                <c:pt idx="8">
                  <c:v>PROCESS</c:v>
                </c:pt>
                <c:pt idx="9">
                  <c:v>Etudes</c:v>
                </c:pt>
                <c:pt idx="10">
                  <c:v>Montage</c:v>
                </c:pt>
                <c:pt idx="11">
                  <c:v>Programmation</c:v>
                </c:pt>
                <c:pt idx="12">
                  <c:v>Test interne</c:v>
                </c:pt>
                <c:pt idx="13">
                  <c:v>MACHINE</c:v>
                </c:pt>
                <c:pt idx="14">
                  <c:v>Réunion de lancement</c:v>
                </c:pt>
                <c:pt idx="15">
                  <c:v>Etudes</c:v>
                </c:pt>
                <c:pt idx="16">
                  <c:v>Montage</c:v>
                </c:pt>
                <c:pt idx="17">
                  <c:v>Mise sous tension/ Mise en œuvre automatisme</c:v>
                </c:pt>
                <c:pt idx="18">
                  <c:v>Essais</c:v>
                </c:pt>
                <c:pt idx="19">
                  <c:v>Visite statique</c:v>
                </c:pt>
                <c:pt idx="20">
                  <c:v>LIGNE COMPLETE</c:v>
                </c:pt>
                <c:pt idx="21">
                  <c:v>Essais ligne complète</c:v>
                </c:pt>
                <c:pt idx="22">
                  <c:v>Contrôle APAVE</c:v>
                </c:pt>
                <c:pt idx="23">
                  <c:v>Validation</c:v>
                </c:pt>
              </c:strCache>
            </c:strRef>
          </c:cat>
          <c:val>
            <c:numRef>
              <c:f>GANTT!$CB$11:$CB$34</c:f>
              <c:numCache>
                <c:formatCode>m/d/yyyy</c:formatCode>
                <c:ptCount val="24"/>
                <c:pt idx="0">
                  <c:v>43521</c:v>
                </c:pt>
                <c:pt idx="1">
                  <c:v>43514</c:v>
                </c:pt>
                <c:pt idx="2">
                  <c:v>43458</c:v>
                </c:pt>
                <c:pt idx="3">
                  <c:v>43458</c:v>
                </c:pt>
                <c:pt idx="4">
                  <c:v>43458</c:v>
                </c:pt>
                <c:pt idx="5">
                  <c:v>43458</c:v>
                </c:pt>
                <c:pt idx="6">
                  <c:v>43458</c:v>
                </c:pt>
                <c:pt idx="7">
                  <c:v>43458</c:v>
                </c:pt>
                <c:pt idx="8">
                  <c:v>43458</c:v>
                </c:pt>
                <c:pt idx="9">
                  <c:v>43458</c:v>
                </c:pt>
                <c:pt idx="10">
                  <c:v>43458</c:v>
                </c:pt>
                <c:pt idx="11">
                  <c:v>43458</c:v>
                </c:pt>
                <c:pt idx="12">
                  <c:v>43458</c:v>
                </c:pt>
                <c:pt idx="13">
                  <c:v>43458</c:v>
                </c:pt>
                <c:pt idx="14">
                  <c:v>43458</c:v>
                </c:pt>
                <c:pt idx="15">
                  <c:v>43458</c:v>
                </c:pt>
                <c:pt idx="16">
                  <c:v>43458</c:v>
                </c:pt>
                <c:pt idx="17">
                  <c:v>43458</c:v>
                </c:pt>
                <c:pt idx="18">
                  <c:v>43458</c:v>
                </c:pt>
                <c:pt idx="19">
                  <c:v>43458</c:v>
                </c:pt>
                <c:pt idx="20">
                  <c:v>43458</c:v>
                </c:pt>
                <c:pt idx="21">
                  <c:v>43458</c:v>
                </c:pt>
                <c:pt idx="22">
                  <c:v>43458</c:v>
                </c:pt>
                <c:pt idx="23">
                  <c:v>43458</c:v>
                </c:pt>
              </c:numCache>
            </c:numRef>
          </c:val>
          <c:extLst/>
        </c:ser>
        <c:ser>
          <c:idx val="0"/>
          <c:order val="1"/>
          <c:tx>
            <c:strRef>
              <c:f>GANTT!$CD$8</c:f>
              <c:strCache>
                <c:ptCount val="1"/>
                <c:pt idx="0">
                  <c:v>Durée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cat>
            <c:strRef>
              <c:f>GANTT!Tâches</c:f>
              <c:strCache>
                <c:ptCount val="24"/>
                <c:pt idx="0">
                  <c:v>MISE EN ROUTE DU PROJET</c:v>
                </c:pt>
                <c:pt idx="1">
                  <c:v>Faisabilité</c:v>
                </c:pt>
                <c:pt idx="2">
                  <c:v>Expression des besoins</c:v>
                </c:pt>
                <c:pt idx="3">
                  <c:v>Etablissement du CDC</c:v>
                </c:pt>
                <c:pt idx="4">
                  <c:v>Finalisation du CDC</c:v>
                </c:pt>
                <c:pt idx="5">
                  <c:v>GENIE CIVIL</c:v>
                </c:pt>
                <c:pt idx="6">
                  <c:v>Etude Génie Civil</c:v>
                </c:pt>
                <c:pt idx="7">
                  <c:v>Dépôt de Permis de construire</c:v>
                </c:pt>
                <c:pt idx="8">
                  <c:v>PROCESS</c:v>
                </c:pt>
                <c:pt idx="9">
                  <c:v>Etudes</c:v>
                </c:pt>
                <c:pt idx="10">
                  <c:v>Montage</c:v>
                </c:pt>
                <c:pt idx="11">
                  <c:v>Programmation</c:v>
                </c:pt>
                <c:pt idx="12">
                  <c:v>Test interne</c:v>
                </c:pt>
                <c:pt idx="13">
                  <c:v>MACHINE</c:v>
                </c:pt>
                <c:pt idx="14">
                  <c:v>Réunion de lancement</c:v>
                </c:pt>
                <c:pt idx="15">
                  <c:v>Etudes</c:v>
                </c:pt>
                <c:pt idx="16">
                  <c:v>Montage</c:v>
                </c:pt>
                <c:pt idx="17">
                  <c:v>Mise sous tension/ Mise en œuvre automatisme</c:v>
                </c:pt>
                <c:pt idx="18">
                  <c:v>Essais</c:v>
                </c:pt>
                <c:pt idx="19">
                  <c:v>Visite statique</c:v>
                </c:pt>
                <c:pt idx="20">
                  <c:v>LIGNE COMPLETE</c:v>
                </c:pt>
                <c:pt idx="21">
                  <c:v>Essais ligne complète</c:v>
                </c:pt>
                <c:pt idx="22">
                  <c:v>Contrôle APAVE</c:v>
                </c:pt>
                <c:pt idx="23">
                  <c:v>Validation</c:v>
                </c:pt>
              </c:strCache>
            </c:strRef>
          </c:cat>
          <c:val>
            <c:numRef>
              <c:f>GANTT!$CD$11:$CD$34</c:f>
              <c:numCache>
                <c:formatCode>General</c:formatCode>
                <c:ptCount val="24"/>
                <c:pt idx="0">
                  <c:v>1</c:v>
                </c:pt>
                <c:pt idx="1">
                  <c:v>29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</c:numCache>
            </c:numRef>
          </c:val>
          <c:extLst/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8"/>
        <c:overlap val="100"/>
        <c:axId val="123146528"/>
        <c:axId val="123148880"/>
      </c:barChart>
      <c:catAx>
        <c:axId val="123146528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23148880"/>
        <c:crosses val="autoZero"/>
        <c:auto val="1"/>
        <c:lblAlgn val="ctr"/>
        <c:lblOffset val="100"/>
        <c:tickLblSkip val="1"/>
        <c:noMultiLvlLbl val="1"/>
      </c:catAx>
      <c:valAx>
        <c:axId val="123148880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mmm\-yy;@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23146528"/>
        <c:crosses val="autoZero"/>
        <c:crossBetween val="between"/>
      </c:valAx>
      <c:spPr>
        <a:noFill/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trlProps/ctrlProp1.xml><?xml version="1.0" encoding="utf-8"?>
<formControlPr xmlns="http://schemas.microsoft.com/office/spreadsheetml/2009/9/main" objectType="Scroll" dx="16" fmlaLink="$Q$1" horiz="1" inc="5" max="180" page="10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236218</xdr:colOff>
      <xdr:row>6</xdr:row>
      <xdr:rowOff>127000</xdr:rowOff>
    </xdr:from>
    <xdr:to>
      <xdr:col>18</xdr:col>
      <xdr:colOff>431799</xdr:colOff>
      <xdr:row>34</xdr:row>
      <xdr:rowOff>114300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30480</xdr:colOff>
          <xdr:row>8</xdr:row>
          <xdr:rowOff>22860</xdr:rowOff>
        </xdr:from>
        <xdr:to>
          <xdr:col>76</xdr:col>
          <xdr:colOff>160020</xdr:colOff>
          <xdr:row>9</xdr:row>
          <xdr:rowOff>182880</xdr:rowOff>
        </xdr:to>
        <xdr:sp macro="" textlink="">
          <xdr:nvSpPr>
            <xdr:cNvPr id="2049" name="Scroll Ba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08313/Desktop/Suivi%20de%20projet/suivi%20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GANT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Fiche projet"/>
      <sheetName val="GANTT"/>
      <sheetName val="BUDGET"/>
      <sheetName val="Compte rendu"/>
      <sheetName val="Plan d'actions"/>
      <sheetName val="Suivi Démarrage"/>
      <sheetName val="Constitution dossier"/>
      <sheetName val="Processus"/>
      <sheetName val="Liste"/>
      <sheetName val="Table"/>
    </sheetNames>
    <sheetDataSet>
      <sheetData sheetId="0"/>
      <sheetData sheetId="1" refreshError="1"/>
      <sheetData sheetId="2">
        <row r="8">
          <cell r="CB8" t="str">
            <v>Date de début</v>
          </cell>
          <cell r="CD8" t="str">
            <v>Durée</v>
          </cell>
        </row>
        <row r="58">
          <cell r="BZ58" t="str">
            <v>En retard</v>
          </cell>
          <cell r="CA58">
            <v>42</v>
          </cell>
        </row>
        <row r="59">
          <cell r="BZ59" t="str">
            <v>Non commencée</v>
          </cell>
          <cell r="CA59">
            <v>0</v>
          </cell>
        </row>
        <row r="60">
          <cell r="BZ60" t="str">
            <v>En cours</v>
          </cell>
          <cell r="CA60">
            <v>0</v>
          </cell>
        </row>
        <row r="61">
          <cell r="BZ61" t="str">
            <v>Terminée</v>
          </cell>
          <cell r="CA61">
            <v>2</v>
          </cell>
        </row>
        <row r="63">
          <cell r="BZ63" t="str">
            <v>Non retard</v>
          </cell>
          <cell r="CA63">
            <v>44</v>
          </cell>
        </row>
        <row r="64">
          <cell r="BZ64" t="str">
            <v>Retard</v>
          </cell>
          <cell r="CA64">
            <v>0</v>
          </cell>
        </row>
        <row r="65">
          <cell r="BZ65" t="str">
            <v>Retard avec impact</v>
          </cell>
          <cell r="CA65">
            <v>0</v>
          </cell>
        </row>
        <row r="66">
          <cell r="BZ66" t="str">
            <v>Retard sans impact</v>
          </cell>
          <cell r="CA66">
            <v>0</v>
          </cell>
        </row>
      </sheetData>
      <sheetData sheetId="3">
        <row r="12">
          <cell r="B12" t="str">
            <v>BUDGET</v>
          </cell>
          <cell r="C12" t="str">
            <v xml:space="preserve">Engagées à </v>
          </cell>
        </row>
        <row r="13">
          <cell r="C13" t="str">
            <v>date</v>
          </cell>
        </row>
        <row r="46">
          <cell r="B46">
            <v>50000</v>
          </cell>
          <cell r="C46">
            <v>20000</v>
          </cell>
        </row>
      </sheetData>
      <sheetData sheetId="4" refreshError="1"/>
      <sheetData sheetId="5" refreshError="1"/>
      <sheetData sheetId="6">
        <row r="6">
          <cell r="B6" t="str">
            <v>S1</v>
          </cell>
          <cell r="C6" t="str">
            <v>S2</v>
          </cell>
          <cell r="D6" t="str">
            <v>S3</v>
          </cell>
          <cell r="E6" t="str">
            <v>S4</v>
          </cell>
          <cell r="F6" t="str">
            <v>S5</v>
          </cell>
          <cell r="G6" t="str">
            <v>S6</v>
          </cell>
          <cell r="H6" t="str">
            <v>S7</v>
          </cell>
          <cell r="I6" t="str">
            <v>S8</v>
          </cell>
          <cell r="J6" t="str">
            <v>S9</v>
          </cell>
          <cell r="K6" t="str">
            <v>S10</v>
          </cell>
          <cell r="L6" t="str">
            <v>S11</v>
          </cell>
          <cell r="M6" t="str">
            <v>S12</v>
          </cell>
          <cell r="N6" t="str">
            <v>S13</v>
          </cell>
          <cell r="O6" t="str">
            <v>S14</v>
          </cell>
          <cell r="P6" t="str">
            <v>S15</v>
          </cell>
          <cell r="Q6" t="str">
            <v>S16</v>
          </cell>
          <cell r="R6" t="str">
            <v>S17</v>
          </cell>
          <cell r="S6" t="str">
            <v>S18</v>
          </cell>
          <cell r="T6" t="str">
            <v>S19</v>
          </cell>
          <cell r="U6" t="str">
            <v>S20</v>
          </cell>
          <cell r="V6" t="str">
            <v>S21</v>
          </cell>
          <cell r="W6" t="str">
            <v>S22</v>
          </cell>
          <cell r="X6" t="str">
            <v>S23</v>
          </cell>
          <cell r="Y6" t="str">
            <v>S24</v>
          </cell>
          <cell r="Z6" t="str">
            <v>S25</v>
          </cell>
          <cell r="AA6" t="str">
            <v>S26</v>
          </cell>
          <cell r="AB6" t="str">
            <v>S27</v>
          </cell>
          <cell r="AC6" t="str">
            <v>S28</v>
          </cell>
          <cell r="AD6" t="str">
            <v>S29</v>
          </cell>
          <cell r="AE6" t="str">
            <v>S30</v>
          </cell>
          <cell r="AF6" t="str">
            <v>S31</v>
          </cell>
          <cell r="AG6" t="str">
            <v>S32</v>
          </cell>
          <cell r="AH6" t="str">
            <v>S33</v>
          </cell>
          <cell r="AI6" t="str">
            <v>S34</v>
          </cell>
          <cell r="AJ6" t="str">
            <v>S35</v>
          </cell>
          <cell r="AK6" t="str">
            <v>S36</v>
          </cell>
        </row>
        <row r="7">
          <cell r="A7" t="str">
            <v>Théorique</v>
          </cell>
          <cell r="B7">
            <v>158518</v>
          </cell>
          <cell r="C7">
            <v>134642</v>
          </cell>
          <cell r="D7">
            <v>186118</v>
          </cell>
          <cell r="E7">
            <v>205404</v>
          </cell>
          <cell r="F7">
            <v>184100</v>
          </cell>
          <cell r="G7">
            <v>226864</v>
          </cell>
          <cell r="H7">
            <v>164438</v>
          </cell>
          <cell r="I7">
            <v>196058</v>
          </cell>
          <cell r="J7">
            <v>249892</v>
          </cell>
          <cell r="K7">
            <v>206892</v>
          </cell>
          <cell r="L7">
            <v>173310</v>
          </cell>
          <cell r="M7">
            <v>171518</v>
          </cell>
          <cell r="N7">
            <v>171518</v>
          </cell>
          <cell r="O7">
            <v>171518</v>
          </cell>
          <cell r="P7">
            <v>171518</v>
          </cell>
          <cell r="Q7">
            <v>186118</v>
          </cell>
          <cell r="R7">
            <v>205404</v>
          </cell>
          <cell r="S7">
            <v>184100</v>
          </cell>
          <cell r="T7">
            <v>226864</v>
          </cell>
          <cell r="U7">
            <v>164438</v>
          </cell>
          <cell r="V7">
            <v>196058</v>
          </cell>
          <cell r="W7">
            <v>249892</v>
          </cell>
          <cell r="X7">
            <v>206892</v>
          </cell>
          <cell r="Y7">
            <v>171518</v>
          </cell>
          <cell r="Z7">
            <v>186118</v>
          </cell>
          <cell r="AA7">
            <v>205404</v>
          </cell>
          <cell r="AB7">
            <v>184100</v>
          </cell>
          <cell r="AC7">
            <v>226864</v>
          </cell>
          <cell r="AD7">
            <v>164438</v>
          </cell>
          <cell r="AE7">
            <v>196058</v>
          </cell>
          <cell r="AF7">
            <v>249892</v>
          </cell>
          <cell r="AG7">
            <v>206892</v>
          </cell>
          <cell r="AH7">
            <v>171518</v>
          </cell>
          <cell r="AI7">
            <v>226864</v>
          </cell>
          <cell r="AJ7">
            <v>164438</v>
          </cell>
          <cell r="AK7">
            <v>196058</v>
          </cell>
        </row>
        <row r="8">
          <cell r="A8" t="str">
            <v>Réel</v>
          </cell>
          <cell r="B8">
            <v>142796</v>
          </cell>
          <cell r="C8">
            <v>145141</v>
          </cell>
          <cell r="D8">
            <v>222277</v>
          </cell>
          <cell r="E8">
            <v>234183</v>
          </cell>
          <cell r="F8">
            <v>198641</v>
          </cell>
          <cell r="G8">
            <v>226682</v>
          </cell>
          <cell r="H8">
            <v>234948</v>
          </cell>
          <cell r="I8">
            <v>225714</v>
          </cell>
          <cell r="J8">
            <v>212365</v>
          </cell>
          <cell r="K8">
            <v>234183</v>
          </cell>
          <cell r="L8">
            <v>198641</v>
          </cell>
          <cell r="M8">
            <v>226682</v>
          </cell>
          <cell r="N8">
            <v>145141</v>
          </cell>
          <cell r="O8">
            <v>222277</v>
          </cell>
        </row>
        <row r="43">
          <cell r="B43" t="str">
            <v>S1</v>
          </cell>
          <cell r="C43" t="str">
            <v>S2</v>
          </cell>
          <cell r="D43" t="str">
            <v>S3</v>
          </cell>
          <cell r="E43" t="str">
            <v>S4</v>
          </cell>
          <cell r="F43" t="str">
            <v>S5</v>
          </cell>
          <cell r="G43" t="str">
            <v>S6</v>
          </cell>
          <cell r="H43" t="str">
            <v>S7</v>
          </cell>
          <cell r="I43" t="str">
            <v>S8</v>
          </cell>
          <cell r="J43" t="str">
            <v>S9</v>
          </cell>
          <cell r="K43" t="str">
            <v>S10</v>
          </cell>
          <cell r="L43" t="str">
            <v>S11</v>
          </cell>
          <cell r="M43" t="str">
            <v>S12</v>
          </cell>
          <cell r="N43" t="str">
            <v>S13</v>
          </cell>
          <cell r="O43" t="str">
            <v>S14</v>
          </cell>
          <cell r="P43" t="str">
            <v>S15</v>
          </cell>
          <cell r="Q43" t="str">
            <v>S16</v>
          </cell>
          <cell r="R43" t="str">
            <v>S17</v>
          </cell>
          <cell r="S43" t="str">
            <v>S18</v>
          </cell>
          <cell r="T43" t="str">
            <v>S19</v>
          </cell>
          <cell r="U43" t="str">
            <v>S20</v>
          </cell>
          <cell r="V43" t="str">
            <v>S21</v>
          </cell>
          <cell r="W43" t="str">
            <v>S22</v>
          </cell>
          <cell r="X43" t="str">
            <v>S23</v>
          </cell>
          <cell r="Y43" t="str">
            <v>S24</v>
          </cell>
          <cell r="Z43" t="str">
            <v>S25</v>
          </cell>
          <cell r="AA43" t="str">
            <v>S26</v>
          </cell>
          <cell r="AB43" t="str">
            <v>S27</v>
          </cell>
          <cell r="AC43" t="str">
            <v>S28</v>
          </cell>
          <cell r="AD43" t="str">
            <v>S29</v>
          </cell>
          <cell r="AE43" t="str">
            <v>S30</v>
          </cell>
          <cell r="AF43" t="str">
            <v>S31</v>
          </cell>
          <cell r="AG43" t="str">
            <v>S32</v>
          </cell>
          <cell r="AH43" t="str">
            <v>S33</v>
          </cell>
          <cell r="AI43" t="str">
            <v>S34</v>
          </cell>
          <cell r="AJ43" t="str">
            <v>S35</v>
          </cell>
          <cell r="AK43" t="str">
            <v>S36</v>
          </cell>
        </row>
        <row r="44">
          <cell r="A44" t="str">
            <v>Objectif</v>
          </cell>
          <cell r="B44">
            <v>50</v>
          </cell>
          <cell r="C44">
            <v>50</v>
          </cell>
          <cell r="D44">
            <v>50</v>
          </cell>
          <cell r="E44">
            <v>50</v>
          </cell>
          <cell r="F44">
            <v>50</v>
          </cell>
          <cell r="G44">
            <v>50</v>
          </cell>
          <cell r="H44">
            <v>50</v>
          </cell>
          <cell r="I44">
            <v>50</v>
          </cell>
          <cell r="J44">
            <v>53</v>
          </cell>
          <cell r="K44">
            <v>53</v>
          </cell>
          <cell r="L44">
            <v>53</v>
          </cell>
          <cell r="M44">
            <v>53</v>
          </cell>
          <cell r="N44">
            <v>53</v>
          </cell>
          <cell r="O44">
            <v>53</v>
          </cell>
          <cell r="P44">
            <v>53</v>
          </cell>
          <cell r="Q44">
            <v>53</v>
          </cell>
          <cell r="R44">
            <v>53</v>
          </cell>
          <cell r="S44">
            <v>55</v>
          </cell>
          <cell r="T44">
            <v>55</v>
          </cell>
          <cell r="U44">
            <v>55</v>
          </cell>
          <cell r="V44">
            <v>55</v>
          </cell>
          <cell r="W44">
            <v>55</v>
          </cell>
          <cell r="X44">
            <v>60</v>
          </cell>
          <cell r="Y44">
            <v>60</v>
          </cell>
          <cell r="Z44">
            <v>60</v>
          </cell>
          <cell r="AA44">
            <v>60</v>
          </cell>
          <cell r="AB44">
            <v>60</v>
          </cell>
          <cell r="AC44">
            <v>60</v>
          </cell>
          <cell r="AD44">
            <v>65</v>
          </cell>
          <cell r="AE44">
            <v>65</v>
          </cell>
          <cell r="AF44">
            <v>65</v>
          </cell>
          <cell r="AG44">
            <v>65</v>
          </cell>
          <cell r="AH44">
            <v>65</v>
          </cell>
          <cell r="AI44">
            <v>70</v>
          </cell>
          <cell r="AJ44">
            <v>70</v>
          </cell>
          <cell r="AK44">
            <v>70</v>
          </cell>
        </row>
        <row r="45">
          <cell r="A45" t="str">
            <v>Réel</v>
          </cell>
          <cell r="B45">
            <v>29.07</v>
          </cell>
          <cell r="C45">
            <v>29.7</v>
          </cell>
          <cell r="D45">
            <v>40.78</v>
          </cell>
          <cell r="E45">
            <v>42.96</v>
          </cell>
          <cell r="F45">
            <v>43</v>
          </cell>
          <cell r="G45">
            <v>44.04</v>
          </cell>
          <cell r="H45">
            <v>45.76</v>
          </cell>
          <cell r="I45">
            <v>44.33</v>
          </cell>
          <cell r="J45">
            <v>41.87</v>
          </cell>
          <cell r="U45">
            <v>60</v>
          </cell>
          <cell r="V45">
            <v>65</v>
          </cell>
        </row>
      </sheetData>
      <sheetData sheetId="7" refreshError="1"/>
      <sheetData sheetId="8" refreshError="1"/>
      <sheetData sheetId="9">
        <row r="3">
          <cell r="A3">
            <v>2015</v>
          </cell>
          <cell r="B3">
            <v>53</v>
          </cell>
        </row>
        <row r="4">
          <cell r="A4">
            <v>2016</v>
          </cell>
          <cell r="B4">
            <v>52</v>
          </cell>
        </row>
        <row r="5">
          <cell r="A5">
            <v>2017</v>
          </cell>
          <cell r="B5">
            <v>52</v>
          </cell>
        </row>
        <row r="6">
          <cell r="A6">
            <v>2018</v>
          </cell>
          <cell r="B6">
            <v>52</v>
          </cell>
        </row>
        <row r="7">
          <cell r="A7">
            <v>2019</v>
          </cell>
          <cell r="B7">
            <v>52</v>
          </cell>
        </row>
        <row r="8">
          <cell r="A8">
            <v>2020</v>
          </cell>
          <cell r="B8">
            <v>53</v>
          </cell>
        </row>
        <row r="9">
          <cell r="A9">
            <v>2021</v>
          </cell>
          <cell r="B9">
            <v>52</v>
          </cell>
        </row>
        <row r="10">
          <cell r="A10">
            <v>2022</v>
          </cell>
          <cell r="B10">
            <v>52</v>
          </cell>
        </row>
        <row r="11">
          <cell r="A11">
            <v>2023</v>
          </cell>
          <cell r="B11">
            <v>52</v>
          </cell>
        </row>
        <row r="12">
          <cell r="A12">
            <v>2024</v>
          </cell>
          <cell r="B12">
            <v>52</v>
          </cell>
        </row>
        <row r="13">
          <cell r="A13">
            <v>2025</v>
          </cell>
          <cell r="B13">
            <v>52</v>
          </cell>
        </row>
      </sheetData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NTT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6"/>
  <sheetViews>
    <sheetView showGridLines="0" tabSelected="1" view="pageBreakPreview" zoomScale="60" zoomScaleNormal="50" zoomScalePageLayoutView="60" workbookViewId="0">
      <selection activeCell="F43" sqref="F43"/>
    </sheetView>
  </sheetViews>
  <sheetFormatPr baseColWidth="10" defaultRowHeight="14.4" x14ac:dyDescent="0.3"/>
  <cols>
    <col min="3" max="3" width="25.5546875" customWidth="1"/>
  </cols>
  <sheetData>
    <row r="1" spans="1:16" x14ac:dyDescent="0.3">
      <c r="A1" s="1" t="s">
        <v>0</v>
      </c>
      <c r="B1" s="2"/>
      <c r="C1" s="3"/>
    </row>
    <row r="2" spans="1:16" x14ac:dyDescent="0.3">
      <c r="A2" s="4" t="s">
        <v>1</v>
      </c>
      <c r="B2" s="4"/>
      <c r="C2" s="5" t="s">
        <v>2</v>
      </c>
      <c r="F2" s="6" t="s">
        <v>3</v>
      </c>
      <c r="G2" s="7"/>
      <c r="H2" s="7"/>
      <c r="I2" s="7"/>
      <c r="J2" s="7"/>
      <c r="K2" s="7"/>
      <c r="L2" s="7"/>
      <c r="M2" s="7"/>
      <c r="N2" s="7"/>
      <c r="O2" s="7"/>
      <c r="P2" s="8"/>
    </row>
    <row r="3" spans="1:16" x14ac:dyDescent="0.3">
      <c r="A3" s="4" t="s">
        <v>4</v>
      </c>
      <c r="B3" s="4"/>
      <c r="C3" s="5" t="s">
        <v>5</v>
      </c>
      <c r="F3" s="9"/>
      <c r="G3" s="10"/>
      <c r="H3" s="10"/>
      <c r="I3" s="10"/>
      <c r="J3" s="10"/>
      <c r="K3" s="10"/>
      <c r="L3" s="10"/>
      <c r="M3" s="10"/>
      <c r="N3" s="10"/>
      <c r="O3" s="10"/>
      <c r="P3" s="11"/>
    </row>
    <row r="4" spans="1:16" x14ac:dyDescent="0.3">
      <c r="A4" s="12"/>
      <c r="B4" s="12"/>
      <c r="C4" s="12"/>
      <c r="F4" s="13"/>
      <c r="G4" s="14"/>
      <c r="H4" s="14"/>
      <c r="I4" s="14"/>
      <c r="J4" s="14"/>
      <c r="K4" s="14"/>
      <c r="L4" s="14"/>
      <c r="M4" s="14"/>
      <c r="N4" s="14"/>
      <c r="O4" s="14"/>
      <c r="P4" s="15"/>
    </row>
    <row r="5" spans="1:16" x14ac:dyDescent="0.3">
      <c r="A5" s="4" t="s">
        <v>6</v>
      </c>
      <c r="B5" s="4"/>
      <c r="C5" s="16">
        <v>43502</v>
      </c>
    </row>
    <row r="6" spans="1:16" x14ac:dyDescent="0.3">
      <c r="A6" s="17" t="s">
        <v>7</v>
      </c>
      <c r="B6" s="18"/>
      <c r="C6" s="19">
        <f>GANTT!CA37</f>
        <v>8.3333333333333329E-2</v>
      </c>
    </row>
  </sheetData>
  <sheetProtection selectLockedCells="1"/>
  <mergeCells count="6">
    <mergeCell ref="A2:B2"/>
    <mergeCell ref="F2:P4"/>
    <mergeCell ref="A3:B3"/>
    <mergeCell ref="A4:C4"/>
    <mergeCell ref="A5:B5"/>
    <mergeCell ref="A6:B6"/>
  </mergeCells>
  <conditionalFormatting sqref="G5">
    <cfRule type="dataBar" priority="1">
      <dataBar>
        <cfvo type="percent" val="0"/>
        <cfvo type="percent" val="100"/>
        <color rgb="FF638EC6"/>
      </dataBar>
      <extLst>
        <ext xmlns:x14="http://schemas.microsoft.com/office/spreadsheetml/2009/9/main" uri="{B025F937-C7B1-47D3-B67F-A62EFF666E3E}">
          <x14:id>{108E0D03-9681-4F75-9D07-4BAD40DDB07A}</x14:id>
        </ext>
      </extLst>
    </cfRule>
  </conditionalFormatting>
  <pageMargins left="0.70866141732283472" right="0.70866141732283472" top="0.74803149606299213" bottom="0.74803149606299213" header="0.31496062992125984" footer="0.31496062992125984"/>
  <pageSetup paperSize="9" scale="49" orientation="landscape" r:id="rId1"/>
  <headerFooter>
    <oddHeader xml:space="preserve">&amp;LGroupe Lactalis&amp;CDirection Equipement Conditionnement Groupe&amp;R11/03/2019
</oddHeader>
    <oddFooter>&amp;R&amp;P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08E0D03-9681-4F75-9D07-4BAD40DDB07A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G5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CE94"/>
  <sheetViews>
    <sheetView showGridLines="0" zoomScale="60" zoomScaleNormal="60" zoomScaleSheetLayoutView="80" workbookViewId="0">
      <selection activeCell="O26" sqref="O26"/>
    </sheetView>
  </sheetViews>
  <sheetFormatPr baseColWidth="10" defaultColWidth="11" defaultRowHeight="10.199999999999999" outlineLevelCol="1" x14ac:dyDescent="0.2"/>
  <cols>
    <col min="1" max="1" width="5" style="73" customWidth="1"/>
    <col min="2" max="2" width="35.6640625" style="28" bestFit="1" customWidth="1"/>
    <col min="3" max="3" width="9.77734375" style="28" bestFit="1" customWidth="1"/>
    <col min="4" max="4" width="13.88671875" style="28" customWidth="1"/>
    <col min="5" max="5" width="6.77734375" style="28" customWidth="1"/>
    <col min="6" max="6" width="6.44140625" style="73" customWidth="1"/>
    <col min="7" max="7" width="6.21875" style="113" customWidth="1"/>
    <col min="8" max="8" width="5.109375" style="36" customWidth="1"/>
    <col min="9" max="9" width="6.44140625" style="150" customWidth="1"/>
    <col min="10" max="10" width="6.88671875" style="73" customWidth="1"/>
    <col min="11" max="11" width="6.44140625" style="73" bestFit="1" customWidth="1"/>
    <col min="12" max="12" width="6.21875" style="73" hidden="1" customWidth="1"/>
    <col min="13" max="13" width="5.109375" style="73" bestFit="1" customWidth="1"/>
    <col min="14" max="14" width="6.44140625" style="73" bestFit="1" customWidth="1"/>
    <col min="15" max="15" width="13.44140625" style="73" bestFit="1" customWidth="1"/>
    <col min="16" max="16" width="8.109375" style="145" bestFit="1" customWidth="1"/>
    <col min="17" max="17" width="9" style="146" hidden="1" customWidth="1" outlineLevel="1"/>
    <col min="18" max="18" width="2.6640625" style="26" customWidth="1" collapsed="1"/>
    <col min="19" max="77" width="2.5546875" style="26" customWidth="1"/>
    <col min="78" max="82" width="11" style="26" hidden="1" customWidth="1" outlineLevel="1"/>
    <col min="83" max="83" width="11" style="28" collapsed="1"/>
    <col min="84" max="16384" width="11" style="28"/>
  </cols>
  <sheetData>
    <row r="1" spans="1:82" ht="14.4" x14ac:dyDescent="0.3">
      <c r="A1" s="20" t="s">
        <v>0</v>
      </c>
      <c r="B1" s="20"/>
      <c r="C1" s="20"/>
      <c r="D1" s="20"/>
      <c r="E1" s="21"/>
      <c r="F1" s="21"/>
      <c r="G1" s="21"/>
      <c r="H1" s="22"/>
      <c r="I1" s="22"/>
      <c r="J1" s="23"/>
      <c r="K1" s="23"/>
      <c r="L1" s="23"/>
      <c r="M1" s="23"/>
      <c r="N1" s="23"/>
      <c r="O1" s="23"/>
      <c r="P1" s="24"/>
      <c r="Q1" s="25">
        <v>0</v>
      </c>
      <c r="S1" s="27" t="s">
        <v>8</v>
      </c>
    </row>
    <row r="2" spans="1:82" ht="12" x14ac:dyDescent="0.25">
      <c r="A2" s="4" t="s">
        <v>1</v>
      </c>
      <c r="B2" s="4"/>
      <c r="C2" s="29" t="str">
        <f>'Tableau de bord'!C2</f>
        <v>Test</v>
      </c>
      <c r="D2" s="29"/>
      <c r="E2" s="30"/>
      <c r="F2" s="30"/>
      <c r="G2" s="30"/>
      <c r="H2" s="31"/>
      <c r="I2" s="31"/>
      <c r="J2" s="32"/>
      <c r="K2" s="32"/>
      <c r="L2" s="32"/>
      <c r="M2" s="32"/>
      <c r="N2" s="32"/>
      <c r="O2" s="32"/>
      <c r="P2" s="24"/>
      <c r="Q2" s="33">
        <f ca="1">TODAY()</f>
        <v>43557</v>
      </c>
      <c r="T2" s="34"/>
      <c r="U2" s="26" t="s">
        <v>9</v>
      </c>
      <c r="Z2" s="35"/>
      <c r="AB2" s="26" t="s">
        <v>10</v>
      </c>
    </row>
    <row r="3" spans="1:82" ht="12" x14ac:dyDescent="0.25">
      <c r="A3" s="4" t="s">
        <v>4</v>
      </c>
      <c r="B3" s="4"/>
      <c r="C3" s="29" t="str">
        <f>'Tableau de bord'!C3</f>
        <v>HH</v>
      </c>
      <c r="D3" s="29"/>
      <c r="E3" s="30"/>
      <c r="F3" s="30"/>
      <c r="G3" s="30"/>
      <c r="H3" s="31"/>
      <c r="I3" s="31"/>
      <c r="J3" s="32"/>
      <c r="K3" s="32"/>
      <c r="L3" s="32"/>
      <c r="M3" s="32"/>
      <c r="N3" s="32"/>
      <c r="O3" s="32"/>
      <c r="P3" s="24"/>
      <c r="Q3" s="36">
        <f>WEEKNUM(Q4,2)</f>
        <v>6</v>
      </c>
    </row>
    <row r="4" spans="1:82" ht="10.5" customHeight="1" x14ac:dyDescent="0.25">
      <c r="A4" s="37" t="s">
        <v>6</v>
      </c>
      <c r="B4" s="38"/>
      <c r="C4" s="39">
        <f>'Tableau de bord'!C5</f>
        <v>43502</v>
      </c>
      <c r="D4" s="39"/>
      <c r="E4" s="40"/>
      <c r="F4" s="40"/>
      <c r="G4" s="40"/>
      <c r="H4" s="41"/>
      <c r="I4" s="41"/>
      <c r="J4" s="32"/>
      <c r="K4" s="32"/>
      <c r="L4" s="32"/>
      <c r="M4" s="32"/>
      <c r="N4" s="32"/>
      <c r="O4" s="32"/>
      <c r="P4" s="24"/>
      <c r="Q4" s="33">
        <f>C4+Q1*7</f>
        <v>43502</v>
      </c>
      <c r="Z4" s="42"/>
      <c r="AB4" s="26" t="s">
        <v>11</v>
      </c>
    </row>
    <row r="5" spans="1:82" ht="12" x14ac:dyDescent="0.25">
      <c r="A5" s="4" t="s">
        <v>12</v>
      </c>
      <c r="B5" s="4"/>
      <c r="C5" s="43"/>
      <c r="D5" s="43"/>
      <c r="E5" s="44"/>
      <c r="F5" s="44"/>
      <c r="G5" s="44"/>
      <c r="H5" s="45"/>
      <c r="I5" s="45"/>
      <c r="J5" s="32"/>
      <c r="K5" s="32"/>
      <c r="L5" s="32"/>
      <c r="M5" s="32"/>
      <c r="N5" s="32"/>
      <c r="O5" s="32"/>
      <c r="P5" s="24"/>
      <c r="Q5" s="36">
        <f ca="1">YEAR(Q2)</f>
        <v>2019</v>
      </c>
    </row>
    <row r="6" spans="1:82" ht="28.2" customHeight="1" x14ac:dyDescent="0.2">
      <c r="A6" s="46" t="s">
        <v>13</v>
      </c>
      <c r="B6" s="46"/>
      <c r="C6" s="46"/>
      <c r="D6" s="46"/>
      <c r="E6" s="47"/>
      <c r="F6" s="47"/>
      <c r="G6" s="47"/>
      <c r="H6" s="48"/>
      <c r="I6" s="48"/>
      <c r="J6" s="49"/>
      <c r="K6" s="49"/>
      <c r="L6" s="49"/>
      <c r="M6" s="49"/>
      <c r="N6" s="49"/>
      <c r="O6" s="49"/>
      <c r="P6" s="24"/>
      <c r="Q6" s="50">
        <f ca="1">_xlfn.ISOWEEKNUM(Q2)</f>
        <v>14</v>
      </c>
      <c r="R6" s="51">
        <f>YEAR(Q4)</f>
        <v>2019</v>
      </c>
      <c r="S6" s="51">
        <f>IF(S$8=1,R$6+1,R$6)</f>
        <v>2019</v>
      </c>
      <c r="T6" s="51">
        <f t="shared" ref="T6:BY6" si="0">IF(T$8=1,S$6+1,S$6)</f>
        <v>2019</v>
      </c>
      <c r="U6" s="51">
        <f t="shared" si="0"/>
        <v>2019</v>
      </c>
      <c r="V6" s="51">
        <f t="shared" si="0"/>
        <v>2019</v>
      </c>
      <c r="W6" s="51">
        <f t="shared" si="0"/>
        <v>2019</v>
      </c>
      <c r="X6" s="51">
        <f t="shared" si="0"/>
        <v>2019</v>
      </c>
      <c r="Y6" s="51">
        <f t="shared" si="0"/>
        <v>2019</v>
      </c>
      <c r="Z6" s="51">
        <f t="shared" si="0"/>
        <v>2019</v>
      </c>
      <c r="AA6" s="51">
        <f t="shared" si="0"/>
        <v>2019</v>
      </c>
      <c r="AB6" s="51">
        <f t="shared" si="0"/>
        <v>2019</v>
      </c>
      <c r="AC6" s="51">
        <f t="shared" si="0"/>
        <v>2019</v>
      </c>
      <c r="AD6" s="51">
        <f t="shared" si="0"/>
        <v>2019</v>
      </c>
      <c r="AE6" s="51">
        <f t="shared" si="0"/>
        <v>2019</v>
      </c>
      <c r="AF6" s="51">
        <f t="shared" si="0"/>
        <v>2019</v>
      </c>
      <c r="AG6" s="51">
        <f t="shared" si="0"/>
        <v>2019</v>
      </c>
      <c r="AH6" s="51">
        <f t="shared" si="0"/>
        <v>2019</v>
      </c>
      <c r="AI6" s="51">
        <f t="shared" si="0"/>
        <v>2019</v>
      </c>
      <c r="AJ6" s="51">
        <f t="shared" si="0"/>
        <v>2019</v>
      </c>
      <c r="AK6" s="51">
        <f t="shared" si="0"/>
        <v>2019</v>
      </c>
      <c r="AL6" s="51">
        <f t="shared" si="0"/>
        <v>2019</v>
      </c>
      <c r="AM6" s="51">
        <f t="shared" si="0"/>
        <v>2019</v>
      </c>
      <c r="AN6" s="51">
        <f t="shared" si="0"/>
        <v>2019</v>
      </c>
      <c r="AO6" s="51">
        <f t="shared" si="0"/>
        <v>2019</v>
      </c>
      <c r="AP6" s="51">
        <f t="shared" si="0"/>
        <v>2019</v>
      </c>
      <c r="AQ6" s="51">
        <f t="shared" si="0"/>
        <v>2019</v>
      </c>
      <c r="AR6" s="51">
        <f t="shared" si="0"/>
        <v>2019</v>
      </c>
      <c r="AS6" s="51">
        <f t="shared" si="0"/>
        <v>2019</v>
      </c>
      <c r="AT6" s="51">
        <f t="shared" si="0"/>
        <v>2019</v>
      </c>
      <c r="AU6" s="51">
        <f t="shared" si="0"/>
        <v>2019</v>
      </c>
      <c r="AV6" s="51">
        <f t="shared" si="0"/>
        <v>2019</v>
      </c>
      <c r="AW6" s="51">
        <f t="shared" si="0"/>
        <v>2019</v>
      </c>
      <c r="AX6" s="51">
        <f t="shared" si="0"/>
        <v>2019</v>
      </c>
      <c r="AY6" s="51">
        <f t="shared" si="0"/>
        <v>2019</v>
      </c>
      <c r="AZ6" s="51">
        <f t="shared" si="0"/>
        <v>2019</v>
      </c>
      <c r="BA6" s="51">
        <f t="shared" si="0"/>
        <v>2019</v>
      </c>
      <c r="BB6" s="51">
        <f t="shared" si="0"/>
        <v>2019</v>
      </c>
      <c r="BC6" s="51">
        <f t="shared" si="0"/>
        <v>2019</v>
      </c>
      <c r="BD6" s="51">
        <f t="shared" si="0"/>
        <v>2019</v>
      </c>
      <c r="BE6" s="51">
        <f t="shared" si="0"/>
        <v>2019</v>
      </c>
      <c r="BF6" s="51">
        <f t="shared" si="0"/>
        <v>2019</v>
      </c>
      <c r="BG6" s="51">
        <f t="shared" si="0"/>
        <v>2019</v>
      </c>
      <c r="BH6" s="51">
        <f t="shared" si="0"/>
        <v>2019</v>
      </c>
      <c r="BI6" s="51">
        <f t="shared" si="0"/>
        <v>2019</v>
      </c>
      <c r="BJ6" s="51">
        <f t="shared" si="0"/>
        <v>2019</v>
      </c>
      <c r="BK6" s="51">
        <f t="shared" si="0"/>
        <v>2019</v>
      </c>
      <c r="BL6" s="51">
        <f t="shared" si="0"/>
        <v>2019</v>
      </c>
      <c r="BM6" s="51">
        <f t="shared" si="0"/>
        <v>2020</v>
      </c>
      <c r="BN6" s="51">
        <f t="shared" si="0"/>
        <v>2020</v>
      </c>
      <c r="BO6" s="51">
        <f t="shared" si="0"/>
        <v>2020</v>
      </c>
      <c r="BP6" s="51">
        <f t="shared" si="0"/>
        <v>2020</v>
      </c>
      <c r="BQ6" s="51">
        <f t="shared" si="0"/>
        <v>2020</v>
      </c>
      <c r="BR6" s="51">
        <f t="shared" si="0"/>
        <v>2020</v>
      </c>
      <c r="BS6" s="51">
        <f t="shared" si="0"/>
        <v>2020</v>
      </c>
      <c r="BT6" s="51">
        <f t="shared" si="0"/>
        <v>2020</v>
      </c>
      <c r="BU6" s="51">
        <f t="shared" si="0"/>
        <v>2020</v>
      </c>
      <c r="BV6" s="51">
        <f t="shared" si="0"/>
        <v>2020</v>
      </c>
      <c r="BW6" s="51">
        <f t="shared" si="0"/>
        <v>2020</v>
      </c>
      <c r="BX6" s="51">
        <f t="shared" si="0"/>
        <v>2020</v>
      </c>
      <c r="BY6" s="51">
        <f t="shared" si="0"/>
        <v>2020</v>
      </c>
    </row>
    <row r="7" spans="1:82" s="59" customFormat="1" ht="13.95" customHeight="1" x14ac:dyDescent="0.2">
      <c r="A7" s="52"/>
      <c r="B7" s="53"/>
      <c r="C7" s="53"/>
      <c r="D7" s="53"/>
      <c r="E7" s="53"/>
      <c r="F7" s="53"/>
      <c r="G7" s="53"/>
      <c r="H7" s="54"/>
      <c r="I7" s="54"/>
      <c r="J7" s="53"/>
      <c r="K7" s="53"/>
      <c r="L7" s="53"/>
      <c r="M7" s="53"/>
      <c r="N7" s="53"/>
      <c r="O7" s="53"/>
      <c r="P7" s="55"/>
      <c r="Q7" s="56"/>
      <c r="R7" s="57" t="str">
        <f>TEXT((DATE(R6,1,3)-WEEKDAY(DATE(R6,1,3))+7*R8),"mmm")</f>
        <v>févr</v>
      </c>
      <c r="S7" s="57" t="str">
        <f t="shared" ref="S7:BY7" si="1">TEXT((DATE(S6,1,3)-WEEKDAY(DATE(S6,1,3))+7*S8),"mmm")</f>
        <v>févr</v>
      </c>
      <c r="T7" s="57" t="str">
        <f t="shared" si="1"/>
        <v>févr</v>
      </c>
      <c r="U7" s="57" t="str">
        <f t="shared" si="1"/>
        <v>mars</v>
      </c>
      <c r="V7" s="57" t="str">
        <f t="shared" si="1"/>
        <v>mars</v>
      </c>
      <c r="W7" s="57" t="str">
        <f t="shared" si="1"/>
        <v>mars</v>
      </c>
      <c r="X7" s="57" t="str">
        <f t="shared" si="1"/>
        <v>mars</v>
      </c>
      <c r="Y7" s="57" t="str">
        <f t="shared" si="1"/>
        <v>mars</v>
      </c>
      <c r="Z7" s="57" t="str">
        <f t="shared" si="1"/>
        <v>avr</v>
      </c>
      <c r="AA7" s="57" t="str">
        <f t="shared" si="1"/>
        <v>avr</v>
      </c>
      <c r="AB7" s="57" t="str">
        <f t="shared" si="1"/>
        <v>avr</v>
      </c>
      <c r="AC7" s="57" t="str">
        <f t="shared" si="1"/>
        <v>avr</v>
      </c>
      <c r="AD7" s="57" t="str">
        <f t="shared" si="1"/>
        <v>mai</v>
      </c>
      <c r="AE7" s="57" t="str">
        <f t="shared" si="1"/>
        <v>mai</v>
      </c>
      <c r="AF7" s="57" t="str">
        <f t="shared" si="1"/>
        <v>mai</v>
      </c>
      <c r="AG7" s="57" t="str">
        <f t="shared" si="1"/>
        <v>mai</v>
      </c>
      <c r="AH7" s="57" t="str">
        <f t="shared" si="1"/>
        <v>juin</v>
      </c>
      <c r="AI7" s="57" t="str">
        <f t="shared" si="1"/>
        <v>juin</v>
      </c>
      <c r="AJ7" s="57" t="str">
        <f t="shared" si="1"/>
        <v>juin</v>
      </c>
      <c r="AK7" s="57" t="str">
        <f t="shared" si="1"/>
        <v>juin</v>
      </c>
      <c r="AL7" s="57" t="str">
        <f t="shared" si="1"/>
        <v>juin</v>
      </c>
      <c r="AM7" s="57" t="str">
        <f t="shared" si="1"/>
        <v>juil</v>
      </c>
      <c r="AN7" s="57" t="str">
        <f t="shared" si="1"/>
        <v>juil</v>
      </c>
      <c r="AO7" s="57" t="str">
        <f t="shared" si="1"/>
        <v>juil</v>
      </c>
      <c r="AP7" s="57" t="str">
        <f t="shared" si="1"/>
        <v>juil</v>
      </c>
      <c r="AQ7" s="57" t="str">
        <f t="shared" si="1"/>
        <v>août</v>
      </c>
      <c r="AR7" s="57" t="str">
        <f t="shared" si="1"/>
        <v>août</v>
      </c>
      <c r="AS7" s="57" t="str">
        <f t="shared" si="1"/>
        <v>août</v>
      </c>
      <c r="AT7" s="57" t="str">
        <f t="shared" si="1"/>
        <v>août</v>
      </c>
      <c r="AU7" s="57" t="str">
        <f t="shared" si="1"/>
        <v>août</v>
      </c>
      <c r="AV7" s="57" t="str">
        <f t="shared" si="1"/>
        <v>sept</v>
      </c>
      <c r="AW7" s="57" t="str">
        <f t="shared" si="1"/>
        <v>sept</v>
      </c>
      <c r="AX7" s="57" t="str">
        <f t="shared" si="1"/>
        <v>sept</v>
      </c>
      <c r="AY7" s="57" t="str">
        <f t="shared" si="1"/>
        <v>sept</v>
      </c>
      <c r="AZ7" s="57" t="str">
        <f t="shared" si="1"/>
        <v>oct</v>
      </c>
      <c r="BA7" s="57" t="str">
        <f t="shared" si="1"/>
        <v>oct</v>
      </c>
      <c r="BB7" s="57" t="str">
        <f t="shared" si="1"/>
        <v>oct</v>
      </c>
      <c r="BC7" s="57" t="str">
        <f t="shared" si="1"/>
        <v>oct</v>
      </c>
      <c r="BD7" s="57" t="str">
        <f t="shared" si="1"/>
        <v>nov</v>
      </c>
      <c r="BE7" s="57" t="str">
        <f t="shared" si="1"/>
        <v>nov</v>
      </c>
      <c r="BF7" s="57" t="str">
        <f t="shared" si="1"/>
        <v>nov</v>
      </c>
      <c r="BG7" s="57" t="str">
        <f t="shared" si="1"/>
        <v>nov</v>
      </c>
      <c r="BH7" s="57" t="str">
        <f t="shared" si="1"/>
        <v>nov</v>
      </c>
      <c r="BI7" s="57" t="str">
        <f t="shared" si="1"/>
        <v>déc</v>
      </c>
      <c r="BJ7" s="57" t="str">
        <f t="shared" si="1"/>
        <v>déc</v>
      </c>
      <c r="BK7" s="57" t="str">
        <f t="shared" si="1"/>
        <v>déc</v>
      </c>
      <c r="BL7" s="57" t="str">
        <f t="shared" si="1"/>
        <v>déc</v>
      </c>
      <c r="BM7" s="57" t="str">
        <f t="shared" si="1"/>
        <v>janv</v>
      </c>
      <c r="BN7" s="57" t="str">
        <f t="shared" si="1"/>
        <v>janv</v>
      </c>
      <c r="BO7" s="57" t="str">
        <f t="shared" si="1"/>
        <v>janv</v>
      </c>
      <c r="BP7" s="57" t="str">
        <f t="shared" si="1"/>
        <v>janv</v>
      </c>
      <c r="BQ7" s="57" t="str">
        <f t="shared" si="1"/>
        <v>févr</v>
      </c>
      <c r="BR7" s="57" t="str">
        <f t="shared" si="1"/>
        <v>févr</v>
      </c>
      <c r="BS7" s="57" t="str">
        <f t="shared" si="1"/>
        <v>févr</v>
      </c>
      <c r="BT7" s="57" t="str">
        <f t="shared" si="1"/>
        <v>févr</v>
      </c>
      <c r="BU7" s="57" t="str">
        <f t="shared" si="1"/>
        <v>févr</v>
      </c>
      <c r="BV7" s="57" t="str">
        <f t="shared" si="1"/>
        <v>mars</v>
      </c>
      <c r="BW7" s="57" t="str">
        <f t="shared" si="1"/>
        <v>mars</v>
      </c>
      <c r="BX7" s="57" t="str">
        <f t="shared" si="1"/>
        <v>mars</v>
      </c>
      <c r="BY7" s="57" t="str">
        <f t="shared" si="1"/>
        <v>mars</v>
      </c>
      <c r="BZ7" s="58"/>
      <c r="CA7" s="58"/>
      <c r="CB7" s="58"/>
      <c r="CC7" s="58"/>
      <c r="CD7" s="58"/>
    </row>
    <row r="8" spans="1:82" s="73" customFormat="1" ht="10.199999999999999" customHeight="1" x14ac:dyDescent="0.2">
      <c r="A8" s="60" t="s">
        <v>14</v>
      </c>
      <c r="B8" s="61" t="s">
        <v>15</v>
      </c>
      <c r="C8" s="61" t="s">
        <v>16</v>
      </c>
      <c r="D8" s="61" t="s">
        <v>17</v>
      </c>
      <c r="E8" s="62" t="s">
        <v>18</v>
      </c>
      <c r="F8" s="63"/>
      <c r="G8" s="63"/>
      <c r="H8" s="64"/>
      <c r="I8" s="65"/>
      <c r="J8" s="66" t="s">
        <v>19</v>
      </c>
      <c r="K8" s="67"/>
      <c r="L8" s="67"/>
      <c r="M8" s="67"/>
      <c r="N8" s="68"/>
      <c r="O8" s="69" t="s">
        <v>7</v>
      </c>
      <c r="P8" s="70" t="s">
        <v>20</v>
      </c>
      <c r="Q8" s="56"/>
      <c r="R8" s="71">
        <f>Q3</f>
        <v>6</v>
      </c>
      <c r="S8" s="71">
        <f>VALUE(IF(R8=VLOOKUP(R6,[1]Liste!$A$3:$B$13,2,FALSE),"1",R8+1))</f>
        <v>7</v>
      </c>
      <c r="T8" s="71">
        <f>VALUE(IF(S8=VLOOKUP(S6,[1]Liste!$A$3:$B$13,2,FALSE),"1",S8+1))</f>
        <v>8</v>
      </c>
      <c r="U8" s="71">
        <f>VALUE(IF(T8=VLOOKUP(T6,[1]Liste!$A$3:$B$13,2,FALSE),"1",T8+1))</f>
        <v>9</v>
      </c>
      <c r="V8" s="71">
        <f>VALUE(IF(U8=VLOOKUP(U6,[1]Liste!$A$3:$B$13,2,FALSE),"1",U8+1))</f>
        <v>10</v>
      </c>
      <c r="W8" s="71">
        <f>VALUE(IF(V8=VLOOKUP(V6,[1]Liste!$A$3:$B$13,2,FALSE),"1",V8+1))</f>
        <v>11</v>
      </c>
      <c r="X8" s="71">
        <f>VALUE(IF(W8=VLOOKUP(W6,[1]Liste!$A$3:$B$13,2,FALSE),"1",W8+1))</f>
        <v>12</v>
      </c>
      <c r="Y8" s="71">
        <f>VALUE(IF(X8=VLOOKUP(X6,[1]Liste!$A$3:$B$13,2,FALSE),"1",X8+1))</f>
        <v>13</v>
      </c>
      <c r="Z8" s="71">
        <f>VALUE(IF(Y8=VLOOKUP(Y6,[1]Liste!$A$3:$B$13,2,FALSE),"1",Y8+1))</f>
        <v>14</v>
      </c>
      <c r="AA8" s="71">
        <f>VALUE(IF(Z8=VLOOKUP(Z6,[1]Liste!$A$3:$B$13,2,FALSE),"1",Z8+1))</f>
        <v>15</v>
      </c>
      <c r="AB8" s="71">
        <f>VALUE(IF(AA8=VLOOKUP(AA6,[1]Liste!$A$3:$B$13,2,FALSE),"1",AA8+1))</f>
        <v>16</v>
      </c>
      <c r="AC8" s="71">
        <f>VALUE(IF(AB8=VLOOKUP(AB6,[1]Liste!$A$3:$B$13,2,FALSE),"1",AB8+1))</f>
        <v>17</v>
      </c>
      <c r="AD8" s="71">
        <f>VALUE(IF(AC8=VLOOKUP(AC6,[1]Liste!$A$3:$B$13,2,FALSE),"1",AC8+1))</f>
        <v>18</v>
      </c>
      <c r="AE8" s="71">
        <f>VALUE(IF(AD8=VLOOKUP(AD6,[1]Liste!$A$3:$B$13,2,FALSE),"1",AD8+1))</f>
        <v>19</v>
      </c>
      <c r="AF8" s="71">
        <f>VALUE(IF(AE8=VLOOKUP(AE6,[1]Liste!$A$3:$B$13,2,FALSE),"1",AE8+1))</f>
        <v>20</v>
      </c>
      <c r="AG8" s="71">
        <f>VALUE(IF(AF8=VLOOKUP(AF6,[1]Liste!$A$3:$B$13,2,FALSE),"1",AF8+1))</f>
        <v>21</v>
      </c>
      <c r="AH8" s="71">
        <f>VALUE(IF(AG8=VLOOKUP(AG6,[1]Liste!$A$3:$B$13,2,FALSE),"1",AG8+1))</f>
        <v>22</v>
      </c>
      <c r="AI8" s="71">
        <f>VALUE(IF(AH8=VLOOKUP(AH6,[1]Liste!$A$3:$B$13,2,FALSE),"1",AH8+1))</f>
        <v>23</v>
      </c>
      <c r="AJ8" s="71">
        <f>VALUE(IF(AI8=VLOOKUP(AI6,[1]Liste!$A$3:$B$13,2,FALSE),"1",AI8+1))</f>
        <v>24</v>
      </c>
      <c r="AK8" s="71">
        <f>VALUE(IF(AJ8=VLOOKUP(AJ6,[1]Liste!$A$3:$B$13,2,FALSE),"1",AJ8+1))</f>
        <v>25</v>
      </c>
      <c r="AL8" s="71">
        <f>VALUE(IF(AK8=VLOOKUP(AK6,[1]Liste!$A$3:$B$13,2,FALSE),"1",AK8+1))</f>
        <v>26</v>
      </c>
      <c r="AM8" s="71">
        <f>VALUE(IF(AL8=VLOOKUP(AL6,[1]Liste!$A$3:$B$13,2,FALSE),"1",AL8+1))</f>
        <v>27</v>
      </c>
      <c r="AN8" s="71">
        <f>VALUE(IF(AM8=VLOOKUP(AM6,[1]Liste!$A$3:$B$13,2,FALSE),"1",AM8+1))</f>
        <v>28</v>
      </c>
      <c r="AO8" s="71">
        <f>VALUE(IF(AN8=VLOOKUP(AN6,[1]Liste!$A$3:$B$13,2,FALSE),"1",AN8+1))</f>
        <v>29</v>
      </c>
      <c r="AP8" s="71">
        <f>VALUE(IF(AO8=VLOOKUP(AO6,[1]Liste!$A$3:$B$13,2,FALSE),"1",AO8+1))</f>
        <v>30</v>
      </c>
      <c r="AQ8" s="71">
        <f>VALUE(IF(AP8=VLOOKUP(AP6,[1]Liste!$A$3:$B$13,2,FALSE),"1",AP8+1))</f>
        <v>31</v>
      </c>
      <c r="AR8" s="71">
        <f>VALUE(IF(AQ8=VLOOKUP(AQ6,[1]Liste!$A$3:$B$13,2,FALSE),"1",AQ8+1))</f>
        <v>32</v>
      </c>
      <c r="AS8" s="71">
        <f>VALUE(IF(AR8=VLOOKUP(AR6,[1]Liste!$A$3:$B$13,2,FALSE),"1",AR8+1))</f>
        <v>33</v>
      </c>
      <c r="AT8" s="71">
        <f>VALUE(IF(AS8=VLOOKUP(AS6,[1]Liste!$A$3:$B$13,2,FALSE),"1",AS8+1))</f>
        <v>34</v>
      </c>
      <c r="AU8" s="71">
        <f>VALUE(IF(AT8=VLOOKUP(AT6,[1]Liste!$A$3:$B$13,2,FALSE),"1",AT8+1))</f>
        <v>35</v>
      </c>
      <c r="AV8" s="71">
        <f>VALUE(IF(AU8=VLOOKUP(AU6,[1]Liste!$A$3:$B$13,2,FALSE),"1",AU8+1))</f>
        <v>36</v>
      </c>
      <c r="AW8" s="71">
        <f>VALUE(IF(AV8=VLOOKUP(AV6,[1]Liste!$A$3:$B$13,2,FALSE),"1",AV8+1))</f>
        <v>37</v>
      </c>
      <c r="AX8" s="71">
        <f>VALUE(IF(AW8=VLOOKUP(AW6,[1]Liste!$A$3:$B$13,2,FALSE),"1",AW8+1))</f>
        <v>38</v>
      </c>
      <c r="AY8" s="71">
        <f>VALUE(IF(AX8=VLOOKUP(AX6,[1]Liste!$A$3:$B$13,2,FALSE),"1",AX8+1))</f>
        <v>39</v>
      </c>
      <c r="AZ8" s="71">
        <f>VALUE(IF(AY8=VLOOKUP(AY6,[1]Liste!$A$3:$B$13,2,FALSE),"1",AY8+1))</f>
        <v>40</v>
      </c>
      <c r="BA8" s="71">
        <f>VALUE(IF(AZ8=VLOOKUP(AZ6,[1]Liste!$A$3:$B$13,2,FALSE),"1",AZ8+1))</f>
        <v>41</v>
      </c>
      <c r="BB8" s="71">
        <f>VALUE(IF(BA8=VLOOKUP(BA6,[1]Liste!$A$3:$B$13,2,FALSE),"1",BA8+1))</f>
        <v>42</v>
      </c>
      <c r="BC8" s="71">
        <f>VALUE(IF(BB8=VLOOKUP(BB6,[1]Liste!$A$3:$B$13,2,FALSE),"1",BB8+1))</f>
        <v>43</v>
      </c>
      <c r="BD8" s="71">
        <f>VALUE(IF(BC8=VLOOKUP(BC6,[1]Liste!$A$3:$B$13,2,FALSE),"1",BC8+1))</f>
        <v>44</v>
      </c>
      <c r="BE8" s="71">
        <f>VALUE(IF(BD8=VLOOKUP(BD6,[1]Liste!$A$3:$B$13,2,FALSE),"1",BD8+1))</f>
        <v>45</v>
      </c>
      <c r="BF8" s="71">
        <f>VALUE(IF(BE8=VLOOKUP(BE6,[1]Liste!$A$3:$B$13,2,FALSE),"1",BE8+1))</f>
        <v>46</v>
      </c>
      <c r="BG8" s="71">
        <f>VALUE(IF(BF8=VLOOKUP(BF6,[1]Liste!$A$3:$B$13,2,FALSE),"1",BF8+1))</f>
        <v>47</v>
      </c>
      <c r="BH8" s="71">
        <f>VALUE(IF(BG8=VLOOKUP(BG6,[1]Liste!$A$3:$B$13,2,FALSE),"1",BG8+1))</f>
        <v>48</v>
      </c>
      <c r="BI8" s="71">
        <f>VALUE(IF(BH8=VLOOKUP(BH6,[1]Liste!$A$3:$B$13,2,FALSE),"1",BH8+1))</f>
        <v>49</v>
      </c>
      <c r="BJ8" s="71">
        <f>VALUE(IF(BI8=VLOOKUP(BI6,[1]Liste!$A$3:$B$13,2,FALSE),"1",BI8+1))</f>
        <v>50</v>
      </c>
      <c r="BK8" s="71">
        <f>VALUE(IF(BJ8=VLOOKUP(BJ6,[1]Liste!$A$3:$B$13,2,FALSE),"1",BJ8+1))</f>
        <v>51</v>
      </c>
      <c r="BL8" s="71">
        <f>VALUE(IF(BK8=VLOOKUP(BK6,[1]Liste!$A$3:$B$13,2,FALSE),"1",BK8+1))</f>
        <v>52</v>
      </c>
      <c r="BM8" s="71">
        <f>VALUE(IF(BL8=VLOOKUP(BL6,[1]Liste!$A$3:$B$13,2,FALSE),"1",BL8+1))</f>
        <v>1</v>
      </c>
      <c r="BN8" s="71">
        <f>VALUE(IF(BM8=VLOOKUP(BM6,[1]Liste!$A$3:$B$13,2,FALSE),"1",BM8+1))</f>
        <v>2</v>
      </c>
      <c r="BO8" s="71">
        <f>VALUE(IF(BN8=VLOOKUP(BN6,[1]Liste!$A$3:$B$13,2,FALSE),"1",BN8+1))</f>
        <v>3</v>
      </c>
      <c r="BP8" s="71">
        <f>VALUE(IF(BO8=VLOOKUP(BO6,[1]Liste!$A$3:$B$13,2,FALSE),"1",BO8+1))</f>
        <v>4</v>
      </c>
      <c r="BQ8" s="71">
        <f>VALUE(IF(BP8=VLOOKUP(BP6,[1]Liste!$A$3:$B$13,2,FALSE),"1",BP8+1))</f>
        <v>5</v>
      </c>
      <c r="BR8" s="71">
        <f>VALUE(IF(BQ8=VLOOKUP(BQ6,[1]Liste!$A$3:$B$13,2,FALSE),"1",BQ8+1))</f>
        <v>6</v>
      </c>
      <c r="BS8" s="71">
        <f>VALUE(IF(BR8=VLOOKUP(BR6,[1]Liste!$A$3:$B$13,2,FALSE),"1",BR8+1))</f>
        <v>7</v>
      </c>
      <c r="BT8" s="71">
        <f>VALUE(IF(BS8=VLOOKUP(BS6,[1]Liste!$A$3:$B$13,2,FALSE),"1",BS8+1))</f>
        <v>8</v>
      </c>
      <c r="BU8" s="71">
        <f>VALUE(IF(BT8=VLOOKUP(BT6,[1]Liste!$A$3:$B$13,2,FALSE),"1",BT8+1))</f>
        <v>9</v>
      </c>
      <c r="BV8" s="71">
        <f>VALUE(IF(BU8=VLOOKUP(BU6,[1]Liste!$A$3:$B$13,2,FALSE),"1",BU8+1))</f>
        <v>10</v>
      </c>
      <c r="BW8" s="71">
        <f>VALUE(IF(BV8=VLOOKUP(BV6,[1]Liste!$A$3:$B$13,2,FALSE),"1",BV8+1))</f>
        <v>11</v>
      </c>
      <c r="BX8" s="71">
        <f>VALUE(IF(BW8=VLOOKUP(BW6,[1]Liste!$A$3:$B$13,2,FALSE),"1",BW8+1))</f>
        <v>12</v>
      </c>
      <c r="BY8" s="71">
        <f>VALUE(IF(BX8=VLOOKUP(BX6,[1]Liste!$A$3:$B$13,2,FALSE),"1",BX8+1))</f>
        <v>13</v>
      </c>
      <c r="BZ8" s="72" t="s">
        <v>21</v>
      </c>
      <c r="CA8" s="72" t="s">
        <v>22</v>
      </c>
      <c r="CB8" s="72" t="s">
        <v>6</v>
      </c>
      <c r="CC8" s="72" t="s">
        <v>23</v>
      </c>
      <c r="CD8" s="72" t="s">
        <v>24</v>
      </c>
    </row>
    <row r="9" spans="1:82" s="73" customFormat="1" ht="15" customHeight="1" x14ac:dyDescent="0.2">
      <c r="A9" s="74"/>
      <c r="B9" s="75"/>
      <c r="C9" s="75"/>
      <c r="D9" s="75"/>
      <c r="E9" s="66" t="s">
        <v>6</v>
      </c>
      <c r="F9" s="68"/>
      <c r="G9" s="76" t="s">
        <v>24</v>
      </c>
      <c r="H9" s="77" t="s">
        <v>23</v>
      </c>
      <c r="I9" s="78"/>
      <c r="J9" s="66" t="s">
        <v>6</v>
      </c>
      <c r="K9" s="68"/>
      <c r="L9" s="79" t="s">
        <v>24</v>
      </c>
      <c r="M9" s="66" t="s">
        <v>23</v>
      </c>
      <c r="N9" s="68"/>
      <c r="O9" s="80"/>
      <c r="P9" s="81"/>
      <c r="Q9" s="56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2"/>
      <c r="BB9" s="82"/>
      <c r="BC9" s="82"/>
      <c r="BD9" s="82"/>
      <c r="BE9" s="82"/>
      <c r="BF9" s="82"/>
      <c r="BG9" s="82"/>
      <c r="BH9" s="82"/>
      <c r="BI9" s="82"/>
      <c r="BJ9" s="82"/>
      <c r="BK9" s="82"/>
      <c r="BL9" s="82"/>
      <c r="BM9" s="82"/>
      <c r="BN9" s="82"/>
      <c r="BO9" s="82"/>
      <c r="BP9" s="82"/>
      <c r="BQ9" s="82"/>
      <c r="BR9" s="82"/>
      <c r="BS9" s="82"/>
      <c r="BT9" s="82"/>
      <c r="BU9" s="82"/>
      <c r="BV9" s="82"/>
      <c r="BW9" s="82"/>
      <c r="BX9" s="82"/>
      <c r="BY9" s="82"/>
      <c r="BZ9" s="83"/>
      <c r="CA9" s="83"/>
      <c r="CB9" s="83"/>
      <c r="CC9" s="83"/>
      <c r="CD9" s="83"/>
    </row>
    <row r="10" spans="1:82" s="73" customFormat="1" ht="15.6" customHeight="1" x14ac:dyDescent="0.2">
      <c r="A10" s="84"/>
      <c r="B10" s="85"/>
      <c r="C10" s="85"/>
      <c r="D10" s="85"/>
      <c r="E10" s="86" t="s">
        <v>25</v>
      </c>
      <c r="F10" s="86" t="s">
        <v>26</v>
      </c>
      <c r="G10" s="87"/>
      <c r="H10" s="88" t="s">
        <v>25</v>
      </c>
      <c r="I10" s="88" t="s">
        <v>26</v>
      </c>
      <c r="J10" s="86" t="s">
        <v>25</v>
      </c>
      <c r="K10" s="86" t="s">
        <v>26</v>
      </c>
      <c r="L10" s="89"/>
      <c r="M10" s="86" t="s">
        <v>25</v>
      </c>
      <c r="N10" s="90" t="s">
        <v>26</v>
      </c>
      <c r="O10" s="91"/>
      <c r="P10" s="92"/>
      <c r="Q10" s="93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3"/>
      <c r="CA10" s="83"/>
      <c r="CB10" s="83"/>
      <c r="CC10" s="83"/>
      <c r="CD10" s="83"/>
    </row>
    <row r="11" spans="1:82" s="113" customFormat="1" ht="12.9" customHeight="1" thickBot="1" x14ac:dyDescent="0.25">
      <c r="A11" s="94" t="s">
        <v>27</v>
      </c>
      <c r="B11" s="95" t="s">
        <v>28</v>
      </c>
      <c r="C11" s="96" t="s">
        <v>9</v>
      </c>
      <c r="D11" s="97"/>
      <c r="E11" s="98">
        <v>9</v>
      </c>
      <c r="F11" s="99">
        <v>2019</v>
      </c>
      <c r="G11" s="100"/>
      <c r="H11" s="101">
        <f>IF(E11=VLOOKUP(F11,[1]Liste!$A$3:$B$13,2,FALSE),GANTT!G11,IF((GANTT!E11+GANTT!G11)&gt;VLOOKUP(GANTT!F11,[1]Liste!$A$3:$B$13,2,FALSE),(GANTT!E11+GANTT!G11-VLOOKUP(GANTT!F11,[1]Liste!$A$3:$B$13,2,FALSE)),GANTT!E11+GANTT!G11))</f>
        <v>9</v>
      </c>
      <c r="I11" s="102">
        <f>IF(OR(E11=VLOOKUP(F11,[1]Liste!$A$3:$B$13,2,FALSE),(GANTT!E11+GANTT!G11)&gt;VLOOKUP(F11,[1]Liste!$A$3:$B$13,2,FALSE)),GANTT!F11+1,GANTT!F11)</f>
        <v>2019</v>
      </c>
      <c r="J11" s="103">
        <f t="shared" ref="J11:N19" si="2">VALUE(E11)</f>
        <v>9</v>
      </c>
      <c r="K11" s="104">
        <f t="shared" si="2"/>
        <v>2019</v>
      </c>
      <c r="L11" s="105">
        <f t="shared" si="2"/>
        <v>0</v>
      </c>
      <c r="M11" s="104">
        <f t="shared" si="2"/>
        <v>9</v>
      </c>
      <c r="N11" s="106">
        <f t="shared" si="2"/>
        <v>2019</v>
      </c>
      <c r="O11" s="107">
        <v>1</v>
      </c>
      <c r="P11" s="108" t="str">
        <f t="shared" ref="P11:P34" si="3">IF($O11=100%,"Terminée",IF(AND($M11&lt;$Q$6,$N11&lt;=$Q$5,$O11&lt;100%),"En retard",IF(AND($J11&gt;$Q$6,$K11&gt;=$Q$5),"Non commencée","En cours")))</f>
        <v>Terminée</v>
      </c>
      <c r="Q11" s="109"/>
      <c r="R11" s="110"/>
      <c r="S11" s="110"/>
      <c r="T11" s="110"/>
      <c r="U11" s="110"/>
      <c r="V11" s="110"/>
      <c r="W11" s="110"/>
      <c r="X11" s="110"/>
      <c r="Y11" s="110"/>
      <c r="Z11" s="110"/>
      <c r="AA11" s="110"/>
      <c r="AB11" s="110"/>
      <c r="AC11" s="110"/>
      <c r="AD11" s="110"/>
      <c r="AE11" s="110"/>
      <c r="AF11" s="110"/>
      <c r="AG11" s="110"/>
      <c r="AH11" s="110"/>
      <c r="AI11" s="110"/>
      <c r="AJ11" s="110"/>
      <c r="AK11" s="110"/>
      <c r="AL11" s="110"/>
      <c r="AM11" s="110"/>
      <c r="AN11" s="110"/>
      <c r="AO11" s="110"/>
      <c r="AP11" s="110"/>
      <c r="AQ11" s="110"/>
      <c r="AR11" s="110"/>
      <c r="AS11" s="110"/>
      <c r="AT11" s="110"/>
      <c r="AU11" s="110"/>
      <c r="AV11" s="110"/>
      <c r="AW11" s="110"/>
      <c r="AX11" s="110"/>
      <c r="AY11" s="110"/>
      <c r="AZ11" s="110"/>
      <c r="BA11" s="110"/>
      <c r="BB11" s="110"/>
      <c r="BC11" s="110"/>
      <c r="BD11" s="110"/>
      <c r="BE11" s="110"/>
      <c r="BF11" s="110"/>
      <c r="BG11" s="110"/>
      <c r="BH11" s="110"/>
      <c r="BI11" s="110"/>
      <c r="BJ11" s="110"/>
      <c r="BK11" s="110"/>
      <c r="BL11" s="110"/>
      <c r="BM11" s="110"/>
      <c r="BN11" s="110"/>
      <c r="BO11" s="110"/>
      <c r="BP11" s="110"/>
      <c r="BQ11" s="110"/>
      <c r="BR11" s="110"/>
      <c r="BS11" s="110"/>
      <c r="BT11" s="110"/>
      <c r="BU11" s="110"/>
      <c r="BV11" s="110"/>
      <c r="BW11" s="110"/>
      <c r="BX11" s="110"/>
      <c r="BY11" s="110"/>
      <c r="BZ11" s="111" t="str">
        <f>IF(OR($E11&lt;$J11,$H11&lt;$M11),"OK","NO")</f>
        <v>NO</v>
      </c>
      <c r="CA11" s="111" t="str">
        <f t="shared" ref="CA11:CA34" si="4">IF(AND($BZ11="OK",$H11&lt;$M11),"OK",IF($BZ11="NO","","NO"))</f>
        <v/>
      </c>
      <c r="CB11" s="112">
        <f t="shared" ref="CB11:CB34" si="5">DATE($K11,1,3)-WEEKDAY(DATE($K11,1,3),3)+7*($J11-1)</f>
        <v>43521</v>
      </c>
      <c r="CC11" s="112">
        <f t="shared" ref="CC11:CC34" si="6">DATE($N11,1,3)-WEEKDAY(DATE($N11,1,3),3)+7*($M11-1)</f>
        <v>43521</v>
      </c>
      <c r="CD11" s="111">
        <f>CC11-CB11+1</f>
        <v>1</v>
      </c>
    </row>
    <row r="12" spans="1:82" s="113" customFormat="1" ht="12.9" customHeight="1" thickBot="1" x14ac:dyDescent="0.25">
      <c r="A12" s="114" t="s">
        <v>29</v>
      </c>
      <c r="B12" s="97" t="s">
        <v>30</v>
      </c>
      <c r="C12" s="96"/>
      <c r="D12" s="97"/>
      <c r="E12" s="115">
        <v>10</v>
      </c>
      <c r="F12" s="99">
        <v>2019</v>
      </c>
      <c r="G12" s="116">
        <v>3</v>
      </c>
      <c r="H12" s="117">
        <f>IF(E12=VLOOKUP(F12,[1]Liste!$A$3:$B$13,2,FALSE),GANTT!G12,IF((GANTT!E12+GANTT!G12)&gt;VLOOKUP(GANTT!F12,[1]Liste!$A$3:$B$13,2,FALSE),(GANTT!E12+GANTT!G12-VLOOKUP(GANTT!F12,[1]Liste!$A$3:$B$13,2,FALSE)),GANTT!E12+GANTT!G12))</f>
        <v>13</v>
      </c>
      <c r="I12" s="118">
        <f>IF(OR(E12=VLOOKUP(F12,[1]Liste!$A$3:$B$13,2,FALSE),(GANTT!E12+GANTT!G12)&gt;VLOOKUP(F12,[1]Liste!$A$3:$B$13,2,FALSE)),GANTT!F12+1,GANTT!F12)</f>
        <v>2019</v>
      </c>
      <c r="J12" s="119">
        <v>8</v>
      </c>
      <c r="K12" s="120">
        <f t="shared" si="2"/>
        <v>2019</v>
      </c>
      <c r="L12" s="121">
        <f t="shared" si="2"/>
        <v>3</v>
      </c>
      <c r="M12" s="120">
        <v>12</v>
      </c>
      <c r="N12" s="122">
        <f t="shared" si="2"/>
        <v>2019</v>
      </c>
      <c r="O12" s="107">
        <v>1</v>
      </c>
      <c r="P12" s="108" t="str">
        <f t="shared" si="3"/>
        <v>Terminée</v>
      </c>
      <c r="Q12" s="109"/>
      <c r="R12" s="110"/>
      <c r="S12" s="110"/>
      <c r="T12" s="110"/>
      <c r="U12" s="110"/>
      <c r="V12" s="110"/>
      <c r="W12" s="110"/>
      <c r="X12" s="110"/>
      <c r="Y12" s="110"/>
      <c r="Z12" s="110"/>
      <c r="AA12" s="110"/>
      <c r="AB12" s="110"/>
      <c r="AC12" s="110"/>
      <c r="AD12" s="110"/>
      <c r="AE12" s="110"/>
      <c r="AF12" s="110"/>
      <c r="AG12" s="110"/>
      <c r="AH12" s="110"/>
      <c r="AI12" s="110"/>
      <c r="AJ12" s="110"/>
      <c r="AK12" s="110"/>
      <c r="AL12" s="110"/>
      <c r="AM12" s="110"/>
      <c r="AN12" s="110"/>
      <c r="AO12" s="110"/>
      <c r="AP12" s="110"/>
      <c r="AQ12" s="110"/>
      <c r="AR12" s="110"/>
      <c r="AS12" s="110"/>
      <c r="AT12" s="110"/>
      <c r="AU12" s="110"/>
      <c r="AV12" s="110"/>
      <c r="AW12" s="110"/>
      <c r="AX12" s="110"/>
      <c r="AY12" s="110"/>
      <c r="AZ12" s="110"/>
      <c r="BA12" s="110"/>
      <c r="BB12" s="110"/>
      <c r="BC12" s="110"/>
      <c r="BD12" s="110"/>
      <c r="BE12" s="110"/>
      <c r="BF12" s="110"/>
      <c r="BG12" s="110"/>
      <c r="BH12" s="110"/>
      <c r="BI12" s="110"/>
      <c r="BJ12" s="110"/>
      <c r="BK12" s="110"/>
      <c r="BL12" s="110"/>
      <c r="BM12" s="110"/>
      <c r="BN12" s="110"/>
      <c r="BO12" s="110"/>
      <c r="BP12" s="110"/>
      <c r="BQ12" s="110"/>
      <c r="BR12" s="110"/>
      <c r="BS12" s="110"/>
      <c r="BT12" s="110"/>
      <c r="BU12" s="110"/>
      <c r="BV12" s="110"/>
      <c r="BW12" s="110"/>
      <c r="BX12" s="110"/>
      <c r="BY12" s="110"/>
      <c r="BZ12" s="111" t="str">
        <f t="shared" ref="BZ12:BZ34" si="7">IF(OR($E12&lt;$J12,$H12&lt;$M12),"OK","NO")</f>
        <v>NO</v>
      </c>
      <c r="CA12" s="111" t="str">
        <f t="shared" si="4"/>
        <v/>
      </c>
      <c r="CB12" s="112">
        <f t="shared" si="5"/>
        <v>43514</v>
      </c>
      <c r="CC12" s="112">
        <f t="shared" si="6"/>
        <v>43542</v>
      </c>
      <c r="CD12" s="111">
        <f t="shared" ref="CD12:CD34" si="8">CC12-CB12+1</f>
        <v>29</v>
      </c>
    </row>
    <row r="13" spans="1:82" s="113" customFormat="1" ht="12.6" customHeight="1" thickBot="1" x14ac:dyDescent="0.25">
      <c r="A13" s="114" t="s">
        <v>31</v>
      </c>
      <c r="B13" s="97" t="s">
        <v>32</v>
      </c>
      <c r="C13" s="96"/>
      <c r="D13" s="97"/>
      <c r="E13" s="115"/>
      <c r="F13" s="99">
        <v>2019</v>
      </c>
      <c r="G13" s="116"/>
      <c r="H13" s="117">
        <f>IF(E13=VLOOKUP(F13,[1]Liste!$A$3:$B$13,2,FALSE),GANTT!G13,IF((GANTT!E13+GANTT!G13)&gt;VLOOKUP(GANTT!F13,[1]Liste!$A$3:$B$13,2,FALSE),(GANTT!E13+GANTT!G13-VLOOKUP(GANTT!F13,[1]Liste!$A$3:$B$13,2,FALSE)),GANTT!E13+GANTT!G13))</f>
        <v>0</v>
      </c>
      <c r="I13" s="118">
        <f>IF(OR(E13=VLOOKUP(F13,[1]Liste!$A$3:$B$13,2,FALSE),(GANTT!E13+GANTT!G13)&gt;VLOOKUP(F13,[1]Liste!$A$3:$B$13,2,FALSE)),GANTT!F13+1,GANTT!F13)</f>
        <v>2019</v>
      </c>
      <c r="J13" s="119">
        <f t="shared" ref="J13:N21" si="9">VALUE(E13)</f>
        <v>0</v>
      </c>
      <c r="K13" s="120">
        <f t="shared" si="2"/>
        <v>2019</v>
      </c>
      <c r="L13" s="121">
        <f t="shared" si="2"/>
        <v>0</v>
      </c>
      <c r="M13" s="120">
        <f t="shared" si="2"/>
        <v>0</v>
      </c>
      <c r="N13" s="122">
        <f t="shared" si="2"/>
        <v>2019</v>
      </c>
      <c r="O13" s="107">
        <v>0</v>
      </c>
      <c r="P13" s="108" t="str">
        <f t="shared" ca="1" si="3"/>
        <v>En retard</v>
      </c>
      <c r="Q13" s="109"/>
      <c r="R13" s="110"/>
      <c r="S13" s="110"/>
      <c r="T13" s="110"/>
      <c r="U13" s="110"/>
      <c r="V13" s="110"/>
      <c r="W13" s="110"/>
      <c r="X13" s="110"/>
      <c r="Y13" s="110"/>
      <c r="Z13" s="110"/>
      <c r="AA13" s="110"/>
      <c r="AB13" s="110"/>
      <c r="AC13" s="110"/>
      <c r="AD13" s="110"/>
      <c r="AE13" s="110"/>
      <c r="AF13" s="110"/>
      <c r="AG13" s="110"/>
      <c r="AH13" s="110"/>
      <c r="AI13" s="110"/>
      <c r="AJ13" s="110"/>
      <c r="AK13" s="110"/>
      <c r="AL13" s="110"/>
      <c r="AM13" s="110"/>
      <c r="AN13" s="110"/>
      <c r="AO13" s="110"/>
      <c r="AP13" s="110"/>
      <c r="AQ13" s="110"/>
      <c r="AR13" s="110"/>
      <c r="AS13" s="110"/>
      <c r="AT13" s="110"/>
      <c r="AU13" s="110"/>
      <c r="AV13" s="110"/>
      <c r="AW13" s="110"/>
      <c r="AX13" s="110"/>
      <c r="AY13" s="110"/>
      <c r="AZ13" s="110"/>
      <c r="BA13" s="110"/>
      <c r="BB13" s="110"/>
      <c r="BC13" s="110"/>
      <c r="BD13" s="110"/>
      <c r="BE13" s="110"/>
      <c r="BF13" s="110"/>
      <c r="BG13" s="110"/>
      <c r="BH13" s="110"/>
      <c r="BI13" s="110"/>
      <c r="BJ13" s="110"/>
      <c r="BK13" s="110"/>
      <c r="BL13" s="110"/>
      <c r="BM13" s="110"/>
      <c r="BN13" s="110"/>
      <c r="BO13" s="110"/>
      <c r="BP13" s="110"/>
      <c r="BQ13" s="110"/>
      <c r="BR13" s="110"/>
      <c r="BS13" s="110"/>
      <c r="BT13" s="110"/>
      <c r="BU13" s="110"/>
      <c r="BV13" s="110"/>
      <c r="BW13" s="110"/>
      <c r="BX13" s="110"/>
      <c r="BY13" s="110"/>
      <c r="BZ13" s="111" t="str">
        <f t="shared" si="7"/>
        <v>NO</v>
      </c>
      <c r="CA13" s="111" t="str">
        <f t="shared" si="4"/>
        <v/>
      </c>
      <c r="CB13" s="112">
        <f t="shared" si="5"/>
        <v>43458</v>
      </c>
      <c r="CC13" s="112">
        <f t="shared" si="6"/>
        <v>43458</v>
      </c>
      <c r="CD13" s="111">
        <f t="shared" si="8"/>
        <v>1</v>
      </c>
    </row>
    <row r="14" spans="1:82" s="113" customFormat="1" ht="12.9" customHeight="1" thickBot="1" x14ac:dyDescent="0.25">
      <c r="A14" s="114" t="s">
        <v>33</v>
      </c>
      <c r="B14" s="97" t="s">
        <v>34</v>
      </c>
      <c r="C14" s="96"/>
      <c r="D14" s="97"/>
      <c r="E14" s="115"/>
      <c r="F14" s="99">
        <v>2019</v>
      </c>
      <c r="G14" s="116"/>
      <c r="H14" s="117">
        <f>IF(E14=VLOOKUP(F14,[1]Liste!$A$3:$B$13,2,FALSE),GANTT!G14,IF((GANTT!E14+GANTT!G14)&gt;VLOOKUP(GANTT!F14,[1]Liste!$A$3:$B$13,2,FALSE),(GANTT!E14+GANTT!G14-VLOOKUP(GANTT!F14,[1]Liste!$A$3:$B$13,2,FALSE)),GANTT!E14+GANTT!G14))</f>
        <v>0</v>
      </c>
      <c r="I14" s="118">
        <f>IF(OR(E14=VLOOKUP(F14,[1]Liste!$A$3:$B$13,2,FALSE),(GANTT!E14+GANTT!G14)&gt;VLOOKUP(F14,[1]Liste!$A$3:$B$13,2,FALSE)),GANTT!F14+1,GANTT!F14)</f>
        <v>2019</v>
      </c>
      <c r="J14" s="119">
        <f t="shared" si="9"/>
        <v>0</v>
      </c>
      <c r="K14" s="120">
        <f t="shared" si="2"/>
        <v>2019</v>
      </c>
      <c r="L14" s="121">
        <f t="shared" si="2"/>
        <v>0</v>
      </c>
      <c r="M14" s="120">
        <f t="shared" si="2"/>
        <v>0</v>
      </c>
      <c r="N14" s="122">
        <f t="shared" si="2"/>
        <v>2019</v>
      </c>
      <c r="O14" s="107">
        <v>0</v>
      </c>
      <c r="P14" s="108" t="str">
        <f t="shared" ca="1" si="3"/>
        <v>En retard</v>
      </c>
      <c r="Q14" s="109"/>
      <c r="R14" s="110"/>
      <c r="S14" s="110"/>
      <c r="T14" s="110"/>
      <c r="U14" s="110"/>
      <c r="V14" s="110"/>
      <c r="W14" s="110"/>
      <c r="X14" s="110"/>
      <c r="Y14" s="110"/>
      <c r="Z14" s="110"/>
      <c r="AA14" s="110"/>
      <c r="AB14" s="110"/>
      <c r="AC14" s="110"/>
      <c r="AD14" s="110"/>
      <c r="AE14" s="110"/>
      <c r="AF14" s="110"/>
      <c r="AG14" s="110"/>
      <c r="AH14" s="110"/>
      <c r="AI14" s="110"/>
      <c r="AJ14" s="110"/>
      <c r="AK14" s="110"/>
      <c r="AL14" s="110"/>
      <c r="AM14" s="110"/>
      <c r="AN14" s="110"/>
      <c r="AO14" s="110"/>
      <c r="AP14" s="110"/>
      <c r="AQ14" s="110"/>
      <c r="AR14" s="110"/>
      <c r="AS14" s="110"/>
      <c r="AT14" s="110"/>
      <c r="AU14" s="110"/>
      <c r="AV14" s="110"/>
      <c r="AW14" s="110"/>
      <c r="AX14" s="110"/>
      <c r="AY14" s="110"/>
      <c r="AZ14" s="110"/>
      <c r="BA14" s="110"/>
      <c r="BB14" s="110"/>
      <c r="BC14" s="110"/>
      <c r="BD14" s="110"/>
      <c r="BE14" s="110"/>
      <c r="BF14" s="110"/>
      <c r="BG14" s="110"/>
      <c r="BH14" s="110"/>
      <c r="BI14" s="110"/>
      <c r="BJ14" s="110"/>
      <c r="BK14" s="110"/>
      <c r="BL14" s="110"/>
      <c r="BM14" s="110"/>
      <c r="BN14" s="110"/>
      <c r="BO14" s="110"/>
      <c r="BP14" s="110"/>
      <c r="BQ14" s="110"/>
      <c r="BR14" s="110"/>
      <c r="BS14" s="110"/>
      <c r="BT14" s="110"/>
      <c r="BU14" s="110"/>
      <c r="BV14" s="110"/>
      <c r="BW14" s="110"/>
      <c r="BX14" s="110"/>
      <c r="BY14" s="110"/>
      <c r="BZ14" s="111" t="str">
        <f t="shared" si="7"/>
        <v>NO</v>
      </c>
      <c r="CA14" s="111" t="str">
        <f t="shared" si="4"/>
        <v/>
      </c>
      <c r="CB14" s="112">
        <f t="shared" si="5"/>
        <v>43458</v>
      </c>
      <c r="CC14" s="112">
        <f t="shared" si="6"/>
        <v>43458</v>
      </c>
      <c r="CD14" s="111">
        <f t="shared" si="8"/>
        <v>1</v>
      </c>
    </row>
    <row r="15" spans="1:82" s="113" customFormat="1" ht="12.9" customHeight="1" thickBot="1" x14ac:dyDescent="0.25">
      <c r="A15" s="114" t="s">
        <v>35</v>
      </c>
      <c r="B15" s="97" t="s">
        <v>36</v>
      </c>
      <c r="C15" s="96"/>
      <c r="D15" s="97"/>
      <c r="E15" s="115"/>
      <c r="F15" s="99">
        <v>2019</v>
      </c>
      <c r="G15" s="116"/>
      <c r="H15" s="117">
        <f>IF(E15=VLOOKUP(F15,[1]Liste!$A$3:$B$13,2,FALSE),GANTT!G15,IF((GANTT!E15+GANTT!G15)&gt;VLOOKUP(GANTT!F15,[1]Liste!$A$3:$B$13,2,FALSE),(GANTT!E15+GANTT!G15-VLOOKUP(GANTT!F15,[1]Liste!$A$3:$B$13,2,FALSE)),GANTT!E15+GANTT!G15))</f>
        <v>0</v>
      </c>
      <c r="I15" s="118">
        <f>IF(OR(E15=VLOOKUP(F15,[1]Liste!$A$3:$B$13,2,FALSE),(GANTT!E15+GANTT!G15)&gt;VLOOKUP(F15,[1]Liste!$A$3:$B$13,2,FALSE)),GANTT!F15+1,GANTT!F15)</f>
        <v>2019</v>
      </c>
      <c r="J15" s="119">
        <f t="shared" si="9"/>
        <v>0</v>
      </c>
      <c r="K15" s="120">
        <f t="shared" si="2"/>
        <v>2019</v>
      </c>
      <c r="L15" s="121">
        <f t="shared" si="2"/>
        <v>0</v>
      </c>
      <c r="M15" s="120">
        <f t="shared" si="2"/>
        <v>0</v>
      </c>
      <c r="N15" s="122">
        <f t="shared" si="2"/>
        <v>2019</v>
      </c>
      <c r="O15" s="107">
        <v>0</v>
      </c>
      <c r="P15" s="108" t="str">
        <f t="shared" ca="1" si="3"/>
        <v>En retard</v>
      </c>
      <c r="Q15" s="109"/>
      <c r="R15" s="110"/>
      <c r="S15" s="110"/>
      <c r="T15" s="110"/>
      <c r="U15" s="110"/>
      <c r="V15" s="110"/>
      <c r="W15" s="110"/>
      <c r="X15" s="110"/>
      <c r="Y15" s="110"/>
      <c r="Z15" s="110"/>
      <c r="AA15" s="110"/>
      <c r="AB15" s="110"/>
      <c r="AC15" s="110"/>
      <c r="AD15" s="110"/>
      <c r="AE15" s="110"/>
      <c r="AF15" s="110"/>
      <c r="AG15" s="110"/>
      <c r="AH15" s="110"/>
      <c r="AI15" s="110"/>
      <c r="AJ15" s="110"/>
      <c r="AK15" s="110"/>
      <c r="AL15" s="110"/>
      <c r="AM15" s="110"/>
      <c r="AN15" s="110"/>
      <c r="AO15" s="110"/>
      <c r="AP15" s="110"/>
      <c r="AQ15" s="110"/>
      <c r="AR15" s="110"/>
      <c r="AS15" s="110"/>
      <c r="AT15" s="110"/>
      <c r="AU15" s="110"/>
      <c r="AV15" s="110"/>
      <c r="AW15" s="110"/>
      <c r="AX15" s="110"/>
      <c r="AY15" s="110"/>
      <c r="AZ15" s="110"/>
      <c r="BA15" s="110"/>
      <c r="BB15" s="110"/>
      <c r="BC15" s="110"/>
      <c r="BD15" s="110"/>
      <c r="BE15" s="110"/>
      <c r="BF15" s="110"/>
      <c r="BG15" s="110"/>
      <c r="BH15" s="110"/>
      <c r="BI15" s="110"/>
      <c r="BJ15" s="110"/>
      <c r="BK15" s="110"/>
      <c r="BL15" s="110"/>
      <c r="BM15" s="110"/>
      <c r="BN15" s="110"/>
      <c r="BO15" s="110"/>
      <c r="BP15" s="110"/>
      <c r="BQ15" s="110"/>
      <c r="BR15" s="110"/>
      <c r="BS15" s="110"/>
      <c r="BT15" s="110"/>
      <c r="BU15" s="110"/>
      <c r="BV15" s="110"/>
      <c r="BW15" s="110"/>
      <c r="BX15" s="110"/>
      <c r="BY15" s="110"/>
      <c r="BZ15" s="111" t="str">
        <f t="shared" si="7"/>
        <v>NO</v>
      </c>
      <c r="CA15" s="111" t="str">
        <f t="shared" si="4"/>
        <v/>
      </c>
      <c r="CB15" s="112">
        <f t="shared" si="5"/>
        <v>43458</v>
      </c>
      <c r="CC15" s="112">
        <f t="shared" si="6"/>
        <v>43458</v>
      </c>
      <c r="CD15" s="111">
        <f t="shared" si="8"/>
        <v>1</v>
      </c>
    </row>
    <row r="16" spans="1:82" ht="12.9" customHeight="1" thickBot="1" x14ac:dyDescent="0.25">
      <c r="A16" s="123" t="s">
        <v>37</v>
      </c>
      <c r="B16" s="124" t="s">
        <v>38</v>
      </c>
      <c r="C16" s="96" t="s">
        <v>9</v>
      </c>
      <c r="D16" s="125"/>
      <c r="E16" s="126"/>
      <c r="F16" s="99">
        <v>2019</v>
      </c>
      <c r="G16" s="127"/>
      <c r="H16" s="128">
        <f>IF(E16=VLOOKUP(F16,[1]Liste!$A$3:$B$13,2,FALSE),GANTT!G16,IF((GANTT!E16+GANTT!G16)&gt;VLOOKUP(GANTT!F16,[1]Liste!$A$3:$B$13,2,FALSE),(GANTT!E16+GANTT!G16-VLOOKUP(GANTT!F16,[1]Liste!$A$3:$B$13,2,FALSE)),GANTT!E16+GANTT!G16))</f>
        <v>0</v>
      </c>
      <c r="I16" s="102">
        <f>IF(OR(E16=VLOOKUP(F16,[1]Liste!$A$3:$B$13,2,FALSE),(GANTT!E16+GANTT!G16)&gt;VLOOKUP(F16,[1]Liste!$A$3:$B$13,2,FALSE)),GANTT!F16+1,GANTT!F16)</f>
        <v>2019</v>
      </c>
      <c r="J16" s="103">
        <f t="shared" si="9"/>
        <v>0</v>
      </c>
      <c r="K16" s="105">
        <f t="shared" si="2"/>
        <v>2019</v>
      </c>
      <c r="L16" s="121">
        <f t="shared" si="2"/>
        <v>0</v>
      </c>
      <c r="M16" s="105">
        <f t="shared" si="2"/>
        <v>0</v>
      </c>
      <c r="N16" s="106">
        <f t="shared" si="2"/>
        <v>2019</v>
      </c>
      <c r="O16" s="107">
        <v>0</v>
      </c>
      <c r="P16" s="108" t="str">
        <f t="shared" ca="1" si="3"/>
        <v>En retard</v>
      </c>
      <c r="Q16" s="109"/>
      <c r="R16" s="110"/>
      <c r="S16" s="110"/>
      <c r="T16" s="110"/>
      <c r="U16" s="110"/>
      <c r="V16" s="110"/>
      <c r="W16" s="110"/>
      <c r="X16" s="110"/>
      <c r="Y16" s="110"/>
      <c r="Z16" s="110"/>
      <c r="AA16" s="110"/>
      <c r="AB16" s="110"/>
      <c r="AC16" s="110"/>
      <c r="AD16" s="110"/>
      <c r="AE16" s="110"/>
      <c r="AF16" s="110"/>
      <c r="AG16" s="110"/>
      <c r="AH16" s="110"/>
      <c r="AI16" s="110"/>
      <c r="AJ16" s="110"/>
      <c r="AK16" s="110"/>
      <c r="AL16" s="110"/>
      <c r="AM16" s="110"/>
      <c r="AN16" s="110"/>
      <c r="AO16" s="110"/>
      <c r="AP16" s="110"/>
      <c r="AQ16" s="110"/>
      <c r="AR16" s="110"/>
      <c r="AS16" s="110"/>
      <c r="AT16" s="110"/>
      <c r="AU16" s="110"/>
      <c r="AV16" s="110"/>
      <c r="AW16" s="110"/>
      <c r="AX16" s="110"/>
      <c r="AY16" s="110"/>
      <c r="AZ16" s="110"/>
      <c r="BA16" s="110"/>
      <c r="BB16" s="110"/>
      <c r="BC16" s="110"/>
      <c r="BD16" s="110"/>
      <c r="BE16" s="110"/>
      <c r="BF16" s="110"/>
      <c r="BG16" s="110"/>
      <c r="BH16" s="110"/>
      <c r="BI16" s="110"/>
      <c r="BJ16" s="110"/>
      <c r="BK16" s="110"/>
      <c r="BL16" s="110"/>
      <c r="BM16" s="110"/>
      <c r="BN16" s="110"/>
      <c r="BO16" s="110"/>
      <c r="BP16" s="110"/>
      <c r="BQ16" s="110"/>
      <c r="BR16" s="110"/>
      <c r="BS16" s="110"/>
      <c r="BT16" s="110"/>
      <c r="BU16" s="110"/>
      <c r="BV16" s="110"/>
      <c r="BW16" s="110"/>
      <c r="BX16" s="110"/>
      <c r="BY16" s="110"/>
      <c r="BZ16" s="111" t="str">
        <f t="shared" si="7"/>
        <v>NO</v>
      </c>
      <c r="CA16" s="111" t="str">
        <f t="shared" si="4"/>
        <v/>
      </c>
      <c r="CB16" s="112">
        <f t="shared" si="5"/>
        <v>43458</v>
      </c>
      <c r="CC16" s="112">
        <f t="shared" si="6"/>
        <v>43458</v>
      </c>
      <c r="CD16" s="111">
        <f t="shared" si="8"/>
        <v>1</v>
      </c>
    </row>
    <row r="17" spans="1:82" ht="12.9" customHeight="1" thickBot="1" x14ac:dyDescent="0.25">
      <c r="A17" s="129" t="s">
        <v>37</v>
      </c>
      <c r="B17" s="125" t="s">
        <v>39</v>
      </c>
      <c r="C17" s="96"/>
      <c r="D17" s="125"/>
      <c r="E17" s="126"/>
      <c r="F17" s="99">
        <v>2019</v>
      </c>
      <c r="G17" s="127"/>
      <c r="H17" s="128">
        <f>IF(E17=VLOOKUP(F17,[1]Liste!$A$3:$B$13,2,FALSE),GANTT!G17,IF((GANTT!E17+GANTT!G17)&gt;VLOOKUP(GANTT!F17,[1]Liste!$A$3:$B$13,2,FALSE),(GANTT!E17+GANTT!G17-VLOOKUP(GANTT!F17,[1]Liste!$A$3:$B$13,2,FALSE)),GANTT!E17+GANTT!G17))</f>
        <v>0</v>
      </c>
      <c r="I17" s="102">
        <f>IF(OR(E17=VLOOKUP(F17,[1]Liste!$A$3:$B$13,2,FALSE),(GANTT!E17+GANTT!G17)&gt;VLOOKUP(F17,[1]Liste!$A$3:$B$13,2,FALSE)),GANTT!F17+1,GANTT!F17)</f>
        <v>2019</v>
      </c>
      <c r="J17" s="103">
        <f t="shared" si="9"/>
        <v>0</v>
      </c>
      <c r="K17" s="105">
        <f t="shared" si="2"/>
        <v>2019</v>
      </c>
      <c r="L17" s="121">
        <f t="shared" si="2"/>
        <v>0</v>
      </c>
      <c r="M17" s="105">
        <f t="shared" si="2"/>
        <v>0</v>
      </c>
      <c r="N17" s="106">
        <f t="shared" si="2"/>
        <v>2019</v>
      </c>
      <c r="O17" s="107">
        <v>0</v>
      </c>
      <c r="P17" s="108" t="str">
        <f t="shared" ca="1" si="3"/>
        <v>En retard</v>
      </c>
      <c r="Q17" s="109"/>
      <c r="R17" s="110"/>
      <c r="S17" s="110"/>
      <c r="T17" s="110"/>
      <c r="U17" s="110"/>
      <c r="V17" s="110"/>
      <c r="W17" s="110"/>
      <c r="X17" s="110"/>
      <c r="Y17" s="110"/>
      <c r="Z17" s="110"/>
      <c r="AA17" s="110"/>
      <c r="AB17" s="110"/>
      <c r="AC17" s="110"/>
      <c r="AD17" s="110"/>
      <c r="AE17" s="110"/>
      <c r="AF17" s="110"/>
      <c r="AG17" s="110"/>
      <c r="AH17" s="110"/>
      <c r="AI17" s="110"/>
      <c r="AJ17" s="110"/>
      <c r="AK17" s="110"/>
      <c r="AL17" s="110"/>
      <c r="AM17" s="110"/>
      <c r="AN17" s="110"/>
      <c r="AO17" s="110"/>
      <c r="AP17" s="110"/>
      <c r="AQ17" s="110"/>
      <c r="AR17" s="110"/>
      <c r="AS17" s="110"/>
      <c r="AT17" s="110"/>
      <c r="AU17" s="110"/>
      <c r="AV17" s="110"/>
      <c r="AW17" s="110"/>
      <c r="AX17" s="110"/>
      <c r="AY17" s="110"/>
      <c r="AZ17" s="110"/>
      <c r="BA17" s="110"/>
      <c r="BB17" s="110"/>
      <c r="BC17" s="110"/>
      <c r="BD17" s="110"/>
      <c r="BE17" s="110"/>
      <c r="BF17" s="110"/>
      <c r="BG17" s="110"/>
      <c r="BH17" s="110"/>
      <c r="BI17" s="110"/>
      <c r="BJ17" s="110"/>
      <c r="BK17" s="110"/>
      <c r="BL17" s="110"/>
      <c r="BM17" s="110"/>
      <c r="BN17" s="110"/>
      <c r="BO17" s="110"/>
      <c r="BP17" s="110"/>
      <c r="BQ17" s="110"/>
      <c r="BR17" s="110"/>
      <c r="BS17" s="110"/>
      <c r="BT17" s="110"/>
      <c r="BU17" s="110"/>
      <c r="BV17" s="110"/>
      <c r="BW17" s="110"/>
      <c r="BX17" s="110"/>
      <c r="BY17" s="110"/>
      <c r="BZ17" s="111" t="str">
        <f t="shared" si="7"/>
        <v>NO</v>
      </c>
      <c r="CA17" s="111" t="str">
        <f t="shared" si="4"/>
        <v/>
      </c>
      <c r="CB17" s="112">
        <f t="shared" si="5"/>
        <v>43458</v>
      </c>
      <c r="CC17" s="112">
        <f t="shared" si="6"/>
        <v>43458</v>
      </c>
      <c r="CD17" s="111">
        <f t="shared" si="8"/>
        <v>1</v>
      </c>
    </row>
    <row r="18" spans="1:82" ht="12.9" customHeight="1" thickBot="1" x14ac:dyDescent="0.25">
      <c r="A18" s="129" t="s">
        <v>37</v>
      </c>
      <c r="B18" s="125" t="s">
        <v>40</v>
      </c>
      <c r="C18" s="96"/>
      <c r="D18" s="125"/>
      <c r="E18" s="126"/>
      <c r="F18" s="99">
        <v>2019</v>
      </c>
      <c r="G18" s="127"/>
      <c r="H18" s="128">
        <f>IF(E18=VLOOKUP(F18,[1]Liste!$A$3:$B$13,2,FALSE),GANTT!G18,IF((GANTT!E18+GANTT!G18)&gt;VLOOKUP(GANTT!F18,[1]Liste!$A$3:$B$13,2,FALSE),(GANTT!E18+GANTT!G18-VLOOKUP(GANTT!F18,[1]Liste!$A$3:$B$13,2,FALSE)),GANTT!E18+GANTT!G18))</f>
        <v>0</v>
      </c>
      <c r="I18" s="102">
        <f>IF(OR(E18=VLOOKUP(F18,[1]Liste!$A$3:$B$13,2,FALSE),(GANTT!E18+GANTT!G18)&gt;VLOOKUP(F18,[1]Liste!$A$3:$B$13,2,FALSE)),GANTT!F18+1,GANTT!F18)</f>
        <v>2019</v>
      </c>
      <c r="J18" s="103">
        <f t="shared" si="9"/>
        <v>0</v>
      </c>
      <c r="K18" s="105">
        <f t="shared" si="2"/>
        <v>2019</v>
      </c>
      <c r="L18" s="121">
        <f t="shared" si="2"/>
        <v>0</v>
      </c>
      <c r="M18" s="105">
        <f t="shared" si="2"/>
        <v>0</v>
      </c>
      <c r="N18" s="106">
        <f t="shared" si="2"/>
        <v>2019</v>
      </c>
      <c r="O18" s="107">
        <v>0</v>
      </c>
      <c r="P18" s="108" t="str">
        <f t="shared" ca="1" si="3"/>
        <v>En retard</v>
      </c>
      <c r="Q18" s="109"/>
      <c r="R18" s="110"/>
      <c r="S18" s="110"/>
      <c r="T18" s="110"/>
      <c r="U18" s="110"/>
      <c r="V18" s="110"/>
      <c r="W18" s="110"/>
      <c r="X18" s="110"/>
      <c r="Y18" s="110"/>
      <c r="Z18" s="110"/>
      <c r="AA18" s="110"/>
      <c r="AB18" s="110"/>
      <c r="AC18" s="110"/>
      <c r="AD18" s="110"/>
      <c r="AE18" s="110"/>
      <c r="AF18" s="110"/>
      <c r="AG18" s="110"/>
      <c r="AH18" s="110"/>
      <c r="AI18" s="110"/>
      <c r="AJ18" s="110"/>
      <c r="AK18" s="110"/>
      <c r="AL18" s="110"/>
      <c r="AM18" s="110"/>
      <c r="AN18" s="110"/>
      <c r="AO18" s="110"/>
      <c r="AP18" s="110"/>
      <c r="AQ18" s="110"/>
      <c r="AR18" s="110"/>
      <c r="AS18" s="110"/>
      <c r="AT18" s="110"/>
      <c r="AU18" s="110"/>
      <c r="AV18" s="110"/>
      <c r="AW18" s="110"/>
      <c r="AX18" s="110"/>
      <c r="AY18" s="110"/>
      <c r="AZ18" s="110"/>
      <c r="BA18" s="110"/>
      <c r="BB18" s="110"/>
      <c r="BC18" s="110"/>
      <c r="BD18" s="110"/>
      <c r="BE18" s="110"/>
      <c r="BF18" s="110"/>
      <c r="BG18" s="110"/>
      <c r="BH18" s="110"/>
      <c r="BI18" s="110"/>
      <c r="BJ18" s="110"/>
      <c r="BK18" s="110"/>
      <c r="BL18" s="110"/>
      <c r="BM18" s="110"/>
      <c r="BN18" s="110"/>
      <c r="BO18" s="110"/>
      <c r="BP18" s="110"/>
      <c r="BQ18" s="110"/>
      <c r="BR18" s="110"/>
      <c r="BS18" s="110"/>
      <c r="BT18" s="110"/>
      <c r="BU18" s="110"/>
      <c r="BV18" s="110"/>
      <c r="BW18" s="110"/>
      <c r="BX18" s="110"/>
      <c r="BY18" s="110"/>
      <c r="BZ18" s="111" t="str">
        <f t="shared" si="7"/>
        <v>NO</v>
      </c>
      <c r="CA18" s="111" t="str">
        <f t="shared" si="4"/>
        <v/>
      </c>
      <c r="CB18" s="112">
        <f t="shared" si="5"/>
        <v>43458</v>
      </c>
      <c r="CC18" s="112">
        <f t="shared" si="6"/>
        <v>43458</v>
      </c>
      <c r="CD18" s="111">
        <f t="shared" si="8"/>
        <v>1</v>
      </c>
    </row>
    <row r="19" spans="1:82" ht="12.9" customHeight="1" thickBot="1" x14ac:dyDescent="0.25">
      <c r="A19" s="123">
        <v>3</v>
      </c>
      <c r="B19" s="124" t="s">
        <v>41</v>
      </c>
      <c r="C19" s="96" t="s">
        <v>9</v>
      </c>
      <c r="D19" s="125"/>
      <c r="E19" s="126"/>
      <c r="F19" s="99">
        <v>2019</v>
      </c>
      <c r="G19" s="127"/>
      <c r="H19" s="128">
        <f>IF(E19=VLOOKUP(F19,[1]Liste!$A$3:$B$13,2,FALSE),GANTT!G19,IF((GANTT!E19+GANTT!G19)&gt;VLOOKUP(GANTT!F19,[1]Liste!$A$3:$B$13,2,FALSE),(GANTT!E19+GANTT!G19-VLOOKUP(GANTT!F19,[1]Liste!$A$3:$B$13,2,FALSE)),GANTT!E19+GANTT!G19))</f>
        <v>0</v>
      </c>
      <c r="I19" s="102">
        <f>IF(OR(E19=VLOOKUP(F19,[1]Liste!$A$3:$B$13,2,FALSE),(GANTT!E19+GANTT!G19)&gt;VLOOKUP(F19,[1]Liste!$A$3:$B$13,2,FALSE)),GANTT!F19+1,GANTT!F19)</f>
        <v>2019</v>
      </c>
      <c r="J19" s="103">
        <f t="shared" si="9"/>
        <v>0</v>
      </c>
      <c r="K19" s="105">
        <f t="shared" si="2"/>
        <v>2019</v>
      </c>
      <c r="L19" s="121">
        <f t="shared" si="2"/>
        <v>0</v>
      </c>
      <c r="M19" s="105">
        <f t="shared" si="2"/>
        <v>0</v>
      </c>
      <c r="N19" s="106">
        <f t="shared" si="2"/>
        <v>2019</v>
      </c>
      <c r="O19" s="107">
        <v>0</v>
      </c>
      <c r="P19" s="108" t="str">
        <f t="shared" ca="1" si="3"/>
        <v>En retard</v>
      </c>
      <c r="Q19" s="109"/>
      <c r="R19" s="110"/>
      <c r="S19" s="110"/>
      <c r="T19" s="110"/>
      <c r="U19" s="110"/>
      <c r="V19" s="110"/>
      <c r="W19" s="110"/>
      <c r="X19" s="110"/>
      <c r="Y19" s="110"/>
      <c r="Z19" s="110"/>
      <c r="AA19" s="110"/>
      <c r="AB19" s="110"/>
      <c r="AC19" s="110"/>
      <c r="AD19" s="110"/>
      <c r="AE19" s="110"/>
      <c r="AF19" s="110"/>
      <c r="AG19" s="110"/>
      <c r="AH19" s="110"/>
      <c r="AI19" s="110"/>
      <c r="AJ19" s="110"/>
      <c r="AK19" s="110"/>
      <c r="AL19" s="110"/>
      <c r="AM19" s="110"/>
      <c r="AN19" s="110"/>
      <c r="AO19" s="110"/>
      <c r="AP19" s="110"/>
      <c r="AQ19" s="110"/>
      <c r="AR19" s="110"/>
      <c r="AS19" s="110"/>
      <c r="AT19" s="110"/>
      <c r="AU19" s="110"/>
      <c r="AV19" s="110"/>
      <c r="AW19" s="110"/>
      <c r="AX19" s="110"/>
      <c r="AY19" s="110"/>
      <c r="AZ19" s="110"/>
      <c r="BA19" s="110"/>
      <c r="BB19" s="110"/>
      <c r="BC19" s="110"/>
      <c r="BD19" s="110"/>
      <c r="BE19" s="110"/>
      <c r="BF19" s="110"/>
      <c r="BG19" s="110"/>
      <c r="BH19" s="110"/>
      <c r="BI19" s="110"/>
      <c r="BJ19" s="110"/>
      <c r="BK19" s="110"/>
      <c r="BL19" s="110"/>
      <c r="BM19" s="110"/>
      <c r="BN19" s="110"/>
      <c r="BO19" s="110"/>
      <c r="BP19" s="110"/>
      <c r="BQ19" s="110"/>
      <c r="BR19" s="110"/>
      <c r="BS19" s="110"/>
      <c r="BT19" s="110"/>
      <c r="BU19" s="110"/>
      <c r="BV19" s="110"/>
      <c r="BW19" s="110"/>
      <c r="BX19" s="110"/>
      <c r="BY19" s="110"/>
      <c r="BZ19" s="111" t="str">
        <f t="shared" si="7"/>
        <v>NO</v>
      </c>
      <c r="CA19" s="111" t="str">
        <f t="shared" si="4"/>
        <v/>
      </c>
      <c r="CB19" s="112">
        <f t="shared" si="5"/>
        <v>43458</v>
      </c>
      <c r="CC19" s="112">
        <f t="shared" si="6"/>
        <v>43458</v>
      </c>
      <c r="CD19" s="111">
        <f t="shared" si="8"/>
        <v>1</v>
      </c>
    </row>
    <row r="20" spans="1:82" ht="12.9" customHeight="1" x14ac:dyDescent="0.2">
      <c r="A20" s="129" t="s">
        <v>42</v>
      </c>
      <c r="B20" s="125" t="s">
        <v>43</v>
      </c>
      <c r="C20" s="96"/>
      <c r="D20" s="125"/>
      <c r="E20" s="126"/>
      <c r="F20" s="99">
        <v>2019</v>
      </c>
      <c r="G20" s="127"/>
      <c r="H20" s="128">
        <f>IF(E20=VLOOKUP(F20,[1]Liste!$A$3:$B$13,2,FALSE),GANTT!G20,IF((GANTT!E20+GANTT!G20)&gt;VLOOKUP(GANTT!F20,[1]Liste!$A$3:$B$13,2,FALSE),(GANTT!E20+GANTT!G20-VLOOKUP(GANTT!F20,[1]Liste!$A$3:$B$13,2,FALSE)),GANTT!E20+GANTT!G20))</f>
        <v>0</v>
      </c>
      <c r="I20" s="102">
        <f>IF(OR(E20=VLOOKUP(F20,[1]Liste!$A$3:$B$13,2,FALSE),(GANTT!E20+GANTT!G20)&gt;VLOOKUP(F20,[1]Liste!$A$3:$B$13,2,FALSE)),GANTT!F20+1,GANTT!F20)</f>
        <v>2019</v>
      </c>
      <c r="J20" s="103">
        <f t="shared" si="9"/>
        <v>0</v>
      </c>
      <c r="K20" s="105">
        <f t="shared" si="9"/>
        <v>2019</v>
      </c>
      <c r="L20" s="121">
        <f t="shared" si="9"/>
        <v>0</v>
      </c>
      <c r="M20" s="105">
        <f t="shared" si="9"/>
        <v>0</v>
      </c>
      <c r="N20" s="106">
        <f t="shared" si="9"/>
        <v>2019</v>
      </c>
      <c r="O20" s="107">
        <v>0</v>
      </c>
      <c r="P20" s="108" t="str">
        <f t="shared" ca="1" si="3"/>
        <v>En retard</v>
      </c>
      <c r="Q20" s="109"/>
      <c r="R20" s="110"/>
      <c r="S20" s="110"/>
      <c r="T20" s="110"/>
      <c r="U20" s="110"/>
      <c r="V20" s="110"/>
      <c r="W20" s="110"/>
      <c r="X20" s="110"/>
      <c r="Y20" s="110"/>
      <c r="Z20" s="110"/>
      <c r="AA20" s="110"/>
      <c r="AB20" s="110"/>
      <c r="AC20" s="110"/>
      <c r="AD20" s="110"/>
      <c r="AE20" s="110"/>
      <c r="AF20" s="110"/>
      <c r="AG20" s="110"/>
      <c r="AH20" s="110"/>
      <c r="AI20" s="110"/>
      <c r="AJ20" s="110"/>
      <c r="AK20" s="110"/>
      <c r="AL20" s="110"/>
      <c r="AM20" s="110"/>
      <c r="AN20" s="110"/>
      <c r="AO20" s="110"/>
      <c r="AP20" s="110"/>
      <c r="AQ20" s="110"/>
      <c r="AR20" s="110"/>
      <c r="AS20" s="110"/>
      <c r="AT20" s="110"/>
      <c r="AU20" s="110"/>
      <c r="AV20" s="110"/>
      <c r="AW20" s="110"/>
      <c r="AX20" s="110"/>
      <c r="AY20" s="110"/>
      <c r="AZ20" s="110"/>
      <c r="BA20" s="110"/>
      <c r="BB20" s="110"/>
      <c r="BC20" s="110"/>
      <c r="BD20" s="110"/>
      <c r="BE20" s="110"/>
      <c r="BF20" s="110"/>
      <c r="BG20" s="110"/>
      <c r="BH20" s="110"/>
      <c r="BI20" s="110"/>
      <c r="BJ20" s="110"/>
      <c r="BK20" s="110"/>
      <c r="BL20" s="110"/>
      <c r="BM20" s="110"/>
      <c r="BN20" s="110"/>
      <c r="BO20" s="110"/>
      <c r="BP20" s="110"/>
      <c r="BQ20" s="110"/>
      <c r="BR20" s="110"/>
      <c r="BS20" s="110"/>
      <c r="BT20" s="110"/>
      <c r="BU20" s="110"/>
      <c r="BV20" s="110"/>
      <c r="BW20" s="110"/>
      <c r="BX20" s="110"/>
      <c r="BY20" s="110"/>
      <c r="BZ20" s="111" t="str">
        <f t="shared" si="7"/>
        <v>NO</v>
      </c>
      <c r="CA20" s="111" t="str">
        <f t="shared" si="4"/>
        <v/>
      </c>
      <c r="CB20" s="112">
        <f t="shared" si="5"/>
        <v>43458</v>
      </c>
      <c r="CC20" s="112">
        <f t="shared" si="6"/>
        <v>43458</v>
      </c>
      <c r="CD20" s="111">
        <f t="shared" si="8"/>
        <v>1</v>
      </c>
    </row>
    <row r="21" spans="1:82" ht="12.9" customHeight="1" x14ac:dyDescent="0.2">
      <c r="A21" s="129">
        <v>4.0999999999999996</v>
      </c>
      <c r="B21" s="125" t="s">
        <v>44</v>
      </c>
      <c r="C21" s="96"/>
      <c r="D21" s="125"/>
      <c r="E21" s="130"/>
      <c r="F21" s="99">
        <v>2019</v>
      </c>
      <c r="G21" s="131"/>
      <c r="H21" s="132">
        <f>IF(E21=VLOOKUP(F21,[1]Liste!$A$3:$B$13,2,FALSE),GANTT!G21,IF((GANTT!E21+GANTT!G21)&gt;VLOOKUP(GANTT!F21,[1]Liste!$A$3:$B$13,2,FALSE),(GANTT!E21+GANTT!G21-VLOOKUP(GANTT!F21,[1]Liste!$A$3:$B$13,2,FALSE)),GANTT!E21+GANTT!G21))</f>
        <v>0</v>
      </c>
      <c r="I21" s="133">
        <f>IF(OR(E21=VLOOKUP(F21,[1]Liste!$A$3:$B$13,2,FALSE),(GANTT!E21+GANTT!G21)&gt;VLOOKUP(F21,[1]Liste!$A$3:$B$13,2,FALSE)),GANTT!F21+1,GANTT!F21)</f>
        <v>2019</v>
      </c>
      <c r="J21" s="134">
        <f t="shared" si="9"/>
        <v>0</v>
      </c>
      <c r="K21" s="131">
        <f t="shared" si="9"/>
        <v>2019</v>
      </c>
      <c r="L21" s="131">
        <f t="shared" si="9"/>
        <v>0</v>
      </c>
      <c r="M21" s="131">
        <f t="shared" si="9"/>
        <v>0</v>
      </c>
      <c r="N21" s="135">
        <f t="shared" si="9"/>
        <v>2019</v>
      </c>
      <c r="O21" s="107">
        <v>0</v>
      </c>
      <c r="P21" s="108" t="str">
        <f t="shared" ca="1" si="3"/>
        <v>En retard</v>
      </c>
      <c r="Q21" s="109"/>
      <c r="R21" s="110"/>
      <c r="S21" s="110"/>
      <c r="T21" s="110"/>
      <c r="U21" s="110"/>
      <c r="V21" s="110"/>
      <c r="W21" s="110"/>
      <c r="X21" s="110"/>
      <c r="Y21" s="110"/>
      <c r="Z21" s="110"/>
      <c r="AA21" s="110"/>
      <c r="AB21" s="110"/>
      <c r="AC21" s="110"/>
      <c r="AD21" s="110"/>
      <c r="AE21" s="110"/>
      <c r="AF21" s="110"/>
      <c r="AG21" s="110"/>
      <c r="AH21" s="110"/>
      <c r="AI21" s="110"/>
      <c r="AJ21" s="110"/>
      <c r="AK21" s="110"/>
      <c r="AL21" s="110"/>
      <c r="AM21" s="110"/>
      <c r="AN21" s="110"/>
      <c r="AO21" s="110"/>
      <c r="AP21" s="110"/>
      <c r="AQ21" s="110"/>
      <c r="AR21" s="110"/>
      <c r="AS21" s="110"/>
      <c r="AT21" s="110"/>
      <c r="AU21" s="110"/>
      <c r="AV21" s="110"/>
      <c r="AW21" s="110"/>
      <c r="AX21" s="110"/>
      <c r="AY21" s="110"/>
      <c r="AZ21" s="110"/>
      <c r="BA21" s="110"/>
      <c r="BB21" s="110"/>
      <c r="BC21" s="110"/>
      <c r="BD21" s="110"/>
      <c r="BE21" s="110"/>
      <c r="BF21" s="110"/>
      <c r="BG21" s="110"/>
      <c r="BH21" s="110"/>
      <c r="BI21" s="110"/>
      <c r="BJ21" s="110"/>
      <c r="BK21" s="110"/>
      <c r="BL21" s="110"/>
      <c r="BM21" s="110"/>
      <c r="BN21" s="110"/>
      <c r="BO21" s="110"/>
      <c r="BP21" s="110"/>
      <c r="BQ21" s="110"/>
      <c r="BR21" s="110"/>
      <c r="BS21" s="110"/>
      <c r="BT21" s="110"/>
      <c r="BU21" s="110"/>
      <c r="BV21" s="110"/>
      <c r="BW21" s="110"/>
      <c r="BX21" s="110"/>
      <c r="BY21" s="110"/>
      <c r="BZ21" s="111" t="str">
        <f t="shared" si="7"/>
        <v>NO</v>
      </c>
      <c r="CA21" s="111" t="str">
        <f t="shared" si="4"/>
        <v/>
      </c>
      <c r="CB21" s="112">
        <f t="shared" si="5"/>
        <v>43458</v>
      </c>
      <c r="CC21" s="112">
        <f t="shared" si="6"/>
        <v>43458</v>
      </c>
      <c r="CD21" s="111">
        <f t="shared" si="8"/>
        <v>1</v>
      </c>
    </row>
    <row r="22" spans="1:82" ht="12.9" customHeight="1" x14ac:dyDescent="0.2">
      <c r="A22" s="129">
        <v>5.0999999999999996</v>
      </c>
      <c r="B22" s="125" t="s">
        <v>45</v>
      </c>
      <c r="C22" s="96"/>
      <c r="D22" s="125"/>
      <c r="E22" s="130"/>
      <c r="F22" s="99">
        <v>2019</v>
      </c>
      <c r="G22" s="131"/>
      <c r="H22" s="132">
        <f>IF(E22=VLOOKUP(F22,[1]Liste!$A$3:$B$13,2,FALSE),GANTT!G22,IF((GANTT!E22+GANTT!G22)&gt;VLOOKUP(GANTT!F22,[1]Liste!$A$3:$B$13,2,FALSE),(GANTT!E22+GANTT!G22-VLOOKUP(GANTT!F22,[1]Liste!$A$3:$B$13,2,FALSE)),GANTT!E22+GANTT!G22))</f>
        <v>0</v>
      </c>
      <c r="I22" s="133">
        <f>IF(OR(E22=VLOOKUP(F22,[1]Liste!$A$3:$B$13,2,FALSE),(GANTT!E22+GANTT!G22)&gt;VLOOKUP(F22,[1]Liste!$A$3:$B$13,2,FALSE)),GANTT!F22+1,GANTT!F22)</f>
        <v>2019</v>
      </c>
      <c r="J22" s="130">
        <f>VALUE(E22)</f>
        <v>0</v>
      </c>
      <c r="K22" s="131">
        <f t="shared" ref="K22:M34" si="10">VALUE(F22)</f>
        <v>2019</v>
      </c>
      <c r="L22" s="131">
        <f t="shared" si="10"/>
        <v>0</v>
      </c>
      <c r="M22" s="131">
        <f>VALUE(H22)</f>
        <v>0</v>
      </c>
      <c r="N22" s="135">
        <f t="shared" ref="N22:N34" si="11">VALUE(I22)</f>
        <v>2019</v>
      </c>
      <c r="O22" s="107">
        <v>0</v>
      </c>
      <c r="P22" s="108" t="str">
        <f t="shared" ca="1" si="3"/>
        <v>En retard</v>
      </c>
      <c r="Q22" s="109"/>
      <c r="R22" s="110"/>
      <c r="S22" s="110"/>
      <c r="T22" s="110"/>
      <c r="U22" s="110"/>
      <c r="V22" s="110"/>
      <c r="W22" s="110"/>
      <c r="X22" s="110"/>
      <c r="Y22" s="110"/>
      <c r="Z22" s="110"/>
      <c r="AA22" s="110"/>
      <c r="AB22" s="110"/>
      <c r="AC22" s="110"/>
      <c r="AD22" s="110"/>
      <c r="AE22" s="110"/>
      <c r="AF22" s="110"/>
      <c r="AG22" s="110"/>
      <c r="AH22" s="110"/>
      <c r="AI22" s="110"/>
      <c r="AJ22" s="110"/>
      <c r="AK22" s="110"/>
      <c r="AL22" s="110"/>
      <c r="AM22" s="110"/>
      <c r="AN22" s="110"/>
      <c r="AO22" s="110"/>
      <c r="AP22" s="110"/>
      <c r="AQ22" s="110"/>
      <c r="AR22" s="110"/>
      <c r="AS22" s="110"/>
      <c r="AT22" s="110"/>
      <c r="AU22" s="110"/>
      <c r="AV22" s="110"/>
      <c r="AW22" s="110"/>
      <c r="AX22" s="110"/>
      <c r="AY22" s="110"/>
      <c r="AZ22" s="110"/>
      <c r="BA22" s="110"/>
      <c r="BB22" s="110"/>
      <c r="BC22" s="110"/>
      <c r="BD22" s="110"/>
      <c r="BE22" s="110"/>
      <c r="BF22" s="110"/>
      <c r="BG22" s="110"/>
      <c r="BH22" s="110"/>
      <c r="BI22" s="110"/>
      <c r="BJ22" s="110"/>
      <c r="BK22" s="110"/>
      <c r="BL22" s="110"/>
      <c r="BM22" s="110"/>
      <c r="BN22" s="110"/>
      <c r="BO22" s="110"/>
      <c r="BP22" s="110"/>
      <c r="BQ22" s="110"/>
      <c r="BR22" s="110"/>
      <c r="BS22" s="110"/>
      <c r="BT22" s="110"/>
      <c r="BU22" s="110"/>
      <c r="BV22" s="110"/>
      <c r="BW22" s="110"/>
      <c r="BX22" s="110"/>
      <c r="BY22" s="110"/>
      <c r="BZ22" s="111" t="str">
        <f t="shared" si="7"/>
        <v>NO</v>
      </c>
      <c r="CA22" s="111" t="str">
        <f t="shared" si="4"/>
        <v/>
      </c>
      <c r="CB22" s="112">
        <f t="shared" si="5"/>
        <v>43458</v>
      </c>
      <c r="CC22" s="112">
        <f t="shared" si="6"/>
        <v>43458</v>
      </c>
      <c r="CD22" s="111">
        <f t="shared" si="8"/>
        <v>1</v>
      </c>
    </row>
    <row r="23" spans="1:82" ht="12.9" customHeight="1" x14ac:dyDescent="0.2">
      <c r="A23" s="129">
        <v>6.1</v>
      </c>
      <c r="B23" s="125" t="s">
        <v>46</v>
      </c>
      <c r="C23" s="96"/>
      <c r="D23" s="125"/>
      <c r="E23" s="130"/>
      <c r="F23" s="99">
        <v>2019</v>
      </c>
      <c r="G23" s="131"/>
      <c r="H23" s="132">
        <f>IF(E23=VLOOKUP(F23,[1]Liste!$A$3:$B$13,2,FALSE),GANTT!G23,IF((GANTT!E23+GANTT!G23)&gt;VLOOKUP(GANTT!F23,[1]Liste!$A$3:$B$13,2,FALSE),(GANTT!E23+GANTT!G23-VLOOKUP(GANTT!F23,[1]Liste!$A$3:$B$13,2,FALSE)),GANTT!E23+GANTT!G23))</f>
        <v>0</v>
      </c>
      <c r="I23" s="133">
        <f>IF(OR(E23=VLOOKUP(F23,[1]Liste!$A$3:$B$13,2,FALSE),(GANTT!E23+GANTT!G23)&gt;VLOOKUP(F23,[1]Liste!$A$3:$B$13,2,FALSE)),GANTT!F23+1,GANTT!F23)</f>
        <v>2019</v>
      </c>
      <c r="J23" s="130">
        <f t="shared" ref="J23:J34" si="12">VALUE(E23)</f>
        <v>0</v>
      </c>
      <c r="K23" s="131">
        <f t="shared" si="10"/>
        <v>2019</v>
      </c>
      <c r="L23" s="131">
        <f t="shared" si="10"/>
        <v>0</v>
      </c>
      <c r="M23" s="131">
        <f t="shared" si="10"/>
        <v>0</v>
      </c>
      <c r="N23" s="135">
        <f t="shared" si="11"/>
        <v>2019</v>
      </c>
      <c r="O23" s="107">
        <v>0</v>
      </c>
      <c r="P23" s="108" t="str">
        <f t="shared" ca="1" si="3"/>
        <v>En retard</v>
      </c>
      <c r="Q23" s="109"/>
      <c r="R23" s="110"/>
      <c r="S23" s="110"/>
      <c r="T23" s="110"/>
      <c r="U23" s="110"/>
      <c r="V23" s="110"/>
      <c r="W23" s="110"/>
      <c r="X23" s="110"/>
      <c r="Y23" s="110"/>
      <c r="Z23" s="110"/>
      <c r="AA23" s="110"/>
      <c r="AB23" s="110"/>
      <c r="AC23" s="110"/>
      <c r="AD23" s="110"/>
      <c r="AE23" s="110"/>
      <c r="AF23" s="110"/>
      <c r="AG23" s="110"/>
      <c r="AH23" s="110"/>
      <c r="AI23" s="110"/>
      <c r="AJ23" s="110"/>
      <c r="AK23" s="110"/>
      <c r="AL23" s="110"/>
      <c r="AM23" s="110"/>
      <c r="AN23" s="110"/>
      <c r="AO23" s="110"/>
      <c r="AP23" s="110"/>
      <c r="AQ23" s="110"/>
      <c r="AR23" s="110"/>
      <c r="AS23" s="110"/>
      <c r="AT23" s="110"/>
      <c r="AU23" s="110"/>
      <c r="AV23" s="110"/>
      <c r="AW23" s="110"/>
      <c r="AX23" s="110"/>
      <c r="AY23" s="110"/>
      <c r="AZ23" s="110"/>
      <c r="BA23" s="110"/>
      <c r="BB23" s="110"/>
      <c r="BC23" s="110"/>
      <c r="BD23" s="110"/>
      <c r="BE23" s="110"/>
      <c r="BF23" s="110"/>
      <c r="BG23" s="110"/>
      <c r="BH23" s="110"/>
      <c r="BI23" s="110"/>
      <c r="BJ23" s="110"/>
      <c r="BK23" s="110"/>
      <c r="BL23" s="110"/>
      <c r="BM23" s="110"/>
      <c r="BN23" s="110"/>
      <c r="BO23" s="110"/>
      <c r="BP23" s="110"/>
      <c r="BQ23" s="110"/>
      <c r="BR23" s="110"/>
      <c r="BS23" s="110"/>
      <c r="BT23" s="110"/>
      <c r="BU23" s="110"/>
      <c r="BV23" s="110"/>
      <c r="BW23" s="110"/>
      <c r="BX23" s="110"/>
      <c r="BY23" s="110"/>
      <c r="BZ23" s="111" t="str">
        <f t="shared" si="7"/>
        <v>NO</v>
      </c>
      <c r="CA23" s="111" t="str">
        <f t="shared" si="4"/>
        <v/>
      </c>
      <c r="CB23" s="112">
        <f t="shared" si="5"/>
        <v>43458</v>
      </c>
      <c r="CC23" s="112">
        <f t="shared" si="6"/>
        <v>43458</v>
      </c>
      <c r="CD23" s="111">
        <f t="shared" si="8"/>
        <v>1</v>
      </c>
    </row>
    <row r="24" spans="1:82" ht="12.9" customHeight="1" x14ac:dyDescent="0.2">
      <c r="A24" s="123" t="s">
        <v>47</v>
      </c>
      <c r="B24" s="124" t="s">
        <v>48</v>
      </c>
      <c r="C24" s="96" t="s">
        <v>9</v>
      </c>
      <c r="D24" s="125"/>
      <c r="E24" s="130"/>
      <c r="F24" s="99">
        <v>2019</v>
      </c>
      <c r="G24" s="131"/>
      <c r="H24" s="132">
        <f>IF(E24=VLOOKUP(F24,[1]Liste!$A$3:$B$13,2,FALSE),GANTT!G24,IF((GANTT!E24+GANTT!G24)&gt;VLOOKUP(GANTT!F24,[1]Liste!$A$3:$B$13,2,FALSE),(GANTT!E24+GANTT!G24-VLOOKUP(GANTT!F24,[1]Liste!$A$3:$B$13,2,FALSE)),GANTT!E24+GANTT!G24))</f>
        <v>0</v>
      </c>
      <c r="I24" s="133">
        <f>IF(OR(E24=VLOOKUP(F24,[1]Liste!$A$3:$B$13,2,FALSE),(GANTT!E24+GANTT!G24)&gt;VLOOKUP(F24,[1]Liste!$A$3:$B$13,2,FALSE)),GANTT!F24+1,GANTT!F24)</f>
        <v>2019</v>
      </c>
      <c r="J24" s="130">
        <f t="shared" si="12"/>
        <v>0</v>
      </c>
      <c r="K24" s="131">
        <f t="shared" si="10"/>
        <v>2019</v>
      </c>
      <c r="L24" s="131">
        <f t="shared" si="10"/>
        <v>0</v>
      </c>
      <c r="M24" s="131">
        <f t="shared" si="10"/>
        <v>0</v>
      </c>
      <c r="N24" s="135">
        <f t="shared" si="11"/>
        <v>2019</v>
      </c>
      <c r="O24" s="107">
        <v>0</v>
      </c>
      <c r="P24" s="108" t="str">
        <f t="shared" ca="1" si="3"/>
        <v>En retard</v>
      </c>
      <c r="Q24" s="109"/>
      <c r="R24" s="110"/>
      <c r="S24" s="110"/>
      <c r="T24" s="110"/>
      <c r="U24" s="110"/>
      <c r="V24" s="110"/>
      <c r="W24" s="110"/>
      <c r="X24" s="110"/>
      <c r="Y24" s="110"/>
      <c r="Z24" s="110"/>
      <c r="AA24" s="110"/>
      <c r="AB24" s="110"/>
      <c r="AC24" s="110"/>
      <c r="AD24" s="110"/>
      <c r="AE24" s="110"/>
      <c r="AF24" s="110"/>
      <c r="AG24" s="110"/>
      <c r="AH24" s="110"/>
      <c r="AI24" s="110"/>
      <c r="AJ24" s="110"/>
      <c r="AK24" s="110"/>
      <c r="AL24" s="110"/>
      <c r="AM24" s="110"/>
      <c r="AN24" s="110"/>
      <c r="AO24" s="110"/>
      <c r="AP24" s="110"/>
      <c r="AQ24" s="110"/>
      <c r="AR24" s="110"/>
      <c r="AS24" s="110"/>
      <c r="AT24" s="110"/>
      <c r="AU24" s="110"/>
      <c r="AV24" s="110"/>
      <c r="AW24" s="110"/>
      <c r="AX24" s="110"/>
      <c r="AY24" s="110"/>
      <c r="AZ24" s="110"/>
      <c r="BA24" s="110"/>
      <c r="BB24" s="110"/>
      <c r="BC24" s="110"/>
      <c r="BD24" s="110"/>
      <c r="BE24" s="110"/>
      <c r="BF24" s="110"/>
      <c r="BG24" s="110"/>
      <c r="BH24" s="110"/>
      <c r="BI24" s="110"/>
      <c r="BJ24" s="110"/>
      <c r="BK24" s="110"/>
      <c r="BL24" s="110"/>
      <c r="BM24" s="110"/>
      <c r="BN24" s="110"/>
      <c r="BO24" s="110"/>
      <c r="BP24" s="110"/>
      <c r="BQ24" s="110"/>
      <c r="BR24" s="110"/>
      <c r="BS24" s="110"/>
      <c r="BT24" s="110"/>
      <c r="BU24" s="110"/>
      <c r="BV24" s="110"/>
      <c r="BW24" s="110"/>
      <c r="BX24" s="110"/>
      <c r="BY24" s="110"/>
      <c r="BZ24" s="111" t="str">
        <f t="shared" si="7"/>
        <v>NO</v>
      </c>
      <c r="CA24" s="111" t="str">
        <f t="shared" si="4"/>
        <v/>
      </c>
      <c r="CB24" s="112">
        <f t="shared" si="5"/>
        <v>43458</v>
      </c>
      <c r="CC24" s="112">
        <f t="shared" si="6"/>
        <v>43458</v>
      </c>
      <c r="CD24" s="111">
        <f t="shared" si="8"/>
        <v>1</v>
      </c>
    </row>
    <row r="25" spans="1:82" ht="12.9" customHeight="1" x14ac:dyDescent="0.2">
      <c r="A25" s="129" t="s">
        <v>42</v>
      </c>
      <c r="B25" s="125" t="s">
        <v>49</v>
      </c>
      <c r="C25" s="96"/>
      <c r="D25" s="125"/>
      <c r="E25" s="130"/>
      <c r="F25" s="99">
        <v>2019</v>
      </c>
      <c r="G25" s="131"/>
      <c r="H25" s="132">
        <f>IF(E25=VLOOKUP(F25,[1]Liste!$A$3:$B$13,2,FALSE),GANTT!G25,IF((GANTT!E25+GANTT!G25)&gt;VLOOKUP(GANTT!F25,[1]Liste!$A$3:$B$13,2,FALSE),(GANTT!E25+GANTT!G25-VLOOKUP(GANTT!F25,[1]Liste!$A$3:$B$13,2,FALSE)),GANTT!E25+GANTT!G25))</f>
        <v>0</v>
      </c>
      <c r="I25" s="133">
        <f>IF(OR(E25=VLOOKUP(F25,[1]Liste!$A$3:$B$13,2,FALSE),(GANTT!E25+GANTT!G25)&gt;VLOOKUP(F25,[1]Liste!$A$3:$B$13,2,FALSE)),GANTT!F25+1,GANTT!F25)</f>
        <v>2019</v>
      </c>
      <c r="J25" s="130">
        <f t="shared" si="12"/>
        <v>0</v>
      </c>
      <c r="K25" s="131">
        <f t="shared" si="10"/>
        <v>2019</v>
      </c>
      <c r="L25" s="131">
        <f t="shared" si="10"/>
        <v>0</v>
      </c>
      <c r="M25" s="131">
        <f t="shared" si="10"/>
        <v>0</v>
      </c>
      <c r="N25" s="135">
        <f t="shared" si="11"/>
        <v>2019</v>
      </c>
      <c r="O25" s="107">
        <v>0</v>
      </c>
      <c r="P25" s="108" t="str">
        <f t="shared" ca="1" si="3"/>
        <v>En retard</v>
      </c>
      <c r="Q25" s="109"/>
      <c r="R25" s="110"/>
      <c r="S25" s="110"/>
      <c r="T25" s="110"/>
      <c r="U25" s="110"/>
      <c r="V25" s="110"/>
      <c r="W25" s="110"/>
      <c r="X25" s="110"/>
      <c r="Y25" s="110"/>
      <c r="Z25" s="110"/>
      <c r="AA25" s="110"/>
      <c r="AB25" s="110"/>
      <c r="AC25" s="110"/>
      <c r="AD25" s="110"/>
      <c r="AE25" s="110"/>
      <c r="AF25" s="110"/>
      <c r="AG25" s="110"/>
      <c r="AH25" s="110"/>
      <c r="AI25" s="110"/>
      <c r="AJ25" s="110"/>
      <c r="AK25" s="110"/>
      <c r="AL25" s="110"/>
      <c r="AM25" s="110"/>
      <c r="AN25" s="110"/>
      <c r="AO25" s="110"/>
      <c r="AP25" s="110"/>
      <c r="AQ25" s="110"/>
      <c r="AR25" s="110"/>
      <c r="AS25" s="110"/>
      <c r="AT25" s="110"/>
      <c r="AU25" s="110"/>
      <c r="AV25" s="110"/>
      <c r="AW25" s="110"/>
      <c r="AX25" s="110"/>
      <c r="AY25" s="110"/>
      <c r="AZ25" s="110"/>
      <c r="BA25" s="110"/>
      <c r="BB25" s="110"/>
      <c r="BC25" s="110"/>
      <c r="BD25" s="110"/>
      <c r="BE25" s="110"/>
      <c r="BF25" s="110"/>
      <c r="BG25" s="110"/>
      <c r="BH25" s="110"/>
      <c r="BI25" s="110"/>
      <c r="BJ25" s="110"/>
      <c r="BK25" s="110"/>
      <c r="BL25" s="110"/>
      <c r="BM25" s="110"/>
      <c r="BN25" s="110"/>
      <c r="BO25" s="110"/>
      <c r="BP25" s="110"/>
      <c r="BQ25" s="110"/>
      <c r="BR25" s="110"/>
      <c r="BS25" s="110"/>
      <c r="BT25" s="110"/>
      <c r="BU25" s="110"/>
      <c r="BV25" s="110"/>
      <c r="BW25" s="110"/>
      <c r="BX25" s="110"/>
      <c r="BY25" s="110"/>
      <c r="BZ25" s="111" t="str">
        <f t="shared" si="7"/>
        <v>NO</v>
      </c>
      <c r="CA25" s="111" t="str">
        <f t="shared" si="4"/>
        <v/>
      </c>
      <c r="CB25" s="112">
        <f t="shared" si="5"/>
        <v>43458</v>
      </c>
      <c r="CC25" s="112">
        <f t="shared" si="6"/>
        <v>43458</v>
      </c>
      <c r="CD25" s="111">
        <f t="shared" si="8"/>
        <v>1</v>
      </c>
    </row>
    <row r="26" spans="1:82" ht="12.9" customHeight="1" x14ac:dyDescent="0.2">
      <c r="A26" s="129" t="s">
        <v>50</v>
      </c>
      <c r="B26" s="125" t="s">
        <v>43</v>
      </c>
      <c r="C26" s="96"/>
      <c r="D26" s="125"/>
      <c r="E26" s="130"/>
      <c r="F26" s="99">
        <v>2019</v>
      </c>
      <c r="G26" s="131"/>
      <c r="H26" s="132">
        <f>IF(E26=VLOOKUP(F26,[1]Liste!$A$3:$B$13,2,FALSE),GANTT!G26,IF((GANTT!E26+GANTT!G26)&gt;VLOOKUP(GANTT!F26,[1]Liste!$A$3:$B$13,2,FALSE),(GANTT!E26+GANTT!G26-VLOOKUP(GANTT!F26,[1]Liste!$A$3:$B$13,2,FALSE)),GANTT!E26+GANTT!G26))</f>
        <v>0</v>
      </c>
      <c r="I26" s="133">
        <f>IF(OR(E26=VLOOKUP(F26,[1]Liste!$A$3:$B$13,2,FALSE),(GANTT!E26+GANTT!G26)&gt;VLOOKUP(F26,[1]Liste!$A$3:$B$13,2,FALSE)),GANTT!F26+1,GANTT!F26)</f>
        <v>2019</v>
      </c>
      <c r="J26" s="130">
        <f t="shared" si="12"/>
        <v>0</v>
      </c>
      <c r="K26" s="131">
        <f t="shared" si="10"/>
        <v>2019</v>
      </c>
      <c r="L26" s="131">
        <f t="shared" si="10"/>
        <v>0</v>
      </c>
      <c r="M26" s="131">
        <f t="shared" si="10"/>
        <v>0</v>
      </c>
      <c r="N26" s="135">
        <f t="shared" si="11"/>
        <v>2019</v>
      </c>
      <c r="O26" s="107">
        <v>0</v>
      </c>
      <c r="P26" s="108" t="str">
        <f t="shared" ca="1" si="3"/>
        <v>En retard</v>
      </c>
      <c r="Q26" s="109"/>
      <c r="R26" s="110"/>
      <c r="S26" s="110"/>
      <c r="T26" s="110"/>
      <c r="U26" s="110"/>
      <c r="V26" s="110"/>
      <c r="W26" s="110"/>
      <c r="X26" s="110"/>
      <c r="Y26" s="110"/>
      <c r="Z26" s="110"/>
      <c r="AA26" s="110"/>
      <c r="AB26" s="110"/>
      <c r="AC26" s="110"/>
      <c r="AD26" s="110"/>
      <c r="AE26" s="110"/>
      <c r="AF26" s="110"/>
      <c r="AG26" s="110"/>
      <c r="AH26" s="110"/>
      <c r="AI26" s="110"/>
      <c r="AJ26" s="110"/>
      <c r="AK26" s="110"/>
      <c r="AL26" s="110"/>
      <c r="AM26" s="110"/>
      <c r="AN26" s="110"/>
      <c r="AO26" s="110"/>
      <c r="AP26" s="110"/>
      <c r="AQ26" s="110"/>
      <c r="AR26" s="110"/>
      <c r="AS26" s="110"/>
      <c r="AT26" s="110"/>
      <c r="AU26" s="110"/>
      <c r="AV26" s="110"/>
      <c r="AW26" s="110"/>
      <c r="AX26" s="110"/>
      <c r="AY26" s="110"/>
      <c r="AZ26" s="110"/>
      <c r="BA26" s="110"/>
      <c r="BB26" s="110"/>
      <c r="BC26" s="110"/>
      <c r="BD26" s="110"/>
      <c r="BE26" s="110"/>
      <c r="BF26" s="110"/>
      <c r="BG26" s="110"/>
      <c r="BH26" s="110"/>
      <c r="BI26" s="110"/>
      <c r="BJ26" s="110"/>
      <c r="BK26" s="110"/>
      <c r="BL26" s="110"/>
      <c r="BM26" s="110"/>
      <c r="BN26" s="110"/>
      <c r="BO26" s="110"/>
      <c r="BP26" s="110"/>
      <c r="BQ26" s="110"/>
      <c r="BR26" s="110"/>
      <c r="BS26" s="110"/>
      <c r="BT26" s="110"/>
      <c r="BU26" s="110"/>
      <c r="BV26" s="110"/>
      <c r="BW26" s="110"/>
      <c r="BX26" s="110"/>
      <c r="BY26" s="110"/>
      <c r="BZ26" s="111" t="str">
        <f t="shared" si="7"/>
        <v>NO</v>
      </c>
      <c r="CA26" s="111" t="str">
        <f t="shared" si="4"/>
        <v/>
      </c>
      <c r="CB26" s="112">
        <f t="shared" si="5"/>
        <v>43458</v>
      </c>
      <c r="CC26" s="112">
        <f t="shared" si="6"/>
        <v>43458</v>
      </c>
      <c r="CD26" s="111">
        <f t="shared" si="8"/>
        <v>1</v>
      </c>
    </row>
    <row r="27" spans="1:82" ht="12.9" customHeight="1" x14ac:dyDescent="0.2">
      <c r="A27" s="129" t="s">
        <v>51</v>
      </c>
      <c r="B27" s="125" t="s">
        <v>44</v>
      </c>
      <c r="C27" s="96"/>
      <c r="D27" s="125"/>
      <c r="E27" s="130"/>
      <c r="F27" s="99">
        <v>2019</v>
      </c>
      <c r="G27" s="131"/>
      <c r="H27" s="132">
        <f>IF(E27=VLOOKUP(F27,[1]Liste!$A$3:$B$13,2,FALSE),GANTT!G27,IF((GANTT!E27+GANTT!G27)&gt;VLOOKUP(GANTT!F27,[1]Liste!$A$3:$B$13,2,FALSE),(GANTT!E27+GANTT!G27-VLOOKUP(GANTT!F27,[1]Liste!$A$3:$B$13,2,FALSE)),GANTT!E27+GANTT!G27))</f>
        <v>0</v>
      </c>
      <c r="I27" s="133">
        <f>IF(OR(E27=VLOOKUP(F27,[1]Liste!$A$3:$B$13,2,FALSE),(GANTT!E27+GANTT!G27)&gt;VLOOKUP(F27,[1]Liste!$A$3:$B$13,2,FALSE)),GANTT!F27+1,GANTT!F27)</f>
        <v>2019</v>
      </c>
      <c r="J27" s="130">
        <f t="shared" si="12"/>
        <v>0</v>
      </c>
      <c r="K27" s="131">
        <f t="shared" si="10"/>
        <v>2019</v>
      </c>
      <c r="L27" s="131">
        <f t="shared" si="10"/>
        <v>0</v>
      </c>
      <c r="M27" s="131">
        <f t="shared" si="10"/>
        <v>0</v>
      </c>
      <c r="N27" s="135">
        <f t="shared" si="11"/>
        <v>2019</v>
      </c>
      <c r="O27" s="107">
        <v>0</v>
      </c>
      <c r="P27" s="108" t="str">
        <f t="shared" ca="1" si="3"/>
        <v>En retard</v>
      </c>
      <c r="Q27" s="109"/>
      <c r="R27" s="110"/>
      <c r="S27" s="110"/>
      <c r="T27" s="110"/>
      <c r="U27" s="110"/>
      <c r="V27" s="110"/>
      <c r="W27" s="110"/>
      <c r="X27" s="110"/>
      <c r="Y27" s="110"/>
      <c r="Z27" s="110"/>
      <c r="AA27" s="110"/>
      <c r="AB27" s="110"/>
      <c r="AC27" s="110"/>
      <c r="AD27" s="110"/>
      <c r="AE27" s="110"/>
      <c r="AF27" s="110"/>
      <c r="AG27" s="110"/>
      <c r="AH27" s="110"/>
      <c r="AI27" s="110"/>
      <c r="AJ27" s="110"/>
      <c r="AK27" s="110"/>
      <c r="AL27" s="110"/>
      <c r="AM27" s="110"/>
      <c r="AN27" s="110"/>
      <c r="AO27" s="110"/>
      <c r="AP27" s="110"/>
      <c r="AQ27" s="110"/>
      <c r="AR27" s="110"/>
      <c r="AS27" s="110"/>
      <c r="AT27" s="110"/>
      <c r="AU27" s="110"/>
      <c r="AV27" s="110"/>
      <c r="AW27" s="110"/>
      <c r="AX27" s="110"/>
      <c r="AY27" s="110"/>
      <c r="AZ27" s="110"/>
      <c r="BA27" s="110"/>
      <c r="BB27" s="110"/>
      <c r="BC27" s="110"/>
      <c r="BD27" s="110"/>
      <c r="BE27" s="110"/>
      <c r="BF27" s="110"/>
      <c r="BG27" s="110"/>
      <c r="BH27" s="110"/>
      <c r="BI27" s="110"/>
      <c r="BJ27" s="110"/>
      <c r="BK27" s="110"/>
      <c r="BL27" s="110"/>
      <c r="BM27" s="110"/>
      <c r="BN27" s="110"/>
      <c r="BO27" s="110"/>
      <c r="BP27" s="110"/>
      <c r="BQ27" s="110"/>
      <c r="BR27" s="110"/>
      <c r="BS27" s="110"/>
      <c r="BT27" s="110"/>
      <c r="BU27" s="110"/>
      <c r="BV27" s="110"/>
      <c r="BW27" s="110"/>
      <c r="BX27" s="110"/>
      <c r="BY27" s="110"/>
      <c r="BZ27" s="111" t="str">
        <f t="shared" si="7"/>
        <v>NO</v>
      </c>
      <c r="CA27" s="111" t="str">
        <f t="shared" si="4"/>
        <v/>
      </c>
      <c r="CB27" s="112">
        <f t="shared" si="5"/>
        <v>43458</v>
      </c>
      <c r="CC27" s="112">
        <f t="shared" si="6"/>
        <v>43458</v>
      </c>
      <c r="CD27" s="111">
        <f t="shared" si="8"/>
        <v>1</v>
      </c>
    </row>
    <row r="28" spans="1:82" x14ac:dyDescent="0.2">
      <c r="A28" s="129" t="s">
        <v>52</v>
      </c>
      <c r="B28" s="136" t="s">
        <v>53</v>
      </c>
      <c r="C28" s="96"/>
      <c r="D28" s="125"/>
      <c r="E28" s="130"/>
      <c r="F28" s="99">
        <v>2019</v>
      </c>
      <c r="G28" s="131"/>
      <c r="H28" s="132">
        <f>IF(E28=VLOOKUP(F28,[1]Liste!$A$3:$B$13,2,FALSE),GANTT!G28,IF((GANTT!E28+GANTT!G28)&gt;VLOOKUP(GANTT!F28,[1]Liste!$A$3:$B$13,2,FALSE),(GANTT!E28+GANTT!G28-VLOOKUP(GANTT!F28,[1]Liste!$A$3:$B$13,2,FALSE)),GANTT!E28+GANTT!G28))</f>
        <v>0</v>
      </c>
      <c r="I28" s="133">
        <f>IF(OR(E28=VLOOKUP(F28,[1]Liste!$A$3:$B$13,2,FALSE),(GANTT!E28+GANTT!G28)&gt;VLOOKUP(F28,[1]Liste!$A$3:$B$13,2,FALSE)),GANTT!F28+1,GANTT!F28)</f>
        <v>2019</v>
      </c>
      <c r="J28" s="130">
        <f t="shared" si="12"/>
        <v>0</v>
      </c>
      <c r="K28" s="131">
        <f t="shared" si="10"/>
        <v>2019</v>
      </c>
      <c r="L28" s="131">
        <f t="shared" si="10"/>
        <v>0</v>
      </c>
      <c r="M28" s="131">
        <f t="shared" si="10"/>
        <v>0</v>
      </c>
      <c r="N28" s="135">
        <f t="shared" si="11"/>
        <v>2019</v>
      </c>
      <c r="O28" s="107">
        <v>0</v>
      </c>
      <c r="P28" s="108" t="str">
        <f t="shared" ca="1" si="3"/>
        <v>En retard</v>
      </c>
      <c r="Q28" s="109"/>
      <c r="R28" s="110"/>
      <c r="S28" s="110"/>
      <c r="T28" s="110"/>
      <c r="U28" s="110"/>
      <c r="V28" s="110"/>
      <c r="W28" s="110"/>
      <c r="X28" s="110"/>
      <c r="Y28" s="110"/>
      <c r="Z28" s="110"/>
      <c r="AA28" s="110"/>
      <c r="AB28" s="110"/>
      <c r="AC28" s="110"/>
      <c r="AD28" s="110"/>
      <c r="AE28" s="110"/>
      <c r="AF28" s="110"/>
      <c r="AG28" s="110"/>
      <c r="AH28" s="110"/>
      <c r="AI28" s="110"/>
      <c r="AJ28" s="110"/>
      <c r="AK28" s="110"/>
      <c r="AL28" s="110"/>
      <c r="AM28" s="110"/>
      <c r="AN28" s="110"/>
      <c r="AO28" s="110"/>
      <c r="AP28" s="110"/>
      <c r="AQ28" s="110"/>
      <c r="AR28" s="110"/>
      <c r="AS28" s="110"/>
      <c r="AT28" s="110"/>
      <c r="AU28" s="110"/>
      <c r="AV28" s="110"/>
      <c r="AW28" s="110"/>
      <c r="AX28" s="110"/>
      <c r="AY28" s="110"/>
      <c r="AZ28" s="110"/>
      <c r="BA28" s="110"/>
      <c r="BB28" s="110"/>
      <c r="BC28" s="110"/>
      <c r="BD28" s="110"/>
      <c r="BE28" s="110"/>
      <c r="BF28" s="110"/>
      <c r="BG28" s="110"/>
      <c r="BH28" s="110"/>
      <c r="BI28" s="110"/>
      <c r="BJ28" s="110"/>
      <c r="BK28" s="110"/>
      <c r="BL28" s="110"/>
      <c r="BM28" s="110"/>
      <c r="BN28" s="110"/>
      <c r="BO28" s="110"/>
      <c r="BP28" s="110"/>
      <c r="BQ28" s="110"/>
      <c r="BR28" s="110"/>
      <c r="BS28" s="110"/>
      <c r="BT28" s="110"/>
      <c r="BU28" s="110"/>
      <c r="BV28" s="110"/>
      <c r="BW28" s="110"/>
      <c r="BX28" s="110"/>
      <c r="BY28" s="110"/>
      <c r="BZ28" s="111" t="str">
        <f t="shared" si="7"/>
        <v>NO</v>
      </c>
      <c r="CA28" s="111" t="str">
        <f t="shared" si="4"/>
        <v/>
      </c>
      <c r="CB28" s="112">
        <f t="shared" si="5"/>
        <v>43458</v>
      </c>
      <c r="CC28" s="112">
        <f t="shared" si="6"/>
        <v>43458</v>
      </c>
      <c r="CD28" s="111">
        <f t="shared" si="8"/>
        <v>1</v>
      </c>
    </row>
    <row r="29" spans="1:82" ht="12.9" customHeight="1" x14ac:dyDescent="0.2">
      <c r="A29" s="129" t="s">
        <v>54</v>
      </c>
      <c r="B29" s="125" t="s">
        <v>55</v>
      </c>
      <c r="C29" s="96"/>
      <c r="D29" s="125"/>
      <c r="E29" s="130"/>
      <c r="F29" s="99">
        <v>2019</v>
      </c>
      <c r="G29" s="131"/>
      <c r="H29" s="132">
        <f>IF(E29=VLOOKUP(F29,[1]Liste!$A$3:$B$13,2,FALSE),GANTT!G29,IF((GANTT!E29+GANTT!G29)&gt;VLOOKUP(GANTT!F29,[1]Liste!$A$3:$B$13,2,FALSE),(GANTT!E29+GANTT!G29-VLOOKUP(GANTT!F29,[1]Liste!$A$3:$B$13,2,FALSE)),GANTT!E29+GANTT!G29))</f>
        <v>0</v>
      </c>
      <c r="I29" s="133">
        <f>IF(OR(E29=VLOOKUP(F29,[1]Liste!$A$3:$B$13,2,FALSE),(GANTT!E29+GANTT!G29)&gt;VLOOKUP(F29,[1]Liste!$A$3:$B$13,2,FALSE)),GANTT!F29+1,GANTT!F29)</f>
        <v>2019</v>
      </c>
      <c r="J29" s="130">
        <f t="shared" si="12"/>
        <v>0</v>
      </c>
      <c r="K29" s="131">
        <f t="shared" si="10"/>
        <v>2019</v>
      </c>
      <c r="L29" s="131">
        <f t="shared" si="10"/>
        <v>0</v>
      </c>
      <c r="M29" s="131">
        <f t="shared" si="10"/>
        <v>0</v>
      </c>
      <c r="N29" s="135">
        <f t="shared" si="11"/>
        <v>2019</v>
      </c>
      <c r="O29" s="107">
        <v>0</v>
      </c>
      <c r="P29" s="108" t="str">
        <f t="shared" ca="1" si="3"/>
        <v>En retard</v>
      </c>
      <c r="Q29" s="109"/>
      <c r="R29" s="110"/>
      <c r="S29" s="110"/>
      <c r="T29" s="110"/>
      <c r="U29" s="110"/>
      <c r="V29" s="110"/>
      <c r="W29" s="110"/>
      <c r="X29" s="110"/>
      <c r="Y29" s="110"/>
      <c r="Z29" s="110"/>
      <c r="AA29" s="110"/>
      <c r="AB29" s="110"/>
      <c r="AC29" s="110"/>
      <c r="AD29" s="110"/>
      <c r="AE29" s="110"/>
      <c r="AF29" s="110"/>
      <c r="AG29" s="110"/>
      <c r="AH29" s="110"/>
      <c r="AI29" s="110"/>
      <c r="AJ29" s="110"/>
      <c r="AK29" s="110"/>
      <c r="AL29" s="110"/>
      <c r="AM29" s="110"/>
      <c r="AN29" s="110"/>
      <c r="AO29" s="110"/>
      <c r="AP29" s="110"/>
      <c r="AQ29" s="110"/>
      <c r="AR29" s="110"/>
      <c r="AS29" s="110"/>
      <c r="AT29" s="110"/>
      <c r="AU29" s="110"/>
      <c r="AV29" s="110"/>
      <c r="AW29" s="110"/>
      <c r="AX29" s="110"/>
      <c r="AY29" s="110"/>
      <c r="AZ29" s="110"/>
      <c r="BA29" s="110"/>
      <c r="BB29" s="110"/>
      <c r="BC29" s="110"/>
      <c r="BD29" s="110"/>
      <c r="BE29" s="110"/>
      <c r="BF29" s="110"/>
      <c r="BG29" s="110"/>
      <c r="BH29" s="110"/>
      <c r="BI29" s="110"/>
      <c r="BJ29" s="110"/>
      <c r="BK29" s="110"/>
      <c r="BL29" s="110"/>
      <c r="BM29" s="110"/>
      <c r="BN29" s="110"/>
      <c r="BO29" s="110"/>
      <c r="BP29" s="110"/>
      <c r="BQ29" s="110"/>
      <c r="BR29" s="110"/>
      <c r="BS29" s="110"/>
      <c r="BT29" s="110"/>
      <c r="BU29" s="110"/>
      <c r="BV29" s="110"/>
      <c r="BW29" s="110"/>
      <c r="BX29" s="110"/>
      <c r="BY29" s="110"/>
      <c r="BZ29" s="111" t="str">
        <f t="shared" si="7"/>
        <v>NO</v>
      </c>
      <c r="CA29" s="111" t="str">
        <f t="shared" si="4"/>
        <v/>
      </c>
      <c r="CB29" s="112">
        <f t="shared" si="5"/>
        <v>43458</v>
      </c>
      <c r="CC29" s="112">
        <f t="shared" si="6"/>
        <v>43458</v>
      </c>
      <c r="CD29" s="111">
        <f t="shared" si="8"/>
        <v>1</v>
      </c>
    </row>
    <row r="30" spans="1:82" ht="12.9" customHeight="1" x14ac:dyDescent="0.2">
      <c r="A30" s="129" t="s">
        <v>56</v>
      </c>
      <c r="B30" s="125" t="s">
        <v>57</v>
      </c>
      <c r="C30" s="96"/>
      <c r="D30" s="125"/>
      <c r="E30" s="130"/>
      <c r="F30" s="99">
        <v>2019</v>
      </c>
      <c r="G30" s="131"/>
      <c r="H30" s="132">
        <f>IF(E30=VLOOKUP(F30,[1]Liste!$A$3:$B$13,2,FALSE),GANTT!G30,IF((GANTT!E30+GANTT!G30)&gt;VLOOKUP(GANTT!F30,[1]Liste!$A$3:$B$13,2,FALSE),(GANTT!E30+GANTT!G30-VLOOKUP(GANTT!F30,[1]Liste!$A$3:$B$13,2,FALSE)),GANTT!E30+GANTT!G30))</f>
        <v>0</v>
      </c>
      <c r="I30" s="133">
        <f>IF(OR(E30=VLOOKUP(F30,[1]Liste!$A$3:$B$13,2,FALSE),(GANTT!E30+GANTT!G30)&gt;VLOOKUP(F30,[1]Liste!$A$3:$B$13,2,FALSE)),GANTT!F30+1,GANTT!F30)</f>
        <v>2019</v>
      </c>
      <c r="J30" s="130">
        <f t="shared" si="12"/>
        <v>0</v>
      </c>
      <c r="K30" s="131">
        <f t="shared" si="10"/>
        <v>2019</v>
      </c>
      <c r="L30" s="131">
        <f t="shared" si="10"/>
        <v>0</v>
      </c>
      <c r="M30" s="131">
        <f t="shared" si="10"/>
        <v>0</v>
      </c>
      <c r="N30" s="135">
        <f t="shared" si="11"/>
        <v>2019</v>
      </c>
      <c r="O30" s="107">
        <v>0</v>
      </c>
      <c r="P30" s="108" t="str">
        <f t="shared" ca="1" si="3"/>
        <v>En retard</v>
      </c>
      <c r="Q30" s="109"/>
      <c r="R30" s="110"/>
      <c r="S30" s="110"/>
      <c r="T30" s="110"/>
      <c r="U30" s="110"/>
      <c r="V30" s="110"/>
      <c r="W30" s="110"/>
      <c r="X30" s="110"/>
      <c r="Y30" s="110"/>
      <c r="Z30" s="110"/>
      <c r="AA30" s="110"/>
      <c r="AB30" s="110"/>
      <c r="AC30" s="110"/>
      <c r="AD30" s="110"/>
      <c r="AE30" s="110"/>
      <c r="AF30" s="110"/>
      <c r="AG30" s="110"/>
      <c r="AH30" s="110"/>
      <c r="AI30" s="110"/>
      <c r="AJ30" s="110"/>
      <c r="AK30" s="110"/>
      <c r="AL30" s="110"/>
      <c r="AM30" s="110"/>
      <c r="AN30" s="110"/>
      <c r="AO30" s="110"/>
      <c r="AP30" s="110"/>
      <c r="AQ30" s="110"/>
      <c r="AR30" s="110"/>
      <c r="AS30" s="110"/>
      <c r="AT30" s="110"/>
      <c r="AU30" s="110"/>
      <c r="AV30" s="110"/>
      <c r="AW30" s="110"/>
      <c r="AX30" s="110"/>
      <c r="AY30" s="110"/>
      <c r="AZ30" s="110"/>
      <c r="BA30" s="110"/>
      <c r="BB30" s="110"/>
      <c r="BC30" s="110"/>
      <c r="BD30" s="110"/>
      <c r="BE30" s="110"/>
      <c r="BF30" s="110"/>
      <c r="BG30" s="110"/>
      <c r="BH30" s="110"/>
      <c r="BI30" s="110"/>
      <c r="BJ30" s="110"/>
      <c r="BK30" s="110"/>
      <c r="BL30" s="110"/>
      <c r="BM30" s="110"/>
      <c r="BN30" s="110"/>
      <c r="BO30" s="110"/>
      <c r="BP30" s="110"/>
      <c r="BQ30" s="110"/>
      <c r="BR30" s="110"/>
      <c r="BS30" s="110"/>
      <c r="BT30" s="110"/>
      <c r="BU30" s="110"/>
      <c r="BV30" s="110"/>
      <c r="BW30" s="110"/>
      <c r="BX30" s="110"/>
      <c r="BY30" s="110"/>
      <c r="BZ30" s="111" t="str">
        <f t="shared" si="7"/>
        <v>NO</v>
      </c>
      <c r="CA30" s="111" t="str">
        <f t="shared" si="4"/>
        <v/>
      </c>
      <c r="CB30" s="112">
        <f t="shared" si="5"/>
        <v>43458</v>
      </c>
      <c r="CC30" s="112">
        <f t="shared" si="6"/>
        <v>43458</v>
      </c>
      <c r="CD30" s="111">
        <f t="shared" si="8"/>
        <v>1</v>
      </c>
    </row>
    <row r="31" spans="1:82" ht="12.9" customHeight="1" x14ac:dyDescent="0.2">
      <c r="A31" s="123" t="s">
        <v>47</v>
      </c>
      <c r="B31" s="124" t="s">
        <v>58</v>
      </c>
      <c r="C31" s="96" t="s">
        <v>9</v>
      </c>
      <c r="D31" s="125"/>
      <c r="E31" s="130"/>
      <c r="F31" s="99">
        <v>2019</v>
      </c>
      <c r="G31" s="131"/>
      <c r="H31" s="132">
        <f>IF(E31=VLOOKUP(F31,[1]Liste!$A$3:$B$13,2,FALSE),GANTT!G31,IF((GANTT!E31+GANTT!G31)&gt;VLOOKUP(GANTT!F31,[1]Liste!$A$3:$B$13,2,FALSE),(GANTT!E31+GANTT!G31-VLOOKUP(GANTT!F31,[1]Liste!$A$3:$B$13,2,FALSE)),GANTT!E31+GANTT!G31))</f>
        <v>0</v>
      </c>
      <c r="I31" s="133">
        <f>IF(OR(E31=VLOOKUP(F31,[1]Liste!$A$3:$B$13,2,FALSE),(GANTT!E31+GANTT!G31)&gt;VLOOKUP(F31,[1]Liste!$A$3:$B$13,2,FALSE)),GANTT!F31+1,GANTT!F31)</f>
        <v>2019</v>
      </c>
      <c r="J31" s="130">
        <f t="shared" si="12"/>
        <v>0</v>
      </c>
      <c r="K31" s="131">
        <f t="shared" si="10"/>
        <v>2019</v>
      </c>
      <c r="L31" s="131">
        <f t="shared" si="10"/>
        <v>0</v>
      </c>
      <c r="M31" s="131">
        <f t="shared" si="10"/>
        <v>0</v>
      </c>
      <c r="N31" s="135">
        <f t="shared" si="11"/>
        <v>2019</v>
      </c>
      <c r="O31" s="107">
        <v>0</v>
      </c>
      <c r="P31" s="108" t="str">
        <f t="shared" ca="1" si="3"/>
        <v>En retard</v>
      </c>
      <c r="Q31" s="109"/>
      <c r="R31" s="110"/>
      <c r="S31" s="110"/>
      <c r="T31" s="110"/>
      <c r="U31" s="110"/>
      <c r="V31" s="110"/>
      <c r="W31" s="110"/>
      <c r="X31" s="110"/>
      <c r="Y31" s="110"/>
      <c r="Z31" s="110"/>
      <c r="AA31" s="110"/>
      <c r="AB31" s="110"/>
      <c r="AC31" s="110"/>
      <c r="AD31" s="110"/>
      <c r="AE31" s="110"/>
      <c r="AF31" s="110"/>
      <c r="AG31" s="110"/>
      <c r="AH31" s="110"/>
      <c r="AI31" s="110"/>
      <c r="AJ31" s="110"/>
      <c r="AK31" s="110"/>
      <c r="AL31" s="110"/>
      <c r="AM31" s="110"/>
      <c r="AN31" s="110"/>
      <c r="AO31" s="110"/>
      <c r="AP31" s="110"/>
      <c r="AQ31" s="110"/>
      <c r="AR31" s="110"/>
      <c r="AS31" s="110"/>
      <c r="AT31" s="110"/>
      <c r="AU31" s="110"/>
      <c r="AV31" s="110"/>
      <c r="AW31" s="110"/>
      <c r="AX31" s="110"/>
      <c r="AY31" s="110"/>
      <c r="AZ31" s="110"/>
      <c r="BA31" s="110"/>
      <c r="BB31" s="110"/>
      <c r="BC31" s="110"/>
      <c r="BD31" s="110"/>
      <c r="BE31" s="110"/>
      <c r="BF31" s="110"/>
      <c r="BG31" s="110"/>
      <c r="BH31" s="110"/>
      <c r="BI31" s="110"/>
      <c r="BJ31" s="110"/>
      <c r="BK31" s="110"/>
      <c r="BL31" s="110"/>
      <c r="BM31" s="110"/>
      <c r="BN31" s="110"/>
      <c r="BO31" s="110"/>
      <c r="BP31" s="110"/>
      <c r="BQ31" s="110"/>
      <c r="BR31" s="110"/>
      <c r="BS31" s="110"/>
      <c r="BT31" s="110"/>
      <c r="BU31" s="110"/>
      <c r="BV31" s="110"/>
      <c r="BW31" s="110"/>
      <c r="BX31" s="110"/>
      <c r="BY31" s="110"/>
      <c r="BZ31" s="111" t="str">
        <f t="shared" si="7"/>
        <v>NO</v>
      </c>
      <c r="CA31" s="111" t="str">
        <f t="shared" si="4"/>
        <v/>
      </c>
      <c r="CB31" s="112">
        <f t="shared" si="5"/>
        <v>43458</v>
      </c>
      <c r="CC31" s="112">
        <f t="shared" si="6"/>
        <v>43458</v>
      </c>
      <c r="CD31" s="111">
        <f t="shared" si="8"/>
        <v>1</v>
      </c>
    </row>
    <row r="32" spans="1:82" ht="12.9" customHeight="1" x14ac:dyDescent="0.2">
      <c r="A32" s="129" t="s">
        <v>59</v>
      </c>
      <c r="B32" s="125" t="s">
        <v>60</v>
      </c>
      <c r="C32" s="96"/>
      <c r="D32" s="125"/>
      <c r="E32" s="130"/>
      <c r="F32" s="99">
        <v>2019</v>
      </c>
      <c r="G32" s="131"/>
      <c r="H32" s="132">
        <f>IF(E32=VLOOKUP(F32,[1]Liste!$A$3:$B$13,2,FALSE),GANTT!G32,IF((GANTT!E32+GANTT!G32)&gt;VLOOKUP(GANTT!F32,[1]Liste!$A$3:$B$13,2,FALSE),(GANTT!E32+GANTT!G32-VLOOKUP(GANTT!F32,[1]Liste!$A$3:$B$13,2,FALSE)),GANTT!E32+GANTT!G32))</f>
        <v>0</v>
      </c>
      <c r="I32" s="133">
        <f>IF(OR(E32=VLOOKUP(F32,[1]Liste!$A$3:$B$13,2,FALSE),(GANTT!E32+GANTT!G32)&gt;VLOOKUP(F32,[1]Liste!$A$3:$B$13,2,FALSE)),GANTT!F32+1,GANTT!F32)</f>
        <v>2019</v>
      </c>
      <c r="J32" s="130">
        <f t="shared" si="12"/>
        <v>0</v>
      </c>
      <c r="K32" s="131">
        <f t="shared" si="10"/>
        <v>2019</v>
      </c>
      <c r="L32" s="131">
        <f t="shared" si="10"/>
        <v>0</v>
      </c>
      <c r="M32" s="131">
        <f t="shared" si="10"/>
        <v>0</v>
      </c>
      <c r="N32" s="135">
        <f t="shared" si="11"/>
        <v>2019</v>
      </c>
      <c r="O32" s="107">
        <v>0</v>
      </c>
      <c r="P32" s="108" t="str">
        <f t="shared" ca="1" si="3"/>
        <v>En retard</v>
      </c>
      <c r="Q32" s="109"/>
      <c r="R32" s="110"/>
      <c r="S32" s="110"/>
      <c r="T32" s="110"/>
      <c r="U32" s="110"/>
      <c r="V32" s="110"/>
      <c r="W32" s="110"/>
      <c r="X32" s="110"/>
      <c r="Y32" s="110"/>
      <c r="Z32" s="110"/>
      <c r="AA32" s="110"/>
      <c r="AB32" s="110"/>
      <c r="AC32" s="110"/>
      <c r="AD32" s="110"/>
      <c r="AE32" s="110"/>
      <c r="AF32" s="110"/>
      <c r="AG32" s="110"/>
      <c r="AH32" s="110"/>
      <c r="AI32" s="110"/>
      <c r="AJ32" s="110"/>
      <c r="AK32" s="110"/>
      <c r="AL32" s="110"/>
      <c r="AM32" s="110"/>
      <c r="AN32" s="110"/>
      <c r="AO32" s="110"/>
      <c r="AP32" s="110"/>
      <c r="AQ32" s="110"/>
      <c r="AR32" s="110"/>
      <c r="AS32" s="110"/>
      <c r="AT32" s="110"/>
      <c r="AU32" s="110"/>
      <c r="AV32" s="110"/>
      <c r="AW32" s="110"/>
      <c r="AX32" s="110"/>
      <c r="AY32" s="110"/>
      <c r="AZ32" s="110"/>
      <c r="BA32" s="110"/>
      <c r="BB32" s="110"/>
      <c r="BC32" s="110"/>
      <c r="BD32" s="110"/>
      <c r="BE32" s="110"/>
      <c r="BF32" s="110"/>
      <c r="BG32" s="110"/>
      <c r="BH32" s="110"/>
      <c r="BI32" s="110"/>
      <c r="BJ32" s="110"/>
      <c r="BK32" s="110"/>
      <c r="BL32" s="110"/>
      <c r="BM32" s="110"/>
      <c r="BN32" s="110"/>
      <c r="BO32" s="110"/>
      <c r="BP32" s="110"/>
      <c r="BQ32" s="110"/>
      <c r="BR32" s="110"/>
      <c r="BS32" s="110"/>
      <c r="BT32" s="110"/>
      <c r="BU32" s="110"/>
      <c r="BV32" s="110"/>
      <c r="BW32" s="110"/>
      <c r="BX32" s="110"/>
      <c r="BY32" s="110"/>
      <c r="BZ32" s="111" t="str">
        <f t="shared" si="7"/>
        <v>NO</v>
      </c>
      <c r="CA32" s="111" t="str">
        <f t="shared" si="4"/>
        <v/>
      </c>
      <c r="CB32" s="112">
        <f t="shared" si="5"/>
        <v>43458</v>
      </c>
      <c r="CC32" s="112">
        <f t="shared" si="6"/>
        <v>43458</v>
      </c>
      <c r="CD32" s="111">
        <f t="shared" si="8"/>
        <v>1</v>
      </c>
    </row>
    <row r="33" spans="1:82" ht="12.9" customHeight="1" x14ac:dyDescent="0.2">
      <c r="A33" s="129" t="s">
        <v>61</v>
      </c>
      <c r="B33" s="125" t="s">
        <v>62</v>
      </c>
      <c r="C33" s="96"/>
      <c r="D33" s="125"/>
      <c r="E33" s="130"/>
      <c r="F33" s="99">
        <v>2019</v>
      </c>
      <c r="G33" s="131"/>
      <c r="H33" s="132">
        <f>IF(E33=VLOOKUP(F33,[1]Liste!$A$3:$B$13,2,FALSE),GANTT!G33,IF((GANTT!E33+GANTT!G33)&gt;VLOOKUP(GANTT!F33,[1]Liste!$A$3:$B$13,2,FALSE),(GANTT!E33+GANTT!G33-VLOOKUP(GANTT!F33,[1]Liste!$A$3:$B$13,2,FALSE)),GANTT!E33+GANTT!G33))</f>
        <v>0</v>
      </c>
      <c r="I33" s="133">
        <f>IF(OR(E33=VLOOKUP(F33,[1]Liste!$A$3:$B$13,2,FALSE),(GANTT!E33+GANTT!G33)&gt;VLOOKUP(F33,[1]Liste!$A$3:$B$13,2,FALSE)),GANTT!F33+1,GANTT!F33)</f>
        <v>2019</v>
      </c>
      <c r="J33" s="130">
        <f t="shared" si="12"/>
        <v>0</v>
      </c>
      <c r="K33" s="131">
        <f t="shared" si="10"/>
        <v>2019</v>
      </c>
      <c r="L33" s="131">
        <f t="shared" si="10"/>
        <v>0</v>
      </c>
      <c r="M33" s="131">
        <f t="shared" si="10"/>
        <v>0</v>
      </c>
      <c r="N33" s="135">
        <f t="shared" si="11"/>
        <v>2019</v>
      </c>
      <c r="O33" s="107">
        <v>0</v>
      </c>
      <c r="P33" s="108" t="str">
        <f t="shared" ca="1" si="3"/>
        <v>En retard</v>
      </c>
      <c r="Q33" s="109"/>
      <c r="R33" s="110"/>
      <c r="S33" s="110"/>
      <c r="T33" s="110"/>
      <c r="U33" s="110"/>
      <c r="V33" s="110"/>
      <c r="W33" s="110"/>
      <c r="X33" s="110"/>
      <c r="Y33" s="110"/>
      <c r="Z33" s="110"/>
      <c r="AA33" s="110"/>
      <c r="AB33" s="110"/>
      <c r="AC33" s="110"/>
      <c r="AD33" s="110"/>
      <c r="AE33" s="110"/>
      <c r="AF33" s="110"/>
      <c r="AG33" s="110"/>
      <c r="AH33" s="110"/>
      <c r="AI33" s="110"/>
      <c r="AJ33" s="110"/>
      <c r="AK33" s="110"/>
      <c r="AL33" s="110"/>
      <c r="AM33" s="110"/>
      <c r="AN33" s="110"/>
      <c r="AO33" s="110"/>
      <c r="AP33" s="110"/>
      <c r="AQ33" s="110"/>
      <c r="AR33" s="110"/>
      <c r="AS33" s="110"/>
      <c r="AT33" s="110"/>
      <c r="AU33" s="110"/>
      <c r="AV33" s="110"/>
      <c r="AW33" s="110"/>
      <c r="AX33" s="110"/>
      <c r="AY33" s="110"/>
      <c r="AZ33" s="110"/>
      <c r="BA33" s="110"/>
      <c r="BB33" s="110"/>
      <c r="BC33" s="110"/>
      <c r="BD33" s="110"/>
      <c r="BE33" s="110"/>
      <c r="BF33" s="110"/>
      <c r="BG33" s="110"/>
      <c r="BH33" s="110"/>
      <c r="BI33" s="110"/>
      <c r="BJ33" s="110"/>
      <c r="BK33" s="110"/>
      <c r="BL33" s="110"/>
      <c r="BM33" s="110"/>
      <c r="BN33" s="110"/>
      <c r="BO33" s="110"/>
      <c r="BP33" s="110"/>
      <c r="BQ33" s="110"/>
      <c r="BR33" s="110"/>
      <c r="BS33" s="110"/>
      <c r="BT33" s="110"/>
      <c r="BU33" s="110"/>
      <c r="BV33" s="110"/>
      <c r="BW33" s="110"/>
      <c r="BX33" s="110"/>
      <c r="BY33" s="110"/>
      <c r="BZ33" s="111" t="str">
        <f t="shared" si="7"/>
        <v>NO</v>
      </c>
      <c r="CA33" s="111" t="str">
        <f t="shared" si="4"/>
        <v/>
      </c>
      <c r="CB33" s="112">
        <f t="shared" si="5"/>
        <v>43458</v>
      </c>
      <c r="CC33" s="112">
        <f t="shared" si="6"/>
        <v>43458</v>
      </c>
      <c r="CD33" s="111">
        <f t="shared" si="8"/>
        <v>1</v>
      </c>
    </row>
    <row r="34" spans="1:82" ht="12.9" customHeight="1" x14ac:dyDescent="0.2">
      <c r="A34" s="129" t="s">
        <v>63</v>
      </c>
      <c r="B34" s="125" t="s">
        <v>72</v>
      </c>
      <c r="C34" s="96"/>
      <c r="D34" s="125"/>
      <c r="E34" s="130"/>
      <c r="F34" s="99">
        <v>2019</v>
      </c>
      <c r="G34" s="131"/>
      <c r="H34" s="132">
        <f>IF(E34=VLOOKUP(F34,[1]Liste!$A$3:$B$13,2,FALSE),GANTT!G34,IF((GANTT!E34+GANTT!G34)&gt;VLOOKUP(GANTT!F34,[1]Liste!$A$3:$B$13,2,FALSE),(GANTT!E34+GANTT!G34-VLOOKUP(GANTT!F34,[1]Liste!$A$3:$B$13,2,FALSE)),GANTT!E34+GANTT!G34))</f>
        <v>0</v>
      </c>
      <c r="I34" s="133">
        <f>IF(OR(E34=VLOOKUP(F34,[1]Liste!$A$3:$B$13,2,FALSE),(GANTT!E34+GANTT!G34)&gt;VLOOKUP(F34,[1]Liste!$A$3:$B$13,2,FALSE)),GANTT!F34+1,GANTT!F34)</f>
        <v>2019</v>
      </c>
      <c r="J34" s="130">
        <f t="shared" si="12"/>
        <v>0</v>
      </c>
      <c r="K34" s="131">
        <f t="shared" si="10"/>
        <v>2019</v>
      </c>
      <c r="L34" s="131">
        <f t="shared" si="10"/>
        <v>0</v>
      </c>
      <c r="M34" s="131">
        <f t="shared" si="10"/>
        <v>0</v>
      </c>
      <c r="N34" s="135">
        <f t="shared" si="11"/>
        <v>2019</v>
      </c>
      <c r="O34" s="107">
        <v>0</v>
      </c>
      <c r="P34" s="108" t="str">
        <f t="shared" ca="1" si="3"/>
        <v>En retard</v>
      </c>
      <c r="Q34" s="109"/>
      <c r="R34" s="110"/>
      <c r="S34" s="110"/>
      <c r="T34" s="110"/>
      <c r="U34" s="110"/>
      <c r="V34" s="110"/>
      <c r="W34" s="110"/>
      <c r="X34" s="110"/>
      <c r="Y34" s="110"/>
      <c r="Z34" s="110"/>
      <c r="AA34" s="110"/>
      <c r="AB34" s="110"/>
      <c r="AC34" s="110"/>
      <c r="AD34" s="110"/>
      <c r="AE34" s="110"/>
      <c r="AF34" s="110"/>
      <c r="AG34" s="110"/>
      <c r="AH34" s="110"/>
      <c r="AI34" s="110"/>
      <c r="AJ34" s="110"/>
      <c r="AK34" s="110"/>
      <c r="AL34" s="110"/>
      <c r="AM34" s="110"/>
      <c r="AN34" s="110"/>
      <c r="AO34" s="110"/>
      <c r="AP34" s="110"/>
      <c r="AQ34" s="110"/>
      <c r="AR34" s="110"/>
      <c r="AS34" s="110"/>
      <c r="AT34" s="110"/>
      <c r="AU34" s="110"/>
      <c r="AV34" s="110"/>
      <c r="AW34" s="110"/>
      <c r="AX34" s="110"/>
      <c r="AY34" s="110"/>
      <c r="AZ34" s="110"/>
      <c r="BA34" s="110"/>
      <c r="BB34" s="110"/>
      <c r="BC34" s="110"/>
      <c r="BD34" s="110"/>
      <c r="BE34" s="110"/>
      <c r="BF34" s="110"/>
      <c r="BG34" s="110"/>
      <c r="BH34" s="110"/>
      <c r="BI34" s="110"/>
      <c r="BJ34" s="110"/>
      <c r="BK34" s="110"/>
      <c r="BL34" s="110"/>
      <c r="BM34" s="110"/>
      <c r="BN34" s="110"/>
      <c r="BO34" s="110"/>
      <c r="BP34" s="110"/>
      <c r="BQ34" s="110"/>
      <c r="BR34" s="110"/>
      <c r="BS34" s="110"/>
      <c r="BT34" s="110"/>
      <c r="BU34" s="110"/>
      <c r="BV34" s="110"/>
      <c r="BW34" s="110"/>
      <c r="BX34" s="110"/>
      <c r="BY34" s="110"/>
      <c r="BZ34" s="111" t="str">
        <f t="shared" si="7"/>
        <v>NO</v>
      </c>
      <c r="CA34" s="111" t="str">
        <f t="shared" si="4"/>
        <v/>
      </c>
      <c r="CB34" s="112">
        <f t="shared" si="5"/>
        <v>43458</v>
      </c>
      <c r="CC34" s="112">
        <f t="shared" si="6"/>
        <v>43458</v>
      </c>
      <c r="CD34" s="111">
        <f t="shared" si="8"/>
        <v>1</v>
      </c>
    </row>
    <row r="35" spans="1:82" s="25" customFormat="1" ht="20.399999999999999" customHeight="1" x14ac:dyDescent="0.2">
      <c r="A35" s="137" t="s">
        <v>64</v>
      </c>
      <c r="B35" s="138"/>
      <c r="C35" s="138"/>
      <c r="D35" s="138"/>
      <c r="E35" s="138"/>
      <c r="F35" s="138"/>
      <c r="G35" s="138"/>
      <c r="H35" s="138"/>
      <c r="I35" s="138"/>
      <c r="J35" s="138"/>
      <c r="K35" s="138"/>
      <c r="L35" s="138"/>
      <c r="M35" s="138"/>
      <c r="N35" s="138"/>
      <c r="O35" s="138"/>
      <c r="P35" s="139"/>
      <c r="Q35" s="140"/>
      <c r="R35" s="141"/>
      <c r="S35" s="141"/>
      <c r="T35" s="141"/>
      <c r="U35" s="141"/>
      <c r="V35" s="141"/>
      <c r="W35" s="141"/>
      <c r="X35" s="141"/>
      <c r="Y35" s="141"/>
      <c r="Z35" s="141"/>
      <c r="AA35" s="141"/>
      <c r="AB35" s="141"/>
      <c r="AC35" s="141"/>
      <c r="AD35" s="141"/>
      <c r="AE35" s="141"/>
      <c r="AF35" s="141"/>
      <c r="AG35" s="141"/>
      <c r="AH35" s="141"/>
      <c r="AI35" s="141"/>
      <c r="AJ35" s="141"/>
      <c r="AK35" s="141"/>
      <c r="AL35" s="141"/>
      <c r="AM35" s="141"/>
      <c r="AN35" s="141"/>
      <c r="AO35" s="141"/>
      <c r="AP35" s="141"/>
      <c r="AQ35" s="141"/>
      <c r="AR35" s="141"/>
      <c r="AS35" s="141"/>
      <c r="AT35" s="141"/>
      <c r="AU35" s="141"/>
      <c r="AV35" s="141"/>
      <c r="AW35" s="141"/>
      <c r="AX35" s="141"/>
      <c r="AY35" s="141"/>
      <c r="AZ35" s="141"/>
      <c r="BA35" s="141"/>
      <c r="BB35" s="141"/>
      <c r="BC35" s="141"/>
      <c r="BD35" s="141"/>
      <c r="BE35" s="141"/>
      <c r="BF35" s="141"/>
      <c r="BG35" s="141"/>
      <c r="BH35" s="141"/>
      <c r="BI35" s="141"/>
      <c r="BJ35" s="141"/>
      <c r="BK35" s="141"/>
      <c r="BL35" s="141"/>
      <c r="BM35" s="141"/>
      <c r="BN35" s="141"/>
      <c r="BO35" s="141"/>
      <c r="BP35" s="141"/>
      <c r="BQ35" s="141"/>
      <c r="BR35" s="141"/>
      <c r="BS35" s="141"/>
      <c r="BT35" s="141"/>
      <c r="BU35" s="141"/>
      <c r="BV35" s="141"/>
      <c r="BW35" s="141"/>
      <c r="BX35" s="141"/>
      <c r="BY35" s="141"/>
      <c r="BZ35" s="142"/>
      <c r="CA35" s="142"/>
      <c r="CB35" s="142"/>
      <c r="CC35" s="142"/>
      <c r="CD35" s="142"/>
    </row>
    <row r="36" spans="1:82" ht="12.9" customHeight="1" x14ac:dyDescent="0.2">
      <c r="I36" s="143" t="str">
        <f>IF(B36="","",IF(#REF!="OUI",WORKDAY(F36,IF(WEEKDAY(F36,2)&gt;=6,G36,G36-1)),F36+G36-1))</f>
        <v/>
      </c>
      <c r="J36" s="144"/>
      <c r="K36" s="144"/>
      <c r="L36" s="144"/>
      <c r="M36" s="144"/>
      <c r="N36" s="144"/>
      <c r="O36" s="144"/>
    </row>
    <row r="37" spans="1:82" ht="12.9" customHeight="1" x14ac:dyDescent="0.2">
      <c r="I37" s="143" t="str">
        <f>IF(B37="","",IF(#REF!="OUI",WORKDAY(F37,IF(WEEKDAY(F37,2)&gt;=6,G37,G37-1)),F37+G37-1))</f>
        <v/>
      </c>
      <c r="J37" s="144"/>
      <c r="K37" s="144"/>
      <c r="L37" s="144"/>
      <c r="M37" s="144"/>
      <c r="N37" s="144"/>
      <c r="O37" s="144"/>
      <c r="BZ37" s="143" t="s">
        <v>65</v>
      </c>
      <c r="CA37" s="147">
        <f>AVERAGE($O$11:$O34)</f>
        <v>8.3333333333333329E-2</v>
      </c>
      <c r="CB37" s="147"/>
      <c r="CC37" s="147"/>
      <c r="CD37" s="147"/>
    </row>
    <row r="38" spans="1:82" ht="12.9" customHeight="1" x14ac:dyDescent="0.2">
      <c r="I38" s="143" t="str">
        <f>IF(B38="","",IF(#REF!="OUI",WORKDAY(F38,IF(WEEKDAY(F38,2)&gt;=6,G38,G38-1)),F38+G38-1))</f>
        <v/>
      </c>
      <c r="J38" s="144"/>
      <c r="K38" s="144"/>
      <c r="L38" s="144"/>
      <c r="M38" s="144"/>
      <c r="N38" s="144"/>
      <c r="O38" s="144"/>
      <c r="BZ38" s="143" t="s">
        <v>66</v>
      </c>
      <c r="CA38" s="148">
        <f ca="1">COUNTIF($P$11:$P34,"En retard")</f>
        <v>22</v>
      </c>
      <c r="CB38" s="148"/>
      <c r="CC38" s="148"/>
      <c r="CD38" s="148"/>
    </row>
    <row r="39" spans="1:82" ht="12.9" customHeight="1" x14ac:dyDescent="0.2">
      <c r="I39" s="143" t="str">
        <f>IF(B39="","",IF(#REF!="OUI",WORKDAY(F39,IF(WEEKDAY(F39,2)&gt;=6,G39,G39-1)),F39+G39-1))</f>
        <v/>
      </c>
      <c r="J39" s="144"/>
      <c r="K39" s="144"/>
      <c r="L39" s="144"/>
      <c r="M39" s="144"/>
      <c r="N39" s="144"/>
      <c r="O39" s="144"/>
      <c r="BZ39" s="143" t="s">
        <v>67</v>
      </c>
      <c r="CA39" s="148">
        <f ca="1">COUNTIF($P$11:$P34,"Non commencée")</f>
        <v>0</v>
      </c>
      <c r="CB39" s="148"/>
      <c r="CC39" s="148"/>
      <c r="CD39" s="148"/>
    </row>
    <row r="40" spans="1:82" ht="12.9" customHeight="1" x14ac:dyDescent="0.2">
      <c r="I40" s="143" t="str">
        <f>IF(B40="","",IF(#REF!="OUI",WORKDAY(F40,IF(WEEKDAY(F40,2)&gt;=6,G40,G40-1)),F40+G40-1))</f>
        <v/>
      </c>
      <c r="J40" s="144"/>
      <c r="K40" s="144"/>
      <c r="L40" s="144"/>
      <c r="M40" s="144"/>
      <c r="N40" s="144"/>
      <c r="O40" s="144"/>
      <c r="BZ40" s="143" t="s">
        <v>68</v>
      </c>
      <c r="CA40" s="148">
        <f ca="1">COUNTIF($P$11:$P34,"En cours")</f>
        <v>0</v>
      </c>
      <c r="CB40" s="148"/>
      <c r="CC40" s="148"/>
      <c r="CD40" s="148"/>
    </row>
    <row r="41" spans="1:82" ht="12.9" customHeight="1" x14ac:dyDescent="0.2">
      <c r="I41" s="143" t="str">
        <f>IF(B41="","",IF(#REF!="OUI",WORKDAY(F41,IF(WEEKDAY(F41,2)&gt;=6,G41,G41-1)),F41+G41-1))</f>
        <v/>
      </c>
      <c r="J41" s="144"/>
      <c r="K41" s="144"/>
      <c r="L41" s="144"/>
      <c r="M41" s="144"/>
      <c r="N41" s="144"/>
      <c r="O41" s="144"/>
      <c r="BZ41" s="143" t="s">
        <v>69</v>
      </c>
      <c r="CA41" s="148">
        <f ca="1">COUNTIF($P$11:$P34,"Terminée")</f>
        <v>2</v>
      </c>
      <c r="CB41" s="148"/>
      <c r="CC41" s="148"/>
      <c r="CD41" s="148"/>
    </row>
    <row r="42" spans="1:82" ht="12.9" customHeight="1" x14ac:dyDescent="0.2">
      <c r="I42" s="143" t="str">
        <f>IF(B42="","",IF(#REF!="OUI",WORKDAY(F42,IF(WEEKDAY(F42,2)&gt;=6,G42,G42-1)),F42+G42-1))</f>
        <v/>
      </c>
      <c r="J42" s="144"/>
      <c r="K42" s="144"/>
      <c r="L42" s="144"/>
      <c r="M42" s="144"/>
      <c r="N42" s="144"/>
      <c r="O42" s="144"/>
      <c r="BZ42" s="143" t="s">
        <v>70</v>
      </c>
      <c r="CA42" s="148">
        <f>COUNTIF($BZ$11:$BZ34,"NO")</f>
        <v>24</v>
      </c>
      <c r="CB42" s="148"/>
      <c r="CC42" s="148"/>
      <c r="CD42" s="148"/>
    </row>
    <row r="43" spans="1:82" ht="12.9" customHeight="1" x14ac:dyDescent="0.2">
      <c r="I43" s="143" t="str">
        <f>IF(B43="","",IF(#REF!="OUI",WORKDAY(F43,IF(WEEKDAY(F43,2)&gt;=6,G43,G43-1)),F43+G43-1))</f>
        <v/>
      </c>
      <c r="J43" s="144"/>
      <c r="K43" s="144"/>
      <c r="L43" s="144"/>
      <c r="M43" s="144"/>
      <c r="N43" s="144"/>
      <c r="O43" s="144"/>
      <c r="BZ43" s="143" t="s">
        <v>70</v>
      </c>
      <c r="CA43" s="148">
        <f>COUNTIF($BZ$11:$BZ34,"NO")</f>
        <v>24</v>
      </c>
      <c r="CB43" s="148"/>
      <c r="CC43" s="148"/>
      <c r="CD43" s="148"/>
    </row>
    <row r="44" spans="1:82" ht="12.9" customHeight="1" x14ac:dyDescent="0.2">
      <c r="I44" s="143"/>
      <c r="J44" s="144"/>
      <c r="K44" s="144"/>
      <c r="L44" s="144"/>
      <c r="M44" s="144"/>
      <c r="N44" s="144"/>
      <c r="O44" s="144"/>
      <c r="BZ44" s="143" t="s">
        <v>71</v>
      </c>
      <c r="CA44" s="148">
        <f>COUNTIF($BZ$11:$BZ34,"OK")</f>
        <v>0</v>
      </c>
      <c r="CB44" s="148"/>
      <c r="CC44" s="148"/>
      <c r="CD44" s="148"/>
    </row>
    <row r="45" spans="1:82" ht="12.9" customHeight="1" x14ac:dyDescent="0.2">
      <c r="I45" s="143" t="str">
        <f>IF(B45="","",IF(#REF!="OUI",WORKDAY(F45,IF(WEEKDAY(F45,2)&gt;=6,G45,G45-1)),F45+G45-1))</f>
        <v/>
      </c>
      <c r="J45" s="144"/>
      <c r="K45" s="144"/>
      <c r="L45" s="144"/>
      <c r="M45" s="144"/>
      <c r="N45" s="144"/>
      <c r="O45" s="144"/>
      <c r="BZ45" s="143" t="s">
        <v>22</v>
      </c>
      <c r="CA45" s="148">
        <f>COUNTIF($CA$11:$CA34,"OK")</f>
        <v>0</v>
      </c>
      <c r="CB45" s="148"/>
      <c r="CC45" s="148"/>
      <c r="CD45" s="148"/>
    </row>
    <row r="46" spans="1:82" ht="12.9" customHeight="1" x14ac:dyDescent="0.2">
      <c r="I46" s="143" t="str">
        <f>IF(B46="","",IF(#REF!="OUI",WORKDAY(F46,IF(WEEKDAY(F46,2)&gt;=6,G46,G46-1)),F46+G46-1))</f>
        <v/>
      </c>
      <c r="J46" s="144"/>
      <c r="K46" s="144"/>
      <c r="L46" s="144"/>
      <c r="M46" s="144"/>
      <c r="N46" s="144"/>
      <c r="O46" s="144"/>
      <c r="BZ46" s="143" t="s">
        <v>21</v>
      </c>
      <c r="CA46" s="148">
        <f>COUNTIF($CA$11:$CA34,"NO")</f>
        <v>0</v>
      </c>
      <c r="CB46" s="148"/>
      <c r="CC46" s="148"/>
      <c r="CD46" s="148"/>
    </row>
    <row r="47" spans="1:82" ht="12.9" customHeight="1" x14ac:dyDescent="0.2">
      <c r="I47" s="143" t="str">
        <f>IF(B47="","",IF(#REF!="OUI",WORKDAY(F47,IF(WEEKDAY(F47,2)&gt;=6,G47,G47-1)),F47+G47-1))</f>
        <v/>
      </c>
      <c r="J47" s="144"/>
      <c r="K47" s="144"/>
      <c r="L47" s="144"/>
      <c r="M47" s="144"/>
      <c r="N47" s="144"/>
      <c r="O47" s="144"/>
    </row>
    <row r="48" spans="1:82" ht="12.9" customHeight="1" x14ac:dyDescent="0.2">
      <c r="I48" s="143" t="str">
        <f>IF(B48="","",IF(#REF!="OUI",WORKDAY(F48,IF(WEEKDAY(F48,2)&gt;=6,G48,G48-1)),F48+G48-1))</f>
        <v/>
      </c>
      <c r="J48" s="144"/>
      <c r="K48" s="144"/>
      <c r="L48" s="144"/>
      <c r="M48" s="144"/>
      <c r="N48" s="144"/>
      <c r="O48" s="144"/>
    </row>
    <row r="49" spans="1:83" ht="12.9" customHeight="1" x14ac:dyDescent="0.2">
      <c r="I49" s="143" t="str">
        <f>IF(B49="","",IF(#REF!="OUI",WORKDAY(F49,IF(WEEKDAY(F49,2)&gt;=6,G49,G49-1)),F49+G49-1))</f>
        <v/>
      </c>
      <c r="J49" s="144"/>
      <c r="K49" s="144"/>
      <c r="L49" s="144"/>
      <c r="M49" s="144"/>
      <c r="N49" s="144"/>
      <c r="O49" s="144"/>
    </row>
    <row r="50" spans="1:83" ht="12.9" customHeight="1" x14ac:dyDescent="0.2">
      <c r="I50" s="143" t="str">
        <f>IF(B50="","",IF(#REF!="OUI",WORKDAY(F50,IF(WEEKDAY(F50,2)&gt;=6,G50,G50-1)),F50+G50-1))</f>
        <v/>
      </c>
      <c r="J50" s="144"/>
      <c r="K50" s="144"/>
      <c r="L50" s="144"/>
      <c r="M50" s="144"/>
      <c r="N50" s="144"/>
      <c r="O50" s="144"/>
    </row>
    <row r="51" spans="1:83" ht="12.9" customHeight="1" x14ac:dyDescent="0.2">
      <c r="I51" s="143" t="str">
        <f>IF(B51="","",IF(#REF!="OUI",WORKDAY(F51,IF(WEEKDAY(F51,2)&gt;=6,G51,G51-1)),F51+G51-1))</f>
        <v/>
      </c>
      <c r="J51" s="144"/>
      <c r="K51" s="144"/>
      <c r="L51" s="144"/>
      <c r="M51" s="144"/>
      <c r="N51" s="144"/>
      <c r="O51" s="144"/>
    </row>
    <row r="52" spans="1:83" ht="12.9" customHeight="1" x14ac:dyDescent="0.2">
      <c r="I52" s="143" t="str">
        <f>IF(B52="","",IF(#REF!="OUI",WORKDAY(F52,IF(WEEKDAY(F52,2)&gt;=6,G52,G52-1)),F52+G52-1))</f>
        <v/>
      </c>
      <c r="J52" s="144"/>
      <c r="K52" s="144"/>
      <c r="L52" s="144"/>
      <c r="M52" s="144"/>
      <c r="N52" s="144"/>
      <c r="O52" s="144"/>
    </row>
    <row r="53" spans="1:83" ht="12.9" customHeight="1" x14ac:dyDescent="0.2">
      <c r="I53" s="143" t="str">
        <f>IF(B53="","",IF(#REF!="OUI",WORKDAY(F53,IF(WEEKDAY(F53,2)&gt;=6,G53,G53-1)),F53+G53-1))</f>
        <v/>
      </c>
      <c r="J53" s="144"/>
      <c r="K53" s="144"/>
      <c r="L53" s="144"/>
      <c r="M53" s="144"/>
      <c r="N53" s="144"/>
      <c r="O53" s="144"/>
    </row>
    <row r="54" spans="1:83" ht="12.9" customHeight="1" x14ac:dyDescent="0.2">
      <c r="I54" s="143" t="str">
        <f>IF(B54="","",IF(#REF!="OUI",WORKDAY(F54,IF(WEEKDAY(F54,2)&gt;=6,G54,G54-1)),F54+G54-1))</f>
        <v/>
      </c>
      <c r="J54" s="144"/>
      <c r="K54" s="144"/>
      <c r="L54" s="144"/>
      <c r="M54" s="144"/>
      <c r="N54" s="144"/>
      <c r="O54" s="144"/>
    </row>
    <row r="55" spans="1:83" ht="12.9" customHeight="1" x14ac:dyDescent="0.2">
      <c r="I55" s="143" t="str">
        <f>IF(B55="","",IF(#REF!="OUI",WORKDAY(F55,IF(WEEKDAY(F55,2)&gt;=6,G55,G55-1)),F55+G55-1))</f>
        <v/>
      </c>
      <c r="J55" s="144"/>
      <c r="K55" s="144"/>
      <c r="L55" s="144"/>
      <c r="M55" s="144"/>
      <c r="N55" s="144"/>
      <c r="O55" s="144"/>
    </row>
    <row r="56" spans="1:83" ht="12.9" customHeight="1" x14ac:dyDescent="0.2">
      <c r="I56" s="143" t="str">
        <f>IF(B56="","",IF(#REF!="OUI",WORKDAY(F56,IF(WEEKDAY(F56,2)&gt;=6,G56,G56-1)),F56+G56-1))</f>
        <v/>
      </c>
      <c r="J56" s="144"/>
      <c r="K56" s="144"/>
      <c r="L56" s="144"/>
      <c r="M56" s="144"/>
      <c r="N56" s="144"/>
      <c r="O56" s="144"/>
    </row>
    <row r="57" spans="1:83" ht="12.9" customHeight="1" x14ac:dyDescent="0.2">
      <c r="I57" s="143" t="str">
        <f>IF(B57="","",IF(#REF!="OUI",WORKDAY(F57,IF(WEEKDAY(F57,2)&gt;=6,G57,G57-1)),F57+G57-1))</f>
        <v/>
      </c>
      <c r="J57" s="144"/>
      <c r="K57" s="144"/>
      <c r="L57" s="144"/>
      <c r="M57" s="144"/>
      <c r="N57" s="144"/>
      <c r="O57" s="144"/>
    </row>
    <row r="58" spans="1:83" ht="12.9" customHeight="1" x14ac:dyDescent="0.2">
      <c r="I58" s="143" t="str">
        <f>IF(B58="","",IF(#REF!="OUI",WORKDAY(F58,IF(WEEKDAY(F58,2)&gt;=6,G58,G58-1)),F58+G58-1))</f>
        <v/>
      </c>
      <c r="J58" s="144"/>
      <c r="K58" s="144"/>
      <c r="L58" s="144"/>
      <c r="M58" s="144"/>
      <c r="N58" s="144"/>
      <c r="O58" s="144"/>
    </row>
    <row r="59" spans="1:83" ht="12.9" customHeight="1" x14ac:dyDescent="0.2">
      <c r="I59" s="143" t="str">
        <f>IF(B59="","",IF(#REF!="OUI",WORKDAY(F59,IF(WEEKDAY(F59,2)&gt;=6,G59,G59-1)),F59+G59-1))</f>
        <v/>
      </c>
      <c r="J59" s="144"/>
      <c r="K59" s="144"/>
      <c r="L59" s="144"/>
      <c r="M59" s="144"/>
      <c r="N59" s="144"/>
      <c r="O59" s="144"/>
    </row>
    <row r="60" spans="1:83" ht="12.9" customHeight="1" x14ac:dyDescent="0.2">
      <c r="I60" s="143" t="str">
        <f>IF(B60="","",IF(#REF!="OUI",WORKDAY(F60,IF(WEEKDAY(F60,2)&gt;=6,G60,G60-1)),F60+G60-1))</f>
        <v/>
      </c>
      <c r="J60" s="144"/>
      <c r="K60" s="144"/>
      <c r="L60" s="144"/>
      <c r="M60" s="144"/>
      <c r="N60" s="144"/>
      <c r="O60" s="144"/>
    </row>
    <row r="61" spans="1:83" s="149" customFormat="1" ht="12.9" customHeight="1" x14ac:dyDescent="0.2">
      <c r="A61" s="73"/>
      <c r="B61" s="28"/>
      <c r="C61" s="28"/>
      <c r="D61" s="28"/>
      <c r="E61" s="28"/>
      <c r="F61" s="73"/>
      <c r="G61" s="113"/>
      <c r="H61" s="36"/>
      <c r="I61" s="143" t="str">
        <f>IF(B61="","",IF(#REF!="OUI",WORKDAY(F61,IF(WEEKDAY(F61,2)&gt;=6,G61,G61-1)),F61+G61-1))</f>
        <v/>
      </c>
      <c r="J61" s="144"/>
      <c r="K61" s="144"/>
      <c r="L61" s="144"/>
      <c r="M61" s="144"/>
      <c r="N61" s="144"/>
      <c r="O61" s="144"/>
      <c r="P61" s="145"/>
      <c r="Q61" s="14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  <c r="AV61" s="26"/>
      <c r="AW61" s="26"/>
      <c r="AX61" s="26"/>
      <c r="AY61" s="26"/>
      <c r="AZ61" s="26"/>
      <c r="BA61" s="26"/>
      <c r="BB61" s="26"/>
      <c r="BC61" s="26"/>
      <c r="BD61" s="26"/>
      <c r="BE61" s="26"/>
      <c r="BF61" s="26"/>
      <c r="BG61" s="26"/>
      <c r="BH61" s="26"/>
      <c r="BI61" s="26"/>
      <c r="BJ61" s="26"/>
      <c r="BK61" s="26"/>
      <c r="BL61" s="26"/>
      <c r="BM61" s="26"/>
      <c r="BN61" s="26"/>
      <c r="BO61" s="26"/>
      <c r="BP61" s="26"/>
      <c r="BQ61" s="26"/>
      <c r="BR61" s="26"/>
      <c r="BS61" s="26"/>
      <c r="BT61" s="26"/>
      <c r="BU61" s="26"/>
      <c r="BV61" s="26"/>
      <c r="BW61" s="26"/>
      <c r="BX61" s="26"/>
      <c r="BY61" s="26"/>
      <c r="BZ61" s="26"/>
      <c r="CA61" s="26"/>
      <c r="CB61" s="26"/>
      <c r="CC61" s="26"/>
      <c r="CD61" s="26"/>
      <c r="CE61" s="28"/>
    </row>
    <row r="62" spans="1:83" s="149" customFormat="1" ht="12.9" customHeight="1" x14ac:dyDescent="0.2">
      <c r="A62" s="73"/>
      <c r="B62" s="28"/>
      <c r="C62" s="28"/>
      <c r="D62" s="28"/>
      <c r="E62" s="28"/>
      <c r="F62" s="73"/>
      <c r="G62" s="113"/>
      <c r="H62" s="36"/>
      <c r="I62" s="143" t="str">
        <f>IF(B62="","",IF(#REF!="OUI",WORKDAY(F62,IF(WEEKDAY(F62,2)&gt;=6,G62,G62-1)),F62+G62-1))</f>
        <v/>
      </c>
      <c r="J62" s="144"/>
      <c r="K62" s="144"/>
      <c r="L62" s="144"/>
      <c r="M62" s="144"/>
      <c r="N62" s="144"/>
      <c r="O62" s="144"/>
      <c r="P62" s="145"/>
      <c r="Q62" s="14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  <c r="AV62" s="26"/>
      <c r="AW62" s="26"/>
      <c r="AX62" s="26"/>
      <c r="AY62" s="26"/>
      <c r="AZ62" s="26"/>
      <c r="BA62" s="26"/>
      <c r="BB62" s="26"/>
      <c r="BC62" s="26"/>
      <c r="BD62" s="26"/>
      <c r="BE62" s="26"/>
      <c r="BF62" s="26"/>
      <c r="BG62" s="26"/>
      <c r="BH62" s="26"/>
      <c r="BI62" s="26"/>
      <c r="BJ62" s="26"/>
      <c r="BK62" s="26"/>
      <c r="BL62" s="26"/>
      <c r="BM62" s="26"/>
      <c r="BN62" s="26"/>
      <c r="BO62" s="26"/>
      <c r="BP62" s="26"/>
      <c r="BQ62" s="26"/>
      <c r="BR62" s="26"/>
      <c r="BS62" s="26"/>
      <c r="BT62" s="26"/>
      <c r="BU62" s="26"/>
      <c r="BV62" s="26"/>
      <c r="BW62" s="26"/>
      <c r="BX62" s="26"/>
      <c r="BY62" s="26"/>
      <c r="BZ62" s="26"/>
      <c r="CA62" s="26"/>
      <c r="CB62" s="26"/>
      <c r="CC62" s="26"/>
      <c r="CD62" s="26"/>
      <c r="CE62" s="28"/>
    </row>
    <row r="63" spans="1:83" s="149" customFormat="1" ht="12.9" customHeight="1" x14ac:dyDescent="0.2">
      <c r="A63" s="73"/>
      <c r="B63" s="28"/>
      <c r="C63" s="28"/>
      <c r="D63" s="28"/>
      <c r="E63" s="28"/>
      <c r="F63" s="73"/>
      <c r="G63" s="113"/>
      <c r="H63" s="36"/>
      <c r="I63" s="143" t="str">
        <f>IF(B63="","",IF(#REF!="OUI",WORKDAY(F63,IF(WEEKDAY(F63,2)&gt;=6,G63,G63-1)),F63+G63-1))</f>
        <v/>
      </c>
      <c r="J63" s="144"/>
      <c r="K63" s="144"/>
      <c r="L63" s="144"/>
      <c r="M63" s="144"/>
      <c r="N63" s="144"/>
      <c r="O63" s="144"/>
      <c r="P63" s="145"/>
      <c r="Q63" s="14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  <c r="AV63" s="26"/>
      <c r="AW63" s="26"/>
      <c r="AX63" s="26"/>
      <c r="AY63" s="26"/>
      <c r="AZ63" s="26"/>
      <c r="BA63" s="26"/>
      <c r="BB63" s="26"/>
      <c r="BC63" s="26"/>
      <c r="BD63" s="26"/>
      <c r="BE63" s="26"/>
      <c r="BF63" s="26"/>
      <c r="BG63" s="26"/>
      <c r="BH63" s="26"/>
      <c r="BI63" s="26"/>
      <c r="BJ63" s="26"/>
      <c r="BK63" s="26"/>
      <c r="BL63" s="26"/>
      <c r="BM63" s="26"/>
      <c r="BN63" s="26"/>
      <c r="BO63" s="26"/>
      <c r="BP63" s="26"/>
      <c r="BQ63" s="26"/>
      <c r="BR63" s="26"/>
      <c r="BS63" s="26"/>
      <c r="BT63" s="26"/>
      <c r="BU63" s="26"/>
      <c r="BV63" s="26"/>
      <c r="BW63" s="26"/>
      <c r="BX63" s="26"/>
      <c r="BY63" s="26"/>
      <c r="BZ63" s="26"/>
      <c r="CA63" s="26"/>
      <c r="CB63" s="26"/>
      <c r="CC63" s="26"/>
      <c r="CD63" s="26"/>
      <c r="CE63" s="28"/>
    </row>
    <row r="64" spans="1:83" s="149" customFormat="1" ht="12.9" customHeight="1" x14ac:dyDescent="0.2">
      <c r="A64" s="73"/>
      <c r="B64" s="28"/>
      <c r="C64" s="28"/>
      <c r="D64" s="28"/>
      <c r="E64" s="28"/>
      <c r="F64" s="73"/>
      <c r="G64" s="113"/>
      <c r="H64" s="36"/>
      <c r="I64" s="143" t="str">
        <f>IF(B64="","",IF(#REF!="OUI",WORKDAY(F64,IF(WEEKDAY(F64,2)&gt;=6,G64,G64-1)),F64+G64-1))</f>
        <v/>
      </c>
      <c r="J64" s="144"/>
      <c r="K64" s="144"/>
      <c r="L64" s="144"/>
      <c r="M64" s="144"/>
      <c r="N64" s="144"/>
      <c r="O64" s="144"/>
      <c r="P64" s="145"/>
      <c r="Q64" s="14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  <c r="AS64" s="26"/>
      <c r="AT64" s="26"/>
      <c r="AU64" s="26"/>
      <c r="AV64" s="26"/>
      <c r="AW64" s="26"/>
      <c r="AX64" s="26"/>
      <c r="AY64" s="26"/>
      <c r="AZ64" s="26"/>
      <c r="BA64" s="26"/>
      <c r="BB64" s="26"/>
      <c r="BC64" s="26"/>
      <c r="BD64" s="26"/>
      <c r="BE64" s="26"/>
      <c r="BF64" s="26"/>
      <c r="BG64" s="26"/>
      <c r="BH64" s="26"/>
      <c r="BI64" s="26"/>
      <c r="BJ64" s="26"/>
      <c r="BK64" s="26"/>
      <c r="BL64" s="26"/>
      <c r="BM64" s="26"/>
      <c r="BN64" s="26"/>
      <c r="BO64" s="26"/>
      <c r="BP64" s="26"/>
      <c r="BQ64" s="26"/>
      <c r="BR64" s="26"/>
      <c r="BS64" s="26"/>
      <c r="BT64" s="26"/>
      <c r="BU64" s="26"/>
      <c r="BV64" s="26"/>
      <c r="BW64" s="26"/>
      <c r="BX64" s="26"/>
      <c r="BY64" s="26"/>
      <c r="BZ64" s="26"/>
      <c r="CA64" s="26"/>
      <c r="CB64" s="26"/>
      <c r="CC64" s="26"/>
      <c r="CD64" s="26"/>
      <c r="CE64" s="28"/>
    </row>
    <row r="65" spans="1:83" s="149" customFormat="1" ht="12.9" customHeight="1" x14ac:dyDescent="0.2">
      <c r="A65" s="73"/>
      <c r="B65" s="28"/>
      <c r="C65" s="28"/>
      <c r="D65" s="28"/>
      <c r="E65" s="28"/>
      <c r="F65" s="73"/>
      <c r="G65" s="113"/>
      <c r="H65" s="36"/>
      <c r="I65" s="143" t="str">
        <f>IF(B65="","",IF(#REF!="OUI",WORKDAY(F65,IF(WEEKDAY(F65,2)&gt;=6,G65,G65-1)),F65+G65-1))</f>
        <v/>
      </c>
      <c r="J65" s="144"/>
      <c r="K65" s="144"/>
      <c r="L65" s="144"/>
      <c r="M65" s="144"/>
      <c r="N65" s="144"/>
      <c r="O65" s="144"/>
      <c r="P65" s="145"/>
      <c r="Q65" s="14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26"/>
      <c r="AX65" s="26"/>
      <c r="AY65" s="26"/>
      <c r="AZ65" s="26"/>
      <c r="BA65" s="26"/>
      <c r="BB65" s="26"/>
      <c r="BC65" s="26"/>
      <c r="BD65" s="26"/>
      <c r="BE65" s="26"/>
      <c r="BF65" s="26"/>
      <c r="BG65" s="26"/>
      <c r="BH65" s="26"/>
      <c r="BI65" s="26"/>
      <c r="BJ65" s="26"/>
      <c r="BK65" s="26"/>
      <c r="BL65" s="26"/>
      <c r="BM65" s="26"/>
      <c r="BN65" s="26"/>
      <c r="BO65" s="26"/>
      <c r="BP65" s="26"/>
      <c r="BQ65" s="26"/>
      <c r="BR65" s="26"/>
      <c r="BS65" s="26"/>
      <c r="BT65" s="26"/>
      <c r="BU65" s="26"/>
      <c r="BV65" s="26"/>
      <c r="BW65" s="26"/>
      <c r="BX65" s="26"/>
      <c r="BY65" s="26"/>
      <c r="BZ65" s="26"/>
      <c r="CA65" s="26"/>
      <c r="CB65" s="26"/>
      <c r="CC65" s="26"/>
      <c r="CD65" s="26"/>
      <c r="CE65" s="28"/>
    </row>
    <row r="66" spans="1:83" s="149" customFormat="1" ht="12.9" customHeight="1" x14ac:dyDescent="0.2">
      <c r="A66" s="73"/>
      <c r="B66" s="28"/>
      <c r="C66" s="28"/>
      <c r="D66" s="28"/>
      <c r="E66" s="28"/>
      <c r="F66" s="73"/>
      <c r="G66" s="113"/>
      <c r="H66" s="36"/>
      <c r="I66" s="143" t="str">
        <f>IF(B66="","",IF(#REF!="OUI",WORKDAY(F66,IF(WEEKDAY(F66,2)&gt;=6,G66,G66-1)),F66+G66-1))</f>
        <v/>
      </c>
      <c r="J66" s="144"/>
      <c r="K66" s="144"/>
      <c r="L66" s="144"/>
      <c r="M66" s="144"/>
      <c r="N66" s="144"/>
      <c r="O66" s="144"/>
      <c r="P66" s="145"/>
      <c r="Q66" s="14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  <c r="AV66" s="26"/>
      <c r="AW66" s="26"/>
      <c r="AX66" s="26"/>
      <c r="AY66" s="26"/>
      <c r="AZ66" s="26"/>
      <c r="BA66" s="26"/>
      <c r="BB66" s="26"/>
      <c r="BC66" s="26"/>
      <c r="BD66" s="26"/>
      <c r="BE66" s="26"/>
      <c r="BF66" s="26"/>
      <c r="BG66" s="26"/>
      <c r="BH66" s="26"/>
      <c r="BI66" s="26"/>
      <c r="BJ66" s="26"/>
      <c r="BK66" s="26"/>
      <c r="BL66" s="26"/>
      <c r="BM66" s="26"/>
      <c r="BN66" s="26"/>
      <c r="BO66" s="26"/>
      <c r="BP66" s="26"/>
      <c r="BQ66" s="26"/>
      <c r="BR66" s="26"/>
      <c r="BS66" s="26"/>
      <c r="BT66" s="26"/>
      <c r="BU66" s="26"/>
      <c r="BV66" s="26"/>
      <c r="BW66" s="26"/>
      <c r="BX66" s="26"/>
      <c r="BY66" s="26"/>
      <c r="BZ66" s="26"/>
      <c r="CA66" s="26"/>
      <c r="CB66" s="26"/>
      <c r="CC66" s="26"/>
      <c r="CD66" s="26"/>
      <c r="CE66" s="28"/>
    </row>
    <row r="67" spans="1:83" s="149" customFormat="1" ht="12.9" customHeight="1" x14ac:dyDescent="0.2">
      <c r="A67" s="73"/>
      <c r="B67" s="28"/>
      <c r="C67" s="28"/>
      <c r="D67" s="28"/>
      <c r="E67" s="28"/>
      <c r="F67" s="73"/>
      <c r="G67" s="113"/>
      <c r="H67" s="36"/>
      <c r="I67" s="143" t="str">
        <f>IF(B67="","",IF(#REF!="OUI",WORKDAY(F67,IF(WEEKDAY(F67,2)&gt;=6,G67,G67-1)),F67+G67-1))</f>
        <v/>
      </c>
      <c r="J67" s="144"/>
      <c r="K67" s="144"/>
      <c r="L67" s="144"/>
      <c r="M67" s="144"/>
      <c r="N67" s="144"/>
      <c r="O67" s="144"/>
      <c r="P67" s="145"/>
      <c r="Q67" s="14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  <c r="AS67" s="26"/>
      <c r="AT67" s="26"/>
      <c r="AU67" s="26"/>
      <c r="AV67" s="26"/>
      <c r="AW67" s="26"/>
      <c r="AX67" s="26"/>
      <c r="AY67" s="26"/>
      <c r="AZ67" s="26"/>
      <c r="BA67" s="26"/>
      <c r="BB67" s="26"/>
      <c r="BC67" s="26"/>
      <c r="BD67" s="26"/>
      <c r="BE67" s="26"/>
      <c r="BF67" s="26"/>
      <c r="BG67" s="26"/>
      <c r="BH67" s="26"/>
      <c r="BI67" s="26"/>
      <c r="BJ67" s="26"/>
      <c r="BK67" s="26"/>
      <c r="BL67" s="26"/>
      <c r="BM67" s="26"/>
      <c r="BN67" s="26"/>
      <c r="BO67" s="26"/>
      <c r="BP67" s="26"/>
      <c r="BQ67" s="26"/>
      <c r="BR67" s="26"/>
      <c r="BS67" s="26"/>
      <c r="BT67" s="26"/>
      <c r="BU67" s="26"/>
      <c r="BV67" s="26"/>
      <c r="BW67" s="26"/>
      <c r="BX67" s="26"/>
      <c r="BY67" s="26"/>
      <c r="BZ67" s="26"/>
      <c r="CA67" s="26"/>
      <c r="CB67" s="26"/>
      <c r="CC67" s="26"/>
      <c r="CD67" s="26"/>
      <c r="CE67" s="28"/>
    </row>
    <row r="68" spans="1:83" s="149" customFormat="1" ht="12.9" customHeight="1" x14ac:dyDescent="0.2">
      <c r="A68" s="73"/>
      <c r="B68" s="28"/>
      <c r="C68" s="28"/>
      <c r="D68" s="28"/>
      <c r="E68" s="28"/>
      <c r="F68" s="73"/>
      <c r="G68" s="113"/>
      <c r="H68" s="36"/>
      <c r="I68" s="143" t="str">
        <f>IF(B68="","",IF(#REF!="OUI",WORKDAY(F68,IF(WEEKDAY(F68,2)&gt;=6,G68,G68-1)),F68+G68-1))</f>
        <v/>
      </c>
      <c r="J68" s="144"/>
      <c r="K68" s="144"/>
      <c r="L68" s="144"/>
      <c r="M68" s="144"/>
      <c r="N68" s="144"/>
      <c r="O68" s="144"/>
      <c r="P68" s="145"/>
      <c r="Q68" s="14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  <c r="AV68" s="26"/>
      <c r="AW68" s="26"/>
      <c r="AX68" s="26"/>
      <c r="AY68" s="26"/>
      <c r="AZ68" s="26"/>
      <c r="BA68" s="26"/>
      <c r="BB68" s="26"/>
      <c r="BC68" s="26"/>
      <c r="BD68" s="26"/>
      <c r="BE68" s="26"/>
      <c r="BF68" s="26"/>
      <c r="BG68" s="26"/>
      <c r="BH68" s="26"/>
      <c r="BI68" s="26"/>
      <c r="BJ68" s="26"/>
      <c r="BK68" s="26"/>
      <c r="BL68" s="26"/>
      <c r="BM68" s="26"/>
      <c r="BN68" s="26"/>
      <c r="BO68" s="26"/>
      <c r="BP68" s="26"/>
      <c r="BQ68" s="26"/>
      <c r="BR68" s="26"/>
      <c r="BS68" s="26"/>
      <c r="BT68" s="26"/>
      <c r="BU68" s="26"/>
      <c r="BV68" s="26"/>
      <c r="BW68" s="26"/>
      <c r="BX68" s="26"/>
      <c r="BY68" s="26"/>
      <c r="BZ68" s="26"/>
      <c r="CA68" s="26"/>
      <c r="CB68" s="26"/>
      <c r="CC68" s="26"/>
      <c r="CD68" s="26"/>
      <c r="CE68" s="28"/>
    </row>
    <row r="69" spans="1:83" s="149" customFormat="1" ht="12.9" customHeight="1" x14ac:dyDescent="0.2">
      <c r="A69" s="73"/>
      <c r="B69" s="28"/>
      <c r="C69" s="28"/>
      <c r="D69" s="28"/>
      <c r="E69" s="28"/>
      <c r="F69" s="73"/>
      <c r="G69" s="113"/>
      <c r="H69" s="36"/>
      <c r="I69" s="143" t="str">
        <f>IF(B69="","",IF(#REF!="OUI",WORKDAY(F69,IF(WEEKDAY(F69,2)&gt;=6,G69,G69-1)),F69+G69-1))</f>
        <v/>
      </c>
      <c r="J69" s="144"/>
      <c r="K69" s="144"/>
      <c r="L69" s="144"/>
      <c r="M69" s="144"/>
      <c r="N69" s="144"/>
      <c r="O69" s="144"/>
      <c r="P69" s="145"/>
      <c r="Q69" s="14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  <c r="AV69" s="26"/>
      <c r="AW69" s="26"/>
      <c r="AX69" s="26"/>
      <c r="AY69" s="26"/>
      <c r="AZ69" s="26"/>
      <c r="BA69" s="26"/>
      <c r="BB69" s="26"/>
      <c r="BC69" s="26"/>
      <c r="BD69" s="26"/>
      <c r="BE69" s="26"/>
      <c r="BF69" s="26"/>
      <c r="BG69" s="26"/>
      <c r="BH69" s="26"/>
      <c r="BI69" s="26"/>
      <c r="BJ69" s="26"/>
      <c r="BK69" s="26"/>
      <c r="BL69" s="26"/>
      <c r="BM69" s="26"/>
      <c r="BN69" s="26"/>
      <c r="BO69" s="26"/>
      <c r="BP69" s="26"/>
      <c r="BQ69" s="26"/>
      <c r="BR69" s="26"/>
      <c r="BS69" s="26"/>
      <c r="BT69" s="26"/>
      <c r="BU69" s="26"/>
      <c r="BV69" s="26"/>
      <c r="BW69" s="26"/>
      <c r="BX69" s="26"/>
      <c r="BY69" s="26"/>
      <c r="BZ69" s="26"/>
      <c r="CA69" s="26"/>
      <c r="CB69" s="26"/>
      <c r="CC69" s="26"/>
      <c r="CD69" s="26"/>
      <c r="CE69" s="28"/>
    </row>
    <row r="70" spans="1:83" s="149" customFormat="1" ht="12.9" customHeight="1" x14ac:dyDescent="0.2">
      <c r="A70" s="73"/>
      <c r="B70" s="28"/>
      <c r="C70" s="28"/>
      <c r="D70" s="28"/>
      <c r="E70" s="28"/>
      <c r="F70" s="73"/>
      <c r="G70" s="113"/>
      <c r="H70" s="36"/>
      <c r="I70" s="143" t="str">
        <f>IF(B70="","",IF(#REF!="OUI",WORKDAY(F70,IF(WEEKDAY(F70,2)&gt;=6,G70,G70-1)),F70+G70-1))</f>
        <v/>
      </c>
      <c r="J70" s="144"/>
      <c r="K70" s="144"/>
      <c r="L70" s="144"/>
      <c r="M70" s="144"/>
      <c r="N70" s="144"/>
      <c r="O70" s="144"/>
      <c r="P70" s="145"/>
      <c r="Q70" s="14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  <c r="AV70" s="26"/>
      <c r="AW70" s="26"/>
      <c r="AX70" s="26"/>
      <c r="AY70" s="26"/>
      <c r="AZ70" s="26"/>
      <c r="BA70" s="26"/>
      <c r="BB70" s="26"/>
      <c r="BC70" s="26"/>
      <c r="BD70" s="26"/>
      <c r="BE70" s="26"/>
      <c r="BF70" s="26"/>
      <c r="BG70" s="26"/>
      <c r="BH70" s="26"/>
      <c r="BI70" s="26"/>
      <c r="BJ70" s="26"/>
      <c r="BK70" s="26"/>
      <c r="BL70" s="26"/>
      <c r="BM70" s="26"/>
      <c r="BN70" s="26"/>
      <c r="BO70" s="26"/>
      <c r="BP70" s="26"/>
      <c r="BQ70" s="26"/>
      <c r="BR70" s="26"/>
      <c r="BS70" s="26"/>
      <c r="BT70" s="26"/>
      <c r="BU70" s="26"/>
      <c r="BV70" s="26"/>
      <c r="BW70" s="26"/>
      <c r="BX70" s="26"/>
      <c r="BY70" s="26"/>
      <c r="BZ70" s="26"/>
      <c r="CA70" s="26"/>
      <c r="CB70" s="26"/>
      <c r="CC70" s="26"/>
      <c r="CD70" s="26"/>
      <c r="CE70" s="28"/>
    </row>
    <row r="71" spans="1:83" s="149" customFormat="1" ht="12.9" customHeight="1" x14ac:dyDescent="0.2">
      <c r="A71" s="73"/>
      <c r="B71" s="28"/>
      <c r="C71" s="28"/>
      <c r="D71" s="28"/>
      <c r="E71" s="28"/>
      <c r="F71" s="73"/>
      <c r="G71" s="113"/>
      <c r="H71" s="36"/>
      <c r="I71" s="143" t="str">
        <f>IF(B71="","",IF(#REF!="OUI",WORKDAY(F71,IF(WEEKDAY(F71,2)&gt;=6,G71,G71-1)),F71+G71-1))</f>
        <v/>
      </c>
      <c r="J71" s="144"/>
      <c r="K71" s="144"/>
      <c r="L71" s="144"/>
      <c r="M71" s="144"/>
      <c r="N71" s="144"/>
      <c r="O71" s="144"/>
      <c r="P71" s="145"/>
      <c r="Q71" s="14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6"/>
      <c r="AT71" s="26"/>
      <c r="AU71" s="26"/>
      <c r="AV71" s="26"/>
      <c r="AW71" s="26"/>
      <c r="AX71" s="26"/>
      <c r="AY71" s="26"/>
      <c r="AZ71" s="26"/>
      <c r="BA71" s="26"/>
      <c r="BB71" s="26"/>
      <c r="BC71" s="26"/>
      <c r="BD71" s="26"/>
      <c r="BE71" s="26"/>
      <c r="BF71" s="26"/>
      <c r="BG71" s="26"/>
      <c r="BH71" s="26"/>
      <c r="BI71" s="26"/>
      <c r="BJ71" s="26"/>
      <c r="BK71" s="26"/>
      <c r="BL71" s="26"/>
      <c r="BM71" s="26"/>
      <c r="BN71" s="26"/>
      <c r="BO71" s="26"/>
      <c r="BP71" s="26"/>
      <c r="BQ71" s="26"/>
      <c r="BR71" s="26"/>
      <c r="BS71" s="26"/>
      <c r="BT71" s="26"/>
      <c r="BU71" s="26"/>
      <c r="BV71" s="26"/>
      <c r="BW71" s="26"/>
      <c r="BX71" s="26"/>
      <c r="BY71" s="26"/>
      <c r="BZ71" s="26"/>
      <c r="CA71" s="26"/>
      <c r="CB71" s="26"/>
      <c r="CC71" s="26"/>
      <c r="CD71" s="26"/>
      <c r="CE71" s="28"/>
    </row>
    <row r="72" spans="1:83" s="149" customFormat="1" ht="12.9" customHeight="1" x14ac:dyDescent="0.2">
      <c r="A72" s="73"/>
      <c r="B72" s="28"/>
      <c r="C72" s="28"/>
      <c r="D72" s="28"/>
      <c r="E72" s="28"/>
      <c r="F72" s="73"/>
      <c r="G72" s="113"/>
      <c r="H72" s="36"/>
      <c r="I72" s="143" t="str">
        <f>IF(B72="","",IF(#REF!="OUI",WORKDAY(F72,IF(WEEKDAY(F72,2)&gt;=6,G72,G72-1)),F72+G72-1))</f>
        <v/>
      </c>
      <c r="J72" s="144"/>
      <c r="K72" s="144"/>
      <c r="L72" s="144"/>
      <c r="M72" s="144"/>
      <c r="N72" s="144"/>
      <c r="O72" s="144"/>
      <c r="P72" s="145"/>
      <c r="Q72" s="14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26"/>
      <c r="AE72" s="26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  <c r="AS72" s="26"/>
      <c r="AT72" s="26"/>
      <c r="AU72" s="26"/>
      <c r="AV72" s="26"/>
      <c r="AW72" s="26"/>
      <c r="AX72" s="26"/>
      <c r="AY72" s="26"/>
      <c r="AZ72" s="26"/>
      <c r="BA72" s="26"/>
      <c r="BB72" s="26"/>
      <c r="BC72" s="26"/>
      <c r="BD72" s="26"/>
      <c r="BE72" s="26"/>
      <c r="BF72" s="26"/>
      <c r="BG72" s="26"/>
      <c r="BH72" s="26"/>
      <c r="BI72" s="26"/>
      <c r="BJ72" s="26"/>
      <c r="BK72" s="26"/>
      <c r="BL72" s="26"/>
      <c r="BM72" s="26"/>
      <c r="BN72" s="26"/>
      <c r="BO72" s="26"/>
      <c r="BP72" s="26"/>
      <c r="BQ72" s="26"/>
      <c r="BR72" s="26"/>
      <c r="BS72" s="26"/>
      <c r="BT72" s="26"/>
      <c r="BU72" s="26"/>
      <c r="BV72" s="26"/>
      <c r="BW72" s="26"/>
      <c r="BX72" s="26"/>
      <c r="BY72" s="26"/>
      <c r="BZ72" s="26"/>
      <c r="CA72" s="26"/>
      <c r="CB72" s="26"/>
      <c r="CC72" s="26"/>
      <c r="CD72" s="26"/>
      <c r="CE72" s="28"/>
    </row>
    <row r="73" spans="1:83" s="149" customFormat="1" ht="12.9" customHeight="1" x14ac:dyDescent="0.2">
      <c r="A73" s="73"/>
      <c r="B73" s="28"/>
      <c r="C73" s="28"/>
      <c r="D73" s="28"/>
      <c r="E73" s="28"/>
      <c r="F73" s="73"/>
      <c r="G73" s="113"/>
      <c r="H73" s="36"/>
      <c r="I73" s="143" t="str">
        <f>IF(B73="","",IF(#REF!="OUI",WORKDAY(F73,IF(WEEKDAY(F73,2)&gt;=6,G73,G73-1)),F73+G73-1))</f>
        <v/>
      </c>
      <c r="J73" s="144"/>
      <c r="K73" s="144"/>
      <c r="L73" s="144"/>
      <c r="M73" s="144"/>
      <c r="N73" s="144"/>
      <c r="O73" s="144"/>
      <c r="P73" s="145"/>
      <c r="Q73" s="14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  <c r="AV73" s="26"/>
      <c r="AW73" s="26"/>
      <c r="AX73" s="26"/>
      <c r="AY73" s="26"/>
      <c r="AZ73" s="26"/>
      <c r="BA73" s="26"/>
      <c r="BB73" s="26"/>
      <c r="BC73" s="26"/>
      <c r="BD73" s="26"/>
      <c r="BE73" s="26"/>
      <c r="BF73" s="26"/>
      <c r="BG73" s="26"/>
      <c r="BH73" s="26"/>
      <c r="BI73" s="26"/>
      <c r="BJ73" s="26"/>
      <c r="BK73" s="26"/>
      <c r="BL73" s="26"/>
      <c r="BM73" s="26"/>
      <c r="BN73" s="26"/>
      <c r="BO73" s="26"/>
      <c r="BP73" s="26"/>
      <c r="BQ73" s="26"/>
      <c r="BR73" s="26"/>
      <c r="BS73" s="26"/>
      <c r="BT73" s="26"/>
      <c r="BU73" s="26"/>
      <c r="BV73" s="26"/>
      <c r="BW73" s="26"/>
      <c r="BX73" s="26"/>
      <c r="BY73" s="26"/>
      <c r="BZ73" s="26"/>
      <c r="CA73" s="26"/>
      <c r="CB73" s="26"/>
      <c r="CC73" s="26"/>
      <c r="CD73" s="26"/>
      <c r="CE73" s="28"/>
    </row>
    <row r="74" spans="1:83" s="149" customFormat="1" ht="12.9" customHeight="1" x14ac:dyDescent="0.2">
      <c r="A74" s="73"/>
      <c r="B74" s="28"/>
      <c r="C74" s="28"/>
      <c r="D74" s="28"/>
      <c r="E74" s="28"/>
      <c r="F74" s="73"/>
      <c r="G74" s="113"/>
      <c r="H74" s="36"/>
      <c r="I74" s="143" t="str">
        <f>IF(B74="","",IF(#REF!="OUI",WORKDAY(F74,IF(WEEKDAY(F74,2)&gt;=6,G74,G74-1)),F74+G74-1))</f>
        <v/>
      </c>
      <c r="J74" s="144"/>
      <c r="K74" s="144"/>
      <c r="L74" s="144"/>
      <c r="M74" s="144"/>
      <c r="N74" s="144"/>
      <c r="O74" s="144"/>
      <c r="P74" s="145"/>
      <c r="Q74" s="14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26"/>
      <c r="AX74" s="26"/>
      <c r="AY74" s="26"/>
      <c r="AZ74" s="26"/>
      <c r="BA74" s="26"/>
      <c r="BB74" s="26"/>
      <c r="BC74" s="26"/>
      <c r="BD74" s="26"/>
      <c r="BE74" s="26"/>
      <c r="BF74" s="26"/>
      <c r="BG74" s="26"/>
      <c r="BH74" s="26"/>
      <c r="BI74" s="26"/>
      <c r="BJ74" s="26"/>
      <c r="BK74" s="26"/>
      <c r="BL74" s="26"/>
      <c r="BM74" s="26"/>
      <c r="BN74" s="26"/>
      <c r="BO74" s="26"/>
      <c r="BP74" s="26"/>
      <c r="BQ74" s="26"/>
      <c r="BR74" s="26"/>
      <c r="BS74" s="26"/>
      <c r="BT74" s="26"/>
      <c r="BU74" s="26"/>
      <c r="BV74" s="26"/>
      <c r="BW74" s="26"/>
      <c r="BX74" s="26"/>
      <c r="BY74" s="26"/>
      <c r="BZ74" s="26"/>
      <c r="CA74" s="26"/>
      <c r="CB74" s="26"/>
      <c r="CC74" s="26"/>
      <c r="CD74" s="26"/>
      <c r="CE74" s="28"/>
    </row>
    <row r="75" spans="1:83" s="149" customFormat="1" ht="12.9" customHeight="1" x14ac:dyDescent="0.2">
      <c r="A75" s="73"/>
      <c r="B75" s="28"/>
      <c r="C75" s="28"/>
      <c r="D75" s="28"/>
      <c r="E75" s="28"/>
      <c r="F75" s="73"/>
      <c r="G75" s="113"/>
      <c r="H75" s="36"/>
      <c r="I75" s="143" t="str">
        <f>IF(B75="","",IF(#REF!="OUI",WORKDAY(F75,IF(WEEKDAY(F75,2)&gt;=6,G75,G75-1)),F75+G75-1))</f>
        <v/>
      </c>
      <c r="J75" s="144"/>
      <c r="K75" s="144"/>
      <c r="L75" s="144"/>
      <c r="M75" s="144"/>
      <c r="N75" s="144"/>
      <c r="O75" s="144"/>
      <c r="P75" s="145"/>
      <c r="Q75" s="14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E75" s="26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  <c r="AS75" s="26"/>
      <c r="AT75" s="26"/>
      <c r="AU75" s="26"/>
      <c r="AV75" s="26"/>
      <c r="AW75" s="26"/>
      <c r="AX75" s="26"/>
      <c r="AY75" s="26"/>
      <c r="AZ75" s="26"/>
      <c r="BA75" s="26"/>
      <c r="BB75" s="26"/>
      <c r="BC75" s="26"/>
      <c r="BD75" s="26"/>
      <c r="BE75" s="26"/>
      <c r="BF75" s="26"/>
      <c r="BG75" s="26"/>
      <c r="BH75" s="26"/>
      <c r="BI75" s="26"/>
      <c r="BJ75" s="26"/>
      <c r="BK75" s="26"/>
      <c r="BL75" s="26"/>
      <c r="BM75" s="26"/>
      <c r="BN75" s="26"/>
      <c r="BO75" s="26"/>
      <c r="BP75" s="26"/>
      <c r="BQ75" s="26"/>
      <c r="BR75" s="26"/>
      <c r="BS75" s="26"/>
      <c r="BT75" s="26"/>
      <c r="BU75" s="26"/>
      <c r="BV75" s="26"/>
      <c r="BW75" s="26"/>
      <c r="BX75" s="26"/>
      <c r="BY75" s="26"/>
      <c r="BZ75" s="26"/>
      <c r="CA75" s="26"/>
      <c r="CB75" s="26"/>
      <c r="CC75" s="26"/>
      <c r="CD75" s="26"/>
      <c r="CE75" s="28"/>
    </row>
    <row r="76" spans="1:83" s="149" customFormat="1" ht="12.9" customHeight="1" x14ac:dyDescent="0.2">
      <c r="A76" s="73"/>
      <c r="B76" s="28"/>
      <c r="C76" s="28"/>
      <c r="D76" s="28"/>
      <c r="E76" s="28"/>
      <c r="F76" s="73"/>
      <c r="G76" s="113"/>
      <c r="H76" s="36"/>
      <c r="I76" s="143" t="str">
        <f>IF(B76="","",IF(#REF!="OUI",WORKDAY(F76,IF(WEEKDAY(F76,2)&gt;=6,G76,G76-1)),F76+G76-1))</f>
        <v/>
      </c>
      <c r="J76" s="144"/>
      <c r="K76" s="144"/>
      <c r="L76" s="144"/>
      <c r="M76" s="144"/>
      <c r="N76" s="144"/>
      <c r="O76" s="144"/>
      <c r="P76" s="145"/>
      <c r="Q76" s="14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  <c r="AV76" s="26"/>
      <c r="AW76" s="26"/>
      <c r="AX76" s="26"/>
      <c r="AY76" s="26"/>
      <c r="AZ76" s="26"/>
      <c r="BA76" s="26"/>
      <c r="BB76" s="26"/>
      <c r="BC76" s="26"/>
      <c r="BD76" s="26"/>
      <c r="BE76" s="26"/>
      <c r="BF76" s="26"/>
      <c r="BG76" s="26"/>
      <c r="BH76" s="26"/>
      <c r="BI76" s="26"/>
      <c r="BJ76" s="26"/>
      <c r="BK76" s="26"/>
      <c r="BL76" s="26"/>
      <c r="BM76" s="26"/>
      <c r="BN76" s="26"/>
      <c r="BO76" s="26"/>
      <c r="BP76" s="26"/>
      <c r="BQ76" s="26"/>
      <c r="BR76" s="26"/>
      <c r="BS76" s="26"/>
      <c r="BT76" s="26"/>
      <c r="BU76" s="26"/>
      <c r="BV76" s="26"/>
      <c r="BW76" s="26"/>
      <c r="BX76" s="26"/>
      <c r="BY76" s="26"/>
      <c r="BZ76" s="26"/>
      <c r="CA76" s="26"/>
      <c r="CB76" s="26"/>
      <c r="CC76" s="26"/>
      <c r="CD76" s="26"/>
      <c r="CE76" s="28"/>
    </row>
    <row r="77" spans="1:83" s="149" customFormat="1" ht="12.9" customHeight="1" x14ac:dyDescent="0.2">
      <c r="A77" s="73"/>
      <c r="B77" s="28"/>
      <c r="C77" s="28"/>
      <c r="D77" s="28"/>
      <c r="E77" s="28"/>
      <c r="F77" s="73"/>
      <c r="G77" s="113"/>
      <c r="H77" s="36"/>
      <c r="I77" s="143" t="str">
        <f>IF(B77="","",IF(#REF!="OUI",WORKDAY(F77,IF(WEEKDAY(F77,2)&gt;=6,G77,G77-1)),F77+G77-1))</f>
        <v/>
      </c>
      <c r="J77" s="144"/>
      <c r="K77" s="144"/>
      <c r="L77" s="144"/>
      <c r="M77" s="144"/>
      <c r="N77" s="144"/>
      <c r="O77" s="144"/>
      <c r="P77" s="145"/>
      <c r="Q77" s="14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  <c r="AV77" s="26"/>
      <c r="AW77" s="26"/>
      <c r="AX77" s="26"/>
      <c r="AY77" s="26"/>
      <c r="AZ77" s="26"/>
      <c r="BA77" s="26"/>
      <c r="BB77" s="26"/>
      <c r="BC77" s="26"/>
      <c r="BD77" s="26"/>
      <c r="BE77" s="26"/>
      <c r="BF77" s="26"/>
      <c r="BG77" s="26"/>
      <c r="BH77" s="26"/>
      <c r="BI77" s="26"/>
      <c r="BJ77" s="26"/>
      <c r="BK77" s="26"/>
      <c r="BL77" s="26"/>
      <c r="BM77" s="26"/>
      <c r="BN77" s="26"/>
      <c r="BO77" s="26"/>
      <c r="BP77" s="26"/>
      <c r="BQ77" s="26"/>
      <c r="BR77" s="26"/>
      <c r="BS77" s="26"/>
      <c r="BT77" s="26"/>
      <c r="BU77" s="26"/>
      <c r="BV77" s="26"/>
      <c r="BW77" s="26"/>
      <c r="BX77" s="26"/>
      <c r="BY77" s="26"/>
      <c r="BZ77" s="26"/>
      <c r="CA77" s="26"/>
      <c r="CB77" s="26"/>
      <c r="CC77" s="26"/>
      <c r="CD77" s="26"/>
      <c r="CE77" s="28"/>
    </row>
    <row r="78" spans="1:83" s="149" customFormat="1" ht="12.9" customHeight="1" x14ac:dyDescent="0.2">
      <c r="A78" s="73"/>
      <c r="B78" s="28"/>
      <c r="C78" s="28"/>
      <c r="D78" s="28"/>
      <c r="E78" s="28"/>
      <c r="F78" s="73"/>
      <c r="G78" s="113"/>
      <c r="H78" s="36"/>
      <c r="I78" s="143" t="str">
        <f>IF(B78="","",IF(#REF!="OUI",WORKDAY(F78,IF(WEEKDAY(F78,2)&gt;=6,G78,G78-1)),F78+G78-1))</f>
        <v/>
      </c>
      <c r="J78" s="144"/>
      <c r="K78" s="144"/>
      <c r="L78" s="144"/>
      <c r="M78" s="144"/>
      <c r="N78" s="144"/>
      <c r="O78" s="144"/>
      <c r="P78" s="145"/>
      <c r="Q78" s="14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  <c r="AS78" s="26"/>
      <c r="AT78" s="26"/>
      <c r="AU78" s="26"/>
      <c r="AV78" s="26"/>
      <c r="AW78" s="26"/>
      <c r="AX78" s="26"/>
      <c r="AY78" s="26"/>
      <c r="AZ78" s="26"/>
      <c r="BA78" s="26"/>
      <c r="BB78" s="26"/>
      <c r="BC78" s="26"/>
      <c r="BD78" s="26"/>
      <c r="BE78" s="26"/>
      <c r="BF78" s="26"/>
      <c r="BG78" s="26"/>
      <c r="BH78" s="26"/>
      <c r="BI78" s="26"/>
      <c r="BJ78" s="26"/>
      <c r="BK78" s="26"/>
      <c r="BL78" s="26"/>
      <c r="BM78" s="26"/>
      <c r="BN78" s="26"/>
      <c r="BO78" s="26"/>
      <c r="BP78" s="26"/>
      <c r="BQ78" s="26"/>
      <c r="BR78" s="26"/>
      <c r="BS78" s="26"/>
      <c r="BT78" s="26"/>
      <c r="BU78" s="26"/>
      <c r="BV78" s="26"/>
      <c r="BW78" s="26"/>
      <c r="BX78" s="26"/>
      <c r="BY78" s="26"/>
      <c r="BZ78" s="26"/>
      <c r="CA78" s="26"/>
      <c r="CB78" s="26"/>
      <c r="CC78" s="26"/>
      <c r="CD78" s="26"/>
      <c r="CE78" s="28"/>
    </row>
    <row r="79" spans="1:83" s="149" customFormat="1" ht="12.9" customHeight="1" x14ac:dyDescent="0.2">
      <c r="A79" s="73"/>
      <c r="B79" s="28"/>
      <c r="C79" s="28"/>
      <c r="D79" s="28"/>
      <c r="E79" s="28"/>
      <c r="F79" s="73"/>
      <c r="G79" s="113"/>
      <c r="H79" s="36"/>
      <c r="I79" s="143" t="str">
        <f>IF(B79="","",IF(#REF!="OUI",WORKDAY(F79,IF(WEEKDAY(F79,2)&gt;=6,G79,G79-1)),F79+G79-1))</f>
        <v/>
      </c>
      <c r="J79" s="144"/>
      <c r="K79" s="144"/>
      <c r="L79" s="144"/>
      <c r="M79" s="144"/>
      <c r="N79" s="144"/>
      <c r="O79" s="144"/>
      <c r="P79" s="145"/>
      <c r="Q79" s="146"/>
      <c r="R79" s="26"/>
      <c r="S79" s="26"/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6"/>
      <c r="AT79" s="26"/>
      <c r="AU79" s="26"/>
      <c r="AV79" s="26"/>
      <c r="AW79" s="26"/>
      <c r="AX79" s="26"/>
      <c r="AY79" s="26"/>
      <c r="AZ79" s="26"/>
      <c r="BA79" s="26"/>
      <c r="BB79" s="26"/>
      <c r="BC79" s="26"/>
      <c r="BD79" s="26"/>
      <c r="BE79" s="26"/>
      <c r="BF79" s="26"/>
      <c r="BG79" s="26"/>
      <c r="BH79" s="26"/>
      <c r="BI79" s="26"/>
      <c r="BJ79" s="26"/>
      <c r="BK79" s="26"/>
      <c r="BL79" s="26"/>
      <c r="BM79" s="26"/>
      <c r="BN79" s="26"/>
      <c r="BO79" s="26"/>
      <c r="BP79" s="26"/>
      <c r="BQ79" s="26"/>
      <c r="BR79" s="26"/>
      <c r="BS79" s="26"/>
      <c r="BT79" s="26"/>
      <c r="BU79" s="26"/>
      <c r="BV79" s="26"/>
      <c r="BW79" s="26"/>
      <c r="BX79" s="26"/>
      <c r="BY79" s="26"/>
      <c r="BZ79" s="26"/>
      <c r="CA79" s="26"/>
      <c r="CB79" s="26"/>
      <c r="CC79" s="26"/>
      <c r="CD79" s="26"/>
      <c r="CE79" s="28"/>
    </row>
    <row r="80" spans="1:83" s="149" customFormat="1" ht="12.9" customHeight="1" x14ac:dyDescent="0.2">
      <c r="A80" s="73"/>
      <c r="B80" s="28"/>
      <c r="C80" s="28"/>
      <c r="D80" s="28"/>
      <c r="E80" s="28"/>
      <c r="F80" s="73"/>
      <c r="G80" s="113"/>
      <c r="H80" s="36"/>
      <c r="I80" s="143" t="str">
        <f>IF(B80="","",IF(#REF!="OUI",WORKDAY(F80,IF(WEEKDAY(F80,2)&gt;=6,G80,G80-1)),F80+G80-1))</f>
        <v/>
      </c>
      <c r="J80" s="144"/>
      <c r="K80" s="144"/>
      <c r="L80" s="144"/>
      <c r="M80" s="144"/>
      <c r="N80" s="144"/>
      <c r="O80" s="144"/>
      <c r="P80" s="145"/>
      <c r="Q80" s="146"/>
      <c r="R80" s="26"/>
      <c r="S80" s="26"/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26"/>
      <c r="AE80" s="26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  <c r="AS80" s="26"/>
      <c r="AT80" s="26"/>
      <c r="AU80" s="26"/>
      <c r="AV80" s="26"/>
      <c r="AW80" s="26"/>
      <c r="AX80" s="26"/>
      <c r="AY80" s="26"/>
      <c r="AZ80" s="26"/>
      <c r="BA80" s="26"/>
      <c r="BB80" s="26"/>
      <c r="BC80" s="26"/>
      <c r="BD80" s="26"/>
      <c r="BE80" s="26"/>
      <c r="BF80" s="26"/>
      <c r="BG80" s="26"/>
      <c r="BH80" s="26"/>
      <c r="BI80" s="26"/>
      <c r="BJ80" s="26"/>
      <c r="BK80" s="26"/>
      <c r="BL80" s="26"/>
      <c r="BM80" s="26"/>
      <c r="BN80" s="26"/>
      <c r="BO80" s="26"/>
      <c r="BP80" s="26"/>
      <c r="BQ80" s="26"/>
      <c r="BR80" s="26"/>
      <c r="BS80" s="26"/>
      <c r="BT80" s="26"/>
      <c r="BU80" s="26"/>
      <c r="BV80" s="26"/>
      <c r="BW80" s="26"/>
      <c r="BX80" s="26"/>
      <c r="BY80" s="26"/>
      <c r="BZ80" s="26"/>
      <c r="CA80" s="26"/>
      <c r="CB80" s="26"/>
      <c r="CC80" s="26"/>
      <c r="CD80" s="26"/>
      <c r="CE80" s="28"/>
    </row>
    <row r="81" spans="1:83" s="149" customFormat="1" ht="12.9" customHeight="1" x14ac:dyDescent="0.2">
      <c r="A81" s="73"/>
      <c r="B81" s="28"/>
      <c r="C81" s="28"/>
      <c r="D81" s="28"/>
      <c r="E81" s="28"/>
      <c r="F81" s="73"/>
      <c r="G81" s="113"/>
      <c r="H81" s="36"/>
      <c r="I81" s="143" t="str">
        <f>IF(B81="","",IF(#REF!="OUI",WORKDAY(F81,IF(WEEKDAY(F81,2)&gt;=6,G81,G81-1)),F81+G81-1))</f>
        <v/>
      </c>
      <c r="J81" s="144"/>
      <c r="K81" s="144"/>
      <c r="L81" s="144"/>
      <c r="M81" s="144"/>
      <c r="N81" s="144"/>
      <c r="O81" s="144"/>
      <c r="P81" s="145"/>
      <c r="Q81" s="146"/>
      <c r="R81" s="26"/>
      <c r="S81" s="26"/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26"/>
      <c r="AE81" s="26"/>
      <c r="AF81" s="26"/>
      <c r="AG81" s="26"/>
      <c r="AH81" s="26"/>
      <c r="AI81" s="26"/>
      <c r="AJ81" s="26"/>
      <c r="AK81" s="26"/>
      <c r="AL81" s="26"/>
      <c r="AM81" s="26"/>
      <c r="AN81" s="26"/>
      <c r="AO81" s="26"/>
      <c r="AP81" s="26"/>
      <c r="AQ81" s="26"/>
      <c r="AR81" s="26"/>
      <c r="AS81" s="26"/>
      <c r="AT81" s="26"/>
      <c r="AU81" s="26"/>
      <c r="AV81" s="26"/>
      <c r="AW81" s="26"/>
      <c r="AX81" s="26"/>
      <c r="AY81" s="26"/>
      <c r="AZ81" s="26"/>
      <c r="BA81" s="26"/>
      <c r="BB81" s="26"/>
      <c r="BC81" s="26"/>
      <c r="BD81" s="26"/>
      <c r="BE81" s="26"/>
      <c r="BF81" s="26"/>
      <c r="BG81" s="26"/>
      <c r="BH81" s="26"/>
      <c r="BI81" s="26"/>
      <c r="BJ81" s="26"/>
      <c r="BK81" s="26"/>
      <c r="BL81" s="26"/>
      <c r="BM81" s="26"/>
      <c r="BN81" s="26"/>
      <c r="BO81" s="26"/>
      <c r="BP81" s="26"/>
      <c r="BQ81" s="26"/>
      <c r="BR81" s="26"/>
      <c r="BS81" s="26"/>
      <c r="BT81" s="26"/>
      <c r="BU81" s="26"/>
      <c r="BV81" s="26"/>
      <c r="BW81" s="26"/>
      <c r="BX81" s="26"/>
      <c r="BY81" s="26"/>
      <c r="BZ81" s="26"/>
      <c r="CA81" s="26"/>
      <c r="CB81" s="26"/>
      <c r="CC81" s="26"/>
      <c r="CD81" s="26"/>
      <c r="CE81" s="28"/>
    </row>
    <row r="82" spans="1:83" s="149" customFormat="1" ht="12.9" customHeight="1" x14ac:dyDescent="0.2">
      <c r="A82" s="73"/>
      <c r="B82" s="28"/>
      <c r="C82" s="28"/>
      <c r="D82" s="28"/>
      <c r="E82" s="28"/>
      <c r="F82" s="73"/>
      <c r="G82" s="113"/>
      <c r="H82" s="36"/>
      <c r="I82" s="143" t="str">
        <f>IF(B82="","",IF(#REF!="OUI",WORKDAY(F82,IF(WEEKDAY(F82,2)&gt;=6,G82,G82-1)),F82+G82-1))</f>
        <v/>
      </c>
      <c r="J82" s="144"/>
      <c r="K82" s="144"/>
      <c r="L82" s="144"/>
      <c r="M82" s="144"/>
      <c r="N82" s="144"/>
      <c r="O82" s="144"/>
      <c r="P82" s="145"/>
      <c r="Q82" s="14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  <c r="AS82" s="26"/>
      <c r="AT82" s="26"/>
      <c r="AU82" s="26"/>
      <c r="AV82" s="26"/>
      <c r="AW82" s="26"/>
      <c r="AX82" s="26"/>
      <c r="AY82" s="26"/>
      <c r="AZ82" s="26"/>
      <c r="BA82" s="26"/>
      <c r="BB82" s="26"/>
      <c r="BC82" s="26"/>
      <c r="BD82" s="26"/>
      <c r="BE82" s="26"/>
      <c r="BF82" s="26"/>
      <c r="BG82" s="26"/>
      <c r="BH82" s="26"/>
      <c r="BI82" s="26"/>
      <c r="BJ82" s="26"/>
      <c r="BK82" s="26"/>
      <c r="BL82" s="26"/>
      <c r="BM82" s="26"/>
      <c r="BN82" s="26"/>
      <c r="BO82" s="26"/>
      <c r="BP82" s="26"/>
      <c r="BQ82" s="26"/>
      <c r="BR82" s="26"/>
      <c r="BS82" s="26"/>
      <c r="BT82" s="26"/>
      <c r="BU82" s="26"/>
      <c r="BV82" s="26"/>
      <c r="BW82" s="26"/>
      <c r="BX82" s="26"/>
      <c r="BY82" s="26"/>
      <c r="BZ82" s="26"/>
      <c r="CA82" s="26"/>
      <c r="CB82" s="26"/>
      <c r="CC82" s="26"/>
      <c r="CD82" s="26"/>
      <c r="CE82" s="28"/>
    </row>
    <row r="83" spans="1:83" s="149" customFormat="1" ht="12.9" customHeight="1" x14ac:dyDescent="0.2">
      <c r="A83" s="73"/>
      <c r="B83" s="28"/>
      <c r="C83" s="28"/>
      <c r="D83" s="28"/>
      <c r="E83" s="28"/>
      <c r="F83" s="73"/>
      <c r="G83" s="113"/>
      <c r="H83" s="36"/>
      <c r="I83" s="143" t="str">
        <f>IF(B83="","",IF(#REF!="OUI",WORKDAY(F83,IF(WEEKDAY(F83,2)&gt;=6,G83,G83-1)),F83+G83-1))</f>
        <v/>
      </c>
      <c r="J83" s="144"/>
      <c r="K83" s="144"/>
      <c r="L83" s="144"/>
      <c r="M83" s="144"/>
      <c r="N83" s="144"/>
      <c r="O83" s="144"/>
      <c r="P83" s="145"/>
      <c r="Q83" s="14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"/>
      <c r="AE83" s="26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  <c r="AS83" s="26"/>
      <c r="AT83" s="26"/>
      <c r="AU83" s="26"/>
      <c r="AV83" s="26"/>
      <c r="AW83" s="26"/>
      <c r="AX83" s="26"/>
      <c r="AY83" s="26"/>
      <c r="AZ83" s="26"/>
      <c r="BA83" s="26"/>
      <c r="BB83" s="26"/>
      <c r="BC83" s="26"/>
      <c r="BD83" s="26"/>
      <c r="BE83" s="26"/>
      <c r="BF83" s="26"/>
      <c r="BG83" s="26"/>
      <c r="BH83" s="26"/>
      <c r="BI83" s="26"/>
      <c r="BJ83" s="26"/>
      <c r="BK83" s="26"/>
      <c r="BL83" s="26"/>
      <c r="BM83" s="26"/>
      <c r="BN83" s="26"/>
      <c r="BO83" s="26"/>
      <c r="BP83" s="26"/>
      <c r="BQ83" s="26"/>
      <c r="BR83" s="26"/>
      <c r="BS83" s="26"/>
      <c r="BT83" s="26"/>
      <c r="BU83" s="26"/>
      <c r="BV83" s="26"/>
      <c r="BW83" s="26"/>
      <c r="BX83" s="26"/>
      <c r="BY83" s="26"/>
      <c r="BZ83" s="26"/>
      <c r="CA83" s="26"/>
      <c r="CB83" s="26"/>
      <c r="CC83" s="26"/>
      <c r="CD83" s="26"/>
      <c r="CE83" s="28"/>
    </row>
    <row r="84" spans="1:83" s="149" customFormat="1" ht="12.9" customHeight="1" x14ac:dyDescent="0.2">
      <c r="A84" s="73"/>
      <c r="B84" s="28"/>
      <c r="C84" s="28"/>
      <c r="D84" s="28"/>
      <c r="E84" s="28"/>
      <c r="F84" s="73"/>
      <c r="G84" s="113"/>
      <c r="H84" s="36"/>
      <c r="I84" s="143" t="str">
        <f>IF(B84="","",IF(#REF!="OUI",WORKDAY(F84,IF(WEEKDAY(F84,2)&gt;=6,G84,G84-1)),F84+G84-1))</f>
        <v/>
      </c>
      <c r="J84" s="144"/>
      <c r="K84" s="144"/>
      <c r="L84" s="144"/>
      <c r="M84" s="144"/>
      <c r="N84" s="144"/>
      <c r="O84" s="144"/>
      <c r="P84" s="145"/>
      <c r="Q84" s="14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26"/>
      <c r="AE84" s="26"/>
      <c r="AF84" s="26"/>
      <c r="AG84" s="26"/>
      <c r="AH84" s="26"/>
      <c r="AI84" s="26"/>
      <c r="AJ84" s="26"/>
      <c r="AK84" s="26"/>
      <c r="AL84" s="26"/>
      <c r="AM84" s="26"/>
      <c r="AN84" s="26"/>
      <c r="AO84" s="26"/>
      <c r="AP84" s="26"/>
      <c r="AQ84" s="26"/>
      <c r="AR84" s="26"/>
      <c r="AS84" s="26"/>
      <c r="AT84" s="26"/>
      <c r="AU84" s="26"/>
      <c r="AV84" s="26"/>
      <c r="AW84" s="26"/>
      <c r="AX84" s="26"/>
      <c r="AY84" s="26"/>
      <c r="AZ84" s="26"/>
      <c r="BA84" s="26"/>
      <c r="BB84" s="26"/>
      <c r="BC84" s="26"/>
      <c r="BD84" s="26"/>
      <c r="BE84" s="26"/>
      <c r="BF84" s="26"/>
      <c r="BG84" s="26"/>
      <c r="BH84" s="26"/>
      <c r="BI84" s="26"/>
      <c r="BJ84" s="26"/>
      <c r="BK84" s="26"/>
      <c r="BL84" s="26"/>
      <c r="BM84" s="26"/>
      <c r="BN84" s="26"/>
      <c r="BO84" s="26"/>
      <c r="BP84" s="26"/>
      <c r="BQ84" s="26"/>
      <c r="BR84" s="26"/>
      <c r="BS84" s="26"/>
      <c r="BT84" s="26"/>
      <c r="BU84" s="26"/>
      <c r="BV84" s="26"/>
      <c r="BW84" s="26"/>
      <c r="BX84" s="26"/>
      <c r="BY84" s="26"/>
      <c r="BZ84" s="26"/>
      <c r="CA84" s="26"/>
      <c r="CB84" s="26"/>
      <c r="CC84" s="26"/>
      <c r="CD84" s="26"/>
      <c r="CE84" s="28"/>
    </row>
    <row r="85" spans="1:83" s="149" customFormat="1" ht="12.9" customHeight="1" x14ac:dyDescent="0.2">
      <c r="A85" s="73"/>
      <c r="B85" s="28"/>
      <c r="C85" s="28"/>
      <c r="D85" s="28"/>
      <c r="E85" s="28"/>
      <c r="F85" s="73"/>
      <c r="G85" s="113"/>
      <c r="H85" s="36"/>
      <c r="I85" s="143" t="str">
        <f>IF(B85="","",IF(#REF!="OUI",WORKDAY(F85,IF(WEEKDAY(F85,2)&gt;=6,G85,G85-1)),F85+G85-1))</f>
        <v/>
      </c>
      <c r="J85" s="144"/>
      <c r="K85" s="144"/>
      <c r="L85" s="144"/>
      <c r="M85" s="144"/>
      <c r="N85" s="144"/>
      <c r="O85" s="144"/>
      <c r="P85" s="145"/>
      <c r="Q85" s="146"/>
      <c r="R85" s="26"/>
      <c r="S85" s="26"/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  <c r="AS85" s="26"/>
      <c r="AT85" s="26"/>
      <c r="AU85" s="26"/>
      <c r="AV85" s="26"/>
      <c r="AW85" s="26"/>
      <c r="AX85" s="26"/>
      <c r="AY85" s="26"/>
      <c r="AZ85" s="26"/>
      <c r="BA85" s="26"/>
      <c r="BB85" s="26"/>
      <c r="BC85" s="26"/>
      <c r="BD85" s="26"/>
      <c r="BE85" s="26"/>
      <c r="BF85" s="26"/>
      <c r="BG85" s="26"/>
      <c r="BH85" s="26"/>
      <c r="BI85" s="26"/>
      <c r="BJ85" s="26"/>
      <c r="BK85" s="26"/>
      <c r="BL85" s="26"/>
      <c r="BM85" s="26"/>
      <c r="BN85" s="26"/>
      <c r="BO85" s="26"/>
      <c r="BP85" s="26"/>
      <c r="BQ85" s="26"/>
      <c r="BR85" s="26"/>
      <c r="BS85" s="26"/>
      <c r="BT85" s="26"/>
      <c r="BU85" s="26"/>
      <c r="BV85" s="26"/>
      <c r="BW85" s="26"/>
      <c r="BX85" s="26"/>
      <c r="BY85" s="26"/>
      <c r="BZ85" s="26"/>
      <c r="CA85" s="26"/>
      <c r="CB85" s="26"/>
      <c r="CC85" s="26"/>
      <c r="CD85" s="26"/>
      <c r="CE85" s="28"/>
    </row>
    <row r="86" spans="1:83" s="149" customFormat="1" ht="12.9" customHeight="1" x14ac:dyDescent="0.2">
      <c r="A86" s="73"/>
      <c r="B86" s="28"/>
      <c r="C86" s="28"/>
      <c r="D86" s="28"/>
      <c r="E86" s="28"/>
      <c r="F86" s="73"/>
      <c r="G86" s="113"/>
      <c r="H86" s="36"/>
      <c r="I86" s="143" t="str">
        <f>IF(B86="","",IF(#REF!="OUI",WORKDAY(F86,IF(WEEKDAY(F86,2)&gt;=6,G86,G86-1)),F86+G86-1))</f>
        <v/>
      </c>
      <c r="J86" s="144"/>
      <c r="K86" s="144"/>
      <c r="L86" s="144"/>
      <c r="M86" s="144"/>
      <c r="N86" s="144"/>
      <c r="O86" s="144"/>
      <c r="P86" s="145"/>
      <c r="Q86" s="14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  <c r="AV86" s="26"/>
      <c r="AW86" s="26"/>
      <c r="AX86" s="26"/>
      <c r="AY86" s="26"/>
      <c r="AZ86" s="26"/>
      <c r="BA86" s="26"/>
      <c r="BB86" s="26"/>
      <c r="BC86" s="26"/>
      <c r="BD86" s="26"/>
      <c r="BE86" s="26"/>
      <c r="BF86" s="26"/>
      <c r="BG86" s="26"/>
      <c r="BH86" s="26"/>
      <c r="BI86" s="26"/>
      <c r="BJ86" s="26"/>
      <c r="BK86" s="26"/>
      <c r="BL86" s="26"/>
      <c r="BM86" s="26"/>
      <c r="BN86" s="26"/>
      <c r="BO86" s="26"/>
      <c r="BP86" s="26"/>
      <c r="BQ86" s="26"/>
      <c r="BR86" s="26"/>
      <c r="BS86" s="26"/>
      <c r="BT86" s="26"/>
      <c r="BU86" s="26"/>
      <c r="BV86" s="26"/>
      <c r="BW86" s="26"/>
      <c r="BX86" s="26"/>
      <c r="BY86" s="26"/>
      <c r="BZ86" s="26"/>
      <c r="CA86" s="26"/>
      <c r="CB86" s="26"/>
      <c r="CC86" s="26"/>
      <c r="CD86" s="26"/>
      <c r="CE86" s="28"/>
    </row>
    <row r="87" spans="1:83" s="149" customFormat="1" ht="12.9" customHeight="1" x14ac:dyDescent="0.2">
      <c r="A87" s="73"/>
      <c r="B87" s="28"/>
      <c r="C87" s="28"/>
      <c r="D87" s="28"/>
      <c r="E87" s="28"/>
      <c r="F87" s="73"/>
      <c r="G87" s="113"/>
      <c r="H87" s="36"/>
      <c r="I87" s="143" t="str">
        <f>IF(B87="","",IF(#REF!="OUI",WORKDAY(F87,IF(WEEKDAY(F87,2)&gt;=6,G87,G87-1)),F87+G87-1))</f>
        <v/>
      </c>
      <c r="J87" s="144"/>
      <c r="K87" s="144"/>
      <c r="L87" s="144"/>
      <c r="M87" s="144"/>
      <c r="N87" s="144"/>
      <c r="O87" s="144"/>
      <c r="P87" s="145"/>
      <c r="Q87" s="14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26"/>
      <c r="AE87" s="26"/>
      <c r="AF87" s="26"/>
      <c r="AG87" s="26"/>
      <c r="AH87" s="26"/>
      <c r="AI87" s="26"/>
      <c r="AJ87" s="26"/>
      <c r="AK87" s="26"/>
      <c r="AL87" s="26"/>
      <c r="AM87" s="26"/>
      <c r="AN87" s="26"/>
      <c r="AO87" s="26"/>
      <c r="AP87" s="26"/>
      <c r="AQ87" s="26"/>
      <c r="AR87" s="26"/>
      <c r="AS87" s="26"/>
      <c r="AT87" s="26"/>
      <c r="AU87" s="26"/>
      <c r="AV87" s="26"/>
      <c r="AW87" s="26"/>
      <c r="AX87" s="26"/>
      <c r="AY87" s="26"/>
      <c r="AZ87" s="26"/>
      <c r="BA87" s="26"/>
      <c r="BB87" s="26"/>
      <c r="BC87" s="26"/>
      <c r="BD87" s="26"/>
      <c r="BE87" s="26"/>
      <c r="BF87" s="26"/>
      <c r="BG87" s="26"/>
      <c r="BH87" s="26"/>
      <c r="BI87" s="26"/>
      <c r="BJ87" s="26"/>
      <c r="BK87" s="26"/>
      <c r="BL87" s="26"/>
      <c r="BM87" s="26"/>
      <c r="BN87" s="26"/>
      <c r="BO87" s="26"/>
      <c r="BP87" s="26"/>
      <c r="BQ87" s="26"/>
      <c r="BR87" s="26"/>
      <c r="BS87" s="26"/>
      <c r="BT87" s="26"/>
      <c r="BU87" s="26"/>
      <c r="BV87" s="26"/>
      <c r="BW87" s="26"/>
      <c r="BX87" s="26"/>
      <c r="BY87" s="26"/>
      <c r="BZ87" s="26"/>
      <c r="CA87" s="26"/>
      <c r="CB87" s="26"/>
      <c r="CC87" s="26"/>
      <c r="CD87" s="26"/>
      <c r="CE87" s="28"/>
    </row>
    <row r="88" spans="1:83" s="149" customFormat="1" ht="12.9" customHeight="1" x14ac:dyDescent="0.2">
      <c r="A88" s="73"/>
      <c r="B88" s="28"/>
      <c r="C88" s="28"/>
      <c r="D88" s="28"/>
      <c r="E88" s="28"/>
      <c r="F88" s="73"/>
      <c r="G88" s="113"/>
      <c r="H88" s="36"/>
      <c r="I88" s="143" t="str">
        <f>IF(B88="","",IF(#REF!="OUI",WORKDAY(F88,IF(WEEKDAY(F88,2)&gt;=6,G88,G88-1)),F88+G88-1))</f>
        <v/>
      </c>
      <c r="J88" s="144"/>
      <c r="K88" s="144"/>
      <c r="L88" s="144"/>
      <c r="M88" s="144"/>
      <c r="N88" s="144"/>
      <c r="O88" s="144"/>
      <c r="P88" s="145"/>
      <c r="Q88" s="146"/>
      <c r="R88" s="26"/>
      <c r="S88" s="26"/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  <c r="AF88" s="26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  <c r="AS88" s="26"/>
      <c r="AT88" s="26"/>
      <c r="AU88" s="26"/>
      <c r="AV88" s="26"/>
      <c r="AW88" s="26"/>
      <c r="AX88" s="26"/>
      <c r="AY88" s="26"/>
      <c r="AZ88" s="26"/>
      <c r="BA88" s="26"/>
      <c r="BB88" s="26"/>
      <c r="BC88" s="26"/>
      <c r="BD88" s="26"/>
      <c r="BE88" s="26"/>
      <c r="BF88" s="26"/>
      <c r="BG88" s="26"/>
      <c r="BH88" s="26"/>
      <c r="BI88" s="26"/>
      <c r="BJ88" s="26"/>
      <c r="BK88" s="26"/>
      <c r="BL88" s="26"/>
      <c r="BM88" s="26"/>
      <c r="BN88" s="26"/>
      <c r="BO88" s="26"/>
      <c r="BP88" s="26"/>
      <c r="BQ88" s="26"/>
      <c r="BR88" s="26"/>
      <c r="BS88" s="26"/>
      <c r="BT88" s="26"/>
      <c r="BU88" s="26"/>
      <c r="BV88" s="26"/>
      <c r="BW88" s="26"/>
      <c r="BX88" s="26"/>
      <c r="BY88" s="26"/>
      <c r="BZ88" s="26"/>
      <c r="CA88" s="26"/>
      <c r="CB88" s="26"/>
      <c r="CC88" s="26"/>
      <c r="CD88" s="26"/>
      <c r="CE88" s="28"/>
    </row>
    <row r="89" spans="1:83" s="149" customFormat="1" x14ac:dyDescent="0.2">
      <c r="A89" s="73"/>
      <c r="B89" s="28"/>
      <c r="C89" s="28"/>
      <c r="D89" s="28"/>
      <c r="E89" s="28"/>
      <c r="F89" s="73"/>
      <c r="G89" s="113"/>
      <c r="H89" s="36"/>
      <c r="I89" s="143" t="str">
        <f>IF(B89="","",IF(#REF!="OUI",WORKDAY(F89,IF(WEEKDAY(F89,2)&gt;=6,G89,G89-1)),F89+G89-1))</f>
        <v/>
      </c>
      <c r="J89" s="144"/>
      <c r="K89" s="144"/>
      <c r="L89" s="144"/>
      <c r="M89" s="144"/>
      <c r="N89" s="144"/>
      <c r="O89" s="144"/>
      <c r="P89" s="145"/>
      <c r="Q89" s="14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  <c r="AF89" s="26"/>
      <c r="AG89" s="26"/>
      <c r="AH89" s="26"/>
      <c r="AI89" s="26"/>
      <c r="AJ89" s="26"/>
      <c r="AK89" s="26"/>
      <c r="AL89" s="26"/>
      <c r="AM89" s="26"/>
      <c r="AN89" s="26"/>
      <c r="AO89" s="26"/>
      <c r="AP89" s="26"/>
      <c r="AQ89" s="26"/>
      <c r="AR89" s="26"/>
      <c r="AS89" s="26"/>
      <c r="AT89" s="26"/>
      <c r="AU89" s="26"/>
      <c r="AV89" s="26"/>
      <c r="AW89" s="26"/>
      <c r="AX89" s="26"/>
      <c r="AY89" s="26"/>
      <c r="AZ89" s="26"/>
      <c r="BA89" s="26"/>
      <c r="BB89" s="26"/>
      <c r="BC89" s="26"/>
      <c r="BD89" s="26"/>
      <c r="BE89" s="26"/>
      <c r="BF89" s="26"/>
      <c r="BG89" s="26"/>
      <c r="BH89" s="26"/>
      <c r="BI89" s="26"/>
      <c r="BJ89" s="26"/>
      <c r="BK89" s="26"/>
      <c r="BL89" s="26"/>
      <c r="BM89" s="26"/>
      <c r="BN89" s="26"/>
      <c r="BO89" s="26"/>
      <c r="BP89" s="26"/>
      <c r="BQ89" s="26"/>
      <c r="BR89" s="26"/>
      <c r="BS89" s="26"/>
      <c r="BT89" s="26"/>
      <c r="BU89" s="26"/>
      <c r="BV89" s="26"/>
      <c r="BW89" s="26"/>
      <c r="BX89" s="26"/>
      <c r="BY89" s="26"/>
      <c r="BZ89" s="26"/>
      <c r="CA89" s="26"/>
      <c r="CB89" s="26"/>
      <c r="CC89" s="26"/>
      <c r="CD89" s="26"/>
      <c r="CE89" s="28"/>
    </row>
    <row r="90" spans="1:83" s="149" customFormat="1" x14ac:dyDescent="0.2">
      <c r="A90" s="73"/>
      <c r="B90" s="28"/>
      <c r="C90" s="28"/>
      <c r="D90" s="28"/>
      <c r="E90" s="28"/>
      <c r="F90" s="73"/>
      <c r="G90" s="113"/>
      <c r="H90" s="36"/>
      <c r="I90" s="143" t="str">
        <f>IF(B90="","",IF(#REF!="OUI",WORKDAY(F90,IF(WEEKDAY(F90,2)&gt;=6,G90,G90-1)),F90+G90-1))</f>
        <v/>
      </c>
      <c r="J90" s="144"/>
      <c r="K90" s="144"/>
      <c r="L90" s="144"/>
      <c r="M90" s="144"/>
      <c r="N90" s="144"/>
      <c r="O90" s="144"/>
      <c r="P90" s="145"/>
      <c r="Q90" s="14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  <c r="AF90" s="26"/>
      <c r="AG90" s="26"/>
      <c r="AH90" s="26"/>
      <c r="AI90" s="26"/>
      <c r="AJ90" s="26"/>
      <c r="AK90" s="26"/>
      <c r="AL90" s="26"/>
      <c r="AM90" s="26"/>
      <c r="AN90" s="26"/>
      <c r="AO90" s="26"/>
      <c r="AP90" s="26"/>
      <c r="AQ90" s="26"/>
      <c r="AR90" s="26"/>
      <c r="AS90" s="26"/>
      <c r="AT90" s="26"/>
      <c r="AU90" s="26"/>
      <c r="AV90" s="26"/>
      <c r="AW90" s="26"/>
      <c r="AX90" s="26"/>
      <c r="AY90" s="26"/>
      <c r="AZ90" s="26"/>
      <c r="BA90" s="26"/>
      <c r="BB90" s="26"/>
      <c r="BC90" s="26"/>
      <c r="BD90" s="26"/>
      <c r="BE90" s="26"/>
      <c r="BF90" s="26"/>
      <c r="BG90" s="26"/>
      <c r="BH90" s="26"/>
      <c r="BI90" s="26"/>
      <c r="BJ90" s="26"/>
      <c r="BK90" s="26"/>
      <c r="BL90" s="26"/>
      <c r="BM90" s="26"/>
      <c r="BN90" s="26"/>
      <c r="BO90" s="26"/>
      <c r="BP90" s="26"/>
      <c r="BQ90" s="26"/>
      <c r="BR90" s="26"/>
      <c r="BS90" s="26"/>
      <c r="BT90" s="26"/>
      <c r="BU90" s="26"/>
      <c r="BV90" s="26"/>
      <c r="BW90" s="26"/>
      <c r="BX90" s="26"/>
      <c r="BY90" s="26"/>
      <c r="BZ90" s="26"/>
      <c r="CA90" s="26"/>
      <c r="CB90" s="26"/>
      <c r="CC90" s="26"/>
      <c r="CD90" s="26"/>
      <c r="CE90" s="28"/>
    </row>
    <row r="91" spans="1:83" s="149" customFormat="1" x14ac:dyDescent="0.2">
      <c r="A91" s="73"/>
      <c r="B91" s="28"/>
      <c r="C91" s="28"/>
      <c r="D91" s="28"/>
      <c r="E91" s="28"/>
      <c r="F91" s="73"/>
      <c r="G91" s="113"/>
      <c r="H91" s="36"/>
      <c r="I91" s="143" t="str">
        <f>IF(B91="","",IF(#REF!="OUI",WORKDAY(F91,IF(WEEKDAY(F91,2)&gt;=6,G91,G91-1)),F91+G91-1))</f>
        <v/>
      </c>
      <c r="J91" s="144"/>
      <c r="K91" s="144"/>
      <c r="L91" s="144"/>
      <c r="M91" s="144"/>
      <c r="N91" s="144"/>
      <c r="O91" s="144"/>
      <c r="P91" s="145"/>
      <c r="Q91" s="146"/>
      <c r="R91" s="26"/>
      <c r="S91" s="26"/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  <c r="AS91" s="26"/>
      <c r="AT91" s="26"/>
      <c r="AU91" s="26"/>
      <c r="AV91" s="26"/>
      <c r="AW91" s="26"/>
      <c r="AX91" s="26"/>
      <c r="AY91" s="26"/>
      <c r="AZ91" s="26"/>
      <c r="BA91" s="26"/>
      <c r="BB91" s="26"/>
      <c r="BC91" s="26"/>
      <c r="BD91" s="26"/>
      <c r="BE91" s="26"/>
      <c r="BF91" s="26"/>
      <c r="BG91" s="26"/>
      <c r="BH91" s="26"/>
      <c r="BI91" s="26"/>
      <c r="BJ91" s="26"/>
      <c r="BK91" s="26"/>
      <c r="BL91" s="26"/>
      <c r="BM91" s="26"/>
      <c r="BN91" s="26"/>
      <c r="BO91" s="26"/>
      <c r="BP91" s="26"/>
      <c r="BQ91" s="26"/>
      <c r="BR91" s="26"/>
      <c r="BS91" s="26"/>
      <c r="BT91" s="26"/>
      <c r="BU91" s="26"/>
      <c r="BV91" s="26"/>
      <c r="BW91" s="26"/>
      <c r="BX91" s="26"/>
      <c r="BY91" s="26"/>
      <c r="BZ91" s="26"/>
      <c r="CA91" s="26"/>
      <c r="CB91" s="26"/>
      <c r="CC91" s="26"/>
      <c r="CD91" s="26"/>
      <c r="CE91" s="28"/>
    </row>
    <row r="92" spans="1:83" s="149" customFormat="1" x14ac:dyDescent="0.2">
      <c r="A92" s="73"/>
      <c r="B92" s="28"/>
      <c r="C92" s="28"/>
      <c r="D92" s="28"/>
      <c r="E92" s="28"/>
      <c r="F92" s="73"/>
      <c r="G92" s="113"/>
      <c r="H92" s="36"/>
      <c r="I92" s="143" t="str">
        <f>IF(B92="","",IF(#REF!="OUI",WORKDAY(F92,IF(WEEKDAY(F92,2)&gt;=6,G92,G92-1)),F92+G92-1))</f>
        <v/>
      </c>
      <c r="J92" s="144"/>
      <c r="K92" s="144"/>
      <c r="L92" s="144"/>
      <c r="M92" s="144"/>
      <c r="N92" s="144"/>
      <c r="O92" s="144"/>
      <c r="P92" s="145"/>
      <c r="Q92" s="14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  <c r="AS92" s="26"/>
      <c r="AT92" s="26"/>
      <c r="AU92" s="26"/>
      <c r="AV92" s="26"/>
      <c r="AW92" s="26"/>
      <c r="AX92" s="26"/>
      <c r="AY92" s="26"/>
      <c r="AZ92" s="26"/>
      <c r="BA92" s="26"/>
      <c r="BB92" s="26"/>
      <c r="BC92" s="26"/>
      <c r="BD92" s="26"/>
      <c r="BE92" s="26"/>
      <c r="BF92" s="26"/>
      <c r="BG92" s="26"/>
      <c r="BH92" s="26"/>
      <c r="BI92" s="26"/>
      <c r="BJ92" s="26"/>
      <c r="BK92" s="26"/>
      <c r="BL92" s="26"/>
      <c r="BM92" s="26"/>
      <c r="BN92" s="26"/>
      <c r="BO92" s="26"/>
      <c r="BP92" s="26"/>
      <c r="BQ92" s="26"/>
      <c r="BR92" s="26"/>
      <c r="BS92" s="26"/>
      <c r="BT92" s="26"/>
      <c r="BU92" s="26"/>
      <c r="BV92" s="26"/>
      <c r="BW92" s="26"/>
      <c r="BX92" s="26"/>
      <c r="BY92" s="26"/>
      <c r="BZ92" s="26"/>
      <c r="CA92" s="26"/>
      <c r="CB92" s="26"/>
      <c r="CC92" s="26"/>
      <c r="CD92" s="26"/>
      <c r="CE92" s="28"/>
    </row>
    <row r="93" spans="1:83" s="149" customFormat="1" x14ac:dyDescent="0.2">
      <c r="A93" s="73"/>
      <c r="B93" s="28"/>
      <c r="C93" s="28"/>
      <c r="D93" s="28"/>
      <c r="E93" s="28"/>
      <c r="F93" s="73"/>
      <c r="G93" s="113"/>
      <c r="H93" s="36"/>
      <c r="I93" s="143" t="str">
        <f>IF(B93="","",IF(#REF!="OUI",WORKDAY(F93,IF(WEEKDAY(F93,2)&gt;=6,G93,G93-1)),F93+G93-1))</f>
        <v/>
      </c>
      <c r="J93" s="144"/>
      <c r="K93" s="144"/>
      <c r="L93" s="144"/>
      <c r="M93" s="144"/>
      <c r="N93" s="144"/>
      <c r="O93" s="144"/>
      <c r="P93" s="145"/>
      <c r="Q93" s="146"/>
      <c r="R93" s="26"/>
      <c r="S93" s="26"/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  <c r="AS93" s="26"/>
      <c r="AT93" s="26"/>
      <c r="AU93" s="26"/>
      <c r="AV93" s="26"/>
      <c r="AW93" s="26"/>
      <c r="AX93" s="26"/>
      <c r="AY93" s="26"/>
      <c r="AZ93" s="26"/>
      <c r="BA93" s="26"/>
      <c r="BB93" s="26"/>
      <c r="BC93" s="26"/>
      <c r="BD93" s="26"/>
      <c r="BE93" s="26"/>
      <c r="BF93" s="26"/>
      <c r="BG93" s="26"/>
      <c r="BH93" s="26"/>
      <c r="BI93" s="26"/>
      <c r="BJ93" s="26"/>
      <c r="BK93" s="26"/>
      <c r="BL93" s="26"/>
      <c r="BM93" s="26"/>
      <c r="BN93" s="26"/>
      <c r="BO93" s="26"/>
      <c r="BP93" s="26"/>
      <c r="BQ93" s="26"/>
      <c r="BR93" s="26"/>
      <c r="BS93" s="26"/>
      <c r="BT93" s="26"/>
      <c r="BU93" s="26"/>
      <c r="BV93" s="26"/>
      <c r="BW93" s="26"/>
      <c r="BX93" s="26"/>
      <c r="BY93" s="26"/>
      <c r="BZ93" s="26"/>
      <c r="CA93" s="26"/>
      <c r="CB93" s="26"/>
      <c r="CC93" s="26"/>
      <c r="CD93" s="26"/>
      <c r="CE93" s="28"/>
    </row>
    <row r="94" spans="1:83" s="149" customFormat="1" x14ac:dyDescent="0.2">
      <c r="A94" s="73"/>
      <c r="B94" s="28"/>
      <c r="C94" s="28"/>
      <c r="D94" s="28"/>
      <c r="E94" s="28"/>
      <c r="F94" s="73"/>
      <c r="G94" s="113"/>
      <c r="H94" s="36"/>
      <c r="I94" s="143" t="str">
        <f>IF(B94="","",IF(#REF!="OUI",WORKDAY(F94,IF(WEEKDAY(F94,2)&gt;=6,G94,G94-1)),F94+G94-1))</f>
        <v/>
      </c>
      <c r="J94" s="144"/>
      <c r="K94" s="144"/>
      <c r="L94" s="144"/>
      <c r="M94" s="144"/>
      <c r="N94" s="144"/>
      <c r="O94" s="144"/>
      <c r="P94" s="145"/>
      <c r="Q94" s="146"/>
      <c r="R94" s="26"/>
      <c r="S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  <c r="AF94" s="26"/>
      <c r="AG94" s="26"/>
      <c r="AH94" s="26"/>
      <c r="AI94" s="26"/>
      <c r="AJ94" s="26"/>
      <c r="AK94" s="26"/>
      <c r="AL94" s="26"/>
      <c r="AM94" s="26"/>
      <c r="AN94" s="26"/>
      <c r="AO94" s="26"/>
      <c r="AP94" s="26"/>
      <c r="AQ94" s="26"/>
      <c r="AR94" s="26"/>
      <c r="AS94" s="26"/>
      <c r="AT94" s="26"/>
      <c r="AU94" s="26"/>
      <c r="AV94" s="26"/>
      <c r="AW94" s="26"/>
      <c r="AX94" s="26"/>
      <c r="AY94" s="26"/>
      <c r="AZ94" s="26"/>
      <c r="BA94" s="26"/>
      <c r="BB94" s="26"/>
      <c r="BC94" s="26"/>
      <c r="BD94" s="26"/>
      <c r="BE94" s="26"/>
      <c r="BF94" s="26"/>
      <c r="BG94" s="26"/>
      <c r="BH94" s="26"/>
      <c r="BI94" s="26"/>
      <c r="BJ94" s="26"/>
      <c r="BK94" s="26"/>
      <c r="BL94" s="26"/>
      <c r="BM94" s="26"/>
      <c r="BN94" s="26"/>
      <c r="BO94" s="26"/>
      <c r="BP94" s="26"/>
      <c r="BQ94" s="26"/>
      <c r="BR94" s="26"/>
      <c r="BS94" s="26"/>
      <c r="BT94" s="26"/>
      <c r="BU94" s="26"/>
      <c r="BV94" s="26"/>
      <c r="BW94" s="26"/>
      <c r="BX94" s="26"/>
      <c r="BY94" s="26"/>
      <c r="BZ94" s="26"/>
      <c r="CA94" s="26"/>
      <c r="CB94" s="26"/>
      <c r="CC94" s="26"/>
      <c r="CD94" s="26"/>
      <c r="CE94" s="28"/>
    </row>
  </sheetData>
  <sheetProtection selectLockedCells="1"/>
  <mergeCells count="29">
    <mergeCell ref="A35:P35"/>
    <mergeCell ref="CB8:CB10"/>
    <mergeCell ref="CC8:CC10"/>
    <mergeCell ref="CD8:CD10"/>
    <mergeCell ref="E9:F9"/>
    <mergeCell ref="G9:G10"/>
    <mergeCell ref="H9:I9"/>
    <mergeCell ref="J9:K9"/>
    <mergeCell ref="M9:N9"/>
    <mergeCell ref="E8:G8"/>
    <mergeCell ref="J8:N8"/>
    <mergeCell ref="O8:O10"/>
    <mergeCell ref="P8:P10"/>
    <mergeCell ref="BZ8:BZ10"/>
    <mergeCell ref="CA8:CA10"/>
    <mergeCell ref="A5:B5"/>
    <mergeCell ref="C5:D5"/>
    <mergeCell ref="A6:D6"/>
    <mergeCell ref="A8:A10"/>
    <mergeCell ref="B8:B10"/>
    <mergeCell ref="C8:C10"/>
    <mergeCell ref="D8:D10"/>
    <mergeCell ref="A1:D1"/>
    <mergeCell ref="A2:B2"/>
    <mergeCell ref="C2:D2"/>
    <mergeCell ref="A3:B3"/>
    <mergeCell ref="C3:D3"/>
    <mergeCell ref="A4:B4"/>
    <mergeCell ref="C4:D4"/>
  </mergeCells>
  <conditionalFormatting sqref="R8:BY34">
    <cfRule type="expression" dxfId="11" priority="4">
      <formula>AND($Q$6=R$8,$Q$5=R$6)</formula>
    </cfRule>
  </conditionalFormatting>
  <conditionalFormatting sqref="R7:BY34">
    <cfRule type="expression" dxfId="10" priority="9">
      <formula>AND(R$7=$Q$2,$B7&lt;&gt;"")</formula>
    </cfRule>
  </conditionalFormatting>
  <conditionalFormatting sqref="R11:BY15 R20:BY34">
    <cfRule type="expression" dxfId="9" priority="11">
      <formula>AND($C11&lt;&gt;"Jalon",VALUE(R$6&amp;IF(R$8&lt;10,"0","")&amp;R$8)&gt;=VALUE($F11&amp;IF($E11&lt;10,"0","")&amp;$E11), VALUE(R$6&amp;IF(R$8&lt;10,"0","")&amp;R$8)&lt;=VALUE($I11&amp;IF($H11&lt;10,"0","")&amp;$H11))</formula>
    </cfRule>
    <cfRule type="expression" dxfId="8" priority="12">
      <formula>AND($C11&lt;&gt;"Jalon",VALUE(R$6&amp;IF(R$8&lt;10,"0","")&amp;R$8)&gt;=VALUE($K11&amp;IF($J11&lt;10,"0","")&amp;$J11), VALUE(R$6&amp;IF(R$8&lt;10,"0","")&amp;R$8)&lt;=VALUE($N11&amp;IF($M11&lt;10,"0","")&amp;$M11))</formula>
    </cfRule>
  </conditionalFormatting>
  <conditionalFormatting sqref="S6:BY6">
    <cfRule type="expression" dxfId="7" priority="3">
      <formula>IF(AND(T$6=S$6,S$6&lt;&gt;R$6),FALSE,TRUE)</formula>
    </cfRule>
  </conditionalFormatting>
  <conditionalFormatting sqref="S7:BY7">
    <cfRule type="expression" dxfId="6" priority="2">
      <formula>IF(AND(T$7=S$7,S$7&lt;&gt;R$7),FALSE,TRUE)</formula>
    </cfRule>
  </conditionalFormatting>
  <conditionalFormatting sqref="R11:BY34">
    <cfRule type="expression" dxfId="5" priority="1">
      <formula>AND($C11="Jalon",VALUE(R$6&amp;IF(R$8&lt;10,"0","")&amp;R$8)&gt;=VALUE($F11&amp;IF($E11&lt;10,"0","")&amp;$E11), VALUE(R$6&amp;IF(R$8&lt;10,"0","")&amp;R$8)&lt;=VALUE($I11&amp;IF($H11&lt;10,"0","")&amp;$H11))</formula>
    </cfRule>
    <cfRule type="expression" dxfId="4" priority="10">
      <formula>$B11=""</formula>
    </cfRule>
  </conditionalFormatting>
  <conditionalFormatting sqref="P11:P34">
    <cfRule type="containsText" dxfId="3" priority="5" operator="containsText" text="Non commencée">
      <formula>NOT(ISERROR(SEARCH("Non commencée",P11)))</formula>
    </cfRule>
    <cfRule type="containsText" dxfId="2" priority="6" operator="containsText" text="En retard">
      <formula>NOT(ISERROR(SEARCH("En retard",P11)))</formula>
    </cfRule>
    <cfRule type="containsText" dxfId="1" priority="7" operator="containsText" text="En cours">
      <formula>NOT(ISERROR(SEARCH("En cours",P11)))</formula>
    </cfRule>
    <cfRule type="containsText" dxfId="0" priority="8" operator="containsText" text="Terminée">
      <formula>NOT(ISERROR(SEARCH("Terminée",P11)))</formula>
    </cfRule>
  </conditionalFormatting>
  <pageMargins left="0.25" right="0.25" top="0.75" bottom="0.75" header="0.3" footer="0.3"/>
  <pageSetup paperSize="9" scale="48" orientation="landscape" r:id="rId1"/>
  <headerFooter>
    <oddHeader>&amp;LGroupe Lactalis&amp;CDirection Equipement Conditionnement Groupe&amp;R11/03/2019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croll Bar 1">
              <controlPr locked="0" defaultSize="0" autoPict="0">
                <anchor moveWithCells="1">
                  <from>
                    <xdr:col>17</xdr:col>
                    <xdr:colOff>30480</xdr:colOff>
                    <xdr:row>8</xdr:row>
                    <xdr:rowOff>22860</xdr:rowOff>
                  </from>
                  <to>
                    <xdr:col>76</xdr:col>
                    <xdr:colOff>167640</xdr:colOff>
                    <xdr:row>9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[1]Liste!#REF!</xm:f>
          </x14:formula1>
          <xm:sqref>C11:C34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de bord</vt:lpstr>
      <vt:lpstr>GANTT</vt:lpstr>
      <vt:lpstr>GANTT!Zone_d_impression</vt:lpstr>
      <vt:lpstr>'Tableau de bord'!Zone_d_impression</vt:lpstr>
    </vt:vector>
  </TitlesOfParts>
  <Company>LACTALIS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HANOTTE Helene, Laval beck</dc:creator>
  <cp:lastModifiedBy>HANOTTE Helene, Laval beck</cp:lastModifiedBy>
  <dcterms:created xsi:type="dcterms:W3CDTF">2019-04-02T09:32:42Z</dcterms:created>
  <dcterms:modified xsi:type="dcterms:W3CDTF">2019-04-02T09:34:44Z</dcterms:modified>
</cp:coreProperties>
</file>