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08313\Desktop\"/>
    </mc:Choice>
  </mc:AlternateContent>
  <bookViews>
    <workbookView xWindow="0" yWindow="0" windowWidth="21840" windowHeight="9396"/>
  </bookViews>
  <sheets>
    <sheet name="Tableau de bord" sheetId="1" r:id="rId1"/>
    <sheet name="GANTT" sheetId="2" r:id="rId2"/>
  </sheets>
  <externalReferences>
    <externalReference r:id="rId3"/>
  </externalReferences>
  <definedNames>
    <definedName name="Date_de_début" localSheetId="1">OFFSET(GANTT!$CB$11,0,0,COUNTA(GANTT!$CB:$CB)-1)</definedName>
    <definedName name="Durée" localSheetId="1">OFFSET(GANTT!$CD$11,0,0,COUNTA(GANTT!$CD:$CD)-1)</definedName>
    <definedName name="Tâches" localSheetId="1">OFFSET(GANTT!$CE$11,0,0,COUNTA(GANTT!$CE:$CE)-1)</definedName>
    <definedName name="_xlnm.Print_Area" localSheetId="1">GANTT!$A$1:$BY$35</definedName>
    <definedName name="_xlnm.Print_Area" localSheetId="0">'Tableau de bord'!$A$1:$S$67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E12" i="2" l="1"/>
  <c r="CE13" i="2"/>
  <c r="CE14" i="2"/>
  <c r="CE15" i="2"/>
  <c r="CE16" i="2"/>
  <c r="CE17" i="2"/>
  <c r="CE18" i="2"/>
  <c r="CE19" i="2"/>
  <c r="CE20" i="2"/>
  <c r="CE21" i="2"/>
  <c r="CE22" i="2"/>
  <c r="CE23" i="2"/>
  <c r="CE24" i="2"/>
  <c r="CE25" i="2"/>
  <c r="CE26" i="2"/>
  <c r="CE27" i="2"/>
  <c r="CE28" i="2"/>
  <c r="CE29" i="2"/>
  <c r="CE30" i="2"/>
  <c r="CE31" i="2"/>
  <c r="CE32" i="2"/>
  <c r="CE33" i="2"/>
  <c r="CE34" i="2"/>
  <c r="CE11" i="2"/>
  <c r="CD13" i="2"/>
  <c r="CD14" i="2"/>
  <c r="CD17" i="2"/>
  <c r="CD20" i="2"/>
  <c r="CD22" i="2"/>
  <c r="CB14" i="2"/>
  <c r="CB17" i="2"/>
  <c r="CB20" i="2"/>
  <c r="CB22" i="2"/>
  <c r="CB13" i="2"/>
  <c r="I94" i="2" l="1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J11" i="2"/>
  <c r="H11" i="2"/>
  <c r="M11" i="2" s="1"/>
  <c r="H12" i="2"/>
  <c r="BZ12" i="2" s="1"/>
  <c r="CA12" i="2" s="1"/>
  <c r="J13" i="2"/>
  <c r="BZ13" i="2" s="1"/>
  <c r="CA13" i="2" s="1"/>
  <c r="H13" i="2"/>
  <c r="M13" i="2" s="1"/>
  <c r="J14" i="2"/>
  <c r="H14" i="2"/>
  <c r="M14" i="2" s="1"/>
  <c r="J15" i="2"/>
  <c r="H15" i="2"/>
  <c r="M15" i="2" s="1"/>
  <c r="J16" i="2"/>
  <c r="H16" i="2"/>
  <c r="M16" i="2" s="1"/>
  <c r="J17" i="2"/>
  <c r="H17" i="2"/>
  <c r="M17" i="2" s="1"/>
  <c r="J18" i="2"/>
  <c r="H18" i="2"/>
  <c r="M18" i="2" s="1"/>
  <c r="J19" i="2"/>
  <c r="H19" i="2"/>
  <c r="M19" i="2" s="1"/>
  <c r="J20" i="2"/>
  <c r="H20" i="2"/>
  <c r="M20" i="2" s="1"/>
  <c r="J21" i="2"/>
  <c r="BZ21" i="2" s="1"/>
  <c r="CA21" i="2" s="1"/>
  <c r="H21" i="2"/>
  <c r="M21" i="2" s="1"/>
  <c r="J22" i="2"/>
  <c r="H22" i="2"/>
  <c r="M22" i="2" s="1"/>
  <c r="J23" i="2"/>
  <c r="H23" i="2"/>
  <c r="M23" i="2" s="1"/>
  <c r="J24" i="2"/>
  <c r="H24" i="2"/>
  <c r="M24" i="2" s="1"/>
  <c r="J25" i="2"/>
  <c r="H25" i="2"/>
  <c r="M25" i="2" s="1"/>
  <c r="J26" i="2"/>
  <c r="H26" i="2"/>
  <c r="M26" i="2" s="1"/>
  <c r="J27" i="2"/>
  <c r="H27" i="2"/>
  <c r="M27" i="2" s="1"/>
  <c r="BZ27" i="2" s="1"/>
  <c r="CA27" i="2" s="1"/>
  <c r="J28" i="2"/>
  <c r="H28" i="2"/>
  <c r="M28" i="2" s="1"/>
  <c r="J29" i="2"/>
  <c r="H29" i="2"/>
  <c r="M29" i="2" s="1"/>
  <c r="J30" i="2"/>
  <c r="H30" i="2"/>
  <c r="M30" i="2" s="1"/>
  <c r="J31" i="2"/>
  <c r="H31" i="2"/>
  <c r="M31" i="2" s="1"/>
  <c r="J32" i="2"/>
  <c r="H32" i="2"/>
  <c r="M32" i="2" s="1"/>
  <c r="J33" i="2"/>
  <c r="H33" i="2"/>
  <c r="M33" i="2" s="1"/>
  <c r="J34" i="2"/>
  <c r="H34" i="2"/>
  <c r="M34" i="2" s="1"/>
  <c r="I46" i="2"/>
  <c r="I45" i="2"/>
  <c r="I43" i="2"/>
  <c r="I42" i="2"/>
  <c r="P11" i="2"/>
  <c r="P12" i="2"/>
  <c r="Q2" i="2"/>
  <c r="Q5" i="2" s="1"/>
  <c r="I13" i="2"/>
  <c r="N13" i="2" s="1"/>
  <c r="CC13" i="2" s="1"/>
  <c r="I14" i="2"/>
  <c r="N14" i="2" s="1"/>
  <c r="I15" i="2"/>
  <c r="N15" i="2" s="1"/>
  <c r="CC15" i="2" s="1"/>
  <c r="I16" i="2"/>
  <c r="N16" i="2" s="1"/>
  <c r="I17" i="2"/>
  <c r="N17" i="2" s="1"/>
  <c r="CC17" i="2" s="1"/>
  <c r="I18" i="2"/>
  <c r="N18" i="2"/>
  <c r="I19" i="2"/>
  <c r="N19" i="2" s="1"/>
  <c r="I20" i="2"/>
  <c r="N20" i="2" s="1"/>
  <c r="I21" i="2"/>
  <c r="N21" i="2" s="1"/>
  <c r="CC21" i="2" s="1"/>
  <c r="I22" i="2"/>
  <c r="N22" i="2" s="1"/>
  <c r="I23" i="2"/>
  <c r="N23" i="2" s="1"/>
  <c r="I24" i="2"/>
  <c r="N24" i="2" s="1"/>
  <c r="I25" i="2"/>
  <c r="N25" i="2" s="1"/>
  <c r="CC25" i="2" s="1"/>
  <c r="I26" i="2"/>
  <c r="N26" i="2" s="1"/>
  <c r="I27" i="2"/>
  <c r="N27" i="2" s="1"/>
  <c r="I28" i="2"/>
  <c r="N28" i="2" s="1"/>
  <c r="I29" i="2"/>
  <c r="N29" i="2" s="1"/>
  <c r="I30" i="2"/>
  <c r="N30" i="2" s="1"/>
  <c r="I31" i="2"/>
  <c r="N31" i="2" s="1"/>
  <c r="I32" i="2"/>
  <c r="N32" i="2" s="1"/>
  <c r="I33" i="2"/>
  <c r="N33" i="2" s="1"/>
  <c r="I34" i="2"/>
  <c r="N34" i="2"/>
  <c r="I41" i="2"/>
  <c r="I40" i="2"/>
  <c r="CA37" i="2"/>
  <c r="I37" i="2"/>
  <c r="I36" i="2"/>
  <c r="K34" i="2"/>
  <c r="L34" i="2"/>
  <c r="K33" i="2"/>
  <c r="CB33" i="2" s="1"/>
  <c r="L33" i="2"/>
  <c r="K32" i="2"/>
  <c r="L32" i="2"/>
  <c r="K31" i="2"/>
  <c r="CB31" i="2" s="1"/>
  <c r="L31" i="2"/>
  <c r="K30" i="2"/>
  <c r="L30" i="2"/>
  <c r="K29" i="2"/>
  <c r="CB29" i="2" s="1"/>
  <c r="L29" i="2"/>
  <c r="K28" i="2"/>
  <c r="L28" i="2"/>
  <c r="K27" i="2"/>
  <c r="CB27" i="2" s="1"/>
  <c r="L27" i="2"/>
  <c r="K26" i="2"/>
  <c r="CB26" i="2" s="1"/>
  <c r="L26" i="2"/>
  <c r="K25" i="2"/>
  <c r="CB25" i="2" s="1"/>
  <c r="L25" i="2"/>
  <c r="K24" i="2"/>
  <c r="CB24" i="2" s="1"/>
  <c r="L24" i="2"/>
  <c r="K23" i="2"/>
  <c r="CB23" i="2" s="1"/>
  <c r="L23" i="2"/>
  <c r="K22" i="2"/>
  <c r="L22" i="2"/>
  <c r="K21" i="2"/>
  <c r="CB21" i="2" s="1"/>
  <c r="L21" i="2"/>
  <c r="K20" i="2"/>
  <c r="L20" i="2"/>
  <c r="K19" i="2"/>
  <c r="CB19" i="2" s="1"/>
  <c r="L19" i="2"/>
  <c r="K18" i="2"/>
  <c r="CB18" i="2" s="1"/>
  <c r="L18" i="2"/>
  <c r="K17" i="2"/>
  <c r="L17" i="2"/>
  <c r="K16" i="2"/>
  <c r="CB16" i="2" s="1"/>
  <c r="L16" i="2"/>
  <c r="K15" i="2"/>
  <c r="CB15" i="2" s="1"/>
  <c r="L15" i="2"/>
  <c r="K14" i="2"/>
  <c r="L14" i="2"/>
  <c r="K13" i="2"/>
  <c r="L13" i="2"/>
  <c r="I12" i="2"/>
  <c r="N12" i="2" s="1"/>
  <c r="CC12" i="2" s="1"/>
  <c r="K12" i="2"/>
  <c r="CB12" i="2" s="1"/>
  <c r="L12" i="2"/>
  <c r="I11" i="2"/>
  <c r="N11" i="2" s="1"/>
  <c r="CC11" i="2" s="1"/>
  <c r="K11" i="2"/>
  <c r="CB11" i="2" s="1"/>
  <c r="L11" i="2"/>
  <c r="C4" i="2"/>
  <c r="Q4" i="2" s="1"/>
  <c r="C3" i="2"/>
  <c r="C2" i="2"/>
  <c r="C6" i="1"/>
  <c r="CC27" i="2" l="1"/>
  <c r="CD27" i="2" s="1"/>
  <c r="CD12" i="2"/>
  <c r="CB30" i="2"/>
  <c r="CB32" i="2"/>
  <c r="CB34" i="2"/>
  <c r="CD25" i="2"/>
  <c r="CD15" i="2"/>
  <c r="BZ31" i="2"/>
  <c r="CA31" i="2" s="1"/>
  <c r="CB28" i="2"/>
  <c r="CD11" i="2"/>
  <c r="CD21" i="2"/>
  <c r="BZ23" i="2"/>
  <c r="CA23" i="2" s="1"/>
  <c r="BZ19" i="2"/>
  <c r="CA19" i="2" s="1"/>
  <c r="BZ15" i="2"/>
  <c r="CA15" i="2" s="1"/>
  <c r="CC33" i="2"/>
  <c r="CD33" i="2" s="1"/>
  <c r="CC23" i="2"/>
  <c r="CD23" i="2" s="1"/>
  <c r="Q6" i="2"/>
  <c r="P27" i="2" s="1"/>
  <c r="CC29" i="2"/>
  <c r="CD29" i="2" s="1"/>
  <c r="CC32" i="2"/>
  <c r="CD32" i="2" s="1"/>
  <c r="BZ29" i="2"/>
  <c r="CA29" i="2" s="1"/>
  <c r="BZ20" i="2"/>
  <c r="CA20" i="2" s="1"/>
  <c r="CC16" i="2"/>
  <c r="CD16" i="2" s="1"/>
  <c r="CC14" i="2"/>
  <c r="CC31" i="2"/>
  <c r="CD31" i="2" s="1"/>
  <c r="CC28" i="2"/>
  <c r="CD28" i="2" s="1"/>
  <c r="CC19" i="2"/>
  <c r="CD19" i="2" s="1"/>
  <c r="CC20" i="2"/>
  <c r="CC24" i="2"/>
  <c r="CD24" i="2" s="1"/>
  <c r="Q3" i="2"/>
  <c r="R8" i="2" s="1"/>
  <c r="R6" i="2"/>
  <c r="BZ33" i="2"/>
  <c r="CA33" i="2" s="1"/>
  <c r="BZ22" i="2"/>
  <c r="CA22" i="2" s="1"/>
  <c r="CC22" i="2"/>
  <c r="BZ17" i="2"/>
  <c r="CA17" i="2" s="1"/>
  <c r="BZ34" i="2"/>
  <c r="CA34" i="2" s="1"/>
  <c r="CC34" i="2"/>
  <c r="CD34" i="2" s="1"/>
  <c r="BZ18" i="2"/>
  <c r="CA18" i="2" s="1"/>
  <c r="CC18" i="2"/>
  <c r="CD18" i="2" s="1"/>
  <c r="BZ30" i="2"/>
  <c r="CA30" i="2" s="1"/>
  <c r="CC30" i="2"/>
  <c r="CD30" i="2" s="1"/>
  <c r="BZ25" i="2"/>
  <c r="CA25" i="2" s="1"/>
  <c r="BZ14" i="2"/>
  <c r="CA14" i="2" s="1"/>
  <c r="BZ26" i="2"/>
  <c r="CA26" i="2" s="1"/>
  <c r="CC26" i="2"/>
  <c r="CD26" i="2" s="1"/>
  <c r="BZ11" i="2"/>
  <c r="BZ32" i="2"/>
  <c r="CA32" i="2" s="1"/>
  <c r="BZ28" i="2"/>
  <c r="CA28" i="2" s="1"/>
  <c r="BZ24" i="2"/>
  <c r="CA24" i="2" s="1"/>
  <c r="BZ16" i="2"/>
  <c r="CA16" i="2" s="1"/>
  <c r="R7" i="2" l="1"/>
  <c r="P26" i="2"/>
  <c r="P24" i="2"/>
  <c r="P33" i="2"/>
  <c r="P23" i="2"/>
  <c r="P30" i="2"/>
  <c r="P20" i="2"/>
  <c r="P21" i="2"/>
  <c r="P14" i="2"/>
  <c r="P17" i="2"/>
  <c r="P32" i="2"/>
  <c r="P16" i="2"/>
  <c r="P22" i="2"/>
  <c r="P29" i="2"/>
  <c r="P13" i="2"/>
  <c r="P15" i="2"/>
  <c r="P19" i="2"/>
  <c r="P28" i="2"/>
  <c r="P34" i="2"/>
  <c r="P18" i="2"/>
  <c r="P25" i="2"/>
  <c r="P31" i="2"/>
  <c r="CA11" i="2"/>
  <c r="CA42" i="2"/>
  <c r="CA43" i="2"/>
  <c r="CA44" i="2"/>
  <c r="S8" i="2"/>
  <c r="CA41" i="2" l="1"/>
  <c r="CA39" i="2"/>
  <c r="CA40" i="2"/>
  <c r="CA38" i="2"/>
  <c r="S6" i="2"/>
  <c r="S7" i="2" s="1"/>
  <c r="CA45" i="2"/>
  <c r="CA46" i="2"/>
  <c r="T8" i="2" l="1"/>
  <c r="T6" i="2" s="1"/>
  <c r="T7" i="2" s="1"/>
  <c r="U8" i="2" l="1"/>
  <c r="U6" i="2" l="1"/>
  <c r="U7" i="2" s="1"/>
  <c r="V8" i="2" l="1"/>
  <c r="V6" i="2" s="1"/>
  <c r="V7" i="2" s="1"/>
  <c r="W8" i="2" l="1"/>
  <c r="W6" i="2" s="1"/>
  <c r="W7" i="2" s="1"/>
  <c r="X8" i="2" l="1"/>
  <c r="X6" i="2" s="1"/>
  <c r="X7" i="2" s="1"/>
  <c r="Y8" i="2" l="1"/>
  <c r="Y6" i="2" l="1"/>
  <c r="Y7" i="2" s="1"/>
  <c r="Z8" i="2" l="1"/>
  <c r="Z6" i="2" s="1"/>
  <c r="Z7" i="2" s="1"/>
  <c r="AA8" i="2" l="1"/>
  <c r="AA6" i="2" s="1"/>
  <c r="AA7" i="2" s="1"/>
  <c r="AB8" i="2" l="1"/>
  <c r="AB6" i="2" l="1"/>
  <c r="AB7" i="2" s="1"/>
  <c r="AC8" i="2" l="1"/>
  <c r="AC6" i="2" l="1"/>
  <c r="AC7" i="2" s="1"/>
  <c r="AD8" i="2" l="1"/>
  <c r="AD6" i="2" s="1"/>
  <c r="AD7" i="2" s="1"/>
  <c r="AE8" i="2" l="1"/>
  <c r="AE6" i="2" s="1"/>
  <c r="AE7" i="2" s="1"/>
  <c r="AF8" i="2" l="1"/>
  <c r="AF6" i="2" l="1"/>
  <c r="AF7" i="2" s="1"/>
  <c r="AG8" i="2" l="1"/>
  <c r="AG6" i="2" l="1"/>
  <c r="AG7" i="2" s="1"/>
  <c r="AH8" i="2" l="1"/>
  <c r="AH6" i="2" s="1"/>
  <c r="AH7" i="2" s="1"/>
  <c r="AI8" i="2" l="1"/>
  <c r="AI6" i="2" s="1"/>
  <c r="AI7" i="2" s="1"/>
  <c r="AJ8" i="2" l="1"/>
  <c r="AJ6" i="2" s="1"/>
  <c r="AJ7" i="2" s="1"/>
  <c r="AK8" i="2" l="1"/>
  <c r="AK6" i="2" l="1"/>
  <c r="AK7" i="2" s="1"/>
  <c r="AL8" i="2"/>
  <c r="AL6" i="2" l="1"/>
  <c r="AL7" i="2" s="1"/>
  <c r="AM8" i="2" l="1"/>
  <c r="AM6" i="2" s="1"/>
  <c r="AM7" i="2" s="1"/>
  <c r="AN8" i="2" l="1"/>
  <c r="AN6" i="2" s="1"/>
  <c r="AN7" i="2" s="1"/>
  <c r="AO8" i="2" l="1"/>
  <c r="AO6" i="2" l="1"/>
  <c r="AO7" i="2" s="1"/>
  <c r="AP8" i="2" l="1"/>
  <c r="AP6" i="2" s="1"/>
  <c r="AP7" i="2" s="1"/>
  <c r="AQ8" i="2" l="1"/>
  <c r="AQ6" i="2" s="1"/>
  <c r="AQ7" i="2" s="1"/>
  <c r="AR8" i="2" l="1"/>
  <c r="AR6" i="2" s="1"/>
  <c r="AR7" i="2" s="1"/>
  <c r="AS8" i="2" l="1"/>
  <c r="AS6" i="2" l="1"/>
  <c r="AS7" i="2" s="1"/>
  <c r="AT8" i="2" l="1"/>
  <c r="AT6" i="2" l="1"/>
  <c r="AT7" i="2" s="1"/>
  <c r="AU8" i="2" l="1"/>
  <c r="AU6" i="2" s="1"/>
  <c r="AU7" i="2" s="1"/>
  <c r="AV8" i="2" l="1"/>
  <c r="AV6" i="2" l="1"/>
  <c r="AV7" i="2" s="1"/>
  <c r="AW8" i="2" l="1"/>
  <c r="AW6" i="2" s="1"/>
  <c r="AW7" i="2" s="1"/>
  <c r="AX8" i="2" l="1"/>
  <c r="AX6" i="2" l="1"/>
  <c r="AX7" i="2" s="1"/>
  <c r="AY8" i="2" l="1"/>
  <c r="AY6" i="2" s="1"/>
  <c r="AY7" i="2" s="1"/>
  <c r="AZ8" i="2" l="1"/>
  <c r="AZ6" i="2" l="1"/>
  <c r="AZ7" i="2" s="1"/>
  <c r="BA8" i="2" l="1"/>
  <c r="BA6" i="2" l="1"/>
  <c r="BA7" i="2" s="1"/>
  <c r="BB8" i="2" l="1"/>
  <c r="BB6" i="2" l="1"/>
  <c r="BB7" i="2" s="1"/>
  <c r="BC8" i="2" l="1"/>
  <c r="BC6" i="2" s="1"/>
  <c r="BC7" i="2" s="1"/>
  <c r="BD8" i="2" l="1"/>
  <c r="BD6" i="2" l="1"/>
  <c r="BD7" i="2" s="1"/>
  <c r="BE8" i="2" l="1"/>
  <c r="BE6" i="2" s="1"/>
  <c r="BE7" i="2" s="1"/>
  <c r="BF8" i="2" l="1"/>
  <c r="BF6" i="2" l="1"/>
  <c r="BF7" i="2" s="1"/>
  <c r="BG8" i="2"/>
  <c r="BG6" i="2" l="1"/>
  <c r="BG7" i="2" s="1"/>
  <c r="BH8" i="2" l="1"/>
  <c r="BH6" i="2" l="1"/>
  <c r="BH7" i="2" s="1"/>
  <c r="BI8" i="2" l="1"/>
  <c r="BI6" i="2" l="1"/>
  <c r="BI7" i="2" s="1"/>
  <c r="BJ8" i="2" l="1"/>
  <c r="BJ6" i="2" l="1"/>
  <c r="BJ7" i="2" s="1"/>
  <c r="BK8" i="2" l="1"/>
  <c r="BK6" i="2" l="1"/>
  <c r="BK7" i="2" s="1"/>
  <c r="BL8" i="2" l="1"/>
  <c r="BL6" i="2" l="1"/>
  <c r="BL7" i="2" s="1"/>
  <c r="BM8" i="2" l="1"/>
  <c r="BM6" i="2" s="1"/>
  <c r="BM7" i="2" s="1"/>
  <c r="BN8" i="2" l="1"/>
  <c r="BN6" i="2" l="1"/>
  <c r="BN7" i="2" s="1"/>
  <c r="BO8" i="2" l="1"/>
  <c r="BO6" i="2" s="1"/>
  <c r="BO7" i="2" s="1"/>
  <c r="BP8" i="2" l="1"/>
  <c r="BP6" i="2" l="1"/>
  <c r="BP7" i="2" s="1"/>
  <c r="BQ8" i="2" l="1"/>
  <c r="BQ6" i="2" l="1"/>
  <c r="BQ7" i="2" s="1"/>
  <c r="BR8" i="2" l="1"/>
  <c r="BR6" i="2" l="1"/>
  <c r="BR7" i="2" s="1"/>
  <c r="BS8" i="2" l="1"/>
  <c r="BS6" i="2" s="1"/>
  <c r="BS7" i="2" s="1"/>
  <c r="BT8" i="2" l="1"/>
  <c r="BT6" i="2" l="1"/>
  <c r="BT7" i="2" s="1"/>
  <c r="BU8" i="2" l="1"/>
  <c r="BU6" i="2" s="1"/>
  <c r="BU7" i="2" s="1"/>
  <c r="BV8" i="2" l="1"/>
  <c r="BV6" i="2" l="1"/>
  <c r="BV7" i="2" s="1"/>
  <c r="BW8" i="2" l="1"/>
  <c r="BW6" i="2" s="1"/>
  <c r="BW7" i="2" s="1"/>
  <c r="BX8" i="2" l="1"/>
  <c r="BX6" i="2" l="1"/>
  <c r="BX7" i="2" s="1"/>
  <c r="BY8" i="2" l="1"/>
  <c r="BY6" i="2" s="1"/>
  <c r="BY7" i="2" s="1"/>
</calcChain>
</file>

<file path=xl/sharedStrings.xml><?xml version="1.0" encoding="utf-8"?>
<sst xmlns="http://schemas.openxmlformats.org/spreadsheetml/2006/main" count="127" uniqueCount="74">
  <si>
    <t>Détails du projet</t>
  </si>
  <si>
    <t>Projet</t>
  </si>
  <si>
    <t>Test</t>
  </si>
  <si>
    <t>TABLEAU DE BORD</t>
  </si>
  <si>
    <t>Chef de projet</t>
  </si>
  <si>
    <t>HH</t>
  </si>
  <si>
    <t>Date de début</t>
  </si>
  <si>
    <t>Avancement</t>
  </si>
  <si>
    <t>LEGENDE</t>
  </si>
  <si>
    <t>Jalon</t>
  </si>
  <si>
    <t>Tâche décalée</t>
  </si>
  <si>
    <t>Tâche planifiée</t>
  </si>
  <si>
    <t>Date de mise à jour</t>
  </si>
  <si>
    <t>Commentaires:</t>
  </si>
  <si>
    <t>N°</t>
  </si>
  <si>
    <t>Tâches</t>
  </si>
  <si>
    <t>Catégorie</t>
  </si>
  <si>
    <t>Responsable</t>
  </si>
  <si>
    <t>Planifié</t>
  </si>
  <si>
    <t>Réel</t>
  </si>
  <si>
    <t>Statut</t>
  </si>
  <si>
    <t>Retard sans impact</t>
  </si>
  <si>
    <t>Retard avec impact</t>
  </si>
  <si>
    <t>Date de fin</t>
  </si>
  <si>
    <t>Durée</t>
  </si>
  <si>
    <t>S</t>
  </si>
  <si>
    <t>Année</t>
  </si>
  <si>
    <t>1.</t>
  </si>
  <si>
    <t>MISE EN ROUTE DU PROJET</t>
  </si>
  <si>
    <t>1.1</t>
  </si>
  <si>
    <t>Faisabilité</t>
  </si>
  <si>
    <t>1.2</t>
  </si>
  <si>
    <t>Expression des besoins</t>
  </si>
  <si>
    <t>1.3</t>
  </si>
  <si>
    <t>Etablissement du CDC</t>
  </si>
  <si>
    <t>1.4</t>
  </si>
  <si>
    <t>Finalisation du CDC</t>
  </si>
  <si>
    <t>2.</t>
  </si>
  <si>
    <t>GENIE CIVIL</t>
  </si>
  <si>
    <t>Etude Génie Civil</t>
  </si>
  <si>
    <t>Dépôt de Permis de construire</t>
  </si>
  <si>
    <t>PROCESS</t>
  </si>
  <si>
    <t>3.1</t>
  </si>
  <si>
    <t>Etudes</t>
  </si>
  <si>
    <t>Montage</t>
  </si>
  <si>
    <t>Programmation</t>
  </si>
  <si>
    <t>Test interne</t>
  </si>
  <si>
    <t>4.</t>
  </si>
  <si>
    <t>MACHINE</t>
  </si>
  <si>
    <t>Réunion de lancement</t>
  </si>
  <si>
    <t>3.2</t>
  </si>
  <si>
    <t>3.3</t>
  </si>
  <si>
    <t>3.4</t>
  </si>
  <si>
    <t>Mise sous tension/ Mise en œuvre automatisme</t>
  </si>
  <si>
    <t>3.5</t>
  </si>
  <si>
    <t>Essais</t>
  </si>
  <si>
    <t>3.6</t>
  </si>
  <si>
    <t>Visite statique</t>
  </si>
  <si>
    <t>LIGNE COMPLETE</t>
  </si>
  <si>
    <t>4.1</t>
  </si>
  <si>
    <t>Essais ligne complète</t>
  </si>
  <si>
    <t>4.2</t>
  </si>
  <si>
    <t>Contrôle APAVE</t>
  </si>
  <si>
    <t>4.3</t>
  </si>
  <si>
    <t>Pour ajouter des tâches, sélectionner le numéro de tâche et appuyer sur Ctrl+q. La ligne s'ajoutera au-dessus.
Pour supprimer une ligne, cliquer sur le numéro de tâches à supprimer et appuyer sur Ctrl+d.</t>
  </si>
  <si>
    <t>total</t>
  </si>
  <si>
    <t>En retard</t>
  </si>
  <si>
    <t>Non commencée</t>
  </si>
  <si>
    <t>En cours</t>
  </si>
  <si>
    <t>Terminée</t>
  </si>
  <si>
    <t>Non retard</t>
  </si>
  <si>
    <t>Retard</t>
  </si>
  <si>
    <t>Validation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</si>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</sst>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rgb="FFFFC000"/>
      </bottom>
      <diagonal/>
    </border>
    <border>
      <left style="thin">
        <color theme="0"/>
      </left>
      <right/>
      <top style="thin">
        <color theme="0"/>
      </top>
      <bottom style="thin">
        <color rgb="FFFFC000"/>
      </bottom>
      <diagonal/>
    </border>
    <border>
      <left style="thin">
        <color theme="0"/>
      </left>
      <right/>
      <top style="thin">
        <color theme="4" tint="0.39997558519241921"/>
      </top>
      <bottom style="thin">
        <color rgb="FFFFC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 style="medium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 style="medium">
        <color rgb="FFFFC000"/>
      </right>
      <top/>
      <bottom style="thin">
        <color rgb="FFFFC000"/>
      </bottom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/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medium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medium">
        <color rgb="FFFFC000"/>
      </top>
      <bottom style="thin">
        <color rgb="FFFFC000"/>
      </bottom>
      <diagonal/>
    </border>
    <border>
      <left style="medium">
        <color rgb="FFFFC000"/>
      </left>
      <right/>
      <top/>
      <bottom style="thin">
        <color rgb="FFFFC000"/>
      </bottom>
      <diagonal/>
    </border>
    <border>
      <left style="medium">
        <color rgb="FFFFC000"/>
      </left>
      <right/>
      <top style="thin">
        <color rgb="FFFFC000"/>
      </top>
      <bottom/>
      <diagonal/>
    </border>
    <border>
      <left style="thin">
        <color rgb="FFFFC000"/>
      </left>
      <right style="medium">
        <color rgb="FFFFC000"/>
      </right>
      <top style="thin">
        <color rgb="FFFFC000"/>
      </top>
      <bottom/>
      <diagonal/>
    </border>
    <border>
      <left style="medium">
        <color rgb="FFFFC000"/>
      </left>
      <right/>
      <top/>
      <bottom/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4" fillId="3" borderId="1" xfId="0" applyFont="1" applyFill="1" applyBorder="1" applyAlignment="1" applyProtection="1">
      <alignment horizontal="center"/>
      <protection locked="0"/>
    </xf>
    <xf numFmtId="14" fontId="4" fillId="3" borderId="1" xfId="0" applyNumberFormat="1" applyFont="1" applyFill="1" applyBorder="1" applyAlignment="1" applyProtection="1">
      <alignment horizontal="center"/>
      <protection locked="0"/>
    </xf>
    <xf numFmtId="10" fontId="3" fillId="3" borderId="1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/>
    <xf numFmtId="0" fontId="2" fillId="0" borderId="0" xfId="0" applyFont="1" applyFill="1" applyBorder="1" applyAlignment="1" applyProtection="1"/>
    <xf numFmtId="0" fontId="2" fillId="0" borderId="0" xfId="0" applyFont="1" applyFill="1" applyBorder="1" applyAlignment="1">
      <alignment horizontal="center"/>
    </xf>
    <xf numFmtId="9" fontId="6" fillId="3" borderId="0" xfId="1" applyFont="1" applyFill="1" applyBorder="1" applyAlignment="1" applyProtection="1">
      <alignment horizontal="left"/>
    </xf>
    <xf numFmtId="0" fontId="6" fillId="0" borderId="0" xfId="0" applyFont="1" applyProtection="1">
      <protection locked="0"/>
    </xf>
    <xf numFmtId="0" fontId="6" fillId="0" borderId="0" xfId="0" applyFont="1" applyProtection="1"/>
    <xf numFmtId="0" fontId="7" fillId="0" borderId="0" xfId="0" applyFont="1" applyProtection="1"/>
    <xf numFmtId="0" fontId="6" fillId="0" borderId="0" xfId="0" applyFont="1"/>
    <xf numFmtId="0" fontId="4" fillId="0" borderId="0" xfId="0" applyFont="1" applyFill="1" applyBorder="1" applyAlignment="1"/>
    <xf numFmtId="0" fontId="4" fillId="0" borderId="0" xfId="0" applyFont="1" applyFill="1" applyBorder="1" applyAlignment="1" applyProtection="1"/>
    <xf numFmtId="0" fontId="4" fillId="3" borderId="0" xfId="0" applyFont="1" applyFill="1" applyBorder="1" applyAlignment="1">
      <alignment horizontal="left"/>
    </xf>
    <xf numFmtId="14" fontId="6" fillId="0" borderId="0" xfId="0" applyNumberFormat="1" applyFont="1" applyProtection="1"/>
    <xf numFmtId="0" fontId="6" fillId="4" borderId="0" xfId="0" applyFont="1" applyFill="1" applyProtection="1"/>
    <xf numFmtId="0" fontId="6" fillId="5" borderId="0" xfId="0" applyFont="1" applyFill="1" applyProtection="1"/>
    <xf numFmtId="0" fontId="6" fillId="0" borderId="0" xfId="0" applyNumberFormat="1" applyFont="1" applyProtection="1"/>
    <xf numFmtId="0" fontId="3" fillId="0" borderId="0" xfId="0" applyFont="1" applyFill="1" applyBorder="1" applyAlignment="1"/>
    <xf numFmtId="0" fontId="3" fillId="0" borderId="0" xfId="0" applyFont="1" applyFill="1" applyBorder="1" applyAlignment="1" applyProtection="1"/>
    <xf numFmtId="0" fontId="6" fillId="6" borderId="0" xfId="0" applyFont="1" applyFill="1" applyProtection="1"/>
    <xf numFmtId="14" fontId="4" fillId="0" borderId="0" xfId="0" applyNumberFormat="1" applyFont="1" applyFill="1" applyBorder="1" applyAlignment="1"/>
    <xf numFmtId="14" fontId="4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>
      <alignment vertical="top"/>
    </xf>
    <xf numFmtId="164" fontId="3" fillId="0" borderId="0" xfId="0" applyNumberFormat="1" applyFont="1" applyFill="1" applyBorder="1" applyAlignment="1" applyProtection="1">
      <alignment vertical="top"/>
    </xf>
    <xf numFmtId="164" fontId="3" fillId="3" borderId="0" xfId="0" applyNumberFormat="1" applyFont="1" applyFill="1" applyBorder="1" applyAlignment="1">
      <alignment horizontal="left" vertical="top"/>
    </xf>
    <xf numFmtId="0" fontId="6" fillId="0" borderId="0" xfId="1" applyNumberFormat="1" applyFont="1" applyAlignment="1" applyProtection="1">
      <alignment horizontal="right" vertical="center"/>
    </xf>
    <xf numFmtId="0" fontId="9" fillId="0" borderId="0" xfId="0" applyFont="1" applyAlignment="1" applyProtection="1">
      <alignment textRotation="45"/>
    </xf>
    <xf numFmtId="164" fontId="8" fillId="3" borderId="0" xfId="0" applyNumberFormat="1" applyFont="1" applyFill="1" applyBorder="1" applyAlignment="1">
      <alignment vertical="top"/>
    </xf>
    <xf numFmtId="164" fontId="3" fillId="3" borderId="0" xfId="0" applyNumberFormat="1" applyFont="1" applyFill="1" applyBorder="1" applyAlignment="1">
      <alignment vertical="top"/>
    </xf>
    <xf numFmtId="164" fontId="3" fillId="3" borderId="0" xfId="0" applyNumberFormat="1" applyFont="1" applyFill="1" applyBorder="1" applyAlignment="1" applyProtection="1">
      <alignment vertical="top"/>
    </xf>
    <xf numFmtId="9" fontId="7" fillId="3" borderId="0" xfId="1" applyFont="1" applyFill="1" applyBorder="1" applyAlignment="1" applyProtection="1">
      <alignment horizontal="left"/>
    </xf>
    <xf numFmtId="9" fontId="6" fillId="0" borderId="0" xfId="1" applyFont="1" applyAlignment="1" applyProtection="1">
      <alignment horizontal="left"/>
    </xf>
    <xf numFmtId="0" fontId="7" fillId="0" borderId="12" xfId="0" applyNumberFormat="1" applyFont="1" applyBorder="1" applyAlignment="1" applyProtection="1">
      <alignment horizontal="left"/>
    </xf>
    <xf numFmtId="164" fontId="7" fillId="0" borderId="0" xfId="0" applyNumberFormat="1" applyFont="1" applyAlignment="1" applyProtection="1">
      <alignment horizontal="left"/>
    </xf>
    <xf numFmtId="164" fontId="7" fillId="0" borderId="0" xfId="0" applyNumberFormat="1" applyFont="1" applyAlignment="1">
      <alignment horizontal="left"/>
    </xf>
    <xf numFmtId="0" fontId="10" fillId="2" borderId="15" xfId="0" applyFont="1" applyFill="1" applyBorder="1" applyAlignment="1" applyProtection="1">
      <alignment vertical="center" wrapText="1"/>
    </xf>
    <xf numFmtId="0" fontId="10" fillId="2" borderId="16" xfId="0" applyFont="1" applyFill="1" applyBorder="1" applyAlignment="1" applyProtection="1">
      <alignment vertical="center" wrapText="1"/>
    </xf>
    <xf numFmtId="0" fontId="10" fillId="7" borderId="0" xfId="0" applyNumberFormat="1" applyFont="1" applyFill="1" applyAlignment="1" applyProtection="1">
      <alignment horizontal="center" vertical="center"/>
    </xf>
    <xf numFmtId="0" fontId="6" fillId="0" borderId="0" xfId="0" applyFont="1" applyAlignment="1">
      <alignment horizontal="left"/>
    </xf>
    <xf numFmtId="0" fontId="10" fillId="2" borderId="18" xfId="0" applyFont="1" applyFill="1" applyBorder="1" applyAlignment="1">
      <alignment horizontal="center" vertical="center" wrapText="1"/>
    </xf>
    <xf numFmtId="0" fontId="6" fillId="0" borderId="0" xfId="0" applyNumberFormat="1" applyFont="1" applyAlignment="1" applyProtection="1">
      <alignment horizontal="left" vertical="top"/>
    </xf>
    <xf numFmtId="0" fontId="10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 applyProtection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9" fontId="10" fillId="0" borderId="0" xfId="1" applyFont="1" applyFill="1" applyProtection="1"/>
    <xf numFmtId="0" fontId="11" fillId="8" borderId="23" xfId="0" applyFont="1" applyFill="1" applyBorder="1" applyAlignment="1" applyProtection="1">
      <alignment horizontal="left"/>
      <protection locked="0"/>
    </xf>
    <xf numFmtId="0" fontId="11" fillId="8" borderId="23" xfId="0" applyFont="1" applyFill="1" applyBorder="1" applyProtection="1">
      <protection locked="0"/>
    </xf>
    <xf numFmtId="0" fontId="12" fillId="3" borderId="23" xfId="0" applyFont="1" applyFill="1" applyBorder="1" applyAlignment="1" applyProtection="1">
      <alignment horizontal="center" vertical="center"/>
      <protection locked="0"/>
    </xf>
    <xf numFmtId="0" fontId="12" fillId="3" borderId="23" xfId="0" applyFont="1" applyFill="1" applyBorder="1" applyProtection="1">
      <protection locked="0"/>
    </xf>
    <xf numFmtId="0" fontId="12" fillId="3" borderId="24" xfId="0" applyFont="1" applyFill="1" applyBorder="1" applyAlignment="1" applyProtection="1">
      <alignment horizontal="center" vertical="center"/>
      <protection locked="0"/>
    </xf>
    <xf numFmtId="0" fontId="12" fillId="3" borderId="25" xfId="0" applyFont="1" applyFill="1" applyBorder="1" applyAlignment="1" applyProtection="1">
      <alignment horizontal="center" vertical="center"/>
      <protection locked="0"/>
    </xf>
    <xf numFmtId="0" fontId="12" fillId="3" borderId="25" xfId="0" applyNumberFormat="1" applyFont="1" applyFill="1" applyBorder="1" applyAlignment="1" applyProtection="1">
      <alignment horizontal="center" vertical="center"/>
      <protection locked="0"/>
    </xf>
    <xf numFmtId="0" fontId="6" fillId="3" borderId="25" xfId="0" applyNumberFormat="1" applyFont="1" applyFill="1" applyBorder="1" applyAlignment="1" applyProtection="1">
      <alignment horizontal="center" vertical="center"/>
    </xf>
    <xf numFmtId="0" fontId="6" fillId="3" borderId="26" xfId="0" applyNumberFormat="1" applyFont="1" applyFill="1" applyBorder="1" applyAlignment="1" applyProtection="1">
      <alignment horizontal="center" vertical="center"/>
    </xf>
    <xf numFmtId="0" fontId="6" fillId="3" borderId="24" xfId="0" applyNumberFormat="1" applyFont="1" applyFill="1" applyBorder="1" applyAlignment="1" applyProtection="1">
      <alignment horizontal="center" vertical="center"/>
      <protection locked="0"/>
    </xf>
    <xf numFmtId="0" fontId="6" fillId="3" borderId="25" xfId="0" applyNumberFormat="1" applyFont="1" applyFill="1" applyBorder="1" applyAlignment="1" applyProtection="1">
      <alignment horizontal="center" vertical="center"/>
      <protection locked="0"/>
    </xf>
    <xf numFmtId="0" fontId="6" fillId="3" borderId="27" xfId="0" applyNumberFormat="1" applyFont="1" applyFill="1" applyBorder="1" applyAlignment="1" applyProtection="1">
      <alignment horizontal="center" vertical="center"/>
      <protection locked="0"/>
    </xf>
    <xf numFmtId="0" fontId="6" fillId="3" borderId="26" xfId="0" applyNumberFormat="1" applyFont="1" applyFill="1" applyBorder="1" applyAlignment="1" applyProtection="1">
      <alignment horizontal="center" vertical="center"/>
      <protection locked="0"/>
    </xf>
    <xf numFmtId="9" fontId="12" fillId="3" borderId="28" xfId="0" applyNumberFormat="1" applyFont="1" applyFill="1" applyBorder="1" applyAlignment="1" applyProtection="1">
      <alignment horizontal="left"/>
      <protection locked="0"/>
    </xf>
    <xf numFmtId="9" fontId="6" fillId="3" borderId="29" xfId="1" applyNumberFormat="1" applyFont="1" applyFill="1" applyBorder="1" applyAlignment="1" applyProtection="1">
      <alignment horizontal="left"/>
    </xf>
    <xf numFmtId="14" fontId="6" fillId="3" borderId="0" xfId="1" applyNumberFormat="1" applyFont="1" applyFill="1" applyProtection="1"/>
    <xf numFmtId="0" fontId="13" fillId="3" borderId="30" xfId="0" applyNumberFormat="1" applyFont="1" applyFill="1" applyBorder="1" applyAlignment="1" applyProtection="1">
      <alignment horizontal="center"/>
    </xf>
    <xf numFmtId="0" fontId="6" fillId="0" borderId="30" xfId="0" quotePrefix="1" applyNumberFormat="1" applyFont="1" applyFill="1" applyBorder="1" applyAlignment="1" applyProtection="1">
      <alignment horizontal="center" vertical="center"/>
    </xf>
    <xf numFmtId="14" fontId="6" fillId="0" borderId="30" xfId="0" quotePrefix="1" applyNumberFormat="1" applyFont="1" applyFill="1" applyBorder="1" applyAlignment="1" applyProtection="1">
      <alignment horizontal="center" vertical="center"/>
    </xf>
    <xf numFmtId="0" fontId="6" fillId="0" borderId="0" xfId="0" applyNumberFormat="1" applyFont="1"/>
    <xf numFmtId="0" fontId="12" fillId="3" borderId="23" xfId="0" applyFont="1" applyFill="1" applyBorder="1" applyAlignment="1" applyProtection="1">
      <alignment horizontal="left"/>
      <protection locked="0"/>
    </xf>
    <xf numFmtId="0" fontId="12" fillId="3" borderId="31" xfId="0" applyFont="1" applyFill="1" applyBorder="1" applyAlignment="1" applyProtection="1">
      <alignment horizontal="center" vertical="center"/>
      <protection locked="0"/>
    </xf>
    <xf numFmtId="0" fontId="12" fillId="3" borderId="30" xfId="0" applyNumberFormat="1" applyFont="1" applyFill="1" applyBorder="1" applyAlignment="1" applyProtection="1">
      <alignment horizontal="center" vertical="center"/>
      <protection locked="0"/>
    </xf>
    <xf numFmtId="0" fontId="6" fillId="3" borderId="30" xfId="0" applyNumberFormat="1" applyFont="1" applyFill="1" applyBorder="1" applyAlignment="1" applyProtection="1">
      <alignment horizontal="center" vertical="center"/>
    </xf>
    <xf numFmtId="0" fontId="6" fillId="3" borderId="32" xfId="0" applyNumberFormat="1" applyFont="1" applyFill="1" applyBorder="1" applyAlignment="1" applyProtection="1">
      <alignment horizontal="center" vertical="center"/>
    </xf>
    <xf numFmtId="0" fontId="6" fillId="3" borderId="31" xfId="0" applyNumberFormat="1" applyFont="1" applyFill="1" applyBorder="1" applyAlignment="1" applyProtection="1">
      <alignment horizontal="center" vertical="center"/>
      <protection locked="0"/>
    </xf>
    <xf numFmtId="0" fontId="6" fillId="3" borderId="30" xfId="0" applyNumberFormat="1" applyFont="1" applyFill="1" applyBorder="1" applyAlignment="1" applyProtection="1">
      <alignment horizontal="center" vertical="center"/>
      <protection locked="0"/>
    </xf>
    <xf numFmtId="0" fontId="6" fillId="3" borderId="33" xfId="0" applyNumberFormat="1" applyFont="1" applyFill="1" applyBorder="1" applyAlignment="1" applyProtection="1">
      <alignment horizontal="center" vertical="center"/>
      <protection locked="0"/>
    </xf>
    <xf numFmtId="0" fontId="6" fillId="3" borderId="32" xfId="0" applyNumberFormat="1" applyFont="1" applyFill="1" applyBorder="1" applyAlignment="1" applyProtection="1">
      <alignment horizontal="center" vertical="center"/>
      <protection locked="0"/>
    </xf>
    <xf numFmtId="0" fontId="7" fillId="8" borderId="23" xfId="0" applyFont="1" applyFill="1" applyBorder="1" applyAlignment="1" applyProtection="1">
      <alignment horizontal="left"/>
      <protection locked="0"/>
    </xf>
    <xf numFmtId="0" fontId="7" fillId="8" borderId="23" xfId="0" applyFont="1" applyFill="1" applyBorder="1" applyProtection="1">
      <protection locked="0"/>
    </xf>
    <xf numFmtId="0" fontId="6" fillId="3" borderId="23" xfId="0" applyFont="1" applyFill="1" applyBorder="1" applyProtection="1">
      <protection locked="0"/>
    </xf>
    <xf numFmtId="0" fontId="12" fillId="3" borderId="34" xfId="0" applyFont="1" applyFill="1" applyBorder="1" applyAlignment="1" applyProtection="1">
      <alignment horizontal="center" vertical="center"/>
      <protection locked="0"/>
    </xf>
    <xf numFmtId="0" fontId="12" fillId="3" borderId="27" xfId="0" applyNumberFormat="1" applyFont="1" applyFill="1" applyBorder="1" applyAlignment="1" applyProtection="1">
      <alignment horizontal="center" vertical="center"/>
      <protection locked="0"/>
    </xf>
    <xf numFmtId="0" fontId="6" fillId="3" borderId="27" xfId="0" applyNumberFormat="1" applyFont="1" applyFill="1" applyBorder="1" applyAlignment="1" applyProtection="1">
      <alignment horizontal="center" vertical="center"/>
    </xf>
    <xf numFmtId="0" fontId="6" fillId="3" borderId="23" xfId="0" applyFont="1" applyFill="1" applyBorder="1" applyAlignment="1" applyProtection="1">
      <alignment horizontal="left"/>
      <protection locked="0"/>
    </xf>
    <xf numFmtId="0" fontId="6" fillId="3" borderId="35" xfId="0" applyNumberFormat="1" applyFont="1" applyFill="1" applyBorder="1" applyAlignment="1" applyProtection="1">
      <alignment horizontal="center" vertical="center"/>
      <protection locked="0"/>
    </xf>
    <xf numFmtId="0" fontId="6" fillId="3" borderId="23" xfId="0" applyNumberFormat="1" applyFont="1" applyFill="1" applyBorder="1" applyAlignment="1" applyProtection="1">
      <alignment horizontal="center" vertical="center"/>
      <protection locked="0"/>
    </xf>
    <xf numFmtId="0" fontId="6" fillId="3" borderId="23" xfId="0" applyNumberFormat="1" applyFont="1" applyFill="1" applyBorder="1" applyAlignment="1" applyProtection="1">
      <alignment horizontal="center" vertical="center"/>
    </xf>
    <xf numFmtId="0" fontId="6" fillId="3" borderId="36" xfId="0" applyNumberFormat="1" applyFont="1" applyFill="1" applyBorder="1" applyAlignment="1" applyProtection="1">
      <alignment horizontal="center" vertical="center"/>
    </xf>
    <xf numFmtId="0" fontId="6" fillId="3" borderId="37" xfId="0" applyNumberFormat="1" applyFont="1" applyFill="1" applyBorder="1" applyAlignment="1" applyProtection="1">
      <alignment horizontal="center" vertical="center"/>
      <protection locked="0"/>
    </xf>
    <xf numFmtId="0" fontId="6" fillId="3" borderId="36" xfId="0" applyNumberFormat="1" applyFont="1" applyFill="1" applyBorder="1" applyAlignment="1" applyProtection="1">
      <alignment horizontal="center" vertical="center"/>
      <protection locked="0"/>
    </xf>
    <xf numFmtId="0" fontId="6" fillId="3" borderId="23" xfId="0" applyFont="1" applyFill="1" applyBorder="1" applyAlignment="1" applyProtection="1">
      <alignment wrapText="1"/>
      <protection locked="0"/>
    </xf>
    <xf numFmtId="14" fontId="6" fillId="8" borderId="30" xfId="1" applyNumberFormat="1" applyFont="1" applyFill="1" applyBorder="1" applyProtection="1"/>
    <xf numFmtId="0" fontId="6" fillId="8" borderId="30" xfId="0" applyFont="1" applyFill="1" applyBorder="1" applyProtection="1"/>
    <xf numFmtId="14" fontId="6" fillId="8" borderId="30" xfId="0" quotePrefix="1" applyNumberFormat="1" applyFont="1" applyFill="1" applyBorder="1" applyAlignment="1" applyProtection="1">
      <alignment horizontal="left"/>
    </xf>
    <xf numFmtId="14" fontId="6" fillId="0" borderId="0" xfId="0" quotePrefix="1" applyNumberFormat="1" applyFont="1" applyFill="1" applyAlignment="1" applyProtection="1">
      <alignment horizontal="left"/>
    </xf>
    <xf numFmtId="14" fontId="6" fillId="0" borderId="0" xfId="0" quotePrefix="1" applyNumberFormat="1" applyFont="1" applyFill="1" applyAlignment="1">
      <alignment horizontal="left"/>
    </xf>
    <xf numFmtId="9" fontId="6" fillId="0" borderId="0" xfId="1" applyFont="1" applyBorder="1" applyAlignment="1" applyProtection="1">
      <alignment horizontal="left"/>
    </xf>
    <xf numFmtId="9" fontId="6" fillId="0" borderId="0" xfId="1" applyFont="1" applyProtection="1"/>
    <xf numFmtId="10" fontId="6" fillId="0" borderId="0" xfId="0" quotePrefix="1" applyNumberFormat="1" applyFont="1" applyFill="1" applyAlignment="1" applyProtection="1">
      <alignment horizontal="left"/>
    </xf>
    <xf numFmtId="0" fontId="6" fillId="0" borderId="0" xfId="0" quotePrefix="1" applyNumberFormat="1" applyFont="1" applyFill="1" applyAlignment="1" applyProtection="1">
      <alignment horizontal="left"/>
    </xf>
    <xf numFmtId="9" fontId="6" fillId="0" borderId="0" xfId="1" applyFont="1" applyBorder="1" applyAlignment="1">
      <alignment horizontal="left"/>
    </xf>
    <xf numFmtId="0" fontId="6" fillId="0" borderId="0" xfId="0" applyFont="1" applyAlignment="1" applyProtection="1">
      <alignment horizontal="left"/>
    </xf>
    <xf numFmtId="164" fontId="3" fillId="3" borderId="2" xfId="0" applyNumberFormat="1" applyFont="1" applyFill="1" applyBorder="1" applyAlignment="1">
      <alignment horizontal="left" vertical="top"/>
    </xf>
    <xf numFmtId="164" fontId="3" fillId="3" borderId="3" xfId="0" applyNumberFormat="1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6" fillId="8" borderId="38" xfId="0" applyFont="1" applyFill="1" applyBorder="1" applyAlignment="1" applyProtection="1">
      <alignment horizontal="left" wrapText="1"/>
      <protection locked="0"/>
    </xf>
    <xf numFmtId="0" fontId="6" fillId="8" borderId="39" xfId="0" applyFont="1" applyFill="1" applyBorder="1" applyAlignment="1" applyProtection="1">
      <alignment horizontal="left" wrapText="1"/>
      <protection locked="0"/>
    </xf>
    <xf numFmtId="0" fontId="6" fillId="8" borderId="40" xfId="0" applyFont="1" applyFill="1" applyBorder="1" applyAlignment="1" applyProtection="1">
      <alignment horizontal="left" wrapText="1"/>
      <protection locked="0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3" xfId="0" applyNumberFormat="1" applyFont="1" applyFill="1" applyBorder="1" applyAlignment="1">
      <alignment horizontal="center" vertical="center" wrapText="1"/>
    </xf>
    <xf numFmtId="0" fontId="10" fillId="2" borderId="19" xfId="0" applyNumberFormat="1" applyFont="1" applyFill="1" applyBorder="1" applyAlignment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>
      <alignment horizontal="right" vertical="center" wrapText="1"/>
    </xf>
    <xf numFmtId="0" fontId="10" fillId="2" borderId="15" xfId="0" applyFont="1" applyFill="1" applyBorder="1" applyAlignment="1">
      <alignment horizontal="right" vertical="center" wrapText="1"/>
    </xf>
    <xf numFmtId="0" fontId="10" fillId="2" borderId="15" xfId="0" applyFont="1" applyFill="1" applyBorder="1" applyAlignment="1">
      <alignment horizontal="center" vertical="center" wrapText="1"/>
    </xf>
    <xf numFmtId="9" fontId="10" fillId="2" borderId="13" xfId="1" applyNumberFormat="1" applyFont="1" applyFill="1" applyBorder="1" applyAlignment="1">
      <alignment horizontal="center" vertical="center" wrapText="1"/>
    </xf>
    <xf numFmtId="9" fontId="10" fillId="2" borderId="17" xfId="1" applyNumberFormat="1" applyFont="1" applyFill="1" applyBorder="1" applyAlignment="1">
      <alignment horizontal="center" vertical="center" wrapText="1"/>
    </xf>
    <xf numFmtId="9" fontId="10" fillId="2" borderId="19" xfId="1" applyNumberFormat="1" applyFont="1" applyFill="1" applyBorder="1" applyAlignment="1">
      <alignment horizontal="center" vertical="center" wrapText="1"/>
    </xf>
    <xf numFmtId="9" fontId="10" fillId="2" borderId="13" xfId="1" applyNumberFormat="1" applyFont="1" applyFill="1" applyBorder="1" applyAlignment="1" applyProtection="1">
      <alignment horizontal="center" vertical="center" wrapText="1"/>
    </xf>
    <xf numFmtId="9" fontId="10" fillId="2" borderId="17" xfId="1" applyNumberFormat="1" applyFont="1" applyFill="1" applyBorder="1" applyAlignment="1" applyProtection="1">
      <alignment horizontal="center" vertical="center" wrapText="1"/>
    </xf>
    <xf numFmtId="9" fontId="10" fillId="2" borderId="19" xfId="1" applyNumberFormat="1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14" fontId="4" fillId="3" borderId="1" xfId="0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horizontal="center"/>
    </xf>
    <xf numFmtId="14" fontId="4" fillId="3" borderId="1" xfId="0" applyNumberFormat="1" applyFont="1" applyFill="1" applyBorder="1" applyAlignment="1" applyProtection="1">
      <alignment horizontal="center"/>
      <protection locked="0"/>
    </xf>
    <xf numFmtId="164" fontId="8" fillId="3" borderId="1" xfId="0" applyNumberFormat="1" applyFont="1" applyFill="1" applyBorder="1" applyAlignment="1" applyProtection="1">
      <alignment horizontal="left" vertical="top"/>
      <protection locked="0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2">
    <dxf>
      <fill>
        <patternFill>
          <bgColor theme="6" tint="0.59996337778862885"/>
        </patternFill>
      </fill>
    </dxf>
    <dxf>
      <fill>
        <patternFill>
          <bgColor rgb="FFFFFFCC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92D050"/>
        </patternFill>
      </fill>
      <border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C0000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ill>
        <patternFill>
          <bgColor rgb="FF0070C0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</border>
    </dxf>
    <dxf>
      <border>
        <left style="thin">
          <color rgb="FFFF0000"/>
        </left>
        <vertical/>
        <horizontal/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ysClr val="windowText" lastClr="000000"/>
                </a:solidFill>
              </a:rPr>
              <a:t>Calendrier du projet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1"/>
          <c:order val="0"/>
          <c:tx>
            <c:strRef>
              <c:f>GANTT!$CB$8</c:f>
              <c:strCache>
                <c:ptCount val="1"/>
                <c:pt idx="0">
                  <c:v>Date de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GANTT!Tâches</c:f>
              <c:strCache>
                <c:ptCount val="24"/>
                <c:pt idx="0">
                  <c:v>MISE EN ROUTE DU PROJET</c:v>
                </c:pt>
                <c:pt idx="1">
                  <c:v>Faisabilité</c:v>
                </c:pt>
                <c:pt idx="2">
                  <c:v>#N/A</c:v>
                </c:pt>
                <c:pt idx="3">
                  <c:v>#N/A</c:v>
                </c:pt>
                <c:pt idx="4">
                  <c:v>Finalisation du CDC</c:v>
                </c:pt>
                <c:pt idx="5">
                  <c:v>GENIE CIVIL</c:v>
                </c:pt>
                <c:pt idx="6">
                  <c:v>#N/A</c:v>
                </c:pt>
                <c:pt idx="7">
                  <c:v>Dépôt de Permis de construire</c:v>
                </c:pt>
                <c:pt idx="8">
                  <c:v>PROCESS</c:v>
                </c:pt>
                <c:pt idx="9">
                  <c:v>#N/A</c:v>
                </c:pt>
                <c:pt idx="10">
                  <c:v>Montage</c:v>
                </c:pt>
                <c:pt idx="11">
                  <c:v>#N/A</c:v>
                </c:pt>
                <c:pt idx="12">
                  <c:v>Test interne</c:v>
                </c:pt>
                <c:pt idx="13">
                  <c:v>MACHINE</c:v>
                </c:pt>
                <c:pt idx="14">
                  <c:v>Réunion de lancement</c:v>
                </c:pt>
                <c:pt idx="15">
                  <c:v>Etudes</c:v>
                </c:pt>
                <c:pt idx="16">
                  <c:v>Montage</c:v>
                </c:pt>
                <c:pt idx="17">
                  <c:v>Mise sous tension/ Mise en œuvre automatisme</c:v>
                </c:pt>
                <c:pt idx="18">
                  <c:v>Essais</c:v>
                </c:pt>
                <c:pt idx="19">
                  <c:v>Visite statique</c:v>
                </c:pt>
                <c:pt idx="20">
                  <c:v>LIGNE COMPLETE</c:v>
                </c:pt>
                <c:pt idx="21">
                  <c:v>Essais ligne complète</c:v>
                </c:pt>
                <c:pt idx="22">
                  <c:v>Contrôle APAVE</c:v>
                </c:pt>
                <c:pt idx="23">
                  <c:v>Validation</c:v>
                </c:pt>
              </c:strCache>
            </c:strRef>
          </c:cat>
          <c:val>
            <c:numRef>
              <c:f>GANTT!Date_de_début</c:f>
              <c:numCache>
                <c:formatCode>m/d/yyyy</c:formatCode>
                <c:ptCount val="24"/>
                <c:pt idx="0">
                  <c:v>43521</c:v>
                </c:pt>
                <c:pt idx="1">
                  <c:v>43514</c:v>
                </c:pt>
                <c:pt idx="2">
                  <c:v>#N/A</c:v>
                </c:pt>
                <c:pt idx="3">
                  <c:v>#N/A</c:v>
                </c:pt>
                <c:pt idx="4">
                  <c:v>43458</c:v>
                </c:pt>
                <c:pt idx="5">
                  <c:v>43458</c:v>
                </c:pt>
                <c:pt idx="6">
                  <c:v>#N/A</c:v>
                </c:pt>
                <c:pt idx="7">
                  <c:v>43458</c:v>
                </c:pt>
                <c:pt idx="8">
                  <c:v>43458</c:v>
                </c:pt>
                <c:pt idx="9">
                  <c:v>#N/A</c:v>
                </c:pt>
                <c:pt idx="10">
                  <c:v>43458</c:v>
                </c:pt>
                <c:pt idx="11">
                  <c:v>#N/A</c:v>
                </c:pt>
                <c:pt idx="12">
                  <c:v>43458</c:v>
                </c:pt>
                <c:pt idx="13">
                  <c:v>43458</c:v>
                </c:pt>
                <c:pt idx="14">
                  <c:v>43458</c:v>
                </c:pt>
                <c:pt idx="15">
                  <c:v>43458</c:v>
                </c:pt>
                <c:pt idx="16">
                  <c:v>43458</c:v>
                </c:pt>
                <c:pt idx="17">
                  <c:v>43458</c:v>
                </c:pt>
                <c:pt idx="18">
                  <c:v>43458</c:v>
                </c:pt>
                <c:pt idx="19">
                  <c:v>43458</c:v>
                </c:pt>
                <c:pt idx="20">
                  <c:v>43458</c:v>
                </c:pt>
                <c:pt idx="21">
                  <c:v>43458</c:v>
                </c:pt>
                <c:pt idx="22">
                  <c:v>43458</c:v>
                </c:pt>
                <c:pt idx="23">
                  <c:v>43458</c:v>
                </c:pt>
              </c:numCache>
            </c:numRef>
          </c:val>
          <c:extLst/>
        </c:ser>
        <c:ser>
          <c:idx val="0"/>
          <c:order val="1"/>
          <c:tx>
            <c:strRef>
              <c:f>GANTT!$CD$8</c:f>
              <c:strCache>
                <c:ptCount val="1"/>
                <c:pt idx="0">
                  <c:v>Durée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f>GANTT!Tâches</c:f>
              <c:strCache>
                <c:ptCount val="24"/>
                <c:pt idx="0">
                  <c:v>MISE EN ROUTE DU PROJET</c:v>
                </c:pt>
                <c:pt idx="1">
                  <c:v>Faisabilité</c:v>
                </c:pt>
                <c:pt idx="2">
                  <c:v>#N/A</c:v>
                </c:pt>
                <c:pt idx="3">
                  <c:v>#N/A</c:v>
                </c:pt>
                <c:pt idx="4">
                  <c:v>Finalisation du CDC</c:v>
                </c:pt>
                <c:pt idx="5">
                  <c:v>GENIE CIVIL</c:v>
                </c:pt>
                <c:pt idx="6">
                  <c:v>#N/A</c:v>
                </c:pt>
                <c:pt idx="7">
                  <c:v>Dépôt de Permis de construire</c:v>
                </c:pt>
                <c:pt idx="8">
                  <c:v>PROCESS</c:v>
                </c:pt>
                <c:pt idx="9">
                  <c:v>#N/A</c:v>
                </c:pt>
                <c:pt idx="10">
                  <c:v>Montage</c:v>
                </c:pt>
                <c:pt idx="11">
                  <c:v>#N/A</c:v>
                </c:pt>
                <c:pt idx="12">
                  <c:v>Test interne</c:v>
                </c:pt>
                <c:pt idx="13">
                  <c:v>MACHINE</c:v>
                </c:pt>
                <c:pt idx="14">
                  <c:v>Réunion de lancement</c:v>
                </c:pt>
                <c:pt idx="15">
                  <c:v>Etudes</c:v>
                </c:pt>
                <c:pt idx="16">
                  <c:v>Montage</c:v>
                </c:pt>
                <c:pt idx="17">
                  <c:v>Mise sous tension/ Mise en œuvre automatisme</c:v>
                </c:pt>
                <c:pt idx="18">
                  <c:v>Essais</c:v>
                </c:pt>
                <c:pt idx="19">
                  <c:v>Visite statique</c:v>
                </c:pt>
                <c:pt idx="20">
                  <c:v>LIGNE COMPLETE</c:v>
                </c:pt>
                <c:pt idx="21">
                  <c:v>Essais ligne complète</c:v>
                </c:pt>
                <c:pt idx="22">
                  <c:v>Contrôle APAVE</c:v>
                </c:pt>
                <c:pt idx="23">
                  <c:v>Validation</c:v>
                </c:pt>
              </c:strCache>
            </c:strRef>
          </c:cat>
          <c:val>
            <c:numRef>
              <c:f>GANTT!Durée</c:f>
              <c:numCache>
                <c:formatCode>General</c:formatCode>
                <c:ptCount val="24"/>
                <c:pt idx="0">
                  <c:v>1</c:v>
                </c:pt>
                <c:pt idx="1">
                  <c:v>29</c:v>
                </c:pt>
                <c:pt idx="2">
                  <c:v>#N/A</c:v>
                </c:pt>
                <c:pt idx="3">
                  <c:v>#N/A</c:v>
                </c:pt>
                <c:pt idx="4">
                  <c:v>1</c:v>
                </c:pt>
                <c:pt idx="5">
                  <c:v>1</c:v>
                </c:pt>
                <c:pt idx="6">
                  <c:v>#N/A</c:v>
                </c:pt>
                <c:pt idx="7">
                  <c:v>1</c:v>
                </c:pt>
                <c:pt idx="8">
                  <c:v>1</c:v>
                </c:pt>
                <c:pt idx="9">
                  <c:v>#N/A</c:v>
                </c:pt>
                <c:pt idx="10">
                  <c:v>1</c:v>
                </c:pt>
                <c:pt idx="11">
                  <c:v>#N/A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8"/>
        <c:overlap val="100"/>
        <c:axId val="351288344"/>
        <c:axId val="351301768"/>
      </c:barChart>
      <c:catAx>
        <c:axId val="3512883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1301768"/>
        <c:crosses val="autoZero"/>
        <c:auto val="1"/>
        <c:lblAlgn val="ctr"/>
        <c:lblOffset val="100"/>
        <c:tickLblSkip val="1"/>
        <c:noMultiLvlLbl val="1"/>
      </c:catAx>
      <c:valAx>
        <c:axId val="35130176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mmm\-yy;@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1288344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trlProps/ctrlProp1.xml><?xml version="1.0" encoding="utf-8"?>
<formControlPr xmlns="http://schemas.microsoft.com/office/spreadsheetml/2009/9/main" objectType="Scroll" dx="16" fmlaLink="$Q$1" horiz="1" inc="5" max="180" page="1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223518</xdr:colOff>
      <xdr:row>7</xdr:row>
      <xdr:rowOff>114300</xdr:rowOff>
    </xdr:from>
    <xdr:to>
      <xdr:col>18</xdr:col>
      <xdr:colOff>419099</xdr:colOff>
      <xdr:row>35</xdr:row>
      <xdr:rowOff>101600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30480</xdr:colOff>
          <xdr:row>8</xdr:row>
          <xdr:rowOff>22860</xdr:rowOff>
        </xdr:from>
        <xdr:to>
          <xdr:col>77</xdr:col>
          <xdr:colOff>0</xdr:colOff>
          <xdr:row>9</xdr:row>
          <xdr:rowOff>175260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projet/suivi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Fiche projet"/>
      <sheetName val="GANTT"/>
      <sheetName val="BUDGET"/>
      <sheetName val="Compte rendu"/>
      <sheetName val="Plan d'actions"/>
      <sheetName val="Suivi Démarrage"/>
      <sheetName val="Constitution dossier"/>
      <sheetName val="Processus"/>
      <sheetName val="Liste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A3">
            <v>2015</v>
          </cell>
          <cell r="B3">
            <v>53</v>
          </cell>
        </row>
        <row r="4">
          <cell r="A4">
            <v>2016</v>
          </cell>
          <cell r="B4">
            <v>52</v>
          </cell>
        </row>
        <row r="5">
          <cell r="A5">
            <v>2017</v>
          </cell>
          <cell r="B5">
            <v>52</v>
          </cell>
        </row>
        <row r="6">
          <cell r="A6">
            <v>2018</v>
          </cell>
          <cell r="B6">
            <v>52</v>
          </cell>
        </row>
        <row r="7">
          <cell r="A7">
            <v>2019</v>
          </cell>
          <cell r="B7">
            <v>52</v>
          </cell>
        </row>
        <row r="8">
          <cell r="A8">
            <v>2020</v>
          </cell>
          <cell r="B8">
            <v>53</v>
          </cell>
        </row>
        <row r="9">
          <cell r="A9">
            <v>2021</v>
          </cell>
          <cell r="B9">
            <v>52</v>
          </cell>
        </row>
        <row r="10">
          <cell r="A10">
            <v>2022</v>
          </cell>
          <cell r="B10">
            <v>52</v>
          </cell>
        </row>
        <row r="11">
          <cell r="A11">
            <v>2023</v>
          </cell>
          <cell r="B11">
            <v>52</v>
          </cell>
        </row>
        <row r="12">
          <cell r="A12">
            <v>2024</v>
          </cell>
          <cell r="B12">
            <v>52</v>
          </cell>
        </row>
        <row r="13">
          <cell r="A13">
            <v>2025</v>
          </cell>
          <cell r="B13">
            <v>52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6"/>
  <sheetViews>
    <sheetView showGridLines="0" tabSelected="1" view="pageBreakPreview" zoomScale="60" zoomScaleNormal="50" zoomScalePageLayoutView="60" workbookViewId="0">
      <selection activeCell="M43" sqref="M43"/>
    </sheetView>
  </sheetViews>
  <sheetFormatPr baseColWidth="10" defaultRowHeight="14.4" x14ac:dyDescent="0.3"/>
  <cols>
    <col min="3" max="3" width="25.5546875" customWidth="1"/>
  </cols>
  <sheetData>
    <row r="1" spans="1:16" x14ac:dyDescent="0.3">
      <c r="A1" s="1" t="s">
        <v>0</v>
      </c>
      <c r="B1" s="2"/>
      <c r="C1" s="3"/>
    </row>
    <row r="2" spans="1:16" x14ac:dyDescent="0.3">
      <c r="A2" s="107" t="s">
        <v>1</v>
      </c>
      <c r="B2" s="107"/>
      <c r="C2" s="4" t="s">
        <v>2</v>
      </c>
      <c r="F2" s="108" t="s">
        <v>3</v>
      </c>
      <c r="G2" s="109"/>
      <c r="H2" s="109"/>
      <c r="I2" s="109"/>
      <c r="J2" s="109"/>
      <c r="K2" s="109"/>
      <c r="L2" s="109"/>
      <c r="M2" s="109"/>
      <c r="N2" s="109"/>
      <c r="O2" s="109"/>
      <c r="P2" s="110"/>
    </row>
    <row r="3" spans="1:16" x14ac:dyDescent="0.3">
      <c r="A3" s="107" t="s">
        <v>4</v>
      </c>
      <c r="B3" s="107"/>
      <c r="C3" s="4" t="s">
        <v>5</v>
      </c>
      <c r="F3" s="111"/>
      <c r="G3" s="112"/>
      <c r="H3" s="112"/>
      <c r="I3" s="112"/>
      <c r="J3" s="112"/>
      <c r="K3" s="112"/>
      <c r="L3" s="112"/>
      <c r="M3" s="112"/>
      <c r="N3" s="112"/>
      <c r="O3" s="112"/>
      <c r="P3" s="113"/>
    </row>
    <row r="4" spans="1:16" x14ac:dyDescent="0.3">
      <c r="A4" s="117"/>
      <c r="B4" s="117"/>
      <c r="C4" s="117"/>
      <c r="F4" s="114"/>
      <c r="G4" s="115"/>
      <c r="H4" s="115"/>
      <c r="I4" s="115"/>
      <c r="J4" s="115"/>
      <c r="K4" s="115"/>
      <c r="L4" s="115"/>
      <c r="M4" s="115"/>
      <c r="N4" s="115"/>
      <c r="O4" s="115"/>
      <c r="P4" s="116"/>
    </row>
    <row r="5" spans="1:16" x14ac:dyDescent="0.3">
      <c r="A5" s="107" t="s">
        <v>6</v>
      </c>
      <c r="B5" s="107"/>
      <c r="C5" s="5">
        <v>43502</v>
      </c>
    </row>
    <row r="6" spans="1:16" x14ac:dyDescent="0.3">
      <c r="A6" s="105" t="s">
        <v>7</v>
      </c>
      <c r="B6" s="106"/>
      <c r="C6" s="6">
        <f>GANTT!CA37</f>
        <v>8.3333333333333329E-2</v>
      </c>
    </row>
  </sheetData>
  <sheetProtection selectLockedCells="1"/>
  <mergeCells count="6">
    <mergeCell ref="A6:B6"/>
    <mergeCell ref="A2:B2"/>
    <mergeCell ref="F2:P4"/>
    <mergeCell ref="A3:B3"/>
    <mergeCell ref="A4:C4"/>
    <mergeCell ref="A5:B5"/>
  </mergeCells>
  <conditionalFormatting sqref="G5">
    <cfRule type="dataBar" priority="1">
      <dataBar>
        <cfvo type="percent" val="0"/>
        <cfvo type="percent" val="100"/>
        <color rgb="FF638EC6"/>
      </dataBar>
      <extLst>
        <ext xmlns:x14="http://schemas.microsoft.com/office/spreadsheetml/2009/9/main" uri="{B025F937-C7B1-47D3-B67F-A62EFF666E3E}">
          <x14:id>{108E0D03-9681-4F75-9D07-4BAD40DDB07A}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scale="49" orientation="landscape" r:id="rId1"/>
  <headerFooter>
    <oddHeader xml:space="preserve">&amp;LGroupe Lactalis&amp;CDirection Equipement Conditionnement Groupe&amp;R11/03/2019
</oddHeader>
    <oddFooter>&amp;R&amp;P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8E0D03-9681-4F75-9D07-4BAD40DDB07A}">
            <x14:dataBar minLength="0" maxLength="100" gradient="0">
              <x14:cfvo type="percent">
                <xm:f>0</xm:f>
              </x14:cfvo>
              <x14:cfvo type="percent">
                <xm:f>100</xm:f>
              </x14:cfvo>
              <x14:negativeFillColor rgb="FFFF0000"/>
              <x14:axisColor rgb="FF000000"/>
            </x14:dataBar>
          </x14:cfRule>
          <xm:sqref>G5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CE94"/>
  <sheetViews>
    <sheetView showGridLines="0" topLeftCell="C1" zoomScale="60" zoomScaleNormal="60" zoomScaleSheetLayoutView="80" workbookViewId="0">
      <selection activeCell="CB16" sqref="CB16"/>
    </sheetView>
  </sheetViews>
  <sheetFormatPr baseColWidth="10" defaultColWidth="11" defaultRowHeight="10.199999999999999" outlineLevelCol="1" x14ac:dyDescent="0.2"/>
  <cols>
    <col min="1" max="1" width="5" style="43" customWidth="1"/>
    <col min="2" max="2" width="35.6640625" style="14" bestFit="1" customWidth="1"/>
    <col min="3" max="3" width="9.6640625" style="14" bestFit="1" customWidth="1"/>
    <col min="4" max="4" width="13.88671875" style="14" customWidth="1"/>
    <col min="5" max="5" width="6.6640625" style="14" customWidth="1"/>
    <col min="6" max="6" width="6.44140625" style="43" customWidth="1"/>
    <col min="7" max="7" width="6.33203125" style="70" customWidth="1"/>
    <col min="8" max="8" width="5.109375" style="21" customWidth="1"/>
    <col min="9" max="9" width="6.44140625" style="104" customWidth="1"/>
    <col min="10" max="10" width="6.88671875" style="43" customWidth="1"/>
    <col min="11" max="11" width="6.44140625" style="43" bestFit="1" customWidth="1"/>
    <col min="12" max="12" width="6.33203125" style="43" hidden="1" customWidth="1"/>
    <col min="13" max="13" width="5.109375" style="43" bestFit="1" customWidth="1"/>
    <col min="14" max="14" width="6.44140625" style="43" bestFit="1" customWidth="1"/>
    <col min="15" max="15" width="13.44140625" style="43" bestFit="1" customWidth="1"/>
    <col min="16" max="16" width="8.109375" style="99" bestFit="1" customWidth="1"/>
    <col min="17" max="17" width="9" style="100" hidden="1" customWidth="1" outlineLevel="1"/>
    <col min="18" max="18" width="2.6640625" style="12" customWidth="1" collapsed="1"/>
    <col min="19" max="77" width="2.5546875" style="12" customWidth="1"/>
    <col min="78" max="81" width="11" style="12" customWidth="1" outlineLevel="1"/>
    <col min="82" max="16384" width="11" style="14"/>
  </cols>
  <sheetData>
    <row r="1" spans="1:83" ht="14.4" x14ac:dyDescent="0.3">
      <c r="A1" s="141" t="s">
        <v>0</v>
      </c>
      <c r="B1" s="141"/>
      <c r="C1" s="141"/>
      <c r="D1" s="141"/>
      <c r="E1" s="7"/>
      <c r="F1" s="7"/>
      <c r="G1" s="7"/>
      <c r="H1" s="8"/>
      <c r="I1" s="8"/>
      <c r="J1" s="9"/>
      <c r="K1" s="9"/>
      <c r="L1" s="9"/>
      <c r="M1" s="9"/>
      <c r="N1" s="9"/>
      <c r="O1" s="9"/>
      <c r="P1" s="10"/>
      <c r="Q1" s="11">
        <v>0</v>
      </c>
      <c r="S1" s="13" t="s">
        <v>8</v>
      </c>
    </row>
    <row r="2" spans="1:83" ht="12" x14ac:dyDescent="0.25">
      <c r="A2" s="107" t="s">
        <v>1</v>
      </c>
      <c r="B2" s="107"/>
      <c r="C2" s="142" t="str">
        <f>'Tableau de bord'!C2</f>
        <v>Test</v>
      </c>
      <c r="D2" s="142"/>
      <c r="E2" s="15"/>
      <c r="F2" s="15"/>
      <c r="G2" s="15"/>
      <c r="H2" s="16"/>
      <c r="I2" s="16"/>
      <c r="J2" s="17"/>
      <c r="K2" s="17"/>
      <c r="L2" s="17"/>
      <c r="M2" s="17"/>
      <c r="N2" s="17"/>
      <c r="O2" s="17"/>
      <c r="P2" s="10"/>
      <c r="Q2" s="18">
        <f ca="1">TODAY()</f>
        <v>43558</v>
      </c>
      <c r="T2" s="19"/>
      <c r="U2" s="12" t="s">
        <v>9</v>
      </c>
      <c r="Z2" s="20"/>
      <c r="AB2" s="12" t="s">
        <v>10</v>
      </c>
    </row>
    <row r="3" spans="1:83" ht="12" x14ac:dyDescent="0.25">
      <c r="A3" s="107" t="s">
        <v>4</v>
      </c>
      <c r="B3" s="107"/>
      <c r="C3" s="142" t="str">
        <f>'Tableau de bord'!C3</f>
        <v>HH</v>
      </c>
      <c r="D3" s="142"/>
      <c r="E3" s="15"/>
      <c r="F3" s="15"/>
      <c r="G3" s="15"/>
      <c r="H3" s="16"/>
      <c r="I3" s="16"/>
      <c r="J3" s="17"/>
      <c r="K3" s="17"/>
      <c r="L3" s="17"/>
      <c r="M3" s="17"/>
      <c r="N3" s="17"/>
      <c r="O3" s="17"/>
      <c r="P3" s="10"/>
      <c r="Q3" s="21">
        <f>WEEKNUM(Q4,2)</f>
        <v>6</v>
      </c>
    </row>
    <row r="4" spans="1:83" ht="10.5" customHeight="1" x14ac:dyDescent="0.25">
      <c r="A4" s="138" t="s">
        <v>6</v>
      </c>
      <c r="B4" s="139"/>
      <c r="C4" s="140">
        <f>'Tableau de bord'!C5</f>
        <v>43502</v>
      </c>
      <c r="D4" s="140"/>
      <c r="E4" s="22"/>
      <c r="F4" s="22"/>
      <c r="G4" s="22"/>
      <c r="H4" s="23"/>
      <c r="I4" s="23"/>
      <c r="J4" s="17"/>
      <c r="K4" s="17"/>
      <c r="L4" s="17"/>
      <c r="M4" s="17"/>
      <c r="N4" s="17"/>
      <c r="O4" s="17"/>
      <c r="P4" s="10"/>
      <c r="Q4" s="18">
        <f>C4+Q1*7</f>
        <v>43502</v>
      </c>
      <c r="Z4" s="24"/>
      <c r="AB4" s="12" t="s">
        <v>11</v>
      </c>
    </row>
    <row r="5" spans="1:83" ht="12" x14ac:dyDescent="0.25">
      <c r="A5" s="107" t="s">
        <v>12</v>
      </c>
      <c r="B5" s="107"/>
      <c r="C5" s="143"/>
      <c r="D5" s="143"/>
      <c r="E5" s="25"/>
      <c r="F5" s="25"/>
      <c r="G5" s="25"/>
      <c r="H5" s="26"/>
      <c r="I5" s="26"/>
      <c r="J5" s="17"/>
      <c r="K5" s="17"/>
      <c r="L5" s="17"/>
      <c r="M5" s="17"/>
      <c r="N5" s="17"/>
      <c r="O5" s="17"/>
      <c r="P5" s="10"/>
      <c r="Q5" s="21">
        <f ca="1">YEAR(Q2)</f>
        <v>2019</v>
      </c>
    </row>
    <row r="6" spans="1:83" ht="28.2" customHeight="1" x14ac:dyDescent="0.2">
      <c r="A6" s="144" t="s">
        <v>13</v>
      </c>
      <c r="B6" s="144"/>
      <c r="C6" s="144"/>
      <c r="D6" s="144"/>
      <c r="E6" s="27"/>
      <c r="F6" s="27"/>
      <c r="G6" s="27"/>
      <c r="H6" s="28"/>
      <c r="I6" s="28"/>
      <c r="J6" s="29"/>
      <c r="K6" s="29"/>
      <c r="L6" s="29"/>
      <c r="M6" s="29"/>
      <c r="N6" s="29"/>
      <c r="O6" s="29"/>
      <c r="P6" s="10"/>
      <c r="Q6" s="30">
        <f ca="1">_xlfn.ISOWEEKNUM(Q2)</f>
        <v>14</v>
      </c>
      <c r="R6" s="31">
        <f>YEAR(Q4)</f>
        <v>2019</v>
      </c>
      <c r="S6" s="31">
        <f>IF(S$8=1,R$6+1,R$6)</f>
        <v>2019</v>
      </c>
      <c r="T6" s="31">
        <f t="shared" ref="T6:BY6" si="0">IF(T$8=1,S$6+1,S$6)</f>
        <v>2019</v>
      </c>
      <c r="U6" s="31">
        <f t="shared" si="0"/>
        <v>2019</v>
      </c>
      <c r="V6" s="31">
        <f t="shared" si="0"/>
        <v>2019</v>
      </c>
      <c r="W6" s="31">
        <f t="shared" si="0"/>
        <v>2019</v>
      </c>
      <c r="X6" s="31">
        <f t="shared" si="0"/>
        <v>2019</v>
      </c>
      <c r="Y6" s="31">
        <f t="shared" si="0"/>
        <v>2019</v>
      </c>
      <c r="Z6" s="31">
        <f t="shared" si="0"/>
        <v>2019</v>
      </c>
      <c r="AA6" s="31">
        <f t="shared" si="0"/>
        <v>2019</v>
      </c>
      <c r="AB6" s="31">
        <f t="shared" si="0"/>
        <v>2019</v>
      </c>
      <c r="AC6" s="31">
        <f t="shared" si="0"/>
        <v>2019</v>
      </c>
      <c r="AD6" s="31">
        <f t="shared" si="0"/>
        <v>2019</v>
      </c>
      <c r="AE6" s="31">
        <f t="shared" si="0"/>
        <v>2019</v>
      </c>
      <c r="AF6" s="31">
        <f t="shared" si="0"/>
        <v>2019</v>
      </c>
      <c r="AG6" s="31">
        <f t="shared" si="0"/>
        <v>2019</v>
      </c>
      <c r="AH6" s="31">
        <f t="shared" si="0"/>
        <v>2019</v>
      </c>
      <c r="AI6" s="31">
        <f t="shared" si="0"/>
        <v>2019</v>
      </c>
      <c r="AJ6" s="31">
        <f t="shared" si="0"/>
        <v>2019</v>
      </c>
      <c r="AK6" s="31">
        <f t="shared" si="0"/>
        <v>2019</v>
      </c>
      <c r="AL6" s="31">
        <f t="shared" si="0"/>
        <v>2019</v>
      </c>
      <c r="AM6" s="31">
        <f t="shared" si="0"/>
        <v>2019</v>
      </c>
      <c r="AN6" s="31">
        <f t="shared" si="0"/>
        <v>2019</v>
      </c>
      <c r="AO6" s="31">
        <f t="shared" si="0"/>
        <v>2019</v>
      </c>
      <c r="AP6" s="31">
        <f t="shared" si="0"/>
        <v>2019</v>
      </c>
      <c r="AQ6" s="31">
        <f t="shared" si="0"/>
        <v>2019</v>
      </c>
      <c r="AR6" s="31">
        <f t="shared" si="0"/>
        <v>2019</v>
      </c>
      <c r="AS6" s="31">
        <f t="shared" si="0"/>
        <v>2019</v>
      </c>
      <c r="AT6" s="31">
        <f t="shared" si="0"/>
        <v>2019</v>
      </c>
      <c r="AU6" s="31">
        <f t="shared" si="0"/>
        <v>2019</v>
      </c>
      <c r="AV6" s="31">
        <f t="shared" si="0"/>
        <v>2019</v>
      </c>
      <c r="AW6" s="31">
        <f t="shared" si="0"/>
        <v>2019</v>
      </c>
      <c r="AX6" s="31">
        <f t="shared" si="0"/>
        <v>2019</v>
      </c>
      <c r="AY6" s="31">
        <f t="shared" si="0"/>
        <v>2019</v>
      </c>
      <c r="AZ6" s="31">
        <f t="shared" si="0"/>
        <v>2019</v>
      </c>
      <c r="BA6" s="31">
        <f t="shared" si="0"/>
        <v>2019</v>
      </c>
      <c r="BB6" s="31">
        <f t="shared" si="0"/>
        <v>2019</v>
      </c>
      <c r="BC6" s="31">
        <f t="shared" si="0"/>
        <v>2019</v>
      </c>
      <c r="BD6" s="31">
        <f t="shared" si="0"/>
        <v>2019</v>
      </c>
      <c r="BE6" s="31">
        <f t="shared" si="0"/>
        <v>2019</v>
      </c>
      <c r="BF6" s="31">
        <f t="shared" si="0"/>
        <v>2019</v>
      </c>
      <c r="BG6" s="31">
        <f t="shared" si="0"/>
        <v>2019</v>
      </c>
      <c r="BH6" s="31">
        <f t="shared" si="0"/>
        <v>2019</v>
      </c>
      <c r="BI6" s="31">
        <f t="shared" si="0"/>
        <v>2019</v>
      </c>
      <c r="BJ6" s="31">
        <f t="shared" si="0"/>
        <v>2019</v>
      </c>
      <c r="BK6" s="31">
        <f t="shared" si="0"/>
        <v>2019</v>
      </c>
      <c r="BL6" s="31">
        <f t="shared" si="0"/>
        <v>2019</v>
      </c>
      <c r="BM6" s="31">
        <f t="shared" si="0"/>
        <v>2020</v>
      </c>
      <c r="BN6" s="31">
        <f t="shared" si="0"/>
        <v>2020</v>
      </c>
      <c r="BO6" s="31">
        <f t="shared" si="0"/>
        <v>2020</v>
      </c>
      <c r="BP6" s="31">
        <f t="shared" si="0"/>
        <v>2020</v>
      </c>
      <c r="BQ6" s="31">
        <f t="shared" si="0"/>
        <v>2020</v>
      </c>
      <c r="BR6" s="31">
        <f t="shared" si="0"/>
        <v>2020</v>
      </c>
      <c r="BS6" s="31">
        <f t="shared" si="0"/>
        <v>2020</v>
      </c>
      <c r="BT6" s="31">
        <f t="shared" si="0"/>
        <v>2020</v>
      </c>
      <c r="BU6" s="31">
        <f t="shared" si="0"/>
        <v>2020</v>
      </c>
      <c r="BV6" s="31">
        <f t="shared" si="0"/>
        <v>2020</v>
      </c>
      <c r="BW6" s="31">
        <f t="shared" si="0"/>
        <v>2020</v>
      </c>
      <c r="BX6" s="31">
        <f t="shared" si="0"/>
        <v>2020</v>
      </c>
      <c r="BY6" s="31">
        <f t="shared" si="0"/>
        <v>2020</v>
      </c>
    </row>
    <row r="7" spans="1:83" s="39" customFormat="1" ht="13.95" customHeight="1" x14ac:dyDescent="0.2">
      <c r="A7" s="32"/>
      <c r="B7" s="33"/>
      <c r="C7" s="33"/>
      <c r="D7" s="33"/>
      <c r="E7" s="33"/>
      <c r="F7" s="33"/>
      <c r="G7" s="33"/>
      <c r="H7" s="34"/>
      <c r="I7" s="34"/>
      <c r="J7" s="33"/>
      <c r="K7" s="33"/>
      <c r="L7" s="33"/>
      <c r="M7" s="33"/>
      <c r="N7" s="33"/>
      <c r="O7" s="33"/>
      <c r="P7" s="35"/>
      <c r="Q7" s="36"/>
      <c r="R7" s="37" t="str">
        <f>TEXT((DATE(R6,1,3)-WEEKDAY(DATE(R6,1,3))+7*R8),"mmm")</f>
        <v>févr</v>
      </c>
      <c r="S7" s="37" t="str">
        <f t="shared" ref="S7:BY7" si="1">TEXT((DATE(S6,1,3)-WEEKDAY(DATE(S6,1,3))+7*S8),"mmm")</f>
        <v>févr</v>
      </c>
      <c r="T7" s="37" t="str">
        <f t="shared" si="1"/>
        <v>févr</v>
      </c>
      <c r="U7" s="37" t="str">
        <f t="shared" si="1"/>
        <v>mars</v>
      </c>
      <c r="V7" s="37" t="str">
        <f t="shared" si="1"/>
        <v>mars</v>
      </c>
      <c r="W7" s="37" t="str">
        <f t="shared" si="1"/>
        <v>mars</v>
      </c>
      <c r="X7" s="37" t="str">
        <f t="shared" si="1"/>
        <v>mars</v>
      </c>
      <c r="Y7" s="37" t="str">
        <f t="shared" si="1"/>
        <v>mars</v>
      </c>
      <c r="Z7" s="37" t="str">
        <f t="shared" si="1"/>
        <v>avr</v>
      </c>
      <c r="AA7" s="37" t="str">
        <f t="shared" si="1"/>
        <v>avr</v>
      </c>
      <c r="AB7" s="37" t="str">
        <f t="shared" si="1"/>
        <v>avr</v>
      </c>
      <c r="AC7" s="37" t="str">
        <f t="shared" si="1"/>
        <v>avr</v>
      </c>
      <c r="AD7" s="37" t="str">
        <f t="shared" si="1"/>
        <v>mai</v>
      </c>
      <c r="AE7" s="37" t="str">
        <f t="shared" si="1"/>
        <v>mai</v>
      </c>
      <c r="AF7" s="37" t="str">
        <f t="shared" si="1"/>
        <v>mai</v>
      </c>
      <c r="AG7" s="37" t="str">
        <f t="shared" si="1"/>
        <v>mai</v>
      </c>
      <c r="AH7" s="37" t="str">
        <f t="shared" si="1"/>
        <v>juin</v>
      </c>
      <c r="AI7" s="37" t="str">
        <f t="shared" si="1"/>
        <v>juin</v>
      </c>
      <c r="AJ7" s="37" t="str">
        <f t="shared" si="1"/>
        <v>juin</v>
      </c>
      <c r="AK7" s="37" t="str">
        <f t="shared" si="1"/>
        <v>juin</v>
      </c>
      <c r="AL7" s="37" t="str">
        <f t="shared" si="1"/>
        <v>juin</v>
      </c>
      <c r="AM7" s="37" t="str">
        <f t="shared" si="1"/>
        <v>juil</v>
      </c>
      <c r="AN7" s="37" t="str">
        <f t="shared" si="1"/>
        <v>juil</v>
      </c>
      <c r="AO7" s="37" t="str">
        <f t="shared" si="1"/>
        <v>juil</v>
      </c>
      <c r="AP7" s="37" t="str">
        <f t="shared" si="1"/>
        <v>juil</v>
      </c>
      <c r="AQ7" s="37" t="str">
        <f t="shared" si="1"/>
        <v>août</v>
      </c>
      <c r="AR7" s="37" t="str">
        <f t="shared" si="1"/>
        <v>août</v>
      </c>
      <c r="AS7" s="37" t="str">
        <f t="shared" si="1"/>
        <v>août</v>
      </c>
      <c r="AT7" s="37" t="str">
        <f t="shared" si="1"/>
        <v>août</v>
      </c>
      <c r="AU7" s="37" t="str">
        <f t="shared" si="1"/>
        <v>août</v>
      </c>
      <c r="AV7" s="37" t="str">
        <f t="shared" si="1"/>
        <v>sept</v>
      </c>
      <c r="AW7" s="37" t="str">
        <f t="shared" si="1"/>
        <v>sept</v>
      </c>
      <c r="AX7" s="37" t="str">
        <f t="shared" si="1"/>
        <v>sept</v>
      </c>
      <c r="AY7" s="37" t="str">
        <f t="shared" si="1"/>
        <v>sept</v>
      </c>
      <c r="AZ7" s="37" t="str">
        <f t="shared" si="1"/>
        <v>oct</v>
      </c>
      <c r="BA7" s="37" t="str">
        <f t="shared" si="1"/>
        <v>oct</v>
      </c>
      <c r="BB7" s="37" t="str">
        <f t="shared" si="1"/>
        <v>oct</v>
      </c>
      <c r="BC7" s="37" t="str">
        <f t="shared" si="1"/>
        <v>oct</v>
      </c>
      <c r="BD7" s="37" t="str">
        <f t="shared" si="1"/>
        <v>nov</v>
      </c>
      <c r="BE7" s="37" t="str">
        <f t="shared" si="1"/>
        <v>nov</v>
      </c>
      <c r="BF7" s="37" t="str">
        <f t="shared" si="1"/>
        <v>nov</v>
      </c>
      <c r="BG7" s="37" t="str">
        <f t="shared" si="1"/>
        <v>nov</v>
      </c>
      <c r="BH7" s="37" t="str">
        <f t="shared" si="1"/>
        <v>nov</v>
      </c>
      <c r="BI7" s="37" t="str">
        <f t="shared" si="1"/>
        <v>déc</v>
      </c>
      <c r="BJ7" s="37" t="str">
        <f t="shared" si="1"/>
        <v>déc</v>
      </c>
      <c r="BK7" s="37" t="str">
        <f t="shared" si="1"/>
        <v>déc</v>
      </c>
      <c r="BL7" s="37" t="str">
        <f t="shared" si="1"/>
        <v>déc</v>
      </c>
      <c r="BM7" s="37" t="str">
        <f t="shared" si="1"/>
        <v>janv</v>
      </c>
      <c r="BN7" s="37" t="str">
        <f t="shared" si="1"/>
        <v>janv</v>
      </c>
      <c r="BO7" s="37" t="str">
        <f t="shared" si="1"/>
        <v>janv</v>
      </c>
      <c r="BP7" s="37" t="str">
        <f t="shared" si="1"/>
        <v>janv</v>
      </c>
      <c r="BQ7" s="37" t="str">
        <f t="shared" si="1"/>
        <v>févr</v>
      </c>
      <c r="BR7" s="37" t="str">
        <f t="shared" si="1"/>
        <v>févr</v>
      </c>
      <c r="BS7" s="37" t="str">
        <f t="shared" si="1"/>
        <v>févr</v>
      </c>
      <c r="BT7" s="37" t="str">
        <f t="shared" si="1"/>
        <v>févr</v>
      </c>
      <c r="BU7" s="37" t="str">
        <f t="shared" si="1"/>
        <v>févr</v>
      </c>
      <c r="BV7" s="37" t="str">
        <f t="shared" si="1"/>
        <v>mars</v>
      </c>
      <c r="BW7" s="37" t="str">
        <f t="shared" si="1"/>
        <v>mars</v>
      </c>
      <c r="BX7" s="37" t="str">
        <f t="shared" si="1"/>
        <v>mars</v>
      </c>
      <c r="BY7" s="37" t="str">
        <f t="shared" si="1"/>
        <v>mars</v>
      </c>
      <c r="BZ7" s="38"/>
      <c r="CA7" s="38"/>
      <c r="CB7" s="38"/>
      <c r="CC7" s="38"/>
    </row>
    <row r="8" spans="1:83" s="43" customFormat="1" ht="10.199999999999999" customHeight="1" x14ac:dyDescent="0.2">
      <c r="A8" s="145" t="s">
        <v>14</v>
      </c>
      <c r="B8" s="148" t="s">
        <v>15</v>
      </c>
      <c r="C8" s="148" t="s">
        <v>16</v>
      </c>
      <c r="D8" s="148" t="s">
        <v>17</v>
      </c>
      <c r="E8" s="129" t="s">
        <v>18</v>
      </c>
      <c r="F8" s="130"/>
      <c r="G8" s="130"/>
      <c r="H8" s="40"/>
      <c r="I8" s="41"/>
      <c r="J8" s="123" t="s">
        <v>19</v>
      </c>
      <c r="K8" s="131"/>
      <c r="L8" s="131"/>
      <c r="M8" s="131"/>
      <c r="N8" s="124"/>
      <c r="O8" s="132" t="s">
        <v>7</v>
      </c>
      <c r="P8" s="135" t="s">
        <v>20</v>
      </c>
      <c r="Q8" s="36"/>
      <c r="R8" s="42">
        <f>Q3</f>
        <v>6</v>
      </c>
      <c r="S8" s="42">
        <f>VALUE(IF(R8=VLOOKUP(R6,[1]Liste!$A$3:$B$13,2,FALSE),"1",R8+1))</f>
        <v>7</v>
      </c>
      <c r="T8" s="42">
        <f>VALUE(IF(S8=VLOOKUP(S6,[1]Liste!$A$3:$B$13,2,FALSE),"1",S8+1))</f>
        <v>8</v>
      </c>
      <c r="U8" s="42">
        <f>VALUE(IF(T8=VLOOKUP(T6,[1]Liste!$A$3:$B$13,2,FALSE),"1",T8+1))</f>
        <v>9</v>
      </c>
      <c r="V8" s="42">
        <f>VALUE(IF(U8=VLOOKUP(U6,[1]Liste!$A$3:$B$13,2,FALSE),"1",U8+1))</f>
        <v>10</v>
      </c>
      <c r="W8" s="42">
        <f>VALUE(IF(V8=VLOOKUP(V6,[1]Liste!$A$3:$B$13,2,FALSE),"1",V8+1))</f>
        <v>11</v>
      </c>
      <c r="X8" s="42">
        <f>VALUE(IF(W8=VLOOKUP(W6,[1]Liste!$A$3:$B$13,2,FALSE),"1",W8+1))</f>
        <v>12</v>
      </c>
      <c r="Y8" s="42">
        <f>VALUE(IF(X8=VLOOKUP(X6,[1]Liste!$A$3:$B$13,2,FALSE),"1",X8+1))</f>
        <v>13</v>
      </c>
      <c r="Z8" s="42">
        <f>VALUE(IF(Y8=VLOOKUP(Y6,[1]Liste!$A$3:$B$13,2,FALSE),"1",Y8+1))</f>
        <v>14</v>
      </c>
      <c r="AA8" s="42">
        <f>VALUE(IF(Z8=VLOOKUP(Z6,[1]Liste!$A$3:$B$13,2,FALSE),"1",Z8+1))</f>
        <v>15</v>
      </c>
      <c r="AB8" s="42">
        <f>VALUE(IF(AA8=VLOOKUP(AA6,[1]Liste!$A$3:$B$13,2,FALSE),"1",AA8+1))</f>
        <v>16</v>
      </c>
      <c r="AC8" s="42">
        <f>VALUE(IF(AB8=VLOOKUP(AB6,[1]Liste!$A$3:$B$13,2,FALSE),"1",AB8+1))</f>
        <v>17</v>
      </c>
      <c r="AD8" s="42">
        <f>VALUE(IF(AC8=VLOOKUP(AC6,[1]Liste!$A$3:$B$13,2,FALSE),"1",AC8+1))</f>
        <v>18</v>
      </c>
      <c r="AE8" s="42">
        <f>VALUE(IF(AD8=VLOOKUP(AD6,[1]Liste!$A$3:$B$13,2,FALSE),"1",AD8+1))</f>
        <v>19</v>
      </c>
      <c r="AF8" s="42">
        <f>VALUE(IF(AE8=VLOOKUP(AE6,[1]Liste!$A$3:$B$13,2,FALSE),"1",AE8+1))</f>
        <v>20</v>
      </c>
      <c r="AG8" s="42">
        <f>VALUE(IF(AF8=VLOOKUP(AF6,[1]Liste!$A$3:$B$13,2,FALSE),"1",AF8+1))</f>
        <v>21</v>
      </c>
      <c r="AH8" s="42">
        <f>VALUE(IF(AG8=VLOOKUP(AG6,[1]Liste!$A$3:$B$13,2,FALSE),"1",AG8+1))</f>
        <v>22</v>
      </c>
      <c r="AI8" s="42">
        <f>VALUE(IF(AH8=VLOOKUP(AH6,[1]Liste!$A$3:$B$13,2,FALSE),"1",AH8+1))</f>
        <v>23</v>
      </c>
      <c r="AJ8" s="42">
        <f>VALUE(IF(AI8=VLOOKUP(AI6,[1]Liste!$A$3:$B$13,2,FALSE),"1",AI8+1))</f>
        <v>24</v>
      </c>
      <c r="AK8" s="42">
        <f>VALUE(IF(AJ8=VLOOKUP(AJ6,[1]Liste!$A$3:$B$13,2,FALSE),"1",AJ8+1))</f>
        <v>25</v>
      </c>
      <c r="AL8" s="42">
        <f>VALUE(IF(AK8=VLOOKUP(AK6,[1]Liste!$A$3:$B$13,2,FALSE),"1",AK8+1))</f>
        <v>26</v>
      </c>
      <c r="AM8" s="42">
        <f>VALUE(IF(AL8=VLOOKUP(AL6,[1]Liste!$A$3:$B$13,2,FALSE),"1",AL8+1))</f>
        <v>27</v>
      </c>
      <c r="AN8" s="42">
        <f>VALUE(IF(AM8=VLOOKUP(AM6,[1]Liste!$A$3:$B$13,2,FALSE),"1",AM8+1))</f>
        <v>28</v>
      </c>
      <c r="AO8" s="42">
        <f>VALUE(IF(AN8=VLOOKUP(AN6,[1]Liste!$A$3:$B$13,2,FALSE),"1",AN8+1))</f>
        <v>29</v>
      </c>
      <c r="AP8" s="42">
        <f>VALUE(IF(AO8=VLOOKUP(AO6,[1]Liste!$A$3:$B$13,2,FALSE),"1",AO8+1))</f>
        <v>30</v>
      </c>
      <c r="AQ8" s="42">
        <f>VALUE(IF(AP8=VLOOKUP(AP6,[1]Liste!$A$3:$B$13,2,FALSE),"1",AP8+1))</f>
        <v>31</v>
      </c>
      <c r="AR8" s="42">
        <f>VALUE(IF(AQ8=VLOOKUP(AQ6,[1]Liste!$A$3:$B$13,2,FALSE),"1",AQ8+1))</f>
        <v>32</v>
      </c>
      <c r="AS8" s="42">
        <f>VALUE(IF(AR8=VLOOKUP(AR6,[1]Liste!$A$3:$B$13,2,FALSE),"1",AR8+1))</f>
        <v>33</v>
      </c>
      <c r="AT8" s="42">
        <f>VALUE(IF(AS8=VLOOKUP(AS6,[1]Liste!$A$3:$B$13,2,FALSE),"1",AS8+1))</f>
        <v>34</v>
      </c>
      <c r="AU8" s="42">
        <f>VALUE(IF(AT8=VLOOKUP(AT6,[1]Liste!$A$3:$B$13,2,FALSE),"1",AT8+1))</f>
        <v>35</v>
      </c>
      <c r="AV8" s="42">
        <f>VALUE(IF(AU8=VLOOKUP(AU6,[1]Liste!$A$3:$B$13,2,FALSE),"1",AU8+1))</f>
        <v>36</v>
      </c>
      <c r="AW8" s="42">
        <f>VALUE(IF(AV8=VLOOKUP(AV6,[1]Liste!$A$3:$B$13,2,FALSE),"1",AV8+1))</f>
        <v>37</v>
      </c>
      <c r="AX8" s="42">
        <f>VALUE(IF(AW8=VLOOKUP(AW6,[1]Liste!$A$3:$B$13,2,FALSE),"1",AW8+1))</f>
        <v>38</v>
      </c>
      <c r="AY8" s="42">
        <f>VALUE(IF(AX8=VLOOKUP(AX6,[1]Liste!$A$3:$B$13,2,FALSE),"1",AX8+1))</f>
        <v>39</v>
      </c>
      <c r="AZ8" s="42">
        <f>VALUE(IF(AY8=VLOOKUP(AY6,[1]Liste!$A$3:$B$13,2,FALSE),"1",AY8+1))</f>
        <v>40</v>
      </c>
      <c r="BA8" s="42">
        <f>VALUE(IF(AZ8=VLOOKUP(AZ6,[1]Liste!$A$3:$B$13,2,FALSE),"1",AZ8+1))</f>
        <v>41</v>
      </c>
      <c r="BB8" s="42">
        <f>VALUE(IF(BA8=VLOOKUP(BA6,[1]Liste!$A$3:$B$13,2,FALSE),"1",BA8+1))</f>
        <v>42</v>
      </c>
      <c r="BC8" s="42">
        <f>VALUE(IF(BB8=VLOOKUP(BB6,[1]Liste!$A$3:$B$13,2,FALSE),"1",BB8+1))</f>
        <v>43</v>
      </c>
      <c r="BD8" s="42">
        <f>VALUE(IF(BC8=VLOOKUP(BC6,[1]Liste!$A$3:$B$13,2,FALSE),"1",BC8+1))</f>
        <v>44</v>
      </c>
      <c r="BE8" s="42">
        <f>VALUE(IF(BD8=VLOOKUP(BD6,[1]Liste!$A$3:$B$13,2,FALSE),"1",BD8+1))</f>
        <v>45</v>
      </c>
      <c r="BF8" s="42">
        <f>VALUE(IF(BE8=VLOOKUP(BE6,[1]Liste!$A$3:$B$13,2,FALSE),"1",BE8+1))</f>
        <v>46</v>
      </c>
      <c r="BG8" s="42">
        <f>VALUE(IF(BF8=VLOOKUP(BF6,[1]Liste!$A$3:$B$13,2,FALSE),"1",BF8+1))</f>
        <v>47</v>
      </c>
      <c r="BH8" s="42">
        <f>VALUE(IF(BG8=VLOOKUP(BG6,[1]Liste!$A$3:$B$13,2,FALSE),"1",BG8+1))</f>
        <v>48</v>
      </c>
      <c r="BI8" s="42">
        <f>VALUE(IF(BH8=VLOOKUP(BH6,[1]Liste!$A$3:$B$13,2,FALSE),"1",BH8+1))</f>
        <v>49</v>
      </c>
      <c r="BJ8" s="42">
        <f>VALUE(IF(BI8=VLOOKUP(BI6,[1]Liste!$A$3:$B$13,2,FALSE),"1",BI8+1))</f>
        <v>50</v>
      </c>
      <c r="BK8" s="42">
        <f>VALUE(IF(BJ8=VLOOKUP(BJ6,[1]Liste!$A$3:$B$13,2,FALSE),"1",BJ8+1))</f>
        <v>51</v>
      </c>
      <c r="BL8" s="42">
        <f>VALUE(IF(BK8=VLOOKUP(BK6,[1]Liste!$A$3:$B$13,2,FALSE),"1",BK8+1))</f>
        <v>52</v>
      </c>
      <c r="BM8" s="42">
        <f>VALUE(IF(BL8=VLOOKUP(BL6,[1]Liste!$A$3:$B$13,2,FALSE),"1",BL8+1))</f>
        <v>1</v>
      </c>
      <c r="BN8" s="42">
        <f>VALUE(IF(BM8=VLOOKUP(BM6,[1]Liste!$A$3:$B$13,2,FALSE),"1",BM8+1))</f>
        <v>2</v>
      </c>
      <c r="BO8" s="42">
        <f>VALUE(IF(BN8=VLOOKUP(BN6,[1]Liste!$A$3:$B$13,2,FALSE),"1",BN8+1))</f>
        <v>3</v>
      </c>
      <c r="BP8" s="42">
        <f>VALUE(IF(BO8=VLOOKUP(BO6,[1]Liste!$A$3:$B$13,2,FALSE),"1",BO8+1))</f>
        <v>4</v>
      </c>
      <c r="BQ8" s="42">
        <f>VALUE(IF(BP8=VLOOKUP(BP6,[1]Liste!$A$3:$B$13,2,FALSE),"1",BP8+1))</f>
        <v>5</v>
      </c>
      <c r="BR8" s="42">
        <f>VALUE(IF(BQ8=VLOOKUP(BQ6,[1]Liste!$A$3:$B$13,2,FALSE),"1",BQ8+1))</f>
        <v>6</v>
      </c>
      <c r="BS8" s="42">
        <f>VALUE(IF(BR8=VLOOKUP(BR6,[1]Liste!$A$3:$B$13,2,FALSE),"1",BR8+1))</f>
        <v>7</v>
      </c>
      <c r="BT8" s="42">
        <f>VALUE(IF(BS8=VLOOKUP(BS6,[1]Liste!$A$3:$B$13,2,FALSE),"1",BS8+1))</f>
        <v>8</v>
      </c>
      <c r="BU8" s="42">
        <f>VALUE(IF(BT8=VLOOKUP(BT6,[1]Liste!$A$3:$B$13,2,FALSE),"1",BT8+1))</f>
        <v>9</v>
      </c>
      <c r="BV8" s="42">
        <f>VALUE(IF(BU8=VLOOKUP(BU6,[1]Liste!$A$3:$B$13,2,FALSE),"1",BU8+1))</f>
        <v>10</v>
      </c>
      <c r="BW8" s="42">
        <f>VALUE(IF(BV8=VLOOKUP(BV6,[1]Liste!$A$3:$B$13,2,FALSE),"1",BV8+1))</f>
        <v>11</v>
      </c>
      <c r="BX8" s="42">
        <f>VALUE(IF(BW8=VLOOKUP(BW6,[1]Liste!$A$3:$B$13,2,FALSE),"1",BW8+1))</f>
        <v>12</v>
      </c>
      <c r="BY8" s="42">
        <f>VALUE(IF(BX8=VLOOKUP(BX6,[1]Liste!$A$3:$B$13,2,FALSE),"1",BX8+1))</f>
        <v>13</v>
      </c>
      <c r="BZ8" s="118" t="s">
        <v>21</v>
      </c>
      <c r="CA8" s="118" t="s">
        <v>22</v>
      </c>
      <c r="CB8" s="118" t="s">
        <v>6</v>
      </c>
      <c r="CC8" s="118" t="s">
        <v>23</v>
      </c>
      <c r="CD8" s="118" t="s">
        <v>24</v>
      </c>
      <c r="CE8" s="118" t="s">
        <v>15</v>
      </c>
    </row>
    <row r="9" spans="1:83" s="43" customFormat="1" ht="15" customHeight="1" x14ac:dyDescent="0.2">
      <c r="A9" s="146"/>
      <c r="B9" s="149"/>
      <c r="C9" s="149"/>
      <c r="D9" s="149"/>
      <c r="E9" s="123" t="s">
        <v>6</v>
      </c>
      <c r="F9" s="124"/>
      <c r="G9" s="125" t="s">
        <v>24</v>
      </c>
      <c r="H9" s="127" t="s">
        <v>23</v>
      </c>
      <c r="I9" s="128"/>
      <c r="J9" s="123" t="s">
        <v>6</v>
      </c>
      <c r="K9" s="124"/>
      <c r="L9" s="44" t="s">
        <v>24</v>
      </c>
      <c r="M9" s="123" t="s">
        <v>23</v>
      </c>
      <c r="N9" s="124"/>
      <c r="O9" s="133"/>
      <c r="P9" s="136"/>
      <c r="Q9" s="36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119"/>
      <c r="CA9" s="119"/>
      <c r="CB9" s="119"/>
      <c r="CC9" s="119"/>
      <c r="CD9" s="119"/>
      <c r="CE9" s="119"/>
    </row>
    <row r="10" spans="1:83" s="43" customFormat="1" ht="15.6" customHeight="1" x14ac:dyDescent="0.2">
      <c r="A10" s="147"/>
      <c r="B10" s="150"/>
      <c r="C10" s="150"/>
      <c r="D10" s="150"/>
      <c r="E10" s="46" t="s">
        <v>25</v>
      </c>
      <c r="F10" s="46" t="s">
        <v>26</v>
      </c>
      <c r="G10" s="126"/>
      <c r="H10" s="47" t="s">
        <v>25</v>
      </c>
      <c r="I10" s="47" t="s">
        <v>26</v>
      </c>
      <c r="J10" s="46" t="s">
        <v>25</v>
      </c>
      <c r="K10" s="46" t="s">
        <v>26</v>
      </c>
      <c r="L10" s="48"/>
      <c r="M10" s="46" t="s">
        <v>25</v>
      </c>
      <c r="N10" s="49" t="s">
        <v>26</v>
      </c>
      <c r="O10" s="134"/>
      <c r="P10" s="137"/>
      <c r="Q10" s="50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119"/>
      <c r="CA10" s="119"/>
      <c r="CB10" s="119"/>
      <c r="CC10" s="119"/>
      <c r="CD10" s="119"/>
      <c r="CE10" s="119"/>
    </row>
    <row r="11" spans="1:83" s="70" customFormat="1" ht="12.9" customHeight="1" thickBot="1" x14ac:dyDescent="0.25">
      <c r="A11" s="51" t="s">
        <v>27</v>
      </c>
      <c r="B11" s="52" t="s">
        <v>28</v>
      </c>
      <c r="C11" s="53" t="s">
        <v>9</v>
      </c>
      <c r="D11" s="54"/>
      <c r="E11" s="55">
        <v>9</v>
      </c>
      <c r="F11" s="56">
        <v>2019</v>
      </c>
      <c r="G11" s="57"/>
      <c r="H11" s="58">
        <f>IF(E11=VLOOKUP(F11,[1]Liste!$A$3:$B$13,2,FALSE),GANTT!G11,IF((GANTT!E11+GANTT!G11)&gt;VLOOKUP(GANTT!F11,[1]Liste!$A$3:$B$13,2,FALSE),(GANTT!E11+GANTT!G11-VLOOKUP(GANTT!F11,[1]Liste!$A$3:$B$13,2,FALSE)),GANTT!E11+GANTT!G11))</f>
        <v>9</v>
      </c>
      <c r="I11" s="59">
        <f>IF(OR(E11=VLOOKUP(F11,[1]Liste!$A$3:$B$13,2,FALSE),(GANTT!E11+GANTT!G11)&gt;VLOOKUP(F11,[1]Liste!$A$3:$B$13,2,FALSE)),GANTT!F11+1,GANTT!F11)</f>
        <v>2019</v>
      </c>
      <c r="J11" s="60">
        <f t="shared" ref="J11:N19" si="2">VALUE(E11)</f>
        <v>9</v>
      </c>
      <c r="K11" s="61">
        <f t="shared" si="2"/>
        <v>2019</v>
      </c>
      <c r="L11" s="62">
        <f t="shared" si="2"/>
        <v>0</v>
      </c>
      <c r="M11" s="61">
        <f t="shared" si="2"/>
        <v>9</v>
      </c>
      <c r="N11" s="63">
        <f t="shared" si="2"/>
        <v>2019</v>
      </c>
      <c r="O11" s="64">
        <v>1</v>
      </c>
      <c r="P11" s="65" t="str">
        <f t="shared" ref="P11:P34" si="3">IF($O11=100%,"Terminée",IF(AND($M11&lt;$Q$6,$N11&lt;=$Q$5,$O11&lt;100%),"En retard",IF(AND($J11&gt;$Q$6,$K11&gt;=$Q$5),"Non commencée","En cours")))</f>
        <v>Terminée</v>
      </c>
      <c r="Q11" s="66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8" t="str">
        <f>IF(OR($E11&lt;$J11,$H11&lt;$M11),"OK","NO")</f>
        <v>NO</v>
      </c>
      <c r="CA11" s="68" t="str">
        <f t="shared" ref="CA11:CA34" si="4">IF(AND($BZ11="OK",$H11&lt;$M11),"OK",IF($BZ11="NO","","NO"))</f>
        <v/>
      </c>
      <c r="CB11" s="69">
        <f>DATE($K11,1,3)-WEEKDAY(DATE($K11,1,3),3)+7*($J11-1)</f>
        <v>43521</v>
      </c>
      <c r="CC11" s="69">
        <f t="shared" ref="CC11:CC34" si="5">DATE($N11,1,3)-WEEKDAY(DATE($N11,1,3),3)+7*($M11-1)</f>
        <v>43521</v>
      </c>
      <c r="CD11" s="68">
        <f>IF(C11="Jalon",CC11-CB11+1,NA())</f>
        <v>1</v>
      </c>
      <c r="CE11" s="68" t="str">
        <f>IF(C11="Jalon",B11,NA())</f>
        <v>MISE EN ROUTE DU PROJET</v>
      </c>
    </row>
    <row r="12" spans="1:83" s="70" customFormat="1" ht="12.9" customHeight="1" thickBot="1" x14ac:dyDescent="0.25">
      <c r="A12" s="71" t="s">
        <v>29</v>
      </c>
      <c r="B12" s="54" t="s">
        <v>30</v>
      </c>
      <c r="C12" s="53" t="s">
        <v>9</v>
      </c>
      <c r="D12" s="54"/>
      <c r="E12" s="72">
        <v>10</v>
      </c>
      <c r="F12" s="56">
        <v>2019</v>
      </c>
      <c r="G12" s="73">
        <v>3</v>
      </c>
      <c r="H12" s="74">
        <f>IF(E12=VLOOKUP(F12,[1]Liste!$A$3:$B$13,2,FALSE),GANTT!G12,IF((GANTT!E12+GANTT!G12)&gt;VLOOKUP(GANTT!F12,[1]Liste!$A$3:$B$13,2,FALSE),(GANTT!E12+GANTT!G12-VLOOKUP(GANTT!F12,[1]Liste!$A$3:$B$13,2,FALSE)),GANTT!E12+GANTT!G12))</f>
        <v>13</v>
      </c>
      <c r="I12" s="75">
        <f>IF(OR(E12=VLOOKUP(F12,[1]Liste!$A$3:$B$13,2,FALSE),(GANTT!E12+GANTT!G12)&gt;VLOOKUP(F12,[1]Liste!$A$3:$B$13,2,FALSE)),GANTT!F12+1,GANTT!F12)</f>
        <v>2019</v>
      </c>
      <c r="J12" s="76">
        <v>8</v>
      </c>
      <c r="K12" s="77">
        <f t="shared" si="2"/>
        <v>2019</v>
      </c>
      <c r="L12" s="78">
        <f t="shared" si="2"/>
        <v>3</v>
      </c>
      <c r="M12" s="77">
        <v>12</v>
      </c>
      <c r="N12" s="79">
        <f t="shared" si="2"/>
        <v>2019</v>
      </c>
      <c r="O12" s="64">
        <v>1</v>
      </c>
      <c r="P12" s="65" t="str">
        <f t="shared" si="3"/>
        <v>Terminée</v>
      </c>
      <c r="Q12" s="66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8" t="str">
        <f t="shared" ref="BZ12:BZ34" si="6">IF(OR($E12&lt;$J12,$H12&lt;$M12),"OK","NO")</f>
        <v>NO</v>
      </c>
      <c r="CA12" s="68" t="str">
        <f t="shared" si="4"/>
        <v/>
      </c>
      <c r="CB12" s="69">
        <f>DATE($K12,1,3)-WEEKDAY(DATE($K12,1,3),3)+7*($J12-1)</f>
        <v>43514</v>
      </c>
      <c r="CC12" s="69">
        <f t="shared" si="5"/>
        <v>43542</v>
      </c>
      <c r="CD12" s="68">
        <f t="shared" ref="CD12:CD34" si="7">IF(C12="Jalon",CC12-CB12+1,NA())</f>
        <v>29</v>
      </c>
      <c r="CE12" s="68" t="str">
        <f t="shared" ref="CE12:CE34" si="8">IF(C12="Jalon",B12,NA())</f>
        <v>Faisabilité</v>
      </c>
    </row>
    <row r="13" spans="1:83" s="70" customFormat="1" ht="12.6" customHeight="1" thickBot="1" x14ac:dyDescent="0.25">
      <c r="A13" s="71" t="s">
        <v>31</v>
      </c>
      <c r="B13" s="54" t="s">
        <v>32</v>
      </c>
      <c r="C13" s="53" t="s">
        <v>73</v>
      </c>
      <c r="D13" s="54"/>
      <c r="E13" s="72"/>
      <c r="F13" s="56">
        <v>2019</v>
      </c>
      <c r="G13" s="73"/>
      <c r="H13" s="74">
        <f>IF(E13=VLOOKUP(F13,[1]Liste!$A$3:$B$13,2,FALSE),GANTT!G13,IF((GANTT!E13+GANTT!G13)&gt;VLOOKUP(GANTT!F13,[1]Liste!$A$3:$B$13,2,FALSE),(GANTT!E13+GANTT!G13-VLOOKUP(GANTT!F13,[1]Liste!$A$3:$B$13,2,FALSE)),GANTT!E13+GANTT!G13))</f>
        <v>0</v>
      </c>
      <c r="I13" s="75">
        <f>IF(OR(E13=VLOOKUP(F13,[1]Liste!$A$3:$B$13,2,FALSE),(GANTT!E13+GANTT!G13)&gt;VLOOKUP(F13,[1]Liste!$A$3:$B$13,2,FALSE)),GANTT!F13+1,GANTT!F13)</f>
        <v>2019</v>
      </c>
      <c r="J13" s="76">
        <f t="shared" ref="J13:N21" si="9">VALUE(E13)</f>
        <v>0</v>
      </c>
      <c r="K13" s="77">
        <f t="shared" si="2"/>
        <v>2019</v>
      </c>
      <c r="L13" s="78">
        <f t="shared" si="2"/>
        <v>0</v>
      </c>
      <c r="M13" s="77">
        <f t="shared" si="2"/>
        <v>0</v>
      </c>
      <c r="N13" s="79">
        <f t="shared" si="2"/>
        <v>2019</v>
      </c>
      <c r="O13" s="64">
        <v>0</v>
      </c>
      <c r="P13" s="65" t="str">
        <f t="shared" ca="1" si="3"/>
        <v>En retard</v>
      </c>
      <c r="Q13" s="66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8" t="str">
        <f t="shared" si="6"/>
        <v>NO</v>
      </c>
      <c r="CA13" s="68" t="str">
        <f t="shared" si="4"/>
        <v/>
      </c>
      <c r="CB13" s="69" t="e">
        <f>IF(C13="Jalon",DATE($K13,1,3)-WEEKDAY(DATE($K13,1,3),3)+7*($J13-1),NA())</f>
        <v>#N/A</v>
      </c>
      <c r="CC13" s="69">
        <f t="shared" si="5"/>
        <v>43458</v>
      </c>
      <c r="CD13" s="68" t="e">
        <f t="shared" si="7"/>
        <v>#N/A</v>
      </c>
      <c r="CE13" s="68" t="e">
        <f t="shared" si="8"/>
        <v>#N/A</v>
      </c>
    </row>
    <row r="14" spans="1:83" s="70" customFormat="1" ht="12.9" customHeight="1" thickBot="1" x14ac:dyDescent="0.25">
      <c r="A14" s="71" t="s">
        <v>33</v>
      </c>
      <c r="B14" s="54" t="s">
        <v>34</v>
      </c>
      <c r="C14" s="53" t="s">
        <v>73</v>
      </c>
      <c r="D14" s="54"/>
      <c r="E14" s="72"/>
      <c r="F14" s="56">
        <v>2019</v>
      </c>
      <c r="G14" s="73"/>
      <c r="H14" s="74">
        <f>IF(E14=VLOOKUP(F14,[1]Liste!$A$3:$B$13,2,FALSE),GANTT!G14,IF((GANTT!E14+GANTT!G14)&gt;VLOOKUP(GANTT!F14,[1]Liste!$A$3:$B$13,2,FALSE),(GANTT!E14+GANTT!G14-VLOOKUP(GANTT!F14,[1]Liste!$A$3:$B$13,2,FALSE)),GANTT!E14+GANTT!G14))</f>
        <v>0</v>
      </c>
      <c r="I14" s="75">
        <f>IF(OR(E14=VLOOKUP(F14,[1]Liste!$A$3:$B$13,2,FALSE),(GANTT!E14+GANTT!G14)&gt;VLOOKUP(F14,[1]Liste!$A$3:$B$13,2,FALSE)),GANTT!F14+1,GANTT!F14)</f>
        <v>2019</v>
      </c>
      <c r="J14" s="76">
        <f t="shared" si="9"/>
        <v>0</v>
      </c>
      <c r="K14" s="77">
        <f t="shared" si="2"/>
        <v>2019</v>
      </c>
      <c r="L14" s="78">
        <f t="shared" si="2"/>
        <v>0</v>
      </c>
      <c r="M14" s="77">
        <f t="shared" si="2"/>
        <v>0</v>
      </c>
      <c r="N14" s="79">
        <f t="shared" si="2"/>
        <v>2019</v>
      </c>
      <c r="O14" s="64">
        <v>0</v>
      </c>
      <c r="P14" s="65" t="str">
        <f t="shared" ca="1" si="3"/>
        <v>En retard</v>
      </c>
      <c r="Q14" s="66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8" t="str">
        <f t="shared" si="6"/>
        <v>NO</v>
      </c>
      <c r="CA14" s="68" t="str">
        <f t="shared" si="4"/>
        <v/>
      </c>
      <c r="CB14" s="69" t="e">
        <f t="shared" ref="CB14:CB34" si="10">IF(C14="Jalon",DATE($K14,1,3)-WEEKDAY(DATE($K14,1,3),3)+7*($J14-1),NA())</f>
        <v>#N/A</v>
      </c>
      <c r="CC14" s="69">
        <f t="shared" si="5"/>
        <v>43458</v>
      </c>
      <c r="CD14" s="68" t="e">
        <f t="shared" si="7"/>
        <v>#N/A</v>
      </c>
      <c r="CE14" s="68" t="e">
        <f t="shared" si="8"/>
        <v>#N/A</v>
      </c>
    </row>
    <row r="15" spans="1:83" s="70" customFormat="1" ht="12.9" customHeight="1" thickBot="1" x14ac:dyDescent="0.25">
      <c r="A15" s="71" t="s">
        <v>35</v>
      </c>
      <c r="B15" s="54" t="s">
        <v>36</v>
      </c>
      <c r="C15" s="53" t="s">
        <v>9</v>
      </c>
      <c r="D15" s="54"/>
      <c r="E15" s="72"/>
      <c r="F15" s="56">
        <v>2019</v>
      </c>
      <c r="G15" s="73"/>
      <c r="H15" s="74">
        <f>IF(E15=VLOOKUP(F15,[1]Liste!$A$3:$B$13,2,FALSE),GANTT!G15,IF((GANTT!E15+GANTT!G15)&gt;VLOOKUP(GANTT!F15,[1]Liste!$A$3:$B$13,2,FALSE),(GANTT!E15+GANTT!G15-VLOOKUP(GANTT!F15,[1]Liste!$A$3:$B$13,2,FALSE)),GANTT!E15+GANTT!G15))</f>
        <v>0</v>
      </c>
      <c r="I15" s="75">
        <f>IF(OR(E15=VLOOKUP(F15,[1]Liste!$A$3:$B$13,2,FALSE),(GANTT!E15+GANTT!G15)&gt;VLOOKUP(F15,[1]Liste!$A$3:$B$13,2,FALSE)),GANTT!F15+1,GANTT!F15)</f>
        <v>2019</v>
      </c>
      <c r="J15" s="76">
        <f t="shared" si="9"/>
        <v>0</v>
      </c>
      <c r="K15" s="77">
        <f t="shared" si="2"/>
        <v>2019</v>
      </c>
      <c r="L15" s="78">
        <f t="shared" si="2"/>
        <v>0</v>
      </c>
      <c r="M15" s="77">
        <f t="shared" si="2"/>
        <v>0</v>
      </c>
      <c r="N15" s="79">
        <f t="shared" si="2"/>
        <v>2019</v>
      </c>
      <c r="O15" s="64">
        <v>0</v>
      </c>
      <c r="P15" s="65" t="str">
        <f t="shared" ca="1" si="3"/>
        <v>En retard</v>
      </c>
      <c r="Q15" s="66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8" t="str">
        <f t="shared" si="6"/>
        <v>NO</v>
      </c>
      <c r="CA15" s="68" t="str">
        <f t="shared" si="4"/>
        <v/>
      </c>
      <c r="CB15" s="69">
        <f t="shared" si="10"/>
        <v>43458</v>
      </c>
      <c r="CC15" s="69">
        <f t="shared" si="5"/>
        <v>43458</v>
      </c>
      <c r="CD15" s="68">
        <f t="shared" si="7"/>
        <v>1</v>
      </c>
      <c r="CE15" s="68" t="str">
        <f t="shared" si="8"/>
        <v>Finalisation du CDC</v>
      </c>
    </row>
    <row r="16" spans="1:83" ht="12.9" customHeight="1" thickBot="1" x14ac:dyDescent="0.25">
      <c r="A16" s="80" t="s">
        <v>37</v>
      </c>
      <c r="B16" s="81" t="s">
        <v>38</v>
      </c>
      <c r="C16" s="53" t="s">
        <v>9</v>
      </c>
      <c r="D16" s="82"/>
      <c r="E16" s="83"/>
      <c r="F16" s="56">
        <v>2019</v>
      </c>
      <c r="G16" s="84"/>
      <c r="H16" s="85">
        <f>IF(E16=VLOOKUP(F16,[1]Liste!$A$3:$B$13,2,FALSE),GANTT!G16,IF((GANTT!E16+GANTT!G16)&gt;VLOOKUP(GANTT!F16,[1]Liste!$A$3:$B$13,2,FALSE),(GANTT!E16+GANTT!G16-VLOOKUP(GANTT!F16,[1]Liste!$A$3:$B$13,2,FALSE)),GANTT!E16+GANTT!G16))</f>
        <v>0</v>
      </c>
      <c r="I16" s="59">
        <f>IF(OR(E16=VLOOKUP(F16,[1]Liste!$A$3:$B$13,2,FALSE),(GANTT!E16+GANTT!G16)&gt;VLOOKUP(F16,[1]Liste!$A$3:$B$13,2,FALSE)),GANTT!F16+1,GANTT!F16)</f>
        <v>2019</v>
      </c>
      <c r="J16" s="60">
        <f t="shared" si="9"/>
        <v>0</v>
      </c>
      <c r="K16" s="62">
        <f t="shared" si="2"/>
        <v>2019</v>
      </c>
      <c r="L16" s="78">
        <f t="shared" si="2"/>
        <v>0</v>
      </c>
      <c r="M16" s="62">
        <f t="shared" si="2"/>
        <v>0</v>
      </c>
      <c r="N16" s="63">
        <f t="shared" si="2"/>
        <v>2019</v>
      </c>
      <c r="O16" s="64">
        <v>0</v>
      </c>
      <c r="P16" s="65" t="str">
        <f t="shared" ca="1" si="3"/>
        <v>En retard</v>
      </c>
      <c r="Q16" s="66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8" t="str">
        <f t="shared" si="6"/>
        <v>NO</v>
      </c>
      <c r="CA16" s="68" t="str">
        <f t="shared" si="4"/>
        <v/>
      </c>
      <c r="CB16" s="69">
        <f t="shared" si="10"/>
        <v>43458</v>
      </c>
      <c r="CC16" s="69">
        <f t="shared" si="5"/>
        <v>43458</v>
      </c>
      <c r="CD16" s="68">
        <f t="shared" si="7"/>
        <v>1</v>
      </c>
      <c r="CE16" s="68" t="str">
        <f t="shared" si="8"/>
        <v>GENIE CIVIL</v>
      </c>
    </row>
    <row r="17" spans="1:83" ht="12.9" customHeight="1" thickBot="1" x14ac:dyDescent="0.25">
      <c r="A17" s="86" t="s">
        <v>37</v>
      </c>
      <c r="B17" s="82" t="s">
        <v>39</v>
      </c>
      <c r="C17" s="53" t="s">
        <v>73</v>
      </c>
      <c r="D17" s="82"/>
      <c r="E17" s="83"/>
      <c r="F17" s="56">
        <v>2019</v>
      </c>
      <c r="G17" s="84"/>
      <c r="H17" s="85">
        <f>IF(E17=VLOOKUP(F17,[1]Liste!$A$3:$B$13,2,FALSE),GANTT!G17,IF((GANTT!E17+GANTT!G17)&gt;VLOOKUP(GANTT!F17,[1]Liste!$A$3:$B$13,2,FALSE),(GANTT!E17+GANTT!G17-VLOOKUP(GANTT!F17,[1]Liste!$A$3:$B$13,2,FALSE)),GANTT!E17+GANTT!G17))</f>
        <v>0</v>
      </c>
      <c r="I17" s="59">
        <f>IF(OR(E17=VLOOKUP(F17,[1]Liste!$A$3:$B$13,2,FALSE),(GANTT!E17+GANTT!G17)&gt;VLOOKUP(F17,[1]Liste!$A$3:$B$13,2,FALSE)),GANTT!F17+1,GANTT!F17)</f>
        <v>2019</v>
      </c>
      <c r="J17" s="60">
        <f t="shared" si="9"/>
        <v>0</v>
      </c>
      <c r="K17" s="62">
        <f t="shared" si="2"/>
        <v>2019</v>
      </c>
      <c r="L17" s="78">
        <f t="shared" si="2"/>
        <v>0</v>
      </c>
      <c r="M17" s="62">
        <f t="shared" si="2"/>
        <v>0</v>
      </c>
      <c r="N17" s="63">
        <f t="shared" si="2"/>
        <v>2019</v>
      </c>
      <c r="O17" s="64">
        <v>0</v>
      </c>
      <c r="P17" s="65" t="str">
        <f t="shared" ca="1" si="3"/>
        <v>En retard</v>
      </c>
      <c r="Q17" s="66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8" t="str">
        <f t="shared" si="6"/>
        <v>NO</v>
      </c>
      <c r="CA17" s="68" t="str">
        <f t="shared" si="4"/>
        <v/>
      </c>
      <c r="CB17" s="69" t="e">
        <f t="shared" si="10"/>
        <v>#N/A</v>
      </c>
      <c r="CC17" s="69">
        <f t="shared" si="5"/>
        <v>43458</v>
      </c>
      <c r="CD17" s="68" t="e">
        <f t="shared" si="7"/>
        <v>#N/A</v>
      </c>
      <c r="CE17" s="68" t="e">
        <f t="shared" si="8"/>
        <v>#N/A</v>
      </c>
    </row>
    <row r="18" spans="1:83" ht="12.9" customHeight="1" thickBot="1" x14ac:dyDescent="0.25">
      <c r="A18" s="86" t="s">
        <v>37</v>
      </c>
      <c r="B18" s="82" t="s">
        <v>40</v>
      </c>
      <c r="C18" s="53" t="s">
        <v>9</v>
      </c>
      <c r="D18" s="82"/>
      <c r="E18" s="83"/>
      <c r="F18" s="56">
        <v>2019</v>
      </c>
      <c r="G18" s="84"/>
      <c r="H18" s="85">
        <f>IF(E18=VLOOKUP(F18,[1]Liste!$A$3:$B$13,2,FALSE),GANTT!G18,IF((GANTT!E18+GANTT!G18)&gt;VLOOKUP(GANTT!F18,[1]Liste!$A$3:$B$13,2,FALSE),(GANTT!E18+GANTT!G18-VLOOKUP(GANTT!F18,[1]Liste!$A$3:$B$13,2,FALSE)),GANTT!E18+GANTT!G18))</f>
        <v>0</v>
      </c>
      <c r="I18" s="59">
        <f>IF(OR(E18=VLOOKUP(F18,[1]Liste!$A$3:$B$13,2,FALSE),(GANTT!E18+GANTT!G18)&gt;VLOOKUP(F18,[1]Liste!$A$3:$B$13,2,FALSE)),GANTT!F18+1,GANTT!F18)</f>
        <v>2019</v>
      </c>
      <c r="J18" s="60">
        <f t="shared" si="9"/>
        <v>0</v>
      </c>
      <c r="K18" s="62">
        <f t="shared" si="2"/>
        <v>2019</v>
      </c>
      <c r="L18" s="78">
        <f t="shared" si="2"/>
        <v>0</v>
      </c>
      <c r="M18" s="62">
        <f t="shared" si="2"/>
        <v>0</v>
      </c>
      <c r="N18" s="63">
        <f t="shared" si="2"/>
        <v>2019</v>
      </c>
      <c r="O18" s="64">
        <v>0</v>
      </c>
      <c r="P18" s="65" t="str">
        <f t="shared" ca="1" si="3"/>
        <v>En retard</v>
      </c>
      <c r="Q18" s="66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8" t="str">
        <f t="shared" si="6"/>
        <v>NO</v>
      </c>
      <c r="CA18" s="68" t="str">
        <f t="shared" si="4"/>
        <v/>
      </c>
      <c r="CB18" s="69">
        <f t="shared" si="10"/>
        <v>43458</v>
      </c>
      <c r="CC18" s="69">
        <f t="shared" si="5"/>
        <v>43458</v>
      </c>
      <c r="CD18" s="68">
        <f t="shared" si="7"/>
        <v>1</v>
      </c>
      <c r="CE18" s="68" t="str">
        <f t="shared" si="8"/>
        <v>Dépôt de Permis de construire</v>
      </c>
    </row>
    <row r="19" spans="1:83" ht="12.9" customHeight="1" thickBot="1" x14ac:dyDescent="0.25">
      <c r="A19" s="80">
        <v>3</v>
      </c>
      <c r="B19" s="81" t="s">
        <v>41</v>
      </c>
      <c r="C19" s="53" t="s">
        <v>9</v>
      </c>
      <c r="D19" s="82"/>
      <c r="E19" s="83"/>
      <c r="F19" s="56">
        <v>2019</v>
      </c>
      <c r="G19" s="84"/>
      <c r="H19" s="85">
        <f>IF(E19=VLOOKUP(F19,[1]Liste!$A$3:$B$13,2,FALSE),GANTT!G19,IF((GANTT!E19+GANTT!G19)&gt;VLOOKUP(GANTT!F19,[1]Liste!$A$3:$B$13,2,FALSE),(GANTT!E19+GANTT!G19-VLOOKUP(GANTT!F19,[1]Liste!$A$3:$B$13,2,FALSE)),GANTT!E19+GANTT!G19))</f>
        <v>0</v>
      </c>
      <c r="I19" s="59">
        <f>IF(OR(E19=VLOOKUP(F19,[1]Liste!$A$3:$B$13,2,FALSE),(GANTT!E19+GANTT!G19)&gt;VLOOKUP(F19,[1]Liste!$A$3:$B$13,2,FALSE)),GANTT!F19+1,GANTT!F19)</f>
        <v>2019</v>
      </c>
      <c r="J19" s="60">
        <f t="shared" si="9"/>
        <v>0</v>
      </c>
      <c r="K19" s="62">
        <f t="shared" si="2"/>
        <v>2019</v>
      </c>
      <c r="L19" s="78">
        <f t="shared" si="2"/>
        <v>0</v>
      </c>
      <c r="M19" s="62">
        <f t="shared" si="2"/>
        <v>0</v>
      </c>
      <c r="N19" s="63">
        <f t="shared" si="2"/>
        <v>2019</v>
      </c>
      <c r="O19" s="64">
        <v>0</v>
      </c>
      <c r="P19" s="65" t="str">
        <f t="shared" ca="1" si="3"/>
        <v>En retard</v>
      </c>
      <c r="Q19" s="66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8" t="str">
        <f t="shared" si="6"/>
        <v>NO</v>
      </c>
      <c r="CA19" s="68" t="str">
        <f t="shared" si="4"/>
        <v/>
      </c>
      <c r="CB19" s="69">
        <f t="shared" si="10"/>
        <v>43458</v>
      </c>
      <c r="CC19" s="69">
        <f t="shared" si="5"/>
        <v>43458</v>
      </c>
      <c r="CD19" s="68">
        <f t="shared" si="7"/>
        <v>1</v>
      </c>
      <c r="CE19" s="68" t="str">
        <f t="shared" si="8"/>
        <v>PROCESS</v>
      </c>
    </row>
    <row r="20" spans="1:83" ht="12.9" customHeight="1" x14ac:dyDescent="0.2">
      <c r="A20" s="86" t="s">
        <v>42</v>
      </c>
      <c r="B20" s="82" t="s">
        <v>43</v>
      </c>
      <c r="C20" s="53" t="s">
        <v>73</v>
      </c>
      <c r="D20" s="82"/>
      <c r="E20" s="83"/>
      <c r="F20" s="56">
        <v>2019</v>
      </c>
      <c r="G20" s="84"/>
      <c r="H20" s="85">
        <f>IF(E20=VLOOKUP(F20,[1]Liste!$A$3:$B$13,2,FALSE),GANTT!G20,IF((GANTT!E20+GANTT!G20)&gt;VLOOKUP(GANTT!F20,[1]Liste!$A$3:$B$13,2,FALSE),(GANTT!E20+GANTT!G20-VLOOKUP(GANTT!F20,[1]Liste!$A$3:$B$13,2,FALSE)),GANTT!E20+GANTT!G20))</f>
        <v>0</v>
      </c>
      <c r="I20" s="59">
        <f>IF(OR(E20=VLOOKUP(F20,[1]Liste!$A$3:$B$13,2,FALSE),(GANTT!E20+GANTT!G20)&gt;VLOOKUP(F20,[1]Liste!$A$3:$B$13,2,FALSE)),GANTT!F20+1,GANTT!F20)</f>
        <v>2019</v>
      </c>
      <c r="J20" s="60">
        <f t="shared" si="9"/>
        <v>0</v>
      </c>
      <c r="K20" s="62">
        <f t="shared" si="9"/>
        <v>2019</v>
      </c>
      <c r="L20" s="78">
        <f t="shared" si="9"/>
        <v>0</v>
      </c>
      <c r="M20" s="62">
        <f t="shared" si="9"/>
        <v>0</v>
      </c>
      <c r="N20" s="63">
        <f t="shared" si="9"/>
        <v>2019</v>
      </c>
      <c r="O20" s="64">
        <v>0</v>
      </c>
      <c r="P20" s="65" t="str">
        <f t="shared" ca="1" si="3"/>
        <v>En retard</v>
      </c>
      <c r="Q20" s="66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8" t="str">
        <f t="shared" si="6"/>
        <v>NO</v>
      </c>
      <c r="CA20" s="68" t="str">
        <f t="shared" si="4"/>
        <v/>
      </c>
      <c r="CB20" s="69" t="e">
        <f t="shared" si="10"/>
        <v>#N/A</v>
      </c>
      <c r="CC20" s="69">
        <f t="shared" si="5"/>
        <v>43458</v>
      </c>
      <c r="CD20" s="68" t="e">
        <f t="shared" si="7"/>
        <v>#N/A</v>
      </c>
      <c r="CE20" s="68" t="e">
        <f t="shared" si="8"/>
        <v>#N/A</v>
      </c>
    </row>
    <row r="21" spans="1:83" ht="12.9" customHeight="1" x14ac:dyDescent="0.2">
      <c r="A21" s="86">
        <v>4.0999999999999996</v>
      </c>
      <c r="B21" s="82" t="s">
        <v>44</v>
      </c>
      <c r="C21" s="53" t="s">
        <v>9</v>
      </c>
      <c r="D21" s="82"/>
      <c r="E21" s="87"/>
      <c r="F21" s="56">
        <v>2019</v>
      </c>
      <c r="G21" s="88"/>
      <c r="H21" s="89">
        <f>IF(E21=VLOOKUP(F21,[1]Liste!$A$3:$B$13,2,FALSE),GANTT!G21,IF((GANTT!E21+GANTT!G21)&gt;VLOOKUP(GANTT!F21,[1]Liste!$A$3:$B$13,2,FALSE),(GANTT!E21+GANTT!G21-VLOOKUP(GANTT!F21,[1]Liste!$A$3:$B$13,2,FALSE)),GANTT!E21+GANTT!G21))</f>
        <v>0</v>
      </c>
      <c r="I21" s="90">
        <f>IF(OR(E21=VLOOKUP(F21,[1]Liste!$A$3:$B$13,2,FALSE),(GANTT!E21+GANTT!G21)&gt;VLOOKUP(F21,[1]Liste!$A$3:$B$13,2,FALSE)),GANTT!F21+1,GANTT!F21)</f>
        <v>2019</v>
      </c>
      <c r="J21" s="91">
        <f t="shared" si="9"/>
        <v>0</v>
      </c>
      <c r="K21" s="88">
        <f t="shared" si="9"/>
        <v>2019</v>
      </c>
      <c r="L21" s="88">
        <f t="shared" si="9"/>
        <v>0</v>
      </c>
      <c r="M21" s="88">
        <f t="shared" si="9"/>
        <v>0</v>
      </c>
      <c r="N21" s="92">
        <f t="shared" si="9"/>
        <v>2019</v>
      </c>
      <c r="O21" s="64">
        <v>0</v>
      </c>
      <c r="P21" s="65" t="str">
        <f t="shared" ca="1" si="3"/>
        <v>En retard</v>
      </c>
      <c r="Q21" s="66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8" t="str">
        <f t="shared" si="6"/>
        <v>NO</v>
      </c>
      <c r="CA21" s="68" t="str">
        <f t="shared" si="4"/>
        <v/>
      </c>
      <c r="CB21" s="69">
        <f t="shared" si="10"/>
        <v>43458</v>
      </c>
      <c r="CC21" s="69">
        <f t="shared" si="5"/>
        <v>43458</v>
      </c>
      <c r="CD21" s="68">
        <f t="shared" si="7"/>
        <v>1</v>
      </c>
      <c r="CE21" s="68" t="str">
        <f t="shared" si="8"/>
        <v>Montage</v>
      </c>
    </row>
    <row r="22" spans="1:83" ht="12.9" customHeight="1" x14ac:dyDescent="0.2">
      <c r="A22" s="86">
        <v>5.0999999999999996</v>
      </c>
      <c r="B22" s="82" t="s">
        <v>45</v>
      </c>
      <c r="C22" s="53" t="s">
        <v>73</v>
      </c>
      <c r="D22" s="82"/>
      <c r="E22" s="87"/>
      <c r="F22" s="56">
        <v>2019</v>
      </c>
      <c r="G22" s="88"/>
      <c r="H22" s="89">
        <f>IF(E22=VLOOKUP(F22,[1]Liste!$A$3:$B$13,2,FALSE),GANTT!G22,IF((GANTT!E22+GANTT!G22)&gt;VLOOKUP(GANTT!F22,[1]Liste!$A$3:$B$13,2,FALSE),(GANTT!E22+GANTT!G22-VLOOKUP(GANTT!F22,[1]Liste!$A$3:$B$13,2,FALSE)),GANTT!E22+GANTT!G22))</f>
        <v>0</v>
      </c>
      <c r="I22" s="90">
        <f>IF(OR(E22=VLOOKUP(F22,[1]Liste!$A$3:$B$13,2,FALSE),(GANTT!E22+GANTT!G22)&gt;VLOOKUP(F22,[1]Liste!$A$3:$B$13,2,FALSE)),GANTT!F22+1,GANTT!F22)</f>
        <v>2019</v>
      </c>
      <c r="J22" s="87">
        <f>VALUE(E22)</f>
        <v>0</v>
      </c>
      <c r="K22" s="88">
        <f t="shared" ref="K22:M34" si="11">VALUE(F22)</f>
        <v>2019</v>
      </c>
      <c r="L22" s="88">
        <f t="shared" si="11"/>
        <v>0</v>
      </c>
      <c r="M22" s="88">
        <f>VALUE(H22)</f>
        <v>0</v>
      </c>
      <c r="N22" s="92">
        <f t="shared" ref="N22:N34" si="12">VALUE(I22)</f>
        <v>2019</v>
      </c>
      <c r="O22" s="64">
        <v>0</v>
      </c>
      <c r="P22" s="65" t="str">
        <f t="shared" ca="1" si="3"/>
        <v>En retard</v>
      </c>
      <c r="Q22" s="66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8" t="str">
        <f t="shared" si="6"/>
        <v>NO</v>
      </c>
      <c r="CA22" s="68" t="str">
        <f t="shared" si="4"/>
        <v/>
      </c>
      <c r="CB22" s="69" t="e">
        <f t="shared" si="10"/>
        <v>#N/A</v>
      </c>
      <c r="CC22" s="69">
        <f t="shared" si="5"/>
        <v>43458</v>
      </c>
      <c r="CD22" s="68" t="e">
        <f t="shared" si="7"/>
        <v>#N/A</v>
      </c>
      <c r="CE22" s="68" t="e">
        <f t="shared" si="8"/>
        <v>#N/A</v>
      </c>
    </row>
    <row r="23" spans="1:83" ht="12.9" customHeight="1" x14ac:dyDescent="0.2">
      <c r="A23" s="86">
        <v>6.1</v>
      </c>
      <c r="B23" s="82" t="s">
        <v>46</v>
      </c>
      <c r="C23" s="53" t="s">
        <v>9</v>
      </c>
      <c r="D23" s="82"/>
      <c r="E23" s="87"/>
      <c r="F23" s="56">
        <v>2019</v>
      </c>
      <c r="G23" s="88"/>
      <c r="H23" s="89">
        <f>IF(E23=VLOOKUP(F23,[1]Liste!$A$3:$B$13,2,FALSE),GANTT!G23,IF((GANTT!E23+GANTT!G23)&gt;VLOOKUP(GANTT!F23,[1]Liste!$A$3:$B$13,2,FALSE),(GANTT!E23+GANTT!G23-VLOOKUP(GANTT!F23,[1]Liste!$A$3:$B$13,2,FALSE)),GANTT!E23+GANTT!G23))</f>
        <v>0</v>
      </c>
      <c r="I23" s="90">
        <f>IF(OR(E23=VLOOKUP(F23,[1]Liste!$A$3:$B$13,2,FALSE),(GANTT!E23+GANTT!G23)&gt;VLOOKUP(F23,[1]Liste!$A$3:$B$13,2,FALSE)),GANTT!F23+1,GANTT!F23)</f>
        <v>2019</v>
      </c>
      <c r="J23" s="87">
        <f t="shared" ref="J23:J34" si="13">VALUE(E23)</f>
        <v>0</v>
      </c>
      <c r="K23" s="88">
        <f t="shared" si="11"/>
        <v>2019</v>
      </c>
      <c r="L23" s="88">
        <f t="shared" si="11"/>
        <v>0</v>
      </c>
      <c r="M23" s="88">
        <f t="shared" si="11"/>
        <v>0</v>
      </c>
      <c r="N23" s="92">
        <f t="shared" si="12"/>
        <v>2019</v>
      </c>
      <c r="O23" s="64">
        <v>0</v>
      </c>
      <c r="P23" s="65" t="str">
        <f t="shared" ca="1" si="3"/>
        <v>En retard</v>
      </c>
      <c r="Q23" s="66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8" t="str">
        <f t="shared" si="6"/>
        <v>NO</v>
      </c>
      <c r="CA23" s="68" t="str">
        <f t="shared" si="4"/>
        <v/>
      </c>
      <c r="CB23" s="69">
        <f t="shared" si="10"/>
        <v>43458</v>
      </c>
      <c r="CC23" s="69">
        <f t="shared" si="5"/>
        <v>43458</v>
      </c>
      <c r="CD23" s="68">
        <f t="shared" si="7"/>
        <v>1</v>
      </c>
      <c r="CE23" s="68" t="str">
        <f t="shared" si="8"/>
        <v>Test interne</v>
      </c>
    </row>
    <row r="24" spans="1:83" ht="12.9" customHeight="1" x14ac:dyDescent="0.2">
      <c r="A24" s="80" t="s">
        <v>47</v>
      </c>
      <c r="B24" s="81" t="s">
        <v>48</v>
      </c>
      <c r="C24" s="53" t="s">
        <v>9</v>
      </c>
      <c r="D24" s="82"/>
      <c r="E24" s="87"/>
      <c r="F24" s="56">
        <v>2019</v>
      </c>
      <c r="G24" s="88"/>
      <c r="H24" s="89">
        <f>IF(E24=VLOOKUP(F24,[1]Liste!$A$3:$B$13,2,FALSE),GANTT!G24,IF((GANTT!E24+GANTT!G24)&gt;VLOOKUP(GANTT!F24,[1]Liste!$A$3:$B$13,2,FALSE),(GANTT!E24+GANTT!G24-VLOOKUP(GANTT!F24,[1]Liste!$A$3:$B$13,2,FALSE)),GANTT!E24+GANTT!G24))</f>
        <v>0</v>
      </c>
      <c r="I24" s="90">
        <f>IF(OR(E24=VLOOKUP(F24,[1]Liste!$A$3:$B$13,2,FALSE),(GANTT!E24+GANTT!G24)&gt;VLOOKUP(F24,[1]Liste!$A$3:$B$13,2,FALSE)),GANTT!F24+1,GANTT!F24)</f>
        <v>2019</v>
      </c>
      <c r="J24" s="87">
        <f t="shared" si="13"/>
        <v>0</v>
      </c>
      <c r="K24" s="88">
        <f t="shared" si="11"/>
        <v>2019</v>
      </c>
      <c r="L24" s="88">
        <f t="shared" si="11"/>
        <v>0</v>
      </c>
      <c r="M24" s="88">
        <f t="shared" si="11"/>
        <v>0</v>
      </c>
      <c r="N24" s="92">
        <f t="shared" si="12"/>
        <v>2019</v>
      </c>
      <c r="O24" s="64">
        <v>0</v>
      </c>
      <c r="P24" s="65" t="str">
        <f t="shared" ca="1" si="3"/>
        <v>En retard</v>
      </c>
      <c r="Q24" s="66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8" t="str">
        <f t="shared" si="6"/>
        <v>NO</v>
      </c>
      <c r="CA24" s="68" t="str">
        <f t="shared" si="4"/>
        <v/>
      </c>
      <c r="CB24" s="69">
        <f t="shared" si="10"/>
        <v>43458</v>
      </c>
      <c r="CC24" s="69">
        <f t="shared" si="5"/>
        <v>43458</v>
      </c>
      <c r="CD24" s="68">
        <f t="shared" si="7"/>
        <v>1</v>
      </c>
      <c r="CE24" s="68" t="str">
        <f t="shared" si="8"/>
        <v>MACHINE</v>
      </c>
    </row>
    <row r="25" spans="1:83" ht="12.9" customHeight="1" x14ac:dyDescent="0.2">
      <c r="A25" s="86" t="s">
        <v>42</v>
      </c>
      <c r="B25" s="82" t="s">
        <v>49</v>
      </c>
      <c r="C25" s="53" t="s">
        <v>9</v>
      </c>
      <c r="D25" s="82"/>
      <c r="E25" s="87"/>
      <c r="F25" s="56">
        <v>2019</v>
      </c>
      <c r="G25" s="88"/>
      <c r="H25" s="89">
        <f>IF(E25=VLOOKUP(F25,[1]Liste!$A$3:$B$13,2,FALSE),GANTT!G25,IF((GANTT!E25+GANTT!G25)&gt;VLOOKUP(GANTT!F25,[1]Liste!$A$3:$B$13,2,FALSE),(GANTT!E25+GANTT!G25-VLOOKUP(GANTT!F25,[1]Liste!$A$3:$B$13,2,FALSE)),GANTT!E25+GANTT!G25))</f>
        <v>0</v>
      </c>
      <c r="I25" s="90">
        <f>IF(OR(E25=VLOOKUP(F25,[1]Liste!$A$3:$B$13,2,FALSE),(GANTT!E25+GANTT!G25)&gt;VLOOKUP(F25,[1]Liste!$A$3:$B$13,2,FALSE)),GANTT!F25+1,GANTT!F25)</f>
        <v>2019</v>
      </c>
      <c r="J25" s="87">
        <f t="shared" si="13"/>
        <v>0</v>
      </c>
      <c r="K25" s="88">
        <f t="shared" si="11"/>
        <v>2019</v>
      </c>
      <c r="L25" s="88">
        <f t="shared" si="11"/>
        <v>0</v>
      </c>
      <c r="M25" s="88">
        <f t="shared" si="11"/>
        <v>0</v>
      </c>
      <c r="N25" s="92">
        <f t="shared" si="12"/>
        <v>2019</v>
      </c>
      <c r="O25" s="64">
        <v>0</v>
      </c>
      <c r="P25" s="65" t="str">
        <f t="shared" ca="1" si="3"/>
        <v>En retard</v>
      </c>
      <c r="Q25" s="66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8" t="str">
        <f t="shared" si="6"/>
        <v>NO</v>
      </c>
      <c r="CA25" s="68" t="str">
        <f t="shared" si="4"/>
        <v/>
      </c>
      <c r="CB25" s="69">
        <f t="shared" si="10"/>
        <v>43458</v>
      </c>
      <c r="CC25" s="69">
        <f t="shared" si="5"/>
        <v>43458</v>
      </c>
      <c r="CD25" s="68">
        <f t="shared" si="7"/>
        <v>1</v>
      </c>
      <c r="CE25" s="68" t="str">
        <f t="shared" si="8"/>
        <v>Réunion de lancement</v>
      </c>
    </row>
    <row r="26" spans="1:83" ht="12.9" customHeight="1" x14ac:dyDescent="0.2">
      <c r="A26" s="86" t="s">
        <v>50</v>
      </c>
      <c r="B26" s="82" t="s">
        <v>43</v>
      </c>
      <c r="C26" s="53" t="s">
        <v>9</v>
      </c>
      <c r="D26" s="82"/>
      <c r="E26" s="87"/>
      <c r="F26" s="56">
        <v>2019</v>
      </c>
      <c r="G26" s="88"/>
      <c r="H26" s="89">
        <f>IF(E26=VLOOKUP(F26,[1]Liste!$A$3:$B$13,2,FALSE),GANTT!G26,IF((GANTT!E26+GANTT!G26)&gt;VLOOKUP(GANTT!F26,[1]Liste!$A$3:$B$13,2,FALSE),(GANTT!E26+GANTT!G26-VLOOKUP(GANTT!F26,[1]Liste!$A$3:$B$13,2,FALSE)),GANTT!E26+GANTT!G26))</f>
        <v>0</v>
      </c>
      <c r="I26" s="90">
        <f>IF(OR(E26=VLOOKUP(F26,[1]Liste!$A$3:$B$13,2,FALSE),(GANTT!E26+GANTT!G26)&gt;VLOOKUP(F26,[1]Liste!$A$3:$B$13,2,FALSE)),GANTT!F26+1,GANTT!F26)</f>
        <v>2019</v>
      </c>
      <c r="J26" s="87">
        <f t="shared" si="13"/>
        <v>0</v>
      </c>
      <c r="K26" s="88">
        <f t="shared" si="11"/>
        <v>2019</v>
      </c>
      <c r="L26" s="88">
        <f t="shared" si="11"/>
        <v>0</v>
      </c>
      <c r="M26" s="88">
        <f t="shared" si="11"/>
        <v>0</v>
      </c>
      <c r="N26" s="92">
        <f t="shared" si="12"/>
        <v>2019</v>
      </c>
      <c r="O26" s="64">
        <v>0</v>
      </c>
      <c r="P26" s="65" t="str">
        <f t="shared" ca="1" si="3"/>
        <v>En retard</v>
      </c>
      <c r="Q26" s="66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8" t="str">
        <f t="shared" si="6"/>
        <v>NO</v>
      </c>
      <c r="CA26" s="68" t="str">
        <f t="shared" si="4"/>
        <v/>
      </c>
      <c r="CB26" s="69">
        <f t="shared" si="10"/>
        <v>43458</v>
      </c>
      <c r="CC26" s="69">
        <f t="shared" si="5"/>
        <v>43458</v>
      </c>
      <c r="CD26" s="68">
        <f t="shared" si="7"/>
        <v>1</v>
      </c>
      <c r="CE26" s="68" t="str">
        <f t="shared" si="8"/>
        <v>Etudes</v>
      </c>
    </row>
    <row r="27" spans="1:83" ht="12.9" customHeight="1" x14ac:dyDescent="0.2">
      <c r="A27" s="86" t="s">
        <v>51</v>
      </c>
      <c r="B27" s="82" t="s">
        <v>44</v>
      </c>
      <c r="C27" s="53" t="s">
        <v>9</v>
      </c>
      <c r="D27" s="82"/>
      <c r="E27" s="87"/>
      <c r="F27" s="56">
        <v>2019</v>
      </c>
      <c r="G27" s="88"/>
      <c r="H27" s="89">
        <f>IF(E27=VLOOKUP(F27,[1]Liste!$A$3:$B$13,2,FALSE),GANTT!G27,IF((GANTT!E27+GANTT!G27)&gt;VLOOKUP(GANTT!F27,[1]Liste!$A$3:$B$13,2,FALSE),(GANTT!E27+GANTT!G27-VLOOKUP(GANTT!F27,[1]Liste!$A$3:$B$13,2,FALSE)),GANTT!E27+GANTT!G27))</f>
        <v>0</v>
      </c>
      <c r="I27" s="90">
        <f>IF(OR(E27=VLOOKUP(F27,[1]Liste!$A$3:$B$13,2,FALSE),(GANTT!E27+GANTT!G27)&gt;VLOOKUP(F27,[1]Liste!$A$3:$B$13,2,FALSE)),GANTT!F27+1,GANTT!F27)</f>
        <v>2019</v>
      </c>
      <c r="J27" s="87">
        <f t="shared" si="13"/>
        <v>0</v>
      </c>
      <c r="K27" s="88">
        <f t="shared" si="11"/>
        <v>2019</v>
      </c>
      <c r="L27" s="88">
        <f t="shared" si="11"/>
        <v>0</v>
      </c>
      <c r="M27" s="88">
        <f t="shared" si="11"/>
        <v>0</v>
      </c>
      <c r="N27" s="92">
        <f t="shared" si="12"/>
        <v>2019</v>
      </c>
      <c r="O27" s="64">
        <v>0</v>
      </c>
      <c r="P27" s="65" t="str">
        <f t="shared" ca="1" si="3"/>
        <v>En retard</v>
      </c>
      <c r="Q27" s="66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8" t="str">
        <f t="shared" si="6"/>
        <v>NO</v>
      </c>
      <c r="CA27" s="68" t="str">
        <f t="shared" si="4"/>
        <v/>
      </c>
      <c r="CB27" s="69">
        <f t="shared" si="10"/>
        <v>43458</v>
      </c>
      <c r="CC27" s="69">
        <f t="shared" si="5"/>
        <v>43458</v>
      </c>
      <c r="CD27" s="68">
        <f t="shared" si="7"/>
        <v>1</v>
      </c>
      <c r="CE27" s="68" t="str">
        <f t="shared" si="8"/>
        <v>Montage</v>
      </c>
    </row>
    <row r="28" spans="1:83" x14ac:dyDescent="0.2">
      <c r="A28" s="86" t="s">
        <v>52</v>
      </c>
      <c r="B28" s="93" t="s">
        <v>53</v>
      </c>
      <c r="C28" s="53" t="s">
        <v>9</v>
      </c>
      <c r="D28" s="82"/>
      <c r="E28" s="87"/>
      <c r="F28" s="56">
        <v>2019</v>
      </c>
      <c r="G28" s="88"/>
      <c r="H28" s="89">
        <f>IF(E28=VLOOKUP(F28,[1]Liste!$A$3:$B$13,2,FALSE),GANTT!G28,IF((GANTT!E28+GANTT!G28)&gt;VLOOKUP(GANTT!F28,[1]Liste!$A$3:$B$13,2,FALSE),(GANTT!E28+GANTT!G28-VLOOKUP(GANTT!F28,[1]Liste!$A$3:$B$13,2,FALSE)),GANTT!E28+GANTT!G28))</f>
        <v>0</v>
      </c>
      <c r="I28" s="90">
        <f>IF(OR(E28=VLOOKUP(F28,[1]Liste!$A$3:$B$13,2,FALSE),(GANTT!E28+GANTT!G28)&gt;VLOOKUP(F28,[1]Liste!$A$3:$B$13,2,FALSE)),GANTT!F28+1,GANTT!F28)</f>
        <v>2019</v>
      </c>
      <c r="J28" s="87">
        <f t="shared" si="13"/>
        <v>0</v>
      </c>
      <c r="K28" s="88">
        <f t="shared" si="11"/>
        <v>2019</v>
      </c>
      <c r="L28" s="88">
        <f t="shared" si="11"/>
        <v>0</v>
      </c>
      <c r="M28" s="88">
        <f t="shared" si="11"/>
        <v>0</v>
      </c>
      <c r="N28" s="92">
        <f t="shared" si="12"/>
        <v>2019</v>
      </c>
      <c r="O28" s="64">
        <v>0</v>
      </c>
      <c r="P28" s="65" t="str">
        <f t="shared" ca="1" si="3"/>
        <v>En retard</v>
      </c>
      <c r="Q28" s="66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8" t="str">
        <f t="shared" si="6"/>
        <v>NO</v>
      </c>
      <c r="CA28" s="68" t="str">
        <f t="shared" si="4"/>
        <v/>
      </c>
      <c r="CB28" s="69">
        <f t="shared" si="10"/>
        <v>43458</v>
      </c>
      <c r="CC28" s="69">
        <f t="shared" si="5"/>
        <v>43458</v>
      </c>
      <c r="CD28" s="68">
        <f t="shared" si="7"/>
        <v>1</v>
      </c>
      <c r="CE28" s="68" t="str">
        <f t="shared" si="8"/>
        <v>Mise sous tension/ Mise en œuvre automatisme</v>
      </c>
    </row>
    <row r="29" spans="1:83" ht="12.9" customHeight="1" x14ac:dyDescent="0.2">
      <c r="A29" s="86" t="s">
        <v>54</v>
      </c>
      <c r="B29" s="82" t="s">
        <v>55</v>
      </c>
      <c r="C29" s="53" t="s">
        <v>9</v>
      </c>
      <c r="D29" s="82"/>
      <c r="E29" s="87"/>
      <c r="F29" s="56">
        <v>2019</v>
      </c>
      <c r="G29" s="88"/>
      <c r="H29" s="89">
        <f>IF(E29=VLOOKUP(F29,[1]Liste!$A$3:$B$13,2,FALSE),GANTT!G29,IF((GANTT!E29+GANTT!G29)&gt;VLOOKUP(GANTT!F29,[1]Liste!$A$3:$B$13,2,FALSE),(GANTT!E29+GANTT!G29-VLOOKUP(GANTT!F29,[1]Liste!$A$3:$B$13,2,FALSE)),GANTT!E29+GANTT!G29))</f>
        <v>0</v>
      </c>
      <c r="I29" s="90">
        <f>IF(OR(E29=VLOOKUP(F29,[1]Liste!$A$3:$B$13,2,FALSE),(GANTT!E29+GANTT!G29)&gt;VLOOKUP(F29,[1]Liste!$A$3:$B$13,2,FALSE)),GANTT!F29+1,GANTT!F29)</f>
        <v>2019</v>
      </c>
      <c r="J29" s="87">
        <f t="shared" si="13"/>
        <v>0</v>
      </c>
      <c r="K29" s="88">
        <f t="shared" si="11"/>
        <v>2019</v>
      </c>
      <c r="L29" s="88">
        <f t="shared" si="11"/>
        <v>0</v>
      </c>
      <c r="M29" s="88">
        <f t="shared" si="11"/>
        <v>0</v>
      </c>
      <c r="N29" s="92">
        <f t="shared" si="12"/>
        <v>2019</v>
      </c>
      <c r="O29" s="64">
        <v>0</v>
      </c>
      <c r="P29" s="65" t="str">
        <f t="shared" ca="1" si="3"/>
        <v>En retard</v>
      </c>
      <c r="Q29" s="66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8" t="str">
        <f t="shared" si="6"/>
        <v>NO</v>
      </c>
      <c r="CA29" s="68" t="str">
        <f t="shared" si="4"/>
        <v/>
      </c>
      <c r="CB29" s="69">
        <f t="shared" si="10"/>
        <v>43458</v>
      </c>
      <c r="CC29" s="69">
        <f t="shared" si="5"/>
        <v>43458</v>
      </c>
      <c r="CD29" s="68">
        <f t="shared" si="7"/>
        <v>1</v>
      </c>
      <c r="CE29" s="68" t="str">
        <f t="shared" si="8"/>
        <v>Essais</v>
      </c>
    </row>
    <row r="30" spans="1:83" ht="12.9" customHeight="1" x14ac:dyDescent="0.2">
      <c r="A30" s="86" t="s">
        <v>56</v>
      </c>
      <c r="B30" s="82" t="s">
        <v>57</v>
      </c>
      <c r="C30" s="53" t="s">
        <v>9</v>
      </c>
      <c r="D30" s="82"/>
      <c r="E30" s="87"/>
      <c r="F30" s="56">
        <v>2019</v>
      </c>
      <c r="G30" s="88"/>
      <c r="H30" s="89">
        <f>IF(E30=VLOOKUP(F30,[1]Liste!$A$3:$B$13,2,FALSE),GANTT!G30,IF((GANTT!E30+GANTT!G30)&gt;VLOOKUP(GANTT!F30,[1]Liste!$A$3:$B$13,2,FALSE),(GANTT!E30+GANTT!G30-VLOOKUP(GANTT!F30,[1]Liste!$A$3:$B$13,2,FALSE)),GANTT!E30+GANTT!G30))</f>
        <v>0</v>
      </c>
      <c r="I30" s="90">
        <f>IF(OR(E30=VLOOKUP(F30,[1]Liste!$A$3:$B$13,2,FALSE),(GANTT!E30+GANTT!G30)&gt;VLOOKUP(F30,[1]Liste!$A$3:$B$13,2,FALSE)),GANTT!F30+1,GANTT!F30)</f>
        <v>2019</v>
      </c>
      <c r="J30" s="87">
        <f t="shared" si="13"/>
        <v>0</v>
      </c>
      <c r="K30" s="88">
        <f t="shared" si="11"/>
        <v>2019</v>
      </c>
      <c r="L30" s="88">
        <f t="shared" si="11"/>
        <v>0</v>
      </c>
      <c r="M30" s="88">
        <f t="shared" si="11"/>
        <v>0</v>
      </c>
      <c r="N30" s="92">
        <f t="shared" si="12"/>
        <v>2019</v>
      </c>
      <c r="O30" s="64">
        <v>0</v>
      </c>
      <c r="P30" s="65" t="str">
        <f t="shared" ca="1" si="3"/>
        <v>En retard</v>
      </c>
      <c r="Q30" s="66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8" t="str">
        <f t="shared" si="6"/>
        <v>NO</v>
      </c>
      <c r="CA30" s="68" t="str">
        <f t="shared" si="4"/>
        <v/>
      </c>
      <c r="CB30" s="69">
        <f t="shared" si="10"/>
        <v>43458</v>
      </c>
      <c r="CC30" s="69">
        <f t="shared" si="5"/>
        <v>43458</v>
      </c>
      <c r="CD30" s="68">
        <f t="shared" si="7"/>
        <v>1</v>
      </c>
      <c r="CE30" s="68" t="str">
        <f t="shared" si="8"/>
        <v>Visite statique</v>
      </c>
    </row>
    <row r="31" spans="1:83" ht="12.9" customHeight="1" x14ac:dyDescent="0.2">
      <c r="A31" s="80" t="s">
        <v>47</v>
      </c>
      <c r="B31" s="81" t="s">
        <v>58</v>
      </c>
      <c r="C31" s="53" t="s">
        <v>9</v>
      </c>
      <c r="D31" s="82"/>
      <c r="E31" s="87"/>
      <c r="F31" s="56">
        <v>2019</v>
      </c>
      <c r="G31" s="88"/>
      <c r="H31" s="89">
        <f>IF(E31=VLOOKUP(F31,[1]Liste!$A$3:$B$13,2,FALSE),GANTT!G31,IF((GANTT!E31+GANTT!G31)&gt;VLOOKUP(GANTT!F31,[1]Liste!$A$3:$B$13,2,FALSE),(GANTT!E31+GANTT!G31-VLOOKUP(GANTT!F31,[1]Liste!$A$3:$B$13,2,FALSE)),GANTT!E31+GANTT!G31))</f>
        <v>0</v>
      </c>
      <c r="I31" s="90">
        <f>IF(OR(E31=VLOOKUP(F31,[1]Liste!$A$3:$B$13,2,FALSE),(GANTT!E31+GANTT!G31)&gt;VLOOKUP(F31,[1]Liste!$A$3:$B$13,2,FALSE)),GANTT!F31+1,GANTT!F31)</f>
        <v>2019</v>
      </c>
      <c r="J31" s="87">
        <f t="shared" si="13"/>
        <v>0</v>
      </c>
      <c r="K31" s="88">
        <f t="shared" si="11"/>
        <v>2019</v>
      </c>
      <c r="L31" s="88">
        <f t="shared" si="11"/>
        <v>0</v>
      </c>
      <c r="M31" s="88">
        <f t="shared" si="11"/>
        <v>0</v>
      </c>
      <c r="N31" s="92">
        <f t="shared" si="12"/>
        <v>2019</v>
      </c>
      <c r="O31" s="64">
        <v>0</v>
      </c>
      <c r="P31" s="65" t="str">
        <f t="shared" ca="1" si="3"/>
        <v>En retard</v>
      </c>
      <c r="Q31" s="66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8" t="str">
        <f t="shared" si="6"/>
        <v>NO</v>
      </c>
      <c r="CA31" s="68" t="str">
        <f t="shared" si="4"/>
        <v/>
      </c>
      <c r="CB31" s="69">
        <f t="shared" si="10"/>
        <v>43458</v>
      </c>
      <c r="CC31" s="69">
        <f t="shared" si="5"/>
        <v>43458</v>
      </c>
      <c r="CD31" s="68">
        <f t="shared" si="7"/>
        <v>1</v>
      </c>
      <c r="CE31" s="68" t="str">
        <f t="shared" si="8"/>
        <v>LIGNE COMPLETE</v>
      </c>
    </row>
    <row r="32" spans="1:83" ht="12.9" customHeight="1" x14ac:dyDescent="0.2">
      <c r="A32" s="86" t="s">
        <v>59</v>
      </c>
      <c r="B32" s="82" t="s">
        <v>60</v>
      </c>
      <c r="C32" s="53" t="s">
        <v>9</v>
      </c>
      <c r="D32" s="82"/>
      <c r="E32" s="87"/>
      <c r="F32" s="56">
        <v>2019</v>
      </c>
      <c r="G32" s="88"/>
      <c r="H32" s="89">
        <f>IF(E32=VLOOKUP(F32,[1]Liste!$A$3:$B$13,2,FALSE),GANTT!G32,IF((GANTT!E32+GANTT!G32)&gt;VLOOKUP(GANTT!F32,[1]Liste!$A$3:$B$13,2,FALSE),(GANTT!E32+GANTT!G32-VLOOKUP(GANTT!F32,[1]Liste!$A$3:$B$13,2,FALSE)),GANTT!E32+GANTT!G32))</f>
        <v>0</v>
      </c>
      <c r="I32" s="90">
        <f>IF(OR(E32=VLOOKUP(F32,[1]Liste!$A$3:$B$13,2,FALSE),(GANTT!E32+GANTT!G32)&gt;VLOOKUP(F32,[1]Liste!$A$3:$B$13,2,FALSE)),GANTT!F32+1,GANTT!F32)</f>
        <v>2019</v>
      </c>
      <c r="J32" s="87">
        <f t="shared" si="13"/>
        <v>0</v>
      </c>
      <c r="K32" s="88">
        <f t="shared" si="11"/>
        <v>2019</v>
      </c>
      <c r="L32" s="88">
        <f t="shared" si="11"/>
        <v>0</v>
      </c>
      <c r="M32" s="88">
        <f t="shared" si="11"/>
        <v>0</v>
      </c>
      <c r="N32" s="92">
        <f t="shared" si="12"/>
        <v>2019</v>
      </c>
      <c r="O32" s="64">
        <v>0</v>
      </c>
      <c r="P32" s="65" t="str">
        <f t="shared" ca="1" si="3"/>
        <v>En retard</v>
      </c>
      <c r="Q32" s="66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8" t="str">
        <f t="shared" si="6"/>
        <v>NO</v>
      </c>
      <c r="CA32" s="68" t="str">
        <f t="shared" si="4"/>
        <v/>
      </c>
      <c r="CB32" s="69">
        <f t="shared" si="10"/>
        <v>43458</v>
      </c>
      <c r="CC32" s="69">
        <f t="shared" si="5"/>
        <v>43458</v>
      </c>
      <c r="CD32" s="68">
        <f t="shared" si="7"/>
        <v>1</v>
      </c>
      <c r="CE32" s="68" t="str">
        <f t="shared" si="8"/>
        <v>Essais ligne complète</v>
      </c>
    </row>
    <row r="33" spans="1:83" ht="12.9" customHeight="1" x14ac:dyDescent="0.2">
      <c r="A33" s="86" t="s">
        <v>61</v>
      </c>
      <c r="B33" s="82" t="s">
        <v>62</v>
      </c>
      <c r="C33" s="53" t="s">
        <v>9</v>
      </c>
      <c r="D33" s="82"/>
      <c r="E33" s="87"/>
      <c r="F33" s="56">
        <v>2019</v>
      </c>
      <c r="G33" s="88"/>
      <c r="H33" s="89">
        <f>IF(E33=VLOOKUP(F33,[1]Liste!$A$3:$B$13,2,FALSE),GANTT!G33,IF((GANTT!E33+GANTT!G33)&gt;VLOOKUP(GANTT!F33,[1]Liste!$A$3:$B$13,2,FALSE),(GANTT!E33+GANTT!G33-VLOOKUP(GANTT!F33,[1]Liste!$A$3:$B$13,2,FALSE)),GANTT!E33+GANTT!G33))</f>
        <v>0</v>
      </c>
      <c r="I33" s="90">
        <f>IF(OR(E33=VLOOKUP(F33,[1]Liste!$A$3:$B$13,2,FALSE),(GANTT!E33+GANTT!G33)&gt;VLOOKUP(F33,[1]Liste!$A$3:$B$13,2,FALSE)),GANTT!F33+1,GANTT!F33)</f>
        <v>2019</v>
      </c>
      <c r="J33" s="87">
        <f t="shared" si="13"/>
        <v>0</v>
      </c>
      <c r="K33" s="88">
        <f t="shared" si="11"/>
        <v>2019</v>
      </c>
      <c r="L33" s="88">
        <f t="shared" si="11"/>
        <v>0</v>
      </c>
      <c r="M33" s="88">
        <f t="shared" si="11"/>
        <v>0</v>
      </c>
      <c r="N33" s="92">
        <f t="shared" si="12"/>
        <v>2019</v>
      </c>
      <c r="O33" s="64">
        <v>0</v>
      </c>
      <c r="P33" s="65" t="str">
        <f t="shared" ca="1" si="3"/>
        <v>En retard</v>
      </c>
      <c r="Q33" s="66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8" t="str">
        <f t="shared" si="6"/>
        <v>NO</v>
      </c>
      <c r="CA33" s="68" t="str">
        <f t="shared" si="4"/>
        <v/>
      </c>
      <c r="CB33" s="69">
        <f t="shared" si="10"/>
        <v>43458</v>
      </c>
      <c r="CC33" s="69">
        <f t="shared" si="5"/>
        <v>43458</v>
      </c>
      <c r="CD33" s="68">
        <f t="shared" si="7"/>
        <v>1</v>
      </c>
      <c r="CE33" s="68" t="str">
        <f t="shared" si="8"/>
        <v>Contrôle APAVE</v>
      </c>
    </row>
    <row r="34" spans="1:83" ht="12.9" customHeight="1" x14ac:dyDescent="0.2">
      <c r="A34" s="86" t="s">
        <v>63</v>
      </c>
      <c r="B34" s="82" t="s">
        <v>72</v>
      </c>
      <c r="C34" s="53" t="s">
        <v>9</v>
      </c>
      <c r="D34" s="82"/>
      <c r="E34" s="87"/>
      <c r="F34" s="56">
        <v>2019</v>
      </c>
      <c r="G34" s="88"/>
      <c r="H34" s="89">
        <f>IF(E34=VLOOKUP(F34,[1]Liste!$A$3:$B$13,2,FALSE),GANTT!G34,IF((GANTT!E34+GANTT!G34)&gt;VLOOKUP(GANTT!F34,[1]Liste!$A$3:$B$13,2,FALSE),(GANTT!E34+GANTT!G34-VLOOKUP(GANTT!F34,[1]Liste!$A$3:$B$13,2,FALSE)),GANTT!E34+GANTT!G34))</f>
        <v>0</v>
      </c>
      <c r="I34" s="90">
        <f>IF(OR(E34=VLOOKUP(F34,[1]Liste!$A$3:$B$13,2,FALSE),(GANTT!E34+GANTT!G34)&gt;VLOOKUP(F34,[1]Liste!$A$3:$B$13,2,FALSE)),GANTT!F34+1,GANTT!F34)</f>
        <v>2019</v>
      </c>
      <c r="J34" s="87">
        <f t="shared" si="13"/>
        <v>0</v>
      </c>
      <c r="K34" s="88">
        <f t="shared" si="11"/>
        <v>2019</v>
      </c>
      <c r="L34" s="88">
        <f t="shared" si="11"/>
        <v>0</v>
      </c>
      <c r="M34" s="88">
        <f t="shared" si="11"/>
        <v>0</v>
      </c>
      <c r="N34" s="92">
        <f t="shared" si="12"/>
        <v>2019</v>
      </c>
      <c r="O34" s="64">
        <v>0</v>
      </c>
      <c r="P34" s="65" t="str">
        <f t="shared" ca="1" si="3"/>
        <v>En retard</v>
      </c>
      <c r="Q34" s="66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8" t="str">
        <f t="shared" si="6"/>
        <v>NO</v>
      </c>
      <c r="CA34" s="68" t="str">
        <f t="shared" si="4"/>
        <v/>
      </c>
      <c r="CB34" s="69">
        <f t="shared" si="10"/>
        <v>43458</v>
      </c>
      <c r="CC34" s="69">
        <f t="shared" si="5"/>
        <v>43458</v>
      </c>
      <c r="CD34" s="68">
        <f t="shared" si="7"/>
        <v>1</v>
      </c>
      <c r="CE34" s="68" t="str">
        <f t="shared" si="8"/>
        <v>Validation</v>
      </c>
    </row>
    <row r="35" spans="1:83" s="11" customFormat="1" ht="20.399999999999999" customHeight="1" x14ac:dyDescent="0.2">
      <c r="A35" s="120" t="s">
        <v>64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2"/>
      <c r="Q35" s="94"/>
      <c r="R35" s="95"/>
      <c r="S35" s="95"/>
      <c r="T35" s="95"/>
      <c r="U35" s="95"/>
      <c r="V35" s="95"/>
      <c r="W35" s="95"/>
      <c r="X35" s="95"/>
      <c r="Y35" s="95"/>
      <c r="Z35" s="95"/>
      <c r="AA35" s="95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95"/>
      <c r="BD35" s="95"/>
      <c r="BE35" s="95"/>
      <c r="BF35" s="95"/>
      <c r="BG35" s="95"/>
      <c r="BH35" s="95"/>
      <c r="BI35" s="95"/>
      <c r="BJ35" s="95"/>
      <c r="BK35" s="95"/>
      <c r="BL35" s="95"/>
      <c r="BM35" s="95"/>
      <c r="BN35" s="95"/>
      <c r="BO35" s="95"/>
      <c r="BP35" s="95"/>
      <c r="BQ35" s="95"/>
      <c r="BR35" s="95"/>
      <c r="BS35" s="95"/>
      <c r="BT35" s="95"/>
      <c r="BU35" s="95"/>
      <c r="BV35" s="95"/>
      <c r="BW35" s="95"/>
      <c r="BX35" s="95"/>
      <c r="BY35" s="95"/>
      <c r="BZ35" s="96"/>
      <c r="CA35" s="96"/>
      <c r="CB35" s="96"/>
      <c r="CC35" s="96"/>
      <c r="CD35" s="96"/>
    </row>
    <row r="36" spans="1:83" ht="12.9" customHeight="1" x14ac:dyDescent="0.2">
      <c r="I36" s="97" t="str">
        <f>IF(B36="","",IF(#REF!="OUI",WORKDAY(F36,IF(WEEKDAY(F36,2)&gt;=6,G36,G36-1)),F36+G36-1))</f>
        <v/>
      </c>
      <c r="J36" s="98"/>
      <c r="K36" s="98"/>
      <c r="L36" s="98"/>
      <c r="M36" s="98"/>
      <c r="N36" s="98"/>
      <c r="O36" s="98"/>
    </row>
    <row r="37" spans="1:83" ht="12.9" customHeight="1" x14ac:dyDescent="0.2">
      <c r="I37" s="97" t="str">
        <f>IF(B37="","",IF(#REF!="OUI",WORKDAY(F37,IF(WEEKDAY(F37,2)&gt;=6,G37,G37-1)),F37+G37-1))</f>
        <v/>
      </c>
      <c r="J37" s="98"/>
      <c r="K37" s="98"/>
      <c r="L37" s="98"/>
      <c r="M37" s="98"/>
      <c r="N37" s="98"/>
      <c r="O37" s="98"/>
      <c r="BZ37" s="97" t="s">
        <v>65</v>
      </c>
      <c r="CA37" s="101">
        <f>AVERAGE($O$11:$O34)</f>
        <v>8.3333333333333329E-2</v>
      </c>
      <c r="CB37" s="101"/>
      <c r="CC37" s="101"/>
    </row>
    <row r="38" spans="1:83" ht="12.9" customHeight="1" x14ac:dyDescent="0.2">
      <c r="B38" s="14" t="s">
        <v>9</v>
      </c>
      <c r="I38" s="97"/>
      <c r="J38" s="98"/>
      <c r="K38" s="98"/>
      <c r="L38" s="98"/>
      <c r="M38" s="98"/>
      <c r="N38" s="98"/>
      <c r="O38" s="98"/>
      <c r="BZ38" s="97" t="s">
        <v>66</v>
      </c>
      <c r="CA38" s="102">
        <f ca="1">COUNTIF($P$11:$P34,"En retard")</f>
        <v>22</v>
      </c>
      <c r="CB38" s="102"/>
      <c r="CC38" s="102"/>
    </row>
    <row r="39" spans="1:83" ht="12.9" customHeight="1" x14ac:dyDescent="0.2">
      <c r="B39" s="14" t="s">
        <v>73</v>
      </c>
      <c r="I39" s="97"/>
      <c r="J39" s="98"/>
      <c r="K39" s="98"/>
      <c r="L39" s="98"/>
      <c r="M39" s="98"/>
      <c r="N39" s="98"/>
      <c r="O39" s="98"/>
      <c r="BZ39" s="97" t="s">
        <v>67</v>
      </c>
      <c r="CA39" s="102">
        <f ca="1">COUNTIF($P$11:$P34,"Non commencée")</f>
        <v>0</v>
      </c>
      <c r="CB39" s="102"/>
      <c r="CC39" s="102"/>
    </row>
    <row r="40" spans="1:83" ht="12.9" customHeight="1" x14ac:dyDescent="0.2">
      <c r="I40" s="97" t="str">
        <f>IF(B40="","",IF(#REF!="OUI",WORKDAY(F40,IF(WEEKDAY(F40,2)&gt;=6,G40,G40-1)),F40+G40-1))</f>
        <v/>
      </c>
      <c r="J40" s="98"/>
      <c r="K40" s="98"/>
      <c r="L40" s="98"/>
      <c r="M40" s="98"/>
      <c r="N40" s="98"/>
      <c r="O40" s="98"/>
      <c r="BZ40" s="97" t="s">
        <v>68</v>
      </c>
      <c r="CA40" s="102">
        <f ca="1">COUNTIF($P$11:$P34,"En cours")</f>
        <v>0</v>
      </c>
      <c r="CB40" s="102"/>
      <c r="CC40" s="102"/>
    </row>
    <row r="41" spans="1:83" ht="12.9" customHeight="1" x14ac:dyDescent="0.2">
      <c r="I41" s="97" t="str">
        <f>IF(B41="","",IF(#REF!="OUI",WORKDAY(F41,IF(WEEKDAY(F41,2)&gt;=6,G41,G41-1)),F41+G41-1))</f>
        <v/>
      </c>
      <c r="J41" s="98"/>
      <c r="K41" s="98"/>
      <c r="L41" s="98"/>
      <c r="M41" s="98"/>
      <c r="N41" s="98"/>
      <c r="O41" s="98"/>
      <c r="BZ41" s="97" t="s">
        <v>69</v>
      </c>
      <c r="CA41" s="102">
        <f ca="1">COUNTIF($P$11:$P34,"Terminée")</f>
        <v>2</v>
      </c>
      <c r="CB41" s="102"/>
      <c r="CC41" s="102"/>
    </row>
    <row r="42" spans="1:83" ht="12.9" customHeight="1" x14ac:dyDescent="0.2">
      <c r="I42" s="97" t="str">
        <f>IF(B42="","",IF(#REF!="OUI",WORKDAY(F42,IF(WEEKDAY(F42,2)&gt;=6,G42,G42-1)),F42+G42-1))</f>
        <v/>
      </c>
      <c r="J42" s="98"/>
      <c r="K42" s="98"/>
      <c r="L42" s="98"/>
      <c r="M42" s="98"/>
      <c r="N42" s="98"/>
      <c r="O42" s="98"/>
      <c r="BZ42" s="97" t="s">
        <v>70</v>
      </c>
      <c r="CA42" s="102">
        <f>COUNTIF($BZ$11:$BZ34,"NO")</f>
        <v>24</v>
      </c>
      <c r="CB42" s="102"/>
      <c r="CC42" s="102"/>
    </row>
    <row r="43" spans="1:83" ht="12.9" customHeight="1" x14ac:dyDescent="0.2">
      <c r="I43" s="97" t="str">
        <f>IF(B43="","",IF(#REF!="OUI",WORKDAY(F43,IF(WEEKDAY(F43,2)&gt;=6,G43,G43-1)),F43+G43-1))</f>
        <v/>
      </c>
      <c r="J43" s="98"/>
      <c r="K43" s="98"/>
      <c r="L43" s="98"/>
      <c r="M43" s="98"/>
      <c r="N43" s="98"/>
      <c r="O43" s="98"/>
      <c r="BZ43" s="97" t="s">
        <v>70</v>
      </c>
      <c r="CA43" s="102">
        <f>COUNTIF($BZ$11:$BZ34,"NO")</f>
        <v>24</v>
      </c>
      <c r="CB43" s="102"/>
      <c r="CC43" s="102"/>
    </row>
    <row r="44" spans="1:83" ht="12.9" customHeight="1" x14ac:dyDescent="0.2">
      <c r="I44" s="97"/>
      <c r="J44" s="98"/>
      <c r="K44" s="98"/>
      <c r="L44" s="98"/>
      <c r="M44" s="98"/>
      <c r="N44" s="98"/>
      <c r="O44" s="98"/>
      <c r="BZ44" s="97" t="s">
        <v>71</v>
      </c>
      <c r="CA44" s="102">
        <f>COUNTIF($BZ$11:$BZ34,"OK")</f>
        <v>0</v>
      </c>
      <c r="CB44" s="102"/>
      <c r="CC44" s="102"/>
    </row>
    <row r="45" spans="1:83" ht="12.9" customHeight="1" x14ac:dyDescent="0.2">
      <c r="I45" s="97" t="str">
        <f>IF(B45="","",IF(#REF!="OUI",WORKDAY(F45,IF(WEEKDAY(F45,2)&gt;=6,G45,G45-1)),F45+G45-1))</f>
        <v/>
      </c>
      <c r="J45" s="98"/>
      <c r="K45" s="98"/>
      <c r="L45" s="98"/>
      <c r="M45" s="98"/>
      <c r="N45" s="98"/>
      <c r="O45" s="98"/>
      <c r="BZ45" s="97" t="s">
        <v>22</v>
      </c>
      <c r="CA45" s="102">
        <f>COUNTIF($CA$11:$CA34,"OK")</f>
        <v>0</v>
      </c>
      <c r="CB45" s="102"/>
      <c r="CC45" s="102"/>
    </row>
    <row r="46" spans="1:83" ht="12.9" customHeight="1" x14ac:dyDescent="0.2">
      <c r="I46" s="97" t="str">
        <f>IF(B46="","",IF(#REF!="OUI",WORKDAY(F46,IF(WEEKDAY(F46,2)&gt;=6,G46,G46-1)),F46+G46-1))</f>
        <v/>
      </c>
      <c r="J46" s="98"/>
      <c r="K46" s="98"/>
      <c r="L46" s="98"/>
      <c r="M46" s="98"/>
      <c r="N46" s="98"/>
      <c r="O46" s="98"/>
      <c r="BZ46" s="97" t="s">
        <v>21</v>
      </c>
      <c r="CA46" s="102">
        <f>COUNTIF($CA$11:$CA34,"NO")</f>
        <v>0</v>
      </c>
      <c r="CB46" s="102"/>
      <c r="CC46" s="102"/>
    </row>
    <row r="47" spans="1:83" ht="12.9" customHeight="1" x14ac:dyDescent="0.2">
      <c r="I47" s="97" t="str">
        <f>IF(B47="","",IF(#REF!="OUI",WORKDAY(F47,IF(WEEKDAY(F47,2)&gt;=6,G47,G47-1)),F47+G47-1))</f>
        <v/>
      </c>
      <c r="J47" s="98"/>
      <c r="K47" s="98"/>
      <c r="L47" s="98"/>
      <c r="M47" s="98"/>
      <c r="N47" s="98"/>
      <c r="O47" s="98"/>
    </row>
    <row r="48" spans="1:83" ht="12.9" customHeight="1" x14ac:dyDescent="0.2">
      <c r="I48" s="97" t="str">
        <f>IF(B48="","",IF(#REF!="OUI",WORKDAY(F48,IF(WEEKDAY(F48,2)&gt;=6,G48,G48-1)),F48+G48-1))</f>
        <v/>
      </c>
      <c r="J48" s="98"/>
      <c r="K48" s="98"/>
      <c r="L48" s="98"/>
      <c r="M48" s="98"/>
      <c r="N48" s="98"/>
      <c r="O48" s="98"/>
    </row>
    <row r="49" spans="1:82" ht="12.9" customHeight="1" x14ac:dyDescent="0.2">
      <c r="I49" s="97" t="str">
        <f>IF(B49="","",IF(#REF!="OUI",WORKDAY(F49,IF(WEEKDAY(F49,2)&gt;=6,G49,G49-1)),F49+G49-1))</f>
        <v/>
      </c>
      <c r="J49" s="98"/>
      <c r="K49" s="98"/>
      <c r="L49" s="98"/>
      <c r="M49" s="98"/>
      <c r="N49" s="98"/>
      <c r="O49" s="98"/>
    </row>
    <row r="50" spans="1:82" ht="12.9" customHeight="1" x14ac:dyDescent="0.2">
      <c r="I50" s="97" t="str">
        <f>IF(B50="","",IF(#REF!="OUI",WORKDAY(F50,IF(WEEKDAY(F50,2)&gt;=6,G50,G50-1)),F50+G50-1))</f>
        <v/>
      </c>
      <c r="J50" s="98"/>
      <c r="K50" s="98"/>
      <c r="L50" s="98"/>
      <c r="M50" s="98"/>
      <c r="N50" s="98"/>
      <c r="O50" s="98"/>
    </row>
    <row r="51" spans="1:82" ht="12.9" customHeight="1" x14ac:dyDescent="0.2">
      <c r="I51" s="97" t="str">
        <f>IF(B51="","",IF(#REF!="OUI",WORKDAY(F51,IF(WEEKDAY(F51,2)&gt;=6,G51,G51-1)),F51+G51-1))</f>
        <v/>
      </c>
      <c r="J51" s="98"/>
      <c r="K51" s="98"/>
      <c r="L51" s="98"/>
      <c r="M51" s="98"/>
      <c r="N51" s="98"/>
      <c r="O51" s="98"/>
    </row>
    <row r="52" spans="1:82" ht="12.9" customHeight="1" x14ac:dyDescent="0.2">
      <c r="I52" s="97" t="str">
        <f>IF(B52="","",IF(#REF!="OUI",WORKDAY(F52,IF(WEEKDAY(F52,2)&gt;=6,G52,G52-1)),F52+G52-1))</f>
        <v/>
      </c>
      <c r="J52" s="98"/>
      <c r="K52" s="98"/>
      <c r="L52" s="98"/>
      <c r="M52" s="98"/>
      <c r="N52" s="98"/>
      <c r="O52" s="98"/>
    </row>
    <row r="53" spans="1:82" ht="12.9" customHeight="1" x14ac:dyDescent="0.2">
      <c r="I53" s="97" t="str">
        <f>IF(B53="","",IF(#REF!="OUI",WORKDAY(F53,IF(WEEKDAY(F53,2)&gt;=6,G53,G53-1)),F53+G53-1))</f>
        <v/>
      </c>
      <c r="J53" s="98"/>
      <c r="K53" s="98"/>
      <c r="L53" s="98"/>
      <c r="M53" s="98"/>
      <c r="N53" s="98"/>
      <c r="O53" s="98"/>
    </row>
    <row r="54" spans="1:82" ht="12.9" customHeight="1" x14ac:dyDescent="0.2">
      <c r="I54" s="97" t="str">
        <f>IF(B54="","",IF(#REF!="OUI",WORKDAY(F54,IF(WEEKDAY(F54,2)&gt;=6,G54,G54-1)),F54+G54-1))</f>
        <v/>
      </c>
      <c r="J54" s="98"/>
      <c r="K54" s="98"/>
      <c r="L54" s="98"/>
      <c r="M54" s="98"/>
      <c r="N54" s="98"/>
      <c r="O54" s="98"/>
    </row>
    <row r="55" spans="1:82" ht="12.9" customHeight="1" x14ac:dyDescent="0.2">
      <c r="I55" s="97" t="str">
        <f>IF(B55="","",IF(#REF!="OUI",WORKDAY(F55,IF(WEEKDAY(F55,2)&gt;=6,G55,G55-1)),F55+G55-1))</f>
        <v/>
      </c>
      <c r="J55" s="98"/>
      <c r="K55" s="98"/>
      <c r="L55" s="98"/>
      <c r="M55" s="98"/>
      <c r="N55" s="98"/>
      <c r="O55" s="98"/>
    </row>
    <row r="56" spans="1:82" ht="12.9" customHeight="1" x14ac:dyDescent="0.2">
      <c r="I56" s="97" t="str">
        <f>IF(B56="","",IF(#REF!="OUI",WORKDAY(F56,IF(WEEKDAY(F56,2)&gt;=6,G56,G56-1)),F56+G56-1))</f>
        <v/>
      </c>
      <c r="J56" s="98"/>
      <c r="K56" s="98"/>
      <c r="L56" s="98"/>
      <c r="M56" s="98"/>
      <c r="N56" s="98"/>
      <c r="O56" s="98"/>
    </row>
    <row r="57" spans="1:82" ht="12.9" customHeight="1" x14ac:dyDescent="0.2">
      <c r="I57" s="97" t="str">
        <f>IF(B57="","",IF(#REF!="OUI",WORKDAY(F57,IF(WEEKDAY(F57,2)&gt;=6,G57,G57-1)),F57+G57-1))</f>
        <v/>
      </c>
      <c r="J57" s="98"/>
      <c r="K57" s="98"/>
      <c r="L57" s="98"/>
      <c r="M57" s="98"/>
      <c r="N57" s="98"/>
      <c r="O57" s="98"/>
    </row>
    <row r="58" spans="1:82" ht="12.9" customHeight="1" x14ac:dyDescent="0.2">
      <c r="I58" s="97" t="str">
        <f>IF(B58="","",IF(#REF!="OUI",WORKDAY(F58,IF(WEEKDAY(F58,2)&gt;=6,G58,G58-1)),F58+G58-1))</f>
        <v/>
      </c>
      <c r="J58" s="98"/>
      <c r="K58" s="98"/>
      <c r="L58" s="98"/>
      <c r="M58" s="98"/>
      <c r="N58" s="98"/>
      <c r="O58" s="98"/>
    </row>
    <row r="59" spans="1:82" ht="12.9" customHeight="1" x14ac:dyDescent="0.2">
      <c r="I59" s="97" t="str">
        <f>IF(B59="","",IF(#REF!="OUI",WORKDAY(F59,IF(WEEKDAY(F59,2)&gt;=6,G59,G59-1)),F59+G59-1))</f>
        <v/>
      </c>
      <c r="J59" s="98"/>
      <c r="K59" s="98"/>
      <c r="L59" s="98"/>
      <c r="M59" s="98"/>
      <c r="N59" s="98"/>
      <c r="O59" s="98"/>
    </row>
    <row r="60" spans="1:82" ht="12.9" customHeight="1" x14ac:dyDescent="0.2">
      <c r="I60" s="97" t="str">
        <f>IF(B60="","",IF(#REF!="OUI",WORKDAY(F60,IF(WEEKDAY(F60,2)&gt;=6,G60,G60-1)),F60+G60-1))</f>
        <v/>
      </c>
      <c r="J60" s="98"/>
      <c r="K60" s="98"/>
      <c r="L60" s="98"/>
      <c r="M60" s="98"/>
      <c r="N60" s="98"/>
      <c r="O60" s="98"/>
    </row>
    <row r="61" spans="1:82" s="103" customFormat="1" ht="12.9" customHeight="1" x14ac:dyDescent="0.2">
      <c r="A61" s="43"/>
      <c r="B61" s="14"/>
      <c r="C61" s="14"/>
      <c r="D61" s="14"/>
      <c r="E61" s="14"/>
      <c r="F61" s="43"/>
      <c r="G61" s="70"/>
      <c r="H61" s="21"/>
      <c r="I61" s="97" t="str">
        <f>IF(B61="","",IF(#REF!="OUI",WORKDAY(F61,IF(WEEKDAY(F61,2)&gt;=6,G61,G61-1)),F61+G61-1))</f>
        <v/>
      </c>
      <c r="J61" s="98"/>
      <c r="K61" s="98"/>
      <c r="L61" s="98"/>
      <c r="M61" s="98"/>
      <c r="N61" s="98"/>
      <c r="O61" s="98"/>
      <c r="P61" s="99"/>
      <c r="Q61" s="100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4"/>
    </row>
    <row r="62" spans="1:82" s="103" customFormat="1" ht="12.9" customHeight="1" x14ac:dyDescent="0.2">
      <c r="A62" s="43"/>
      <c r="B62" s="14"/>
      <c r="C62" s="14"/>
      <c r="D62" s="14"/>
      <c r="E62" s="14"/>
      <c r="F62" s="43"/>
      <c r="G62" s="70"/>
      <c r="H62" s="21"/>
      <c r="I62" s="97" t="str">
        <f>IF(B62="","",IF(#REF!="OUI",WORKDAY(F62,IF(WEEKDAY(F62,2)&gt;=6,G62,G62-1)),F62+G62-1))</f>
        <v/>
      </c>
      <c r="J62" s="98"/>
      <c r="K62" s="98"/>
      <c r="L62" s="98"/>
      <c r="M62" s="98"/>
      <c r="N62" s="98"/>
      <c r="O62" s="98"/>
      <c r="P62" s="99"/>
      <c r="Q62" s="100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4"/>
    </row>
    <row r="63" spans="1:82" s="103" customFormat="1" ht="12.9" customHeight="1" x14ac:dyDescent="0.2">
      <c r="A63" s="43"/>
      <c r="B63" s="14"/>
      <c r="C63" s="14"/>
      <c r="D63" s="14"/>
      <c r="E63" s="14"/>
      <c r="F63" s="43"/>
      <c r="G63" s="70"/>
      <c r="H63" s="21"/>
      <c r="I63" s="97" t="str">
        <f>IF(B63="","",IF(#REF!="OUI",WORKDAY(F63,IF(WEEKDAY(F63,2)&gt;=6,G63,G63-1)),F63+G63-1))</f>
        <v/>
      </c>
      <c r="J63" s="98"/>
      <c r="K63" s="98"/>
      <c r="L63" s="98"/>
      <c r="M63" s="98"/>
      <c r="N63" s="98"/>
      <c r="O63" s="98"/>
      <c r="P63" s="99"/>
      <c r="Q63" s="100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4"/>
    </row>
    <row r="64" spans="1:82" s="103" customFormat="1" ht="12.9" customHeight="1" x14ac:dyDescent="0.2">
      <c r="A64" s="43"/>
      <c r="B64" s="14"/>
      <c r="C64" s="14"/>
      <c r="D64" s="14"/>
      <c r="E64" s="14"/>
      <c r="F64" s="43"/>
      <c r="G64" s="70"/>
      <c r="H64" s="21"/>
      <c r="I64" s="97" t="str">
        <f>IF(B64="","",IF(#REF!="OUI",WORKDAY(F64,IF(WEEKDAY(F64,2)&gt;=6,G64,G64-1)),F64+G64-1))</f>
        <v/>
      </c>
      <c r="J64" s="98"/>
      <c r="K64" s="98"/>
      <c r="L64" s="98"/>
      <c r="M64" s="98"/>
      <c r="N64" s="98"/>
      <c r="O64" s="98"/>
      <c r="P64" s="99"/>
      <c r="Q64" s="100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4"/>
    </row>
    <row r="65" spans="1:82" s="103" customFormat="1" ht="12.9" customHeight="1" x14ac:dyDescent="0.2">
      <c r="A65" s="43"/>
      <c r="B65" s="14"/>
      <c r="C65" s="14"/>
      <c r="D65" s="14"/>
      <c r="E65" s="14"/>
      <c r="F65" s="43"/>
      <c r="G65" s="70"/>
      <c r="H65" s="21"/>
      <c r="I65" s="97" t="str">
        <f>IF(B65="","",IF(#REF!="OUI",WORKDAY(F65,IF(WEEKDAY(F65,2)&gt;=6,G65,G65-1)),F65+G65-1))</f>
        <v/>
      </c>
      <c r="J65" s="98"/>
      <c r="K65" s="98"/>
      <c r="L65" s="98"/>
      <c r="M65" s="98"/>
      <c r="N65" s="98"/>
      <c r="O65" s="98"/>
      <c r="P65" s="99"/>
      <c r="Q65" s="100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4"/>
    </row>
    <row r="66" spans="1:82" s="103" customFormat="1" ht="12.9" customHeight="1" x14ac:dyDescent="0.2">
      <c r="A66" s="43"/>
      <c r="B66" s="14"/>
      <c r="C66" s="14"/>
      <c r="D66" s="14"/>
      <c r="E66" s="14"/>
      <c r="F66" s="43"/>
      <c r="G66" s="70"/>
      <c r="H66" s="21"/>
      <c r="I66" s="97" t="str">
        <f>IF(B66="","",IF(#REF!="OUI",WORKDAY(F66,IF(WEEKDAY(F66,2)&gt;=6,G66,G66-1)),F66+G66-1))</f>
        <v/>
      </c>
      <c r="J66" s="98"/>
      <c r="K66" s="98"/>
      <c r="L66" s="98"/>
      <c r="M66" s="98"/>
      <c r="N66" s="98"/>
      <c r="O66" s="98"/>
      <c r="P66" s="99"/>
      <c r="Q66" s="100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4"/>
    </row>
    <row r="67" spans="1:82" s="103" customFormat="1" ht="12.9" customHeight="1" x14ac:dyDescent="0.2">
      <c r="A67" s="43"/>
      <c r="B67" s="14"/>
      <c r="C67" s="14"/>
      <c r="D67" s="14"/>
      <c r="E67" s="14"/>
      <c r="F67" s="43"/>
      <c r="G67" s="70"/>
      <c r="H67" s="21"/>
      <c r="I67" s="97" t="str">
        <f>IF(B67="","",IF(#REF!="OUI",WORKDAY(F67,IF(WEEKDAY(F67,2)&gt;=6,G67,G67-1)),F67+G67-1))</f>
        <v/>
      </c>
      <c r="J67" s="98"/>
      <c r="K67" s="98"/>
      <c r="L67" s="98"/>
      <c r="M67" s="98"/>
      <c r="N67" s="98"/>
      <c r="O67" s="98"/>
      <c r="P67" s="99"/>
      <c r="Q67" s="100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4"/>
    </row>
    <row r="68" spans="1:82" s="103" customFormat="1" ht="12.9" customHeight="1" x14ac:dyDescent="0.2">
      <c r="A68" s="43"/>
      <c r="B68" s="14"/>
      <c r="C68" s="14"/>
      <c r="D68" s="14"/>
      <c r="E68" s="14"/>
      <c r="F68" s="43"/>
      <c r="G68" s="70"/>
      <c r="H68" s="21"/>
      <c r="I68" s="97" t="str">
        <f>IF(B68="","",IF(#REF!="OUI",WORKDAY(F68,IF(WEEKDAY(F68,2)&gt;=6,G68,G68-1)),F68+G68-1))</f>
        <v/>
      </c>
      <c r="J68" s="98"/>
      <c r="K68" s="98"/>
      <c r="L68" s="98"/>
      <c r="M68" s="98"/>
      <c r="N68" s="98"/>
      <c r="O68" s="98"/>
      <c r="P68" s="99"/>
      <c r="Q68" s="100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4"/>
    </row>
    <row r="69" spans="1:82" s="103" customFormat="1" ht="12.9" customHeight="1" x14ac:dyDescent="0.2">
      <c r="A69" s="43"/>
      <c r="B69" s="14"/>
      <c r="C69" s="14"/>
      <c r="D69" s="14"/>
      <c r="E69" s="14"/>
      <c r="F69" s="43"/>
      <c r="G69" s="70"/>
      <c r="H69" s="21"/>
      <c r="I69" s="97" t="str">
        <f>IF(B69="","",IF(#REF!="OUI",WORKDAY(F69,IF(WEEKDAY(F69,2)&gt;=6,G69,G69-1)),F69+G69-1))</f>
        <v/>
      </c>
      <c r="J69" s="98"/>
      <c r="K69" s="98"/>
      <c r="L69" s="98"/>
      <c r="M69" s="98"/>
      <c r="N69" s="98"/>
      <c r="O69" s="98"/>
      <c r="P69" s="99"/>
      <c r="Q69" s="100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4"/>
    </row>
    <row r="70" spans="1:82" s="103" customFormat="1" ht="12.9" customHeight="1" x14ac:dyDescent="0.2">
      <c r="A70" s="43"/>
      <c r="B70" s="14"/>
      <c r="C70" s="14"/>
      <c r="D70" s="14"/>
      <c r="E70" s="14"/>
      <c r="F70" s="43"/>
      <c r="G70" s="70"/>
      <c r="H70" s="21"/>
      <c r="I70" s="97" t="str">
        <f>IF(B70="","",IF(#REF!="OUI",WORKDAY(F70,IF(WEEKDAY(F70,2)&gt;=6,G70,G70-1)),F70+G70-1))</f>
        <v/>
      </c>
      <c r="J70" s="98"/>
      <c r="K70" s="98"/>
      <c r="L70" s="98"/>
      <c r="M70" s="98"/>
      <c r="N70" s="98"/>
      <c r="O70" s="98"/>
      <c r="P70" s="99"/>
      <c r="Q70" s="100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4"/>
    </row>
    <row r="71" spans="1:82" s="103" customFormat="1" ht="12.9" customHeight="1" x14ac:dyDescent="0.2">
      <c r="A71" s="43"/>
      <c r="B71" s="14"/>
      <c r="C71" s="14"/>
      <c r="D71" s="14"/>
      <c r="E71" s="14"/>
      <c r="F71" s="43"/>
      <c r="G71" s="70"/>
      <c r="H71" s="21"/>
      <c r="I71" s="97" t="str">
        <f>IF(B71="","",IF(#REF!="OUI",WORKDAY(F71,IF(WEEKDAY(F71,2)&gt;=6,G71,G71-1)),F71+G71-1))</f>
        <v/>
      </c>
      <c r="J71" s="98"/>
      <c r="K71" s="98"/>
      <c r="L71" s="98"/>
      <c r="M71" s="98"/>
      <c r="N71" s="98"/>
      <c r="O71" s="98"/>
      <c r="P71" s="99"/>
      <c r="Q71" s="100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4"/>
    </row>
    <row r="72" spans="1:82" s="103" customFormat="1" ht="12.9" customHeight="1" x14ac:dyDescent="0.2">
      <c r="A72" s="43"/>
      <c r="B72" s="14"/>
      <c r="C72" s="14"/>
      <c r="D72" s="14"/>
      <c r="E72" s="14"/>
      <c r="F72" s="43"/>
      <c r="G72" s="70"/>
      <c r="H72" s="21"/>
      <c r="I72" s="97" t="str">
        <f>IF(B72="","",IF(#REF!="OUI",WORKDAY(F72,IF(WEEKDAY(F72,2)&gt;=6,G72,G72-1)),F72+G72-1))</f>
        <v/>
      </c>
      <c r="J72" s="98"/>
      <c r="K72" s="98"/>
      <c r="L72" s="98"/>
      <c r="M72" s="98"/>
      <c r="N72" s="98"/>
      <c r="O72" s="98"/>
      <c r="P72" s="99"/>
      <c r="Q72" s="100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4"/>
    </row>
    <row r="73" spans="1:82" s="103" customFormat="1" ht="12.9" customHeight="1" x14ac:dyDescent="0.2">
      <c r="A73" s="43"/>
      <c r="B73" s="14"/>
      <c r="C73" s="14"/>
      <c r="D73" s="14"/>
      <c r="E73" s="14"/>
      <c r="F73" s="43"/>
      <c r="G73" s="70"/>
      <c r="H73" s="21"/>
      <c r="I73" s="97" t="str">
        <f>IF(B73="","",IF(#REF!="OUI",WORKDAY(F73,IF(WEEKDAY(F73,2)&gt;=6,G73,G73-1)),F73+G73-1))</f>
        <v/>
      </c>
      <c r="J73" s="98"/>
      <c r="K73" s="98"/>
      <c r="L73" s="98"/>
      <c r="M73" s="98"/>
      <c r="N73" s="98"/>
      <c r="O73" s="98"/>
      <c r="P73" s="99"/>
      <c r="Q73" s="100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4"/>
    </row>
    <row r="74" spans="1:82" s="103" customFormat="1" ht="12.9" customHeight="1" x14ac:dyDescent="0.2">
      <c r="A74" s="43"/>
      <c r="B74" s="14"/>
      <c r="C74" s="14"/>
      <c r="D74" s="14"/>
      <c r="E74" s="14"/>
      <c r="F74" s="43"/>
      <c r="G74" s="70"/>
      <c r="H74" s="21"/>
      <c r="I74" s="97" t="str">
        <f>IF(B74="","",IF(#REF!="OUI",WORKDAY(F74,IF(WEEKDAY(F74,2)&gt;=6,G74,G74-1)),F74+G74-1))</f>
        <v/>
      </c>
      <c r="J74" s="98"/>
      <c r="K74" s="98"/>
      <c r="L74" s="98"/>
      <c r="M74" s="98"/>
      <c r="N74" s="98"/>
      <c r="O74" s="98"/>
      <c r="P74" s="99"/>
      <c r="Q74" s="100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4"/>
    </row>
    <row r="75" spans="1:82" s="103" customFormat="1" ht="12.9" customHeight="1" x14ac:dyDescent="0.2">
      <c r="A75" s="43"/>
      <c r="B75" s="14"/>
      <c r="C75" s="14"/>
      <c r="D75" s="14"/>
      <c r="E75" s="14"/>
      <c r="F75" s="43"/>
      <c r="G75" s="70"/>
      <c r="H75" s="21"/>
      <c r="I75" s="97" t="str">
        <f>IF(B75="","",IF(#REF!="OUI",WORKDAY(F75,IF(WEEKDAY(F75,2)&gt;=6,G75,G75-1)),F75+G75-1))</f>
        <v/>
      </c>
      <c r="J75" s="98"/>
      <c r="K75" s="98"/>
      <c r="L75" s="98"/>
      <c r="M75" s="98"/>
      <c r="N75" s="98"/>
      <c r="O75" s="98"/>
      <c r="P75" s="99"/>
      <c r="Q75" s="100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4"/>
    </row>
    <row r="76" spans="1:82" s="103" customFormat="1" ht="12.9" customHeight="1" x14ac:dyDescent="0.2">
      <c r="A76" s="43"/>
      <c r="B76" s="14"/>
      <c r="C76" s="14"/>
      <c r="D76" s="14"/>
      <c r="E76" s="14"/>
      <c r="F76" s="43"/>
      <c r="G76" s="70"/>
      <c r="H76" s="21"/>
      <c r="I76" s="97" t="str">
        <f>IF(B76="","",IF(#REF!="OUI",WORKDAY(F76,IF(WEEKDAY(F76,2)&gt;=6,G76,G76-1)),F76+G76-1))</f>
        <v/>
      </c>
      <c r="J76" s="98"/>
      <c r="K76" s="98"/>
      <c r="L76" s="98"/>
      <c r="M76" s="98"/>
      <c r="N76" s="98"/>
      <c r="O76" s="98"/>
      <c r="P76" s="99"/>
      <c r="Q76" s="100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4"/>
    </row>
    <row r="77" spans="1:82" s="103" customFormat="1" ht="12.9" customHeight="1" x14ac:dyDescent="0.2">
      <c r="A77" s="43"/>
      <c r="B77" s="14"/>
      <c r="C77" s="14"/>
      <c r="D77" s="14"/>
      <c r="E77" s="14"/>
      <c r="F77" s="43"/>
      <c r="G77" s="70"/>
      <c r="H77" s="21"/>
      <c r="I77" s="97" t="str">
        <f>IF(B77="","",IF(#REF!="OUI",WORKDAY(F77,IF(WEEKDAY(F77,2)&gt;=6,G77,G77-1)),F77+G77-1))</f>
        <v/>
      </c>
      <c r="J77" s="98"/>
      <c r="K77" s="98"/>
      <c r="L77" s="98"/>
      <c r="M77" s="98"/>
      <c r="N77" s="98"/>
      <c r="O77" s="98"/>
      <c r="P77" s="99"/>
      <c r="Q77" s="100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4"/>
    </row>
    <row r="78" spans="1:82" s="103" customFormat="1" ht="12.9" customHeight="1" x14ac:dyDescent="0.2">
      <c r="A78" s="43"/>
      <c r="B78" s="14"/>
      <c r="C78" s="14"/>
      <c r="D78" s="14"/>
      <c r="E78" s="14"/>
      <c r="F78" s="43"/>
      <c r="G78" s="70"/>
      <c r="H78" s="21"/>
      <c r="I78" s="97" t="str">
        <f>IF(B78="","",IF(#REF!="OUI",WORKDAY(F78,IF(WEEKDAY(F78,2)&gt;=6,G78,G78-1)),F78+G78-1))</f>
        <v/>
      </c>
      <c r="J78" s="98"/>
      <c r="K78" s="98"/>
      <c r="L78" s="98"/>
      <c r="M78" s="98"/>
      <c r="N78" s="98"/>
      <c r="O78" s="98"/>
      <c r="P78" s="99"/>
      <c r="Q78" s="100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4"/>
    </row>
    <row r="79" spans="1:82" s="103" customFormat="1" ht="12.9" customHeight="1" x14ac:dyDescent="0.2">
      <c r="A79" s="43"/>
      <c r="B79" s="14"/>
      <c r="C79" s="14"/>
      <c r="D79" s="14"/>
      <c r="E79" s="14"/>
      <c r="F79" s="43"/>
      <c r="G79" s="70"/>
      <c r="H79" s="21"/>
      <c r="I79" s="97" t="str">
        <f>IF(B79="","",IF(#REF!="OUI",WORKDAY(F79,IF(WEEKDAY(F79,2)&gt;=6,G79,G79-1)),F79+G79-1))</f>
        <v/>
      </c>
      <c r="J79" s="98"/>
      <c r="K79" s="98"/>
      <c r="L79" s="98"/>
      <c r="M79" s="98"/>
      <c r="N79" s="98"/>
      <c r="O79" s="98"/>
      <c r="P79" s="99"/>
      <c r="Q79" s="100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4"/>
    </row>
    <row r="80" spans="1:82" s="103" customFormat="1" ht="12.9" customHeight="1" x14ac:dyDescent="0.2">
      <c r="A80" s="43"/>
      <c r="B80" s="14"/>
      <c r="C80" s="14"/>
      <c r="D80" s="14"/>
      <c r="E80" s="14"/>
      <c r="F80" s="43"/>
      <c r="G80" s="70"/>
      <c r="H80" s="21"/>
      <c r="I80" s="97" t="str">
        <f>IF(B80="","",IF(#REF!="OUI",WORKDAY(F80,IF(WEEKDAY(F80,2)&gt;=6,G80,G80-1)),F80+G80-1))</f>
        <v/>
      </c>
      <c r="J80" s="98"/>
      <c r="K80" s="98"/>
      <c r="L80" s="98"/>
      <c r="M80" s="98"/>
      <c r="N80" s="98"/>
      <c r="O80" s="98"/>
      <c r="P80" s="99"/>
      <c r="Q80" s="100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4"/>
    </row>
    <row r="81" spans="1:82" s="103" customFormat="1" ht="12.9" customHeight="1" x14ac:dyDescent="0.2">
      <c r="A81" s="43"/>
      <c r="B81" s="14"/>
      <c r="C81" s="14"/>
      <c r="D81" s="14"/>
      <c r="E81" s="14"/>
      <c r="F81" s="43"/>
      <c r="G81" s="70"/>
      <c r="H81" s="21"/>
      <c r="I81" s="97" t="str">
        <f>IF(B81="","",IF(#REF!="OUI",WORKDAY(F81,IF(WEEKDAY(F81,2)&gt;=6,G81,G81-1)),F81+G81-1))</f>
        <v/>
      </c>
      <c r="J81" s="98"/>
      <c r="K81" s="98"/>
      <c r="L81" s="98"/>
      <c r="M81" s="98"/>
      <c r="N81" s="98"/>
      <c r="O81" s="98"/>
      <c r="P81" s="99"/>
      <c r="Q81" s="100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4"/>
    </row>
    <row r="82" spans="1:82" s="103" customFormat="1" ht="12.9" customHeight="1" x14ac:dyDescent="0.2">
      <c r="A82" s="43"/>
      <c r="B82" s="14"/>
      <c r="C82" s="14"/>
      <c r="D82" s="14"/>
      <c r="E82" s="14"/>
      <c r="F82" s="43"/>
      <c r="G82" s="70"/>
      <c r="H82" s="21"/>
      <c r="I82" s="97" t="str">
        <f>IF(B82="","",IF(#REF!="OUI",WORKDAY(F82,IF(WEEKDAY(F82,2)&gt;=6,G82,G82-1)),F82+G82-1))</f>
        <v/>
      </c>
      <c r="J82" s="98"/>
      <c r="K82" s="98"/>
      <c r="L82" s="98"/>
      <c r="M82" s="98"/>
      <c r="N82" s="98"/>
      <c r="O82" s="98"/>
      <c r="P82" s="99"/>
      <c r="Q82" s="100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4"/>
    </row>
    <row r="83" spans="1:82" s="103" customFormat="1" ht="12.9" customHeight="1" x14ac:dyDescent="0.2">
      <c r="A83" s="43"/>
      <c r="B83" s="14"/>
      <c r="C83" s="14"/>
      <c r="D83" s="14"/>
      <c r="E83" s="14"/>
      <c r="F83" s="43"/>
      <c r="G83" s="70"/>
      <c r="H83" s="21"/>
      <c r="I83" s="97" t="str">
        <f>IF(B83="","",IF(#REF!="OUI",WORKDAY(F83,IF(WEEKDAY(F83,2)&gt;=6,G83,G83-1)),F83+G83-1))</f>
        <v/>
      </c>
      <c r="J83" s="98"/>
      <c r="K83" s="98"/>
      <c r="L83" s="98"/>
      <c r="M83" s="98"/>
      <c r="N83" s="98"/>
      <c r="O83" s="98"/>
      <c r="P83" s="99"/>
      <c r="Q83" s="100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4"/>
    </row>
    <row r="84" spans="1:82" s="103" customFormat="1" ht="12.9" customHeight="1" x14ac:dyDescent="0.2">
      <c r="A84" s="43"/>
      <c r="B84" s="14"/>
      <c r="C84" s="14"/>
      <c r="D84" s="14"/>
      <c r="E84" s="14"/>
      <c r="F84" s="43"/>
      <c r="G84" s="70"/>
      <c r="H84" s="21"/>
      <c r="I84" s="97" t="str">
        <f>IF(B84="","",IF(#REF!="OUI",WORKDAY(F84,IF(WEEKDAY(F84,2)&gt;=6,G84,G84-1)),F84+G84-1))</f>
        <v/>
      </c>
      <c r="J84" s="98"/>
      <c r="K84" s="98"/>
      <c r="L84" s="98"/>
      <c r="M84" s="98"/>
      <c r="N84" s="98"/>
      <c r="O84" s="98"/>
      <c r="P84" s="99"/>
      <c r="Q84" s="100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4"/>
    </row>
    <row r="85" spans="1:82" s="103" customFormat="1" ht="12.9" customHeight="1" x14ac:dyDescent="0.2">
      <c r="A85" s="43"/>
      <c r="B85" s="14"/>
      <c r="C85" s="14"/>
      <c r="D85" s="14"/>
      <c r="E85" s="14"/>
      <c r="F85" s="43"/>
      <c r="G85" s="70"/>
      <c r="H85" s="21"/>
      <c r="I85" s="97" t="str">
        <f>IF(B85="","",IF(#REF!="OUI",WORKDAY(F85,IF(WEEKDAY(F85,2)&gt;=6,G85,G85-1)),F85+G85-1))</f>
        <v/>
      </c>
      <c r="J85" s="98"/>
      <c r="K85" s="98"/>
      <c r="L85" s="98"/>
      <c r="M85" s="98"/>
      <c r="N85" s="98"/>
      <c r="O85" s="98"/>
      <c r="P85" s="99"/>
      <c r="Q85" s="100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4"/>
    </row>
    <row r="86" spans="1:82" s="103" customFormat="1" ht="12.9" customHeight="1" x14ac:dyDescent="0.2">
      <c r="A86" s="43"/>
      <c r="B86" s="14"/>
      <c r="C86" s="14"/>
      <c r="D86" s="14"/>
      <c r="E86" s="14"/>
      <c r="F86" s="43"/>
      <c r="G86" s="70"/>
      <c r="H86" s="21"/>
      <c r="I86" s="97" t="str">
        <f>IF(B86="","",IF(#REF!="OUI",WORKDAY(F86,IF(WEEKDAY(F86,2)&gt;=6,G86,G86-1)),F86+G86-1))</f>
        <v/>
      </c>
      <c r="J86" s="98"/>
      <c r="K86" s="98"/>
      <c r="L86" s="98"/>
      <c r="M86" s="98"/>
      <c r="N86" s="98"/>
      <c r="O86" s="98"/>
      <c r="P86" s="99"/>
      <c r="Q86" s="100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4"/>
    </row>
    <row r="87" spans="1:82" s="103" customFormat="1" ht="12.9" customHeight="1" x14ac:dyDescent="0.2">
      <c r="A87" s="43"/>
      <c r="B87" s="14"/>
      <c r="C87" s="14"/>
      <c r="D87" s="14"/>
      <c r="E87" s="14"/>
      <c r="F87" s="43"/>
      <c r="G87" s="70"/>
      <c r="H87" s="21"/>
      <c r="I87" s="97" t="str">
        <f>IF(B87="","",IF(#REF!="OUI",WORKDAY(F87,IF(WEEKDAY(F87,2)&gt;=6,G87,G87-1)),F87+G87-1))</f>
        <v/>
      </c>
      <c r="J87" s="98"/>
      <c r="K87" s="98"/>
      <c r="L87" s="98"/>
      <c r="M87" s="98"/>
      <c r="N87" s="98"/>
      <c r="O87" s="98"/>
      <c r="P87" s="99"/>
      <c r="Q87" s="100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4"/>
    </row>
    <row r="88" spans="1:82" s="103" customFormat="1" ht="12.9" customHeight="1" x14ac:dyDescent="0.2">
      <c r="A88" s="43"/>
      <c r="B88" s="14"/>
      <c r="C88" s="14"/>
      <c r="D88" s="14"/>
      <c r="E88" s="14"/>
      <c r="F88" s="43"/>
      <c r="G88" s="70"/>
      <c r="H88" s="21"/>
      <c r="I88" s="97" t="str">
        <f>IF(B88="","",IF(#REF!="OUI",WORKDAY(F88,IF(WEEKDAY(F88,2)&gt;=6,G88,G88-1)),F88+G88-1))</f>
        <v/>
      </c>
      <c r="J88" s="98"/>
      <c r="K88" s="98"/>
      <c r="L88" s="98"/>
      <c r="M88" s="98"/>
      <c r="N88" s="98"/>
      <c r="O88" s="98"/>
      <c r="P88" s="99"/>
      <c r="Q88" s="100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4"/>
    </row>
    <row r="89" spans="1:82" s="103" customFormat="1" x14ac:dyDescent="0.2">
      <c r="A89" s="43"/>
      <c r="B89" s="14"/>
      <c r="C89" s="14"/>
      <c r="D89" s="14"/>
      <c r="E89" s="14"/>
      <c r="F89" s="43"/>
      <c r="G89" s="70"/>
      <c r="H89" s="21"/>
      <c r="I89" s="97" t="str">
        <f>IF(B89="","",IF(#REF!="OUI",WORKDAY(F89,IF(WEEKDAY(F89,2)&gt;=6,G89,G89-1)),F89+G89-1))</f>
        <v/>
      </c>
      <c r="J89" s="98"/>
      <c r="K89" s="98"/>
      <c r="L89" s="98"/>
      <c r="M89" s="98"/>
      <c r="N89" s="98"/>
      <c r="O89" s="98"/>
      <c r="P89" s="99"/>
      <c r="Q89" s="100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4"/>
    </row>
    <row r="90" spans="1:82" s="103" customFormat="1" x14ac:dyDescent="0.2">
      <c r="A90" s="43"/>
      <c r="B90" s="14"/>
      <c r="C90" s="14"/>
      <c r="D90" s="14"/>
      <c r="E90" s="14"/>
      <c r="F90" s="43"/>
      <c r="G90" s="70"/>
      <c r="H90" s="21"/>
      <c r="I90" s="97" t="str">
        <f>IF(B90="","",IF(#REF!="OUI",WORKDAY(F90,IF(WEEKDAY(F90,2)&gt;=6,G90,G90-1)),F90+G90-1))</f>
        <v/>
      </c>
      <c r="J90" s="98"/>
      <c r="K90" s="98"/>
      <c r="L90" s="98"/>
      <c r="M90" s="98"/>
      <c r="N90" s="98"/>
      <c r="O90" s="98"/>
      <c r="P90" s="99"/>
      <c r="Q90" s="100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4"/>
    </row>
    <row r="91" spans="1:82" s="103" customFormat="1" x14ac:dyDescent="0.2">
      <c r="A91" s="43"/>
      <c r="B91" s="14"/>
      <c r="C91" s="14"/>
      <c r="D91" s="14"/>
      <c r="E91" s="14"/>
      <c r="F91" s="43"/>
      <c r="G91" s="70"/>
      <c r="H91" s="21"/>
      <c r="I91" s="97" t="str">
        <f>IF(B91="","",IF(#REF!="OUI",WORKDAY(F91,IF(WEEKDAY(F91,2)&gt;=6,G91,G91-1)),F91+G91-1))</f>
        <v/>
      </c>
      <c r="J91" s="98"/>
      <c r="K91" s="98"/>
      <c r="L91" s="98"/>
      <c r="M91" s="98"/>
      <c r="N91" s="98"/>
      <c r="O91" s="98"/>
      <c r="P91" s="99"/>
      <c r="Q91" s="100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4"/>
    </row>
    <row r="92" spans="1:82" s="103" customFormat="1" x14ac:dyDescent="0.2">
      <c r="A92" s="43"/>
      <c r="B92" s="14"/>
      <c r="C92" s="14"/>
      <c r="D92" s="14"/>
      <c r="E92" s="14"/>
      <c r="F92" s="43"/>
      <c r="G92" s="70"/>
      <c r="H92" s="21"/>
      <c r="I92" s="97" t="str">
        <f>IF(B92="","",IF(#REF!="OUI",WORKDAY(F92,IF(WEEKDAY(F92,2)&gt;=6,G92,G92-1)),F92+G92-1))</f>
        <v/>
      </c>
      <c r="J92" s="98"/>
      <c r="K92" s="98"/>
      <c r="L92" s="98"/>
      <c r="M92" s="98"/>
      <c r="N92" s="98"/>
      <c r="O92" s="98"/>
      <c r="P92" s="99"/>
      <c r="Q92" s="100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4"/>
    </row>
    <row r="93" spans="1:82" s="103" customFormat="1" x14ac:dyDescent="0.2">
      <c r="A93" s="43"/>
      <c r="B93" s="14"/>
      <c r="C93" s="14"/>
      <c r="D93" s="14"/>
      <c r="E93" s="14"/>
      <c r="F93" s="43"/>
      <c r="G93" s="70"/>
      <c r="H93" s="21"/>
      <c r="I93" s="97" t="str">
        <f>IF(B93="","",IF(#REF!="OUI",WORKDAY(F93,IF(WEEKDAY(F93,2)&gt;=6,G93,G93-1)),F93+G93-1))</f>
        <v/>
      </c>
      <c r="J93" s="98"/>
      <c r="K93" s="98"/>
      <c r="L93" s="98"/>
      <c r="M93" s="98"/>
      <c r="N93" s="98"/>
      <c r="O93" s="98"/>
      <c r="P93" s="99"/>
      <c r="Q93" s="100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4"/>
    </row>
    <row r="94" spans="1:82" s="103" customFormat="1" x14ac:dyDescent="0.2">
      <c r="A94" s="43"/>
      <c r="B94" s="14"/>
      <c r="C94" s="14"/>
      <c r="D94" s="14"/>
      <c r="E94" s="14"/>
      <c r="F94" s="43"/>
      <c r="G94" s="70"/>
      <c r="H94" s="21"/>
      <c r="I94" s="97" t="str">
        <f>IF(B94="","",IF(#REF!="OUI",WORKDAY(F94,IF(WEEKDAY(F94,2)&gt;=6,G94,G94-1)),F94+G94-1))</f>
        <v/>
      </c>
      <c r="J94" s="98"/>
      <c r="K94" s="98"/>
      <c r="L94" s="98"/>
      <c r="M94" s="98"/>
      <c r="N94" s="98"/>
      <c r="O94" s="98"/>
      <c r="P94" s="99"/>
      <c r="Q94" s="100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4"/>
    </row>
  </sheetData>
  <sheetProtection selectLockedCells="1"/>
  <mergeCells count="30">
    <mergeCell ref="A4:B4"/>
    <mergeCell ref="C4:D4"/>
    <mergeCell ref="CD8:CD10"/>
    <mergeCell ref="A1:D1"/>
    <mergeCell ref="A2:B2"/>
    <mergeCell ref="C2:D2"/>
    <mergeCell ref="A3:B3"/>
    <mergeCell ref="C3:D3"/>
    <mergeCell ref="A5:B5"/>
    <mergeCell ref="C5:D5"/>
    <mergeCell ref="A6:D6"/>
    <mergeCell ref="A8:A10"/>
    <mergeCell ref="B8:B10"/>
    <mergeCell ref="C8:C10"/>
    <mergeCell ref="D8:D10"/>
    <mergeCell ref="CE8:CE10"/>
    <mergeCell ref="A35:P35"/>
    <mergeCell ref="CB8:CB10"/>
    <mergeCell ref="CC8:CC10"/>
    <mergeCell ref="E9:F9"/>
    <mergeCell ref="G9:G10"/>
    <mergeCell ref="H9:I9"/>
    <mergeCell ref="J9:K9"/>
    <mergeCell ref="M9:N9"/>
    <mergeCell ref="E8:G8"/>
    <mergeCell ref="J8:N8"/>
    <mergeCell ref="O8:O10"/>
    <mergeCell ref="P8:P10"/>
    <mergeCell ref="BZ8:BZ10"/>
    <mergeCell ref="CA8:CA10"/>
  </mergeCells>
  <conditionalFormatting sqref="R8:BY34">
    <cfRule type="expression" dxfId="11" priority="4">
      <formula>AND($Q$6=R$8,$Q$5=R$6)</formula>
    </cfRule>
  </conditionalFormatting>
  <conditionalFormatting sqref="R7:BY34">
    <cfRule type="expression" dxfId="10" priority="9">
      <formula>AND(R$7=$Q$2,$B7&lt;&gt;"")</formula>
    </cfRule>
  </conditionalFormatting>
  <conditionalFormatting sqref="R11:BY15 R20:BY34">
    <cfRule type="expression" dxfId="9" priority="11">
      <formula>AND($C11&lt;&gt;"Jalon",VALUE(R$6&amp;IF(R$8&lt;10,"0","")&amp;R$8)&gt;=VALUE($F11&amp;IF($E11&lt;10,"0","")&amp;$E11), VALUE(R$6&amp;IF(R$8&lt;10,"0","")&amp;R$8)&lt;=VALUE($I11&amp;IF($H11&lt;10,"0","")&amp;$H11))</formula>
    </cfRule>
    <cfRule type="expression" dxfId="8" priority="12">
      <formula>AND($C11&lt;&gt;"Jalon",VALUE(R$6&amp;IF(R$8&lt;10,"0","")&amp;R$8)&gt;=VALUE($K11&amp;IF($J11&lt;10,"0","")&amp;$J11), VALUE(R$6&amp;IF(R$8&lt;10,"0","")&amp;R$8)&lt;=VALUE($N11&amp;IF($M11&lt;10,"0","")&amp;$M11))</formula>
    </cfRule>
  </conditionalFormatting>
  <conditionalFormatting sqref="S6:BY6">
    <cfRule type="expression" dxfId="7" priority="3">
      <formula>IF(AND(T$6=S$6,S$6&lt;&gt;R$6),FALSE,TRUE)</formula>
    </cfRule>
  </conditionalFormatting>
  <conditionalFormatting sqref="S7:BY7">
    <cfRule type="expression" dxfId="6" priority="2">
      <formula>IF(AND(T$7=S$7,S$7&lt;&gt;R$7),FALSE,TRUE)</formula>
    </cfRule>
  </conditionalFormatting>
  <conditionalFormatting sqref="R11:BY34">
    <cfRule type="expression" dxfId="5" priority="1">
      <formula>AND($C11="Jalon",VALUE(R$6&amp;IF(R$8&lt;10,"0","")&amp;R$8)&gt;=VALUE($F11&amp;IF($E11&lt;10,"0","")&amp;$E11), VALUE(R$6&amp;IF(R$8&lt;10,"0","")&amp;R$8)&lt;=VALUE($I11&amp;IF($H11&lt;10,"0","")&amp;$H11))</formula>
    </cfRule>
    <cfRule type="expression" dxfId="4" priority="10">
      <formula>$B11=""</formula>
    </cfRule>
  </conditionalFormatting>
  <conditionalFormatting sqref="P11:P34">
    <cfRule type="containsText" dxfId="3" priority="5" operator="containsText" text="Non commencée">
      <formula>NOT(ISERROR(SEARCH("Non commencée",P11)))</formula>
    </cfRule>
    <cfRule type="containsText" dxfId="2" priority="6" operator="containsText" text="En retard">
      <formula>NOT(ISERROR(SEARCH("En retard",P11)))</formula>
    </cfRule>
    <cfRule type="containsText" dxfId="1" priority="7" operator="containsText" text="En cours">
      <formula>NOT(ISERROR(SEARCH("En cours",P11)))</formula>
    </cfRule>
    <cfRule type="containsText" dxfId="0" priority="8" operator="containsText" text="Terminée">
      <formula>NOT(ISERROR(SEARCH("Terminée",P11)))</formula>
    </cfRule>
  </conditionalFormatting>
  <dataValidations count="1">
    <dataValidation type="list" allowBlank="1" showInputMessage="1" showErrorMessage="1" sqref="C11:C34">
      <formula1>$B$38:$B$39</formula1>
    </dataValidation>
  </dataValidations>
  <pageMargins left="0.25" right="0.25" top="0.75" bottom="0.75" header="0.3" footer="0.3"/>
  <pageSetup paperSize="9" scale="48" orientation="landscape" r:id="rId1"/>
  <headerFooter>
    <oddHeader>&amp;LGroupe Lactalis&amp;CDirection Equipement Conditionnement Groupe&amp;R11/03/2019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locked="0" defaultSize="0" autoPict="0">
                <anchor moveWithCells="1">
                  <from>
                    <xdr:col>17</xdr:col>
                    <xdr:colOff>30480</xdr:colOff>
                    <xdr:row>8</xdr:row>
                    <xdr:rowOff>22860</xdr:rowOff>
                  </from>
                  <to>
                    <xdr:col>77</xdr:col>
                    <xdr:colOff>0</xdr:colOff>
                    <xdr:row>9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de bord</vt:lpstr>
      <vt:lpstr>GANTT</vt:lpstr>
      <vt:lpstr>GANTT!Zone_d_impression</vt:lpstr>
      <vt:lpstr>'Tableau de bord'!Zone_d_impression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HANOTTE Helene, Laval beck</dc:creator>
  <cp:lastModifiedBy>HANOTTE Helene, Laval beck</cp:lastModifiedBy>
  <dcterms:created xsi:type="dcterms:W3CDTF">2019-04-02T09:32:42Z</dcterms:created>
  <dcterms:modified xsi:type="dcterms:W3CDTF">2019-04-03T14:25:46Z</dcterms:modified>
</cp:coreProperties>
</file>