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showInkAnnotation="0" codeName="ThisWorkbook" defaultThemeVersion="124226"/>
  <mc:AlternateContent xmlns:mc="http://schemas.openxmlformats.org/markup-compatibility/2006">
    <mc:Choice Requires="x15">
      <x15ac:absPath xmlns:x15ac="http://schemas.microsoft.com/office/spreadsheetml/2010/11/ac" url="C:\Users\Cécile\Downloads\"/>
    </mc:Choice>
  </mc:AlternateContent>
  <bookViews>
    <workbookView xWindow="0" yWindow="0" windowWidth="7785" windowHeight="2145" tabRatio="907" activeTab="1"/>
  </bookViews>
  <sheets>
    <sheet name="BDD" sheetId="53" r:id="rId1"/>
    <sheet name="TCD" sheetId="55" r:id="rId2"/>
    <sheet name="Feuil1" sheetId="54" r:id="rId3"/>
    <sheet name="animaux" sheetId="48" r:id="rId4"/>
    <sheet name="coût" sheetId="51" r:id="rId5"/>
  </sheets>
  <definedNames>
    <definedName name="_xlnm._FilterDatabase" localSheetId="3" hidden="1">animaux!$Z$2:$Z$4</definedName>
    <definedName name="Foin_mais_ensile_s1">BDD!$G$1:$G$4</definedName>
    <definedName name="Foin_mais_ensile_s2">BDD!$H$1:$H$2</definedName>
    <definedName name="ListeBovins" localSheetId="3">animaux!$AC:$AC</definedName>
    <definedName name="ListeBovins" localSheetId="0">#REF!</definedName>
    <definedName name="ListeBovins">#REF!</definedName>
    <definedName name="ListeCanards" localSheetId="0">#REF!</definedName>
    <definedName name="ListeCanards">#REF!</definedName>
    <definedName name="ListeCaprins" localSheetId="0">#REF!</definedName>
    <definedName name="ListeCaprins">#REF!</definedName>
    <definedName name="ListeCatégorie" localSheetId="0">#REF!</definedName>
    <definedName name="ListeCatégorie">#REF!</definedName>
    <definedName name="ListeChevauxSelle" localSheetId="0">#REF!</definedName>
    <definedName name="ListeChevauxSelle">#REF!</definedName>
    <definedName name="ListeChevauxTrait" localSheetId="0">#REF!</definedName>
    <definedName name="ListeChevauxTrait">#REF!</definedName>
    <definedName name="ListeCultures" localSheetId="0">#REF!</definedName>
    <definedName name="ListeCultures">#REF!</definedName>
    <definedName name="ListeDivers" localSheetId="0">BDD!#REF!</definedName>
    <definedName name="ListeDivers">#REF!</definedName>
    <definedName name="ListeMatériels" localSheetId="0">BDD!#REF!</definedName>
    <definedName name="ListeMatériels">#REF!</definedName>
    <definedName name="ListeModèles" localSheetId="0">#REF!</definedName>
    <definedName name="ListeModèles">#REF!</definedName>
    <definedName name="ListeOies" localSheetId="0">#REF!</definedName>
    <definedName name="ListeOies">#REF!</definedName>
    <definedName name="ListeOvins" localSheetId="0">#REF!</definedName>
    <definedName name="ListeOvins">#REF!</definedName>
    <definedName name="ListePays" localSheetId="3">animaux!$AD$3:$AH$3</definedName>
    <definedName name="ListePays" localSheetId="0">#REF!</definedName>
    <definedName name="ListePays">#REF!</definedName>
    <definedName name="ListePoneys" localSheetId="0">#REF!</definedName>
    <definedName name="ListePoneys">#REF!</definedName>
    <definedName name="ListePorcins" localSheetId="0">#REF!</definedName>
    <definedName name="ListePorcins">#REF!</definedName>
    <definedName name="ListePoules" localSheetId="0">#REF!</definedName>
    <definedName name="ListePoules">#REF!</definedName>
    <definedName name="ListeRegions" localSheetId="0">#REF!</definedName>
    <definedName name="ListeRegions">#REF!</definedName>
    <definedName name="Ration">BDD!$F$1:$F$2</definedName>
    <definedName name="TêteListe" localSheetId="0">BDD!$1:$1</definedName>
    <definedName name="TêteListe">#REF!</definedName>
    <definedName name="Z_EE76D120_5D4A_4AD8_A1CB_952C682DC0B3_.wvu.FilterData" localSheetId="3" hidden="1">animaux!$Z$2:$Z$4</definedName>
  </definedNames>
  <calcPr calcId="152511"/>
  <customWorkbookViews>
    <customWorkbookView name="SEGULA - Affichage personnalisé" guid="{EE76D120-5D4A-4AD8-A1CB-952C682DC0B3}" mergeInterval="0" personalView="1" maximized="1" windowWidth="1020" windowHeight="552" tabRatio="761" activeSheetId="21"/>
  </customWorkbookViews>
  <pivotCaches>
    <pivotCache cacheId="5" r:id="rId6"/>
    <pivotCache cacheId="11" r:id="rId7"/>
  </pivotCaches>
</workbook>
</file>

<file path=xl/calcChain.xml><?xml version="1.0" encoding="utf-8"?>
<calcChain xmlns="http://schemas.openxmlformats.org/spreadsheetml/2006/main">
  <c r="D50" i="53" l="1" a="1"/>
  <c r="D50" i="53" s="1"/>
  <c r="D51" i="53" a="1"/>
  <c r="D51" i="53"/>
  <c r="D52" i="53" a="1"/>
  <c r="D52" i="53" s="1"/>
  <c r="D53" i="53" a="1"/>
  <c r="D53" i="53"/>
  <c r="D54" i="53" a="1"/>
  <c r="D54" i="53" s="1"/>
  <c r="D55" i="53" a="1"/>
  <c r="D55" i="53"/>
  <c r="D56" i="53" a="1"/>
  <c r="D56" i="53" s="1"/>
  <c r="D57" i="53" a="1"/>
  <c r="D57" i="53"/>
  <c r="D58" i="53" a="1"/>
  <c r="D58" i="53" s="1"/>
  <c r="D59" i="53" a="1"/>
  <c r="D59" i="53"/>
  <c r="D60" i="53" a="1"/>
  <c r="D60" i="53" s="1"/>
  <c r="D61" i="53" a="1"/>
  <c r="D61" i="53"/>
  <c r="D62" i="53" a="1"/>
  <c r="D62" i="53" s="1"/>
  <c r="D63" i="53" a="1"/>
  <c r="D63" i="53" s="1"/>
  <c r="D64" i="53" a="1"/>
  <c r="D64" i="53" s="1"/>
  <c r="C48" i="53" l="1"/>
  <c r="J20" i="48" l="1"/>
  <c r="J21" i="48"/>
  <c r="C21" i="48"/>
  <c r="C20" i="48"/>
  <c r="C19" i="48"/>
  <c r="C18" i="48"/>
  <c r="C17" i="48"/>
  <c r="C16" i="48"/>
  <c r="C15" i="48"/>
  <c r="C14" i="48"/>
  <c r="C13" i="48"/>
  <c r="C12" i="48"/>
  <c r="C11" i="48"/>
  <c r="C10" i="48"/>
  <c r="C9" i="48"/>
  <c r="C8" i="48"/>
  <c r="C12" i="51" l="1"/>
  <c r="C38" i="51" l="1"/>
  <c r="B38" i="51" s="1"/>
  <c r="C37" i="51"/>
  <c r="B37" i="51" s="1"/>
  <c r="C36" i="51"/>
  <c r="B36" i="51" s="1"/>
  <c r="C35" i="51"/>
  <c r="B35" i="51" s="1"/>
  <c r="C34" i="51"/>
  <c r="B34" i="51" s="1"/>
  <c r="C33" i="51"/>
  <c r="C32" i="51"/>
  <c r="H29" i="51"/>
  <c r="B33" i="51" l="1"/>
  <c r="D33" i="51"/>
  <c r="G33" i="51" s="1"/>
  <c r="B32" i="51"/>
  <c r="D32" i="51"/>
  <c r="G32" i="51" s="1"/>
  <c r="C30" i="51"/>
  <c r="B30" i="51" s="1"/>
  <c r="C14" i="51"/>
  <c r="C25" i="51"/>
  <c r="C24" i="51"/>
  <c r="C31" i="51"/>
  <c r="C26" i="51"/>
  <c r="C15" i="51" l="1"/>
  <c r="D15" i="51" s="1"/>
  <c r="G15" i="51" s="1"/>
  <c r="C28" i="51"/>
  <c r="B28" i="51" s="1"/>
  <c r="B24" i="51"/>
  <c r="B12" i="51"/>
  <c r="D37" i="51" s="1"/>
  <c r="G37" i="51" s="1"/>
  <c r="D12" i="51"/>
  <c r="G12" i="51" s="1"/>
  <c r="C16" i="51"/>
  <c r="C20" i="51"/>
  <c r="B14" i="51"/>
  <c r="D14" i="51"/>
  <c r="G14" i="51" s="1"/>
  <c r="C29" i="51"/>
  <c r="C17" i="51"/>
  <c r="B25" i="51"/>
  <c r="D25" i="51"/>
  <c r="G25" i="51" s="1"/>
  <c r="C27" i="51"/>
  <c r="B26" i="51"/>
  <c r="D26" i="51"/>
  <c r="G26" i="51" s="1"/>
  <c r="C19" i="51"/>
  <c r="B31" i="51"/>
  <c r="D31" i="51"/>
  <c r="G31" i="51" s="1"/>
  <c r="B15" i="51" l="1"/>
  <c r="D28" i="51"/>
  <c r="G28" i="51" s="1"/>
  <c r="B20" i="51"/>
  <c r="B19" i="51"/>
  <c r="D19" i="51"/>
  <c r="G19" i="51" s="1"/>
  <c r="B17" i="51"/>
  <c r="B27" i="51"/>
  <c r="D27" i="51"/>
  <c r="G27" i="51" s="1"/>
  <c r="B29" i="51"/>
  <c r="B16" i="51"/>
  <c r="D16" i="51"/>
  <c r="G16" i="51" s="1"/>
  <c r="C22" i="51" l="1"/>
  <c r="D24" i="51" l="1"/>
  <c r="G24" i="51" s="1"/>
  <c r="C23" i="51"/>
  <c r="B23" i="51" s="1"/>
  <c r="C18" i="51"/>
  <c r="B18" i="51" s="1"/>
  <c r="D20" i="51"/>
  <c r="G20" i="51" s="1"/>
  <c r="C21" i="51"/>
  <c r="D22" i="51"/>
  <c r="G22" i="51" s="1"/>
  <c r="B22" i="51"/>
  <c r="D30" i="51"/>
  <c r="G30" i="51" s="1"/>
  <c r="F21" i="48"/>
  <c r="F20" i="48"/>
  <c r="F19" i="48"/>
  <c r="F18" i="48"/>
  <c r="F17" i="48"/>
  <c r="F16" i="48"/>
  <c r="F15" i="48"/>
  <c r="F14" i="48"/>
  <c r="F13" i="48"/>
  <c r="F12" i="48"/>
  <c r="F11" i="48"/>
  <c r="F10" i="48"/>
  <c r="F9" i="48"/>
  <c r="F8" i="48"/>
  <c r="D29" i="51"/>
  <c r="G29" i="51" s="1"/>
  <c r="D23" i="51" l="1"/>
  <c r="G23" i="51" s="1"/>
  <c r="D18" i="51"/>
  <c r="G18" i="51" s="1"/>
  <c r="D17" i="51"/>
  <c r="G17" i="51" s="1"/>
  <c r="D21" i="51"/>
  <c r="G21" i="51" s="1"/>
  <c r="B21" i="51"/>
  <c r="C13" i="51" l="1"/>
  <c r="C10" i="51" l="1"/>
  <c r="D10" i="51" s="1"/>
  <c r="G10" i="51" s="1"/>
  <c r="B10" i="51" l="1"/>
  <c r="D35" i="51" s="1"/>
  <c r="G35" i="51" s="1"/>
  <c r="C9" i="51" l="1"/>
  <c r="D9" i="51" s="1"/>
  <c r="C11" i="51"/>
  <c r="B9" i="51" l="1"/>
  <c r="D34" i="51" s="1"/>
  <c r="G34" i="51" s="1"/>
  <c r="B13" i="51"/>
  <c r="D38" i="51" s="1"/>
  <c r="G38" i="51" s="1"/>
  <c r="D13" i="51"/>
  <c r="G13" i="51" s="1"/>
  <c r="B11" i="51"/>
  <c r="D36" i="51" s="1"/>
  <c r="G36" i="51" s="1"/>
  <c r="D11" i="51"/>
  <c r="G11" i="51" s="1"/>
  <c r="G9" i="51"/>
</calcChain>
</file>

<file path=xl/comments1.xml><?xml version="1.0" encoding="utf-8"?>
<comments xmlns="http://schemas.openxmlformats.org/spreadsheetml/2006/main">
  <authors>
    <author>appart</author>
    <author>Administrateur HH</author>
  </authors>
  <commentList>
    <comment ref="H53"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60" authorId="1" shapeId="0">
      <text>
        <r>
          <rPr>
            <sz val="10"/>
            <color indexed="81"/>
            <rFont val="Times New Roman"/>
            <family val="1"/>
          </rPr>
          <t xml:space="preserve">Choisis : 
-orge, blé ou triticale
-colza/canola ou soja
</t>
        </r>
        <r>
          <rPr>
            <b/>
            <u/>
            <sz val="10"/>
            <color indexed="14"/>
            <rFont val="Times New Roman"/>
            <family val="1"/>
          </rPr>
          <t>INFO :</t>
        </r>
        <r>
          <rPr>
            <sz val="10"/>
            <color indexed="10"/>
            <rFont val="Times New Roman"/>
            <family val="1"/>
          </rPr>
          <t xml:space="preserve">
C'est une liste de choix dans les 2 cas. Tu dois sélectionner un pays pour faire le 2e choix.</t>
        </r>
      </text>
    </comment>
  </commentList>
</comments>
</file>

<file path=xl/comments2.xml><?xml version="1.0" encoding="utf-8"?>
<comments xmlns="http://schemas.openxmlformats.org/spreadsheetml/2006/main">
  <authors>
    <author>appart</author>
    <author>Administrateur HH</author>
  </authors>
  <commentList>
    <comment ref="C7" authorId="0" shapeId="0">
      <text>
        <r>
          <rPr>
            <sz val="10"/>
            <color indexed="81"/>
            <rFont val="Times New Roman"/>
            <family val="1"/>
          </rPr>
          <t>Sur cette colonne, remplis le nombre de bovins (toutes races) que tu as, suivant sexe et tranche d'âge.</t>
        </r>
      </text>
    </comment>
    <comment ref="F7" authorId="0" shapeId="0">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7" authorId="0" shapeId="0">
      <text>
        <r>
          <rPr>
            <sz val="10"/>
            <color indexed="81"/>
            <rFont val="Times New Roman"/>
            <family val="1"/>
          </rPr>
          <t xml:space="preserve">Ici, tu choisis : 
- litière (sans label), litière (avec label) ou caillebotis.
</t>
        </r>
        <r>
          <rPr>
            <b/>
            <u/>
            <sz val="10"/>
            <color indexed="14"/>
            <rFont val="Times New Roman"/>
            <family val="1"/>
          </rPr>
          <t>INFO :</t>
        </r>
        <r>
          <rPr>
            <sz val="10"/>
            <color indexed="10"/>
            <rFont val="Times New Roman"/>
            <family val="1"/>
          </rPr>
          <t xml:space="preserve">
C'est une liste de choix.
Pour l'élevage sur litière avec label, tu dois avoir des parcs à porcins.</t>
        </r>
      </text>
    </comment>
    <comment ref="H10"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6" authorId="1" shapeId="0">
      <text>
        <r>
          <rPr>
            <sz val="10"/>
            <color indexed="81"/>
            <rFont val="Times New Roman"/>
            <family val="1"/>
          </rPr>
          <t xml:space="preserve">Choisis : 
-orge, blé ou triticale
-colza/canola ou soja
</t>
        </r>
        <r>
          <rPr>
            <b/>
            <u/>
            <sz val="10"/>
            <color indexed="14"/>
            <rFont val="Times New Roman"/>
            <family val="1"/>
          </rPr>
          <t>INFO :</t>
        </r>
        <r>
          <rPr>
            <sz val="10"/>
            <color indexed="10"/>
            <rFont val="Times New Roman"/>
            <family val="1"/>
          </rPr>
          <t xml:space="preserve">
C'est une liste de choix dans les 2 cas. Tu dois sélectionner un pays pour faire le 2e choix.</t>
        </r>
      </text>
    </comment>
    <comment ref="H20"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4" authorId="0" shapeId="0">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bisons restent toute l'année au pré. Ils doivent recevoir des aliments pendant la période hivernale.</t>
        </r>
      </text>
    </comment>
    <comment ref="H24"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30" authorId="1" shapeId="0">
      <text>
        <r>
          <rPr>
            <sz val="10"/>
            <color indexed="81"/>
            <rFont val="Times New Roman"/>
            <family val="1"/>
          </rPr>
          <t xml:space="preserve">Ici, choisis : 
-triticale ou blé
</t>
        </r>
        <r>
          <rPr>
            <b/>
            <u/>
            <sz val="10"/>
            <color indexed="14"/>
            <rFont val="Times New Roman"/>
            <family val="1"/>
          </rPr>
          <t>INFO :</t>
        </r>
        <r>
          <rPr>
            <sz val="10"/>
            <color indexed="10"/>
            <rFont val="Times New Roman"/>
            <family val="1"/>
          </rPr>
          <t xml:space="preserve">
C'est une liste de choix.</t>
        </r>
      </text>
    </comment>
    <comment ref="C41" authorId="0" shapeId="0">
      <text>
        <r>
          <rPr>
            <sz val="10"/>
            <color indexed="81"/>
            <rFont val="Times New Roman"/>
            <family val="1"/>
          </rPr>
          <t>Sur cette colonne, remplis le nombre de caprins que tu as, suivant sexe et tranche d'âge.</t>
        </r>
      </text>
    </comment>
    <comment ref="D41" authorId="0" shapeId="0">
      <text>
        <r>
          <rPr>
            <b/>
            <u/>
            <sz val="10"/>
            <color indexed="14"/>
            <rFont val="Times New Roman"/>
            <family val="1"/>
          </rPr>
          <t>INFO :</t>
        </r>
        <r>
          <rPr>
            <sz val="10"/>
            <color indexed="10"/>
            <rFont val="Times New Roman"/>
            <family val="1"/>
          </rPr>
          <t xml:space="preserve">
Si tu as des caprins en pâture, ils se renseigneront directement ici (si tu as renseigné la page concernée en utilisant le lien "tes animaux doivent aller au pré?" que tu trouveras ci-dessous). Attention à bien penser à les effacer (dans la page des pâturages) quand ils n'y sont plus, sinon les résultats ici seront faux).</t>
        </r>
      </text>
    </comment>
    <comment ref="H41"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47" authorId="1" shapeId="0">
      <text>
        <r>
          <rPr>
            <sz val="10"/>
            <color indexed="81"/>
            <rFont val="Times New Roman"/>
            <family val="1"/>
          </rPr>
          <t>C</t>
        </r>
        <r>
          <rPr>
            <sz val="10"/>
            <rFont val="Times New Roman"/>
            <family val="1"/>
          </rPr>
          <t xml:space="preserve">hoisis : 
-triticale ou blé
</t>
        </r>
        <r>
          <rPr>
            <b/>
            <u/>
            <sz val="10"/>
            <color indexed="14"/>
            <rFont val="Times New Roman"/>
            <family val="1"/>
          </rPr>
          <t>INFO :</t>
        </r>
        <r>
          <rPr>
            <sz val="10"/>
            <color indexed="10"/>
            <rFont val="Times New Roman"/>
            <family val="1"/>
          </rPr>
          <t xml:space="preserve">
C'est une liste de choix.</t>
        </r>
      </text>
    </comment>
    <comment ref="H50"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54" authorId="0" shapeId="0">
      <text>
        <r>
          <rPr>
            <sz val="10"/>
            <color indexed="81"/>
            <rFont val="Times New Roman"/>
            <family val="1"/>
          </rPr>
          <t>Sur cette colonne, remplis le nombre de porcins que tu as, suivant sexe et tranche d'âge.</t>
        </r>
      </text>
    </comment>
    <comment ref="H54" authorId="0" shapeId="0">
      <text>
        <r>
          <rPr>
            <sz val="10"/>
            <color indexed="81"/>
            <rFont val="Times New Roman"/>
            <family val="1"/>
          </rPr>
          <t xml:space="preserve">Ici, tu choisis : 
- litière (sans label), litière (avec label) ou caillebotis.
</t>
        </r>
        <r>
          <rPr>
            <b/>
            <u/>
            <sz val="10"/>
            <color indexed="14"/>
            <rFont val="Times New Roman"/>
            <family val="1"/>
          </rPr>
          <t>INFO :</t>
        </r>
        <r>
          <rPr>
            <sz val="10"/>
            <color indexed="10"/>
            <rFont val="Times New Roman"/>
            <family val="1"/>
          </rPr>
          <t xml:space="preserve">
C'est une liste de choix.
Pour l'élevage sur litière avec label, tu dois avoir des parcs à porcins.</t>
        </r>
      </text>
    </comment>
    <comment ref="H60" authorId="1" shapeId="0">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63"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67" authorId="0" shapeId="0">
      <text>
        <r>
          <rPr>
            <sz val="10"/>
            <color indexed="81"/>
            <rFont val="Times New Roman"/>
            <family val="1"/>
          </rPr>
          <t>Sur cette colonne, remplis le nombre de volailles que tu as, suivant sexe et tranche d'âge.</t>
        </r>
      </text>
    </comment>
    <comment ref="H67" authorId="1" shapeId="0">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H73" authorId="1" shapeId="0">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76"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80" authorId="0" shapeId="0">
      <text>
        <r>
          <rPr>
            <sz val="10"/>
            <color indexed="81"/>
            <rFont val="Times New Roman"/>
            <family val="1"/>
          </rPr>
          <t>Sur cette colonne, remplis le nombre de pintades que tu as, suivant sexe et tranche d'âge.</t>
        </r>
      </text>
    </comment>
    <comment ref="H80" authorId="1" shapeId="0">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H86" authorId="1" shapeId="0">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89"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93" authorId="0" shapeId="0">
      <text>
        <r>
          <rPr>
            <sz val="10"/>
            <color indexed="81"/>
            <rFont val="Times New Roman"/>
            <family val="1"/>
          </rPr>
          <t>Sur cette colonne, remplis le nombre de lapin(e)s que tu as, suivant sexe et tranche d'âge.</t>
        </r>
      </text>
    </comment>
    <comment ref="H93" authorId="1" shapeId="0">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H99" authorId="1" shapeId="0">
      <text>
        <r>
          <rPr>
            <sz val="10"/>
            <color indexed="81"/>
            <rFont val="Times New Roman"/>
            <family val="1"/>
          </rPr>
          <t>I</t>
        </r>
        <r>
          <rPr>
            <sz val="10"/>
            <rFont val="Times New Roman"/>
            <family val="1"/>
          </rPr>
          <t xml:space="preserve">ci, tu choisis : 
-triticale ou blé
-pois ou fèverole
</t>
        </r>
        <r>
          <rPr>
            <b/>
            <u/>
            <sz val="10"/>
            <color indexed="14"/>
            <rFont val="Times New Roman"/>
            <family val="1"/>
          </rPr>
          <t>INFO :</t>
        </r>
        <r>
          <rPr>
            <sz val="10"/>
            <color indexed="10"/>
            <rFont val="Times New Roman"/>
            <family val="1"/>
          </rPr>
          <t xml:space="preserve">
C'est une liste de choix.</t>
        </r>
      </text>
    </comment>
    <comment ref="H103"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07" authorId="0" shapeId="0">
      <text>
        <r>
          <rPr>
            <sz val="10"/>
            <color indexed="81"/>
            <rFont val="Times New Roman"/>
            <family val="1"/>
          </rPr>
          <t>Sur cette colonne, remplis le nombre d'oies que tu as, suivant sexe et tranche d'âge.</t>
        </r>
      </text>
    </comment>
    <comment ref="H110" authorId="1" shapeId="0">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13"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17" authorId="0" shapeId="0">
      <text>
        <r>
          <rPr>
            <sz val="10"/>
            <color indexed="81"/>
            <rFont val="Times New Roman"/>
            <family val="1"/>
          </rPr>
          <t>Sur cette colonne, remplis le nombre de canards que tu as, suivant sexe et tranche d'âge.</t>
        </r>
      </text>
    </comment>
    <comment ref="H120" authorId="1" shapeId="0">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23"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28" authorId="0" shapeId="0">
      <text>
        <r>
          <rPr>
            <sz val="10"/>
            <color indexed="81"/>
            <rFont val="Times New Roman"/>
            <family val="1"/>
          </rPr>
          <t>Sur cette colonne, remplis le nombre d'oies que tu as, suivant sexe et tranche d'âge.</t>
        </r>
      </text>
    </comment>
    <comment ref="F128" authorId="0" shapeId="0">
      <text>
        <r>
          <rPr>
            <sz val="10"/>
            <color indexed="81"/>
            <rFont val="Times New Roman"/>
            <family val="1"/>
          </rPr>
          <t>Sur cette colonne, remplis le nombre d'oies que tu as, suivant sexe et tranche d'âge.</t>
        </r>
      </text>
    </comment>
    <comment ref="H130" authorId="1" shapeId="0">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33"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38" authorId="0" shapeId="0">
      <text>
        <r>
          <rPr>
            <sz val="10"/>
            <color indexed="81"/>
            <rFont val="Times New Roman"/>
            <family val="1"/>
          </rPr>
          <t>Sur cette colonne, remplis le nombre de canards que tu as, suivant sexe et tranche d'âge.</t>
        </r>
      </text>
    </comment>
    <comment ref="F138" authorId="0" shapeId="0">
      <text>
        <r>
          <rPr>
            <sz val="10"/>
            <color indexed="81"/>
            <rFont val="Times New Roman"/>
            <family val="1"/>
          </rPr>
          <t>Sur cette colonne, remplis le nombre de canards que tu as, suivant sexe et tranche d'âge.</t>
        </r>
      </text>
    </comment>
    <comment ref="H140" authorId="1" shapeId="0">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43"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47" authorId="0" shapeId="0">
      <text>
        <r>
          <rPr>
            <sz val="10"/>
            <color indexed="81"/>
            <rFont val="Times New Roman"/>
            <family val="1"/>
          </rPr>
          <t>Sur cette colonne, remplis le nombre d'ovins que tu as, suivant sexe et tranche d'âge.</t>
        </r>
      </text>
    </comment>
    <comment ref="F147" authorId="0" shapeId="0">
      <text>
        <r>
          <rPr>
            <b/>
            <u/>
            <sz val="10"/>
            <color indexed="14"/>
            <rFont val="Times New Roman"/>
            <family val="1"/>
          </rPr>
          <t>INFO :</t>
        </r>
        <r>
          <rPr>
            <sz val="10"/>
            <color indexed="10"/>
            <rFont val="Times New Roman"/>
            <family val="1"/>
          </rPr>
          <t xml:space="preserve">
Si tu as des ovins en pâture, ils se renseigneront directement ici (si tu as renseigné la page concernée en utilisant le lien que tu trouveras ci-dessous). Attention à bien penser à les effacer (dans la page des pâturages) quand ils n'y sont plus, sinon les résultats ici seront faux).</t>
        </r>
      </text>
    </comment>
    <comment ref="H147"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53" authorId="1" shapeId="0">
      <text>
        <r>
          <rPr>
            <sz val="10"/>
            <color indexed="81"/>
            <rFont val="Times New Roman"/>
            <family val="1"/>
          </rPr>
          <t xml:space="preserve">Ici, tu choisis : 
-orge, blé ou triticale.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H156"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60" authorId="0" shapeId="0">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bisons restent toute l'année au pré. Ils doivent recevoir des aliments pendant la période hivernale.</t>
        </r>
      </text>
    </comment>
    <comment ref="H163" authorId="1" shapeId="0">
      <text>
        <r>
          <rPr>
            <sz val="10"/>
            <color indexed="81"/>
            <rFont val="Times New Roman"/>
            <family val="1"/>
          </rPr>
          <t xml:space="preserve">Ici, choisis : 
-triticale ou blé
-soja ou tourteau colza
</t>
        </r>
        <r>
          <rPr>
            <b/>
            <u/>
            <sz val="10"/>
            <color indexed="14"/>
            <rFont val="Times New Roman"/>
            <family val="1"/>
          </rPr>
          <t>INFO :</t>
        </r>
        <r>
          <rPr>
            <sz val="10"/>
            <color indexed="10"/>
            <rFont val="Times New Roman"/>
            <family val="1"/>
          </rPr>
          <t xml:space="preserve">
C'est une liste de choix dans les 2 cas.</t>
        </r>
      </text>
    </comment>
    <comment ref="C177" authorId="0" shapeId="0">
      <text>
        <r>
          <rPr>
            <sz val="10"/>
            <color indexed="81"/>
            <rFont val="Times New Roman"/>
            <family val="1"/>
          </rPr>
          <t>Sur cette colonne, remplis le nombre de chevaux de selle (toutes races) que tu as, suivant sexe et tranche d'âge.</t>
        </r>
      </text>
    </comment>
    <comment ref="D177" authorId="0" shapeId="0">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177"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80"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88" authorId="0" shapeId="0">
      <text>
        <r>
          <rPr>
            <sz val="10"/>
            <color indexed="81"/>
            <rFont val="Times New Roman"/>
            <family val="1"/>
          </rPr>
          <t>Sur cette colonne, remplis le nombre de chevaux de selle (toutes races) que tu as, suivant sexe et tranche d'âge.</t>
        </r>
      </text>
    </comment>
    <comment ref="D188" authorId="0" shapeId="0">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188"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91"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99" authorId="0" shapeId="0">
      <text>
        <r>
          <rPr>
            <sz val="10"/>
            <color indexed="81"/>
            <rFont val="Times New Roman"/>
            <family val="1"/>
          </rPr>
          <t>Sur cette colonne, remplis le nombre de chevaux de selle (toutes races) que tu as, suivant sexe et tranche d'âge.</t>
        </r>
      </text>
    </comment>
    <comment ref="D199" authorId="0" shapeId="0">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199" authorId="0" shape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202" authorId="0" shape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List>
</comments>
</file>

<file path=xl/comments3.xml><?xml version="1.0" encoding="utf-8"?>
<comments xmlns="http://schemas.openxmlformats.org/spreadsheetml/2006/main">
  <authors>
    <author>appart</author>
  </authors>
  <commentList>
    <comment ref="B5" authorId="0" shapeId="0">
      <text>
        <r>
          <rPr>
            <sz val="10"/>
            <color indexed="81"/>
            <rFont val="Times New Roman"/>
            <family val="1"/>
          </rPr>
          <t xml:space="preserve">Ici, tu choisis le nombre de jours pour lesquels tu veux stocker tes aliments.
</t>
        </r>
        <r>
          <rPr>
            <b/>
            <u/>
            <sz val="10"/>
            <color indexed="14"/>
            <rFont val="Times New Roman"/>
            <family val="1"/>
          </rPr>
          <t>INFO :</t>
        </r>
        <r>
          <rPr>
            <sz val="10"/>
            <color indexed="10"/>
            <rFont val="Times New Roman"/>
            <family val="1"/>
          </rPr>
          <t xml:space="preserve">
C'est une liste de choix (qui va de 1jour à 1 an).
Le résultat n'est qu'approximatif : tes animaux grandissant ne mangeant pas la même quantité d'aliments, le résultat correspond aux bêtes sous abris que tu as renseigné dans les élevages qui te concernent!
Pour la paille, si tu choisis ici "1 an", il te faut dire si tu mets en pature ou pas (en bas de ce tableau) pour avoir la bonne valeur (basée sur une mise au pré sur toute la durée de la période estivale).</t>
        </r>
      </text>
    </comment>
    <comment ref="F8" authorId="0" shapeId="0">
      <text>
        <r>
          <rPr>
            <sz val="10"/>
            <color indexed="81"/>
            <rFont val="Times New Roman"/>
            <family val="1"/>
          </rPr>
          <t xml:space="preserve">Sur cette colonne,  remplis le prix de vente des aliments.
</t>
        </r>
        <r>
          <rPr>
            <b/>
            <u/>
            <sz val="10"/>
            <color indexed="14"/>
            <rFont val="Times New Roman"/>
            <family val="1"/>
          </rPr>
          <t xml:space="preserve">INFO : </t>
        </r>
        <r>
          <rPr>
            <sz val="10"/>
            <color indexed="10"/>
            <rFont val="Times New Roman"/>
            <family val="1"/>
          </rPr>
          <t xml:space="preserve">
Les cases blanches (déjà remplies) sont des prix fixes.</t>
        </r>
      </text>
    </comment>
    <comment ref="H29" authorId="0" shapeId="0">
      <text>
        <r>
          <rPr>
            <b/>
            <u/>
            <sz val="10"/>
            <color indexed="14"/>
            <rFont val="Times New Roman"/>
            <family val="1"/>
          </rPr>
          <t>RAPPEL :</t>
        </r>
        <r>
          <rPr>
            <sz val="10"/>
            <color indexed="10"/>
            <rFont val="Times New Roman"/>
            <family val="1"/>
          </rPr>
          <t xml:space="preserve"> 
Le vaccin n'es pas obligatoire. Il ne produit pas de fumier, mais protège aussi bien les bêtes des maladies que le paillage (à condition de ne pas oublier les rappels des vaccins, 1 fois par an SIMAGRI)</t>
        </r>
      </text>
    </comment>
    <comment ref="G41" authorId="0" shapeId="0">
      <text>
        <r>
          <rPr>
            <b/>
            <u/>
            <sz val="10"/>
            <color indexed="14"/>
            <rFont val="Times New Roman"/>
            <family val="1"/>
          </rPr>
          <t>INFO :</t>
        </r>
        <r>
          <rPr>
            <sz val="10"/>
            <color indexed="10"/>
            <rFont val="Times New Roman"/>
            <family val="1"/>
          </rPr>
          <t xml:space="preserve"> 
sur cette case, tu vois combien tu dois dépenser pour régler ta commande.
Bien entendu, à la coop, ne pouvant acheter exactement la quantité marquée ici, ce montant est MINIMUM!!
ATTENTION : ce montant correspond aux animaux que tu as renseigné dans ce fichier. Il ne tient pas compte du fait que tu auras certainement des animaux qui grandiront!!!</t>
        </r>
      </text>
    </comment>
  </commentList>
</comments>
</file>

<file path=xl/sharedStrings.xml><?xml version="1.0" encoding="utf-8"?>
<sst xmlns="http://schemas.openxmlformats.org/spreadsheetml/2006/main" count="246" uniqueCount="89">
  <si>
    <t>nombre dans pré</t>
  </si>
  <si>
    <t>nombre total</t>
  </si>
  <si>
    <t>Soja</t>
  </si>
  <si>
    <t>3 jours</t>
  </si>
  <si>
    <t>Triticale</t>
  </si>
  <si>
    <t xml:space="preserve">Mode d'élevage : </t>
  </si>
  <si>
    <t>Est-ce que tu vaccines?</t>
  </si>
  <si>
    <t>Est-ce que tu pailles?</t>
  </si>
  <si>
    <t>Cliques → ICI ←</t>
  </si>
  <si>
    <t>Foin</t>
  </si>
  <si>
    <t>Blé</t>
  </si>
  <si>
    <t>Maïs ensilé</t>
  </si>
  <si>
    <t>prix unitaire</t>
  </si>
  <si>
    <t>montant de la commande</t>
  </si>
  <si>
    <t>Pays :</t>
  </si>
  <si>
    <t>Tu veux stocker pour combien de jours?</t>
  </si>
  <si>
    <t>BOVINS</t>
  </si>
  <si>
    <t xml:space="preserve">Choix de la ration : </t>
  </si>
  <si>
    <t xml:space="preserve">Spécificité : </t>
  </si>
  <si>
    <t>veau mâle 0-3 mois</t>
  </si>
  <si>
    <t>veau femelle 0-3 mois</t>
  </si>
  <si>
    <t>veau mâle 3-6 mois</t>
  </si>
  <si>
    <t>veau femelle 3-6 mois</t>
  </si>
  <si>
    <t>veau mâle 6-12 mois</t>
  </si>
  <si>
    <t>veau femelle 6-12 mois</t>
  </si>
  <si>
    <t>taurillon 12-18 mois</t>
  </si>
  <si>
    <t>génisse 12-18 mois</t>
  </si>
  <si>
    <t>taurillon 18-24 mois</t>
  </si>
  <si>
    <t>génisse 18-24 mois</t>
  </si>
  <si>
    <t>taurillon 24-36 mois</t>
  </si>
  <si>
    <t>génisse 24-36 mois</t>
  </si>
  <si>
    <t>taureau</t>
  </si>
  <si>
    <t>vache</t>
  </si>
  <si>
    <t>ALIMENTS A COMMANDER</t>
  </si>
  <si>
    <t>Orge de printemps</t>
  </si>
  <si>
    <t>Betterave</t>
  </si>
  <si>
    <t>France</t>
  </si>
  <si>
    <t>Sorgho ensilé</t>
  </si>
  <si>
    <t>Orge</t>
  </si>
  <si>
    <t>Colza</t>
  </si>
  <si>
    <t>Canola</t>
  </si>
  <si>
    <t>- Taureaux et vaches plus de 3 ans :</t>
  </si>
  <si>
    <t>Ration complète</t>
  </si>
  <si>
    <t>Foin + maïs ensilé</t>
  </si>
  <si>
    <t>Tourteau colza</t>
  </si>
  <si>
    <t>Ensilage d'herbe</t>
  </si>
  <si>
    <t>Foin + maïs ensilé + sorgho ensilé + ensilage d'herbe</t>
  </si>
  <si>
    <t>Concentré jeune bovin</t>
  </si>
  <si>
    <t>Minéraux et vitamines</t>
  </si>
  <si>
    <t>Eau</t>
  </si>
  <si>
    <t>Ration complète?</t>
  </si>
  <si>
    <t>races laitières</t>
  </si>
  <si>
    <t>races allaitantes</t>
  </si>
  <si>
    <t>RETOUR AU SOMMAIRE</t>
  </si>
  <si>
    <t xml:space="preserve">RATIONS : </t>
  </si>
  <si>
    <t>spécificité 1</t>
  </si>
  <si>
    <t>Spécificité 2</t>
  </si>
  <si>
    <t>bovins allaitants au pré en hiver?</t>
  </si>
  <si>
    <t>Aliments nécessaire</t>
  </si>
  <si>
    <t>Aliments à commander</t>
  </si>
  <si>
    <t>mon souhait</t>
  </si>
  <si>
    <t>si AQ70 ("mon souhait") correspond à AZ51 (spécificité1) alors afficher ici la quantité correspondant l"aliment en spécificité1; si AQ70 correspond à AZ51 (spécificité2) alors afficher ici la quantité correspondant l(aliment en spécificité2; siAQ70 ne correspond pas à AZ51 mais qu'il correspond à un des choix de spécificité1, alors afficher 0;  siAQ70 ne correspond pas à AZ52 mais qu'il correspond à un des choix de spécificité2, alors afficher 0; sinonafficher ici la quantité correspondant à AQ70</t>
  </si>
  <si>
    <t>par ex</t>
  </si>
  <si>
    <t>foin</t>
  </si>
  <si>
    <t>aliment recherché : foin. Spécificité1 : blé. Spécificité 2 : colza</t>
  </si>
  <si>
    <t>si(foin=blé;quantité de blé*nombre de taureaux;si(foin=colza;quantité de colza*nombre de taureaux;si(et(foin&lt;&gt;blé;ou(foin=orge;foin=orge de printemps;foin=triticale));0;si(et(foin&lt;&gt;colza;foin=soja));0;quantité de foin*nbre de tauraux)</t>
  </si>
  <si>
    <t>passage en dur de tous les parametre</t>
  </si>
  <si>
    <t>mettre tous les rations possible, si il ne sont pas dans la liste le resultat sera 0</t>
  </si>
  <si>
    <t>Bouchons luzerne</t>
  </si>
  <si>
    <t>Paille</t>
  </si>
  <si>
    <t>commun</t>
  </si>
  <si>
    <t>c</t>
  </si>
  <si>
    <t>s1</t>
  </si>
  <si>
    <t>s2</t>
  </si>
  <si>
    <t>Foin_mais_ensile</t>
  </si>
  <si>
    <t>specialite 1</t>
  </si>
  <si>
    <t>specialite 2</t>
  </si>
  <si>
    <t>Ration</t>
  </si>
  <si>
    <t>Aliment</t>
  </si>
  <si>
    <t>Valeur</t>
  </si>
  <si>
    <t>Specialite</t>
  </si>
  <si>
    <t>ali1</t>
  </si>
  <si>
    <t>Val_1</t>
  </si>
  <si>
    <t>Étiquettes de lignes</t>
  </si>
  <si>
    <t>Total général</t>
  </si>
  <si>
    <t>(vide)</t>
  </si>
  <si>
    <t>Somme de Valeur</t>
  </si>
  <si>
    <t xml:space="preserve"> Valeur</t>
  </si>
  <si>
    <t>Étiquettes de colonnes</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</si>
</sst>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0.00\ &quot;€&quot;&quot;/&quot;\t"/>
    <numFmt numFmtId="165" formatCode="#,##0.00\ &quot;€&quot;"/>
    <numFmt numFmtId="166" formatCode="#,##0.00\ &quot;€&quot;&quot;/&quot;\k&quot;g&quot;"/>
    <numFmt numFmtId="167" formatCode="#,##0.0000\ &quot;€&quot;&quot;/&quot;\l"/>
    <numFmt numFmtId="168" formatCode="####&quot; en trop&quot;"/>
    <numFmt numFmtId="169" formatCode="#,##0.00\ _€"/>
    <numFmt numFmtId="170" formatCode="####0.00&quot; m2&quot;"/>
  </numFmts>
  <fonts count="27" x14ac:knownFonts="1">
    <font>
      <sz val="10"/>
      <name val="Arial"/>
    </font>
    <font>
      <u/>
      <sz val="10"/>
      <color indexed="12"/>
      <name val="Arial"/>
      <family val="2"/>
    </font>
    <font>
      <b/>
      <sz val="12"/>
      <name val="Times New Roman"/>
      <family val="1"/>
    </font>
    <font>
      <b/>
      <sz val="10"/>
      <name val="Times New Roman"/>
      <family val="1"/>
    </font>
    <font>
      <sz val="10"/>
      <name val="Times New Roman"/>
      <family val="1"/>
    </font>
    <font>
      <sz val="10"/>
      <color indexed="9"/>
      <name val="Times New Roman"/>
      <family val="1"/>
    </font>
    <font>
      <b/>
      <sz val="10"/>
      <color indexed="10"/>
      <name val="Times New Roman"/>
      <family val="1"/>
    </font>
    <font>
      <sz val="10"/>
      <color indexed="8"/>
      <name val="Times New Roman"/>
      <family val="1"/>
    </font>
    <font>
      <b/>
      <u/>
      <sz val="10"/>
      <color indexed="10"/>
      <name val="Times New Roman"/>
      <family val="1"/>
    </font>
    <font>
      <b/>
      <sz val="10"/>
      <color indexed="8"/>
      <name val="Times New Roman"/>
      <family val="1"/>
    </font>
    <font>
      <b/>
      <u/>
      <sz val="10"/>
      <color indexed="12"/>
      <name val="Times New Roman"/>
      <family val="1"/>
    </font>
    <font>
      <b/>
      <sz val="10"/>
      <color indexed="9"/>
      <name val="Times New Roman"/>
      <family val="1"/>
    </font>
    <font>
      <b/>
      <sz val="10"/>
      <color indexed="12"/>
      <name val="Times New Roman"/>
      <family val="1"/>
    </font>
    <font>
      <sz val="10"/>
      <color indexed="10"/>
      <name val="Times New Roman"/>
      <family val="1"/>
    </font>
    <font>
      <sz val="10"/>
      <color indexed="81"/>
      <name val="Times New Roman"/>
      <family val="1"/>
    </font>
    <font>
      <b/>
      <u/>
      <sz val="10"/>
      <color indexed="14"/>
      <name val="Times New Roman"/>
      <family val="1"/>
    </font>
    <font>
      <sz val="10"/>
      <color indexed="16"/>
      <name val="Times New Roman"/>
      <family val="1"/>
    </font>
    <font>
      <sz val="10"/>
      <color indexed="9"/>
      <name val="Times New Roman"/>
      <family val="1"/>
    </font>
    <font>
      <sz val="10"/>
      <color rgb="FFFF0000"/>
      <name val="Times New Roman"/>
      <family val="1"/>
    </font>
    <font>
      <b/>
      <sz val="10"/>
      <color theme="0"/>
      <name val="Times New Roman"/>
      <family val="1"/>
    </font>
    <font>
      <sz val="10"/>
      <color theme="0"/>
      <name val="Times New Roman"/>
      <family val="1"/>
    </font>
    <font>
      <sz val="10"/>
      <name val="Arial"/>
      <family val="2"/>
    </font>
    <font>
      <sz val="10"/>
      <color rgb="FFFFC000"/>
      <name val="Times New Roman"/>
      <family val="1"/>
    </font>
    <font>
      <b/>
      <sz val="10"/>
      <color rgb="FFFFC000"/>
      <name val="Times New Roman"/>
      <family val="1"/>
    </font>
    <font>
      <sz val="10"/>
      <color theme="3" tint="-0.249977111117893"/>
      <name val="Times New Roman"/>
      <family val="1"/>
    </font>
    <font>
      <b/>
      <sz val="10"/>
      <color theme="3" tint="-0.249977111117893"/>
      <name val="Times New Roman"/>
      <family val="1"/>
    </font>
    <font>
      <sz val="10"/>
      <color theme="9"/>
      <name val="Times New Roman"/>
      <family val="1"/>
    </font>
  </fonts>
  <fills count="14">
    <fill>
      <patternFill patternType="none"/>
    </fill>
    <fill>
      <patternFill patternType="gray125"/>
    </fill>
    <fill>
      <patternFill patternType="solid">
        <fgColor indexed="15"/>
        <bgColor indexed="64"/>
      </patternFill>
    </fill>
    <fill>
      <patternFill patternType="solid">
        <fgColor indexed="9"/>
        <bgColor indexed="64"/>
      </patternFill>
    </fill>
    <fill>
      <patternFill patternType="solid">
        <fgColor indexed="47"/>
        <bgColor indexed="64"/>
      </patternFill>
    </fill>
    <fill>
      <patternFill patternType="solid">
        <fgColor indexed="22"/>
        <bgColor indexed="64"/>
      </patternFill>
    </fill>
    <fill>
      <patternFill patternType="solid">
        <fgColor indexed="13"/>
        <bgColor indexed="64"/>
      </patternFill>
    </fill>
    <fill>
      <patternFill patternType="solid">
        <fgColor indexed="42"/>
        <bgColor indexed="64"/>
      </patternFill>
    </fill>
    <fill>
      <patternFill patternType="solid">
        <fgColor indexed="57"/>
        <bgColor indexed="64"/>
      </patternFill>
    </fill>
    <fill>
      <patternFill patternType="solid">
        <fgColor indexed="41"/>
        <bgColor indexed="64"/>
      </patternFill>
    </fill>
    <fill>
      <patternFill patternType="solid">
        <fgColor theme="0"/>
        <bgColor indexed="64"/>
      </patternFill>
    </fill>
    <fill>
      <patternFill patternType="solid">
        <fgColor theme="6" tint="0.59999389629810485"/>
        <bgColor indexed="64"/>
      </patternFill>
    </fill>
    <fill>
      <patternFill patternType="solid">
        <fgColor theme="9" tint="0.79998168889431442"/>
        <bgColor indexed="64"/>
      </patternFill>
    </fill>
    <fill>
      <patternFill patternType="solid">
        <fgColor rgb="FFFFFF00"/>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top/>
      <bottom/>
      <diagonal/>
    </border>
    <border>
      <left/>
      <right style="medium">
        <color indexed="64"/>
      </right>
      <top/>
      <bottom style="medium">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right style="medium">
        <color indexed="64"/>
      </right>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top/>
      <bottom style="medium">
        <color indexed="64"/>
      </bottom>
      <diagonal/>
    </border>
    <border>
      <left style="thin">
        <color indexed="64"/>
      </left>
      <right/>
      <top/>
      <bottom style="thin">
        <color indexed="64"/>
      </bottom>
      <diagonal/>
    </border>
  </borders>
  <cellStyleXfs count="3">
    <xf numFmtId="0" fontId="0" fillId="0" borderId="0"/>
    <xf numFmtId="0" fontId="1" fillId="0" borderId="0" applyNumberFormat="0" applyFill="0" applyBorder="0" applyAlignment="0" applyProtection="0">
      <alignment vertical="top"/>
      <protection locked="0"/>
    </xf>
    <xf numFmtId="0" fontId="21" fillId="0" borderId="0"/>
  </cellStyleXfs>
  <cellXfs count="328">
    <xf numFmtId="0" fontId="0" fillId="0" borderId="0" xfId="0"/>
    <xf numFmtId="0" fontId="4" fillId="3" borderId="0" xfId="0" applyFont="1" applyFill="1" applyProtection="1">
      <protection locked="0"/>
    </xf>
    <xf numFmtId="0" fontId="4" fillId="3" borderId="0" xfId="0" applyFont="1" applyFill="1" applyProtection="1"/>
    <xf numFmtId="0" fontId="4" fillId="0" borderId="0" xfId="0" applyFont="1" applyProtection="1"/>
    <xf numFmtId="0" fontId="3" fillId="3" borderId="0" xfId="0" applyFont="1" applyFill="1" applyBorder="1" applyAlignment="1" applyProtection="1">
      <alignment vertical="center" wrapText="1"/>
    </xf>
    <xf numFmtId="0" fontId="4" fillId="3" borderId="0" xfId="0" applyFont="1" applyFill="1" applyBorder="1" applyProtection="1"/>
    <xf numFmtId="0" fontId="4" fillId="2" borderId="1" xfId="0" applyFont="1" applyFill="1" applyBorder="1" applyProtection="1">
      <protection locked="0"/>
    </xf>
    <xf numFmtId="0" fontId="3" fillId="4" borderId="3" xfId="0" applyFont="1" applyFill="1" applyBorder="1" applyAlignment="1" applyProtection="1"/>
    <xf numFmtId="0" fontId="4" fillId="3" borderId="0" xfId="0" applyFont="1" applyFill="1" applyAlignment="1" applyProtection="1"/>
    <xf numFmtId="0" fontId="8" fillId="3" borderId="0" xfId="0" applyFont="1" applyFill="1" applyBorder="1" applyAlignment="1" applyProtection="1"/>
    <xf numFmtId="0" fontId="13" fillId="3" borderId="0" xfId="0" applyFont="1" applyFill="1" applyProtection="1"/>
    <xf numFmtId="0" fontId="13" fillId="3" borderId="0" xfId="0" applyFont="1" applyFill="1" applyBorder="1" applyProtection="1"/>
    <xf numFmtId="0" fontId="3" fillId="2" borderId="4" xfId="0" applyFont="1" applyFill="1" applyBorder="1" applyProtection="1">
      <protection locked="0"/>
    </xf>
    <xf numFmtId="0" fontId="3" fillId="2" borderId="5" xfId="0" applyFont="1" applyFill="1" applyBorder="1" applyProtection="1">
      <protection locked="0"/>
    </xf>
    <xf numFmtId="0" fontId="3" fillId="2" borderId="6" xfId="0" applyFont="1" applyFill="1" applyBorder="1" applyProtection="1">
      <protection locked="0"/>
    </xf>
    <xf numFmtId="0" fontId="3" fillId="2" borderId="7" xfId="0" applyFont="1" applyFill="1" applyBorder="1" applyProtection="1">
      <protection locked="0"/>
    </xf>
    <xf numFmtId="0" fontId="3" fillId="5" borderId="8" xfId="0" applyFont="1" applyFill="1" applyBorder="1" applyAlignment="1" applyProtection="1">
      <alignment horizontal="center" vertical="center" wrapText="1"/>
    </xf>
    <xf numFmtId="0" fontId="3" fillId="0" borderId="10" xfId="0" applyFont="1" applyBorder="1" applyProtection="1"/>
    <xf numFmtId="0" fontId="3" fillId="2" borderId="11" xfId="0" applyFont="1" applyFill="1" applyBorder="1" applyProtection="1">
      <protection locked="0"/>
    </xf>
    <xf numFmtId="0" fontId="3" fillId="2" borderId="12" xfId="0" applyFont="1" applyFill="1" applyBorder="1" applyProtection="1">
      <protection locked="0"/>
    </xf>
    <xf numFmtId="0" fontId="3" fillId="2" borderId="10" xfId="0" applyFont="1" applyFill="1" applyBorder="1" applyProtection="1">
      <protection locked="0"/>
    </xf>
    <xf numFmtId="0" fontId="3" fillId="2" borderId="13" xfId="0" applyFont="1" applyFill="1" applyBorder="1" applyProtection="1">
      <protection locked="0"/>
    </xf>
    <xf numFmtId="0" fontId="6" fillId="3" borderId="0" xfId="0" applyFont="1" applyFill="1" applyBorder="1" applyAlignment="1" applyProtection="1"/>
    <xf numFmtId="0" fontId="3" fillId="2" borderId="16" xfId="0" applyFont="1" applyFill="1" applyBorder="1" applyAlignment="1" applyProtection="1">
      <alignment vertical="center"/>
      <protection locked="0"/>
    </xf>
    <xf numFmtId="0" fontId="3" fillId="2" borderId="13" xfId="0" applyFont="1" applyFill="1" applyBorder="1" applyAlignment="1" applyProtection="1">
      <alignment vertical="center"/>
      <protection locked="0"/>
    </xf>
    <xf numFmtId="165" fontId="4" fillId="0" borderId="10" xfId="0" applyNumberFormat="1" applyFont="1" applyBorder="1" applyProtection="1"/>
    <xf numFmtId="0" fontId="3" fillId="0" borderId="18" xfId="0" applyFont="1" applyBorder="1" applyProtection="1"/>
    <xf numFmtId="165" fontId="4" fillId="0" borderId="18" xfId="0" applyNumberFormat="1" applyFont="1" applyBorder="1" applyProtection="1"/>
    <xf numFmtId="165" fontId="3" fillId="0" borderId="1" xfId="0" applyNumberFormat="1" applyFont="1" applyBorder="1" applyProtection="1"/>
    <xf numFmtId="0" fontId="3" fillId="5" borderId="20" xfId="0" applyFont="1" applyFill="1" applyBorder="1" applyAlignment="1" applyProtection="1">
      <alignment horizontal="center" vertical="center" wrapText="1"/>
    </xf>
    <xf numFmtId="0" fontId="3" fillId="5" borderId="21" xfId="0" applyFont="1" applyFill="1" applyBorder="1" applyAlignment="1" applyProtection="1">
      <alignment horizontal="center" vertical="center" wrapText="1"/>
    </xf>
    <xf numFmtId="165" fontId="4" fillId="3" borderId="0" xfId="0" applyNumberFormat="1" applyFont="1" applyFill="1" applyBorder="1" applyProtection="1"/>
    <xf numFmtId="165" fontId="4" fillId="0" borderId="13" xfId="0" applyNumberFormat="1" applyFont="1" applyBorder="1" applyProtection="1"/>
    <xf numFmtId="0" fontId="4" fillId="3" borderId="0" xfId="0" applyFont="1" applyFill="1" applyBorder="1" applyAlignment="1" applyProtection="1"/>
    <xf numFmtId="0" fontId="5" fillId="3" borderId="0" xfId="0" applyFont="1" applyFill="1" applyProtection="1"/>
    <xf numFmtId="170" fontId="4" fillId="3" borderId="0" xfId="0" applyNumberFormat="1" applyFont="1" applyFill="1" applyBorder="1" applyAlignment="1" applyProtection="1">
      <alignment horizontal="right"/>
    </xf>
    <xf numFmtId="0" fontId="4" fillId="2" borderId="1" xfId="0" applyFont="1" applyFill="1" applyBorder="1" applyAlignment="1" applyProtection="1">
      <alignment horizontal="right"/>
      <protection locked="0"/>
    </xf>
    <xf numFmtId="0" fontId="5" fillId="3" borderId="0" xfId="0" applyFont="1" applyFill="1" applyBorder="1" applyProtection="1"/>
    <xf numFmtId="0" fontId="3" fillId="2" borderId="1" xfId="0" applyFont="1" applyFill="1" applyBorder="1" applyProtection="1">
      <protection locked="0"/>
    </xf>
    <xf numFmtId="0" fontId="4" fillId="0" borderId="0" xfId="0" applyFont="1" applyFill="1" applyBorder="1" applyAlignment="1" applyProtection="1">
      <alignment horizontal="center" vertical="center"/>
    </xf>
    <xf numFmtId="0" fontId="3" fillId="0" borderId="14" xfId="0" applyFont="1" applyFill="1" applyBorder="1" applyAlignment="1" applyProtection="1">
      <alignment vertical="center"/>
    </xf>
    <xf numFmtId="0" fontId="3" fillId="0" borderId="7" xfId="0" applyFont="1" applyFill="1" applyBorder="1" applyAlignment="1" applyProtection="1">
      <alignment vertical="center"/>
    </xf>
    <xf numFmtId="0" fontId="3" fillId="0" borderId="14" xfId="0" applyFont="1" applyBorder="1" applyAlignment="1" applyProtection="1">
      <alignment vertical="center"/>
    </xf>
    <xf numFmtId="0" fontId="3" fillId="0" borderId="7" xfId="0" applyFont="1" applyBorder="1" applyAlignment="1" applyProtection="1">
      <alignment vertical="center"/>
    </xf>
    <xf numFmtId="0" fontId="3" fillId="7" borderId="14" xfId="0" applyFont="1" applyFill="1" applyBorder="1" applyAlignment="1" applyProtection="1">
      <alignment vertical="center"/>
    </xf>
    <xf numFmtId="0" fontId="3" fillId="7" borderId="7" xfId="0" applyFont="1" applyFill="1" applyBorder="1" applyAlignment="1" applyProtection="1">
      <alignment vertical="center"/>
    </xf>
    <xf numFmtId="0" fontId="3" fillId="5" borderId="1" xfId="0" applyFont="1" applyFill="1" applyBorder="1" applyAlignment="1" applyProtection="1">
      <alignment horizontal="right" vertical="center"/>
    </xf>
    <xf numFmtId="0" fontId="3" fillId="0" borderId="1" xfId="0" applyFont="1" applyFill="1" applyBorder="1" applyAlignment="1" applyProtection="1">
      <alignment horizontal="right" vertical="center"/>
    </xf>
    <xf numFmtId="0" fontId="3" fillId="0" borderId="22" xfId="0" applyFont="1" applyBorder="1" applyAlignment="1" applyProtection="1">
      <alignment vertical="center"/>
    </xf>
    <xf numFmtId="0" fontId="3" fillId="0" borderId="26" xfId="0" applyFont="1" applyBorder="1" applyAlignment="1" applyProtection="1">
      <alignment vertical="center"/>
    </xf>
    <xf numFmtId="0" fontId="3" fillId="7" borderId="22" xfId="0" applyFont="1" applyFill="1" applyBorder="1" applyAlignment="1" applyProtection="1">
      <alignment vertical="center"/>
    </xf>
    <xf numFmtId="0" fontId="3" fillId="7" borderId="24" xfId="0" applyFont="1" applyFill="1" applyBorder="1" applyAlignment="1" applyProtection="1">
      <alignment vertical="center"/>
    </xf>
    <xf numFmtId="0" fontId="3" fillId="0" borderId="27" xfId="0" applyFont="1" applyBorder="1" applyAlignment="1" applyProtection="1">
      <alignment vertical="center"/>
    </xf>
    <xf numFmtId="0" fontId="3" fillId="0" borderId="24" xfId="0" applyFont="1" applyBorder="1" applyAlignment="1" applyProtection="1">
      <alignment vertical="center"/>
    </xf>
    <xf numFmtId="0" fontId="3" fillId="0" borderId="6" xfId="0" applyFont="1" applyBorder="1" applyAlignment="1" applyProtection="1">
      <alignment vertical="center"/>
    </xf>
    <xf numFmtId="0" fontId="3" fillId="7" borderId="6" xfId="0" applyFont="1" applyFill="1" applyBorder="1" applyAlignment="1" applyProtection="1">
      <alignment vertical="center"/>
    </xf>
    <xf numFmtId="0" fontId="3" fillId="0" borderId="4" xfId="0" applyFont="1" applyBorder="1" applyAlignment="1" applyProtection="1">
      <alignment vertical="center"/>
    </xf>
    <xf numFmtId="0" fontId="3" fillId="0" borderId="5" xfId="0" applyFont="1" applyBorder="1" applyAlignment="1" applyProtection="1">
      <alignment vertical="center"/>
    </xf>
    <xf numFmtId="0" fontId="3" fillId="0" borderId="27" xfId="0" applyFont="1" applyFill="1" applyBorder="1" applyAlignment="1" applyProtection="1">
      <alignment vertical="center"/>
    </xf>
    <xf numFmtId="0" fontId="3" fillId="0" borderId="26" xfId="0" applyFont="1" applyFill="1" applyBorder="1" applyAlignment="1" applyProtection="1">
      <alignment vertical="center"/>
    </xf>
    <xf numFmtId="0" fontId="3" fillId="0" borderId="24" xfId="0" applyFont="1" applyFill="1" applyBorder="1" applyAlignment="1" applyProtection="1">
      <alignment vertical="center"/>
    </xf>
    <xf numFmtId="0" fontId="7" fillId="3" borderId="1" xfId="0" applyFont="1" applyFill="1" applyBorder="1" applyAlignment="1" applyProtection="1">
      <alignment horizontal="center" vertical="center" wrapText="1"/>
    </xf>
    <xf numFmtId="0" fontId="3" fillId="5" borderId="20" xfId="0" applyFont="1" applyFill="1" applyBorder="1" applyAlignment="1" applyProtection="1">
      <alignment horizontal="center" vertical="center"/>
    </xf>
    <xf numFmtId="0" fontId="3" fillId="0" borderId="21" xfId="0" applyFont="1" applyBorder="1" applyAlignment="1" applyProtection="1">
      <alignment horizontal="center" vertical="center" wrapText="1"/>
    </xf>
    <xf numFmtId="0" fontId="4" fillId="3" borderId="29" xfId="0" applyFont="1" applyFill="1" applyBorder="1" applyProtection="1"/>
    <xf numFmtId="0" fontId="4" fillId="3" borderId="30" xfId="0" applyFont="1" applyFill="1" applyBorder="1" applyProtection="1"/>
    <xf numFmtId="0" fontId="12" fillId="3" borderId="0" xfId="0" applyFont="1" applyFill="1" applyBorder="1" applyProtection="1"/>
    <xf numFmtId="165" fontId="6" fillId="6" borderId="0" xfId="0" applyNumberFormat="1" applyFont="1" applyFill="1" applyBorder="1" applyAlignment="1" applyProtection="1">
      <alignment horizontal="left"/>
    </xf>
    <xf numFmtId="0" fontId="3" fillId="0" borderId="18" xfId="0" applyFont="1" applyFill="1" applyBorder="1" applyProtection="1"/>
    <xf numFmtId="0" fontId="3" fillId="9" borderId="10" xfId="0" applyFont="1" applyFill="1" applyBorder="1" applyProtection="1"/>
    <xf numFmtId="0" fontId="3" fillId="9" borderId="33" xfId="0" applyFont="1" applyFill="1" applyBorder="1" applyProtection="1"/>
    <xf numFmtId="0" fontId="3" fillId="3" borderId="0" xfId="0" applyFont="1" applyFill="1" applyBorder="1" applyAlignment="1" applyProtection="1">
      <alignment horizontal="center" vertical="center" wrapText="1"/>
    </xf>
    <xf numFmtId="0" fontId="3" fillId="9" borderId="35" xfId="0" applyFont="1" applyFill="1" applyBorder="1" applyProtection="1"/>
    <xf numFmtId="0" fontId="4" fillId="0" borderId="0" xfId="0" applyFont="1" applyFill="1" applyProtection="1"/>
    <xf numFmtId="0" fontId="3" fillId="0" borderId="12" xfId="0" applyFont="1" applyFill="1" applyBorder="1" applyProtection="1"/>
    <xf numFmtId="164" fontId="4" fillId="3" borderId="0" xfId="0" applyNumberFormat="1" applyFont="1" applyFill="1" applyBorder="1" applyProtection="1"/>
    <xf numFmtId="165" fontId="4" fillId="0" borderId="0" xfId="0" applyNumberFormat="1" applyFont="1" applyBorder="1" applyProtection="1"/>
    <xf numFmtId="0" fontId="4" fillId="3" borderId="0" xfId="0" applyNumberFormat="1" applyFont="1" applyFill="1" applyBorder="1" applyProtection="1"/>
    <xf numFmtId="0" fontId="3" fillId="0" borderId="14" xfId="0" applyFont="1" applyBorder="1" applyAlignment="1" applyProtection="1">
      <alignment horizontal="left" vertical="center"/>
    </xf>
    <xf numFmtId="0" fontId="3" fillId="2" borderId="16" xfId="0" applyFont="1" applyFill="1" applyBorder="1" applyAlignment="1" applyProtection="1">
      <alignment horizontal="right" vertical="center"/>
      <protection locked="0"/>
    </xf>
    <xf numFmtId="0" fontId="3" fillId="2" borderId="25" xfId="0" applyFont="1" applyFill="1" applyBorder="1" applyProtection="1">
      <protection locked="0"/>
    </xf>
    <xf numFmtId="0" fontId="3" fillId="2" borderId="14" xfId="0" applyFont="1" applyFill="1" applyBorder="1" applyProtection="1">
      <protection locked="0"/>
    </xf>
    <xf numFmtId="0" fontId="3" fillId="0" borderId="16" xfId="0" applyFont="1" applyBorder="1" applyAlignment="1" applyProtection="1">
      <alignment horizontal="center" vertical="center" wrapText="1"/>
    </xf>
    <xf numFmtId="0" fontId="5" fillId="3" borderId="0" xfId="0" applyFont="1" applyFill="1" applyBorder="1" applyAlignment="1" applyProtection="1">
      <alignment horizontal="right"/>
    </xf>
    <xf numFmtId="0" fontId="3" fillId="2" borderId="13" xfId="0" applyFont="1" applyFill="1" applyBorder="1" applyAlignment="1" applyProtection="1">
      <alignment horizontal="right" vertical="center"/>
      <protection locked="0"/>
    </xf>
    <xf numFmtId="0" fontId="3" fillId="3" borderId="7" xfId="0" applyFont="1" applyFill="1" applyBorder="1" applyAlignment="1" applyProtection="1">
      <alignment horizontal="left" vertical="center"/>
    </xf>
    <xf numFmtId="0" fontId="4" fillId="3" borderId="0" xfId="0" applyFont="1" applyFill="1" applyAlignment="1" applyProtection="1">
      <alignment horizontal="right"/>
      <protection locked="0"/>
    </xf>
    <xf numFmtId="169" fontId="13" fillId="3" borderId="0" xfId="0" applyNumberFormat="1" applyFont="1" applyFill="1" applyProtection="1"/>
    <xf numFmtId="0" fontId="4" fillId="7" borderId="39" xfId="0" applyNumberFormat="1" applyFont="1" applyFill="1" applyBorder="1" applyAlignment="1" applyProtection="1">
      <alignment horizontal="center" vertical="center"/>
    </xf>
    <xf numFmtId="0" fontId="4" fillId="7" borderId="30" xfId="0" applyNumberFormat="1" applyFont="1" applyFill="1" applyBorder="1" applyAlignment="1" applyProtection="1">
      <alignment horizontal="center" vertical="center"/>
    </xf>
    <xf numFmtId="0" fontId="3" fillId="0" borderId="11" xfId="0" applyFont="1" applyBorder="1" applyProtection="1"/>
    <xf numFmtId="0" fontId="3" fillId="0" borderId="13" xfId="0" applyFont="1" applyFill="1" applyBorder="1" applyProtection="1"/>
    <xf numFmtId="165" fontId="4" fillId="3" borderId="0" xfId="0" applyNumberFormat="1" applyFont="1" applyFill="1" applyBorder="1" applyAlignment="1" applyProtection="1">
      <alignment horizontal="left"/>
    </xf>
    <xf numFmtId="0" fontId="19" fillId="8" borderId="0" xfId="0" applyFont="1" applyFill="1" applyBorder="1" applyProtection="1"/>
    <xf numFmtId="0" fontId="20" fillId="8" borderId="0" xfId="0" applyFont="1" applyFill="1" applyBorder="1" applyAlignment="1" applyProtection="1">
      <alignment horizontal="center"/>
    </xf>
    <xf numFmtId="0" fontId="20" fillId="8" borderId="0" xfId="0" applyFont="1" applyFill="1" applyProtection="1"/>
    <xf numFmtId="0" fontId="20" fillId="8" borderId="0" xfId="0" applyFont="1" applyFill="1" applyBorder="1" applyProtection="1"/>
    <xf numFmtId="0" fontId="19" fillId="8" borderId="1" xfId="0" applyFont="1" applyFill="1" applyBorder="1" applyProtection="1"/>
    <xf numFmtId="0" fontId="20" fillId="8" borderId="0" xfId="0" applyFont="1" applyFill="1" applyAlignment="1" applyProtection="1">
      <alignment horizontal="center"/>
    </xf>
    <xf numFmtId="0" fontId="20" fillId="8" borderId="0" xfId="0" applyFont="1" applyFill="1" applyBorder="1" applyAlignment="1" applyProtection="1"/>
    <xf numFmtId="0" fontId="20" fillId="8" borderId="1" xfId="0" applyFont="1" applyFill="1" applyBorder="1" applyProtection="1"/>
    <xf numFmtId="0" fontId="19" fillId="8" borderId="0" xfId="0" applyFont="1" applyFill="1" applyBorder="1" applyAlignment="1" applyProtection="1"/>
    <xf numFmtId="0" fontId="20" fillId="3" borderId="0" xfId="0" applyFont="1" applyFill="1" applyBorder="1" applyProtection="1"/>
    <xf numFmtId="0" fontId="20" fillId="3" borderId="0" xfId="0" applyFont="1" applyFill="1" applyBorder="1" applyAlignment="1" applyProtection="1">
      <alignment vertical="center"/>
    </xf>
    <xf numFmtId="0" fontId="20" fillId="7" borderId="0" xfId="0" applyFont="1" applyFill="1" applyBorder="1" applyAlignment="1" applyProtection="1">
      <alignment vertical="center"/>
    </xf>
    <xf numFmtId="0" fontId="20" fillId="8" borderId="0" xfId="0" applyFont="1" applyFill="1" applyAlignment="1" applyProtection="1">
      <alignment horizontal="left"/>
    </xf>
    <xf numFmtId="0" fontId="3" fillId="9" borderId="16" xfId="0" applyFont="1" applyFill="1" applyBorder="1" applyProtection="1"/>
    <xf numFmtId="0" fontId="3" fillId="9" borderId="13" xfId="0" applyFont="1" applyFill="1" applyBorder="1" applyProtection="1"/>
    <xf numFmtId="0" fontId="4" fillId="11" borderId="37" xfId="0" applyFont="1" applyFill="1" applyBorder="1" applyProtection="1"/>
    <xf numFmtId="0" fontId="4" fillId="11" borderId="37" xfId="0" applyFont="1" applyFill="1" applyBorder="1" applyProtection="1">
      <protection locked="0"/>
    </xf>
    <xf numFmtId="0" fontId="4" fillId="11" borderId="38" xfId="0" applyFont="1" applyFill="1" applyBorder="1" applyProtection="1">
      <protection locked="0"/>
    </xf>
    <xf numFmtId="0" fontId="4" fillId="11" borderId="25" xfId="0" applyFont="1" applyFill="1" applyBorder="1" applyProtection="1"/>
    <xf numFmtId="0" fontId="4" fillId="11" borderId="0" xfId="0" applyFont="1" applyFill="1" applyBorder="1" applyProtection="1"/>
    <xf numFmtId="0" fontId="4" fillId="11" borderId="0" xfId="0" applyFont="1" applyFill="1" applyBorder="1" applyProtection="1">
      <protection locked="0"/>
    </xf>
    <xf numFmtId="0" fontId="4" fillId="11" borderId="36" xfId="0" applyFont="1" applyFill="1" applyBorder="1" applyProtection="1">
      <protection locked="0"/>
    </xf>
    <xf numFmtId="0" fontId="4" fillId="11" borderId="34" xfId="0" applyFont="1" applyFill="1" applyBorder="1" applyProtection="1"/>
    <xf numFmtId="0" fontId="4" fillId="11" borderId="40" xfId="0" applyFont="1" applyFill="1" applyBorder="1" applyProtection="1"/>
    <xf numFmtId="0" fontId="4" fillId="11" borderId="40" xfId="0" applyFont="1" applyFill="1" applyBorder="1" applyProtection="1">
      <protection locked="0"/>
    </xf>
    <xf numFmtId="0" fontId="4" fillId="11" borderId="29" xfId="0" applyFont="1" applyFill="1" applyBorder="1" applyProtection="1">
      <protection locked="0"/>
    </xf>
    <xf numFmtId="0" fontId="4" fillId="12" borderId="37" xfId="0" applyFont="1" applyFill="1" applyBorder="1" applyProtection="1"/>
    <xf numFmtId="0" fontId="4" fillId="12" borderId="37" xfId="0" applyFont="1" applyFill="1" applyBorder="1" applyProtection="1">
      <protection locked="0"/>
    </xf>
    <xf numFmtId="0" fontId="4" fillId="12" borderId="38" xfId="0" applyFont="1" applyFill="1" applyBorder="1" applyProtection="1">
      <protection locked="0"/>
    </xf>
    <xf numFmtId="0" fontId="4" fillId="12" borderId="25" xfId="0" applyFont="1" applyFill="1" applyBorder="1" applyProtection="1"/>
    <xf numFmtId="0" fontId="4" fillId="12" borderId="0" xfId="0" applyFont="1" applyFill="1" applyBorder="1" applyProtection="1"/>
    <xf numFmtId="0" fontId="4" fillId="12" borderId="0" xfId="0" applyFont="1" applyFill="1" applyBorder="1" applyProtection="1">
      <protection locked="0"/>
    </xf>
    <xf numFmtId="0" fontId="4" fillId="12" borderId="36" xfId="0" applyFont="1" applyFill="1" applyBorder="1" applyProtection="1">
      <protection locked="0"/>
    </xf>
    <xf numFmtId="0" fontId="4" fillId="12" borderId="36" xfId="0" applyFont="1" applyFill="1" applyBorder="1" applyProtection="1"/>
    <xf numFmtId="0" fontId="4" fillId="12" borderId="34" xfId="0" applyFont="1" applyFill="1" applyBorder="1" applyProtection="1"/>
    <xf numFmtId="0" fontId="3" fillId="12" borderId="40" xfId="0" applyFont="1" applyFill="1" applyBorder="1" applyAlignment="1" applyProtection="1">
      <alignment vertical="center"/>
    </xf>
    <xf numFmtId="0" fontId="3" fillId="12" borderId="40" xfId="0" applyFont="1" applyFill="1" applyBorder="1" applyProtection="1">
      <protection locked="0"/>
    </xf>
    <xf numFmtId="0" fontId="4" fillId="12" borderId="40" xfId="0" applyFont="1" applyFill="1" applyBorder="1" applyProtection="1"/>
    <xf numFmtId="0" fontId="4" fillId="12" borderId="40" xfId="0" applyFont="1" applyFill="1" applyBorder="1" applyProtection="1">
      <protection locked="0"/>
    </xf>
    <xf numFmtId="0" fontId="4" fillId="12" borderId="29" xfId="0" applyFont="1" applyFill="1" applyBorder="1" applyProtection="1">
      <protection locked="0"/>
    </xf>
    <xf numFmtId="0" fontId="4" fillId="11" borderId="38" xfId="0" applyFont="1" applyFill="1" applyBorder="1" applyProtection="1"/>
    <xf numFmtId="0" fontId="4" fillId="11" borderId="36" xfId="0" applyFont="1" applyFill="1" applyBorder="1" applyProtection="1"/>
    <xf numFmtId="0" fontId="3" fillId="11" borderId="40" xfId="0" applyFont="1" applyFill="1" applyBorder="1" applyAlignment="1" applyProtection="1">
      <alignment vertical="center"/>
    </xf>
    <xf numFmtId="0" fontId="3" fillId="11" borderId="40" xfId="0" applyFont="1" applyFill="1" applyBorder="1" applyProtection="1"/>
    <xf numFmtId="0" fontId="3" fillId="11" borderId="40" xfId="0" applyFont="1" applyFill="1" applyBorder="1" applyProtection="1">
      <protection locked="0"/>
    </xf>
    <xf numFmtId="0" fontId="4" fillId="11" borderId="29" xfId="0" applyFont="1" applyFill="1" applyBorder="1" applyProtection="1"/>
    <xf numFmtId="0" fontId="6" fillId="6" borderId="3" xfId="0" applyFont="1" applyFill="1" applyBorder="1" applyAlignment="1" applyProtection="1">
      <alignment vertical="center"/>
    </xf>
    <xf numFmtId="0" fontId="20" fillId="8" borderId="1" xfId="0" applyFont="1" applyFill="1" applyBorder="1" applyAlignment="1" applyProtection="1"/>
    <xf numFmtId="0" fontId="19" fillId="8" borderId="1" xfId="0" applyFont="1" applyFill="1" applyBorder="1" applyAlignment="1" applyProtection="1"/>
    <xf numFmtId="0" fontId="4" fillId="12" borderId="15" xfId="0" applyFont="1" applyFill="1" applyBorder="1" applyProtection="1"/>
    <xf numFmtId="0" fontId="13" fillId="12" borderId="0" xfId="0" applyFont="1" applyFill="1" applyBorder="1" applyProtection="1"/>
    <xf numFmtId="0" fontId="4" fillId="12" borderId="36" xfId="0" applyFont="1" applyFill="1" applyBorder="1" applyAlignment="1" applyProtection="1">
      <alignment horizontal="left" vertical="center"/>
    </xf>
    <xf numFmtId="0" fontId="2" fillId="2" borderId="11" xfId="0" applyFont="1" applyFill="1" applyBorder="1" applyProtection="1">
      <protection locked="0"/>
    </xf>
    <xf numFmtId="0" fontId="2" fillId="2" borderId="12" xfId="0" applyFont="1" applyFill="1" applyBorder="1" applyProtection="1">
      <protection locked="0"/>
    </xf>
    <xf numFmtId="0" fontId="2" fillId="2" borderId="10" xfId="0" applyFont="1" applyFill="1" applyBorder="1" applyProtection="1">
      <protection locked="0"/>
    </xf>
    <xf numFmtId="0" fontId="2" fillId="2" borderId="13" xfId="0" applyFont="1" applyFill="1" applyBorder="1" applyProtection="1">
      <protection locked="0"/>
    </xf>
    <xf numFmtId="0" fontId="2" fillId="2" borderId="16" xfId="0" applyFont="1" applyFill="1" applyBorder="1" applyAlignment="1" applyProtection="1">
      <alignment vertical="center"/>
      <protection locked="0"/>
    </xf>
    <xf numFmtId="0" fontId="2" fillId="2" borderId="13" xfId="0" applyFont="1" applyFill="1" applyBorder="1" applyAlignment="1" applyProtection="1">
      <alignment vertical="center"/>
      <protection locked="0"/>
    </xf>
    <xf numFmtId="0" fontId="4" fillId="11" borderId="36" xfId="0" applyFont="1" applyFill="1" applyBorder="1" applyAlignment="1" applyProtection="1">
      <alignment vertical="center"/>
    </xf>
    <xf numFmtId="0" fontId="3" fillId="11" borderId="0" xfId="0" applyFont="1" applyFill="1" applyBorder="1" applyAlignment="1" applyProtection="1"/>
    <xf numFmtId="0" fontId="3" fillId="11" borderId="0" xfId="0" applyFont="1" applyFill="1" applyBorder="1" applyAlignment="1" applyProtection="1">
      <protection locked="0"/>
    </xf>
    <xf numFmtId="0" fontId="4" fillId="12" borderId="36" xfId="0" applyFont="1" applyFill="1" applyBorder="1" applyAlignment="1" applyProtection="1">
      <alignment vertical="center"/>
    </xf>
    <xf numFmtId="0" fontId="13" fillId="12" borderId="0" xfId="0" applyFont="1" applyFill="1" applyBorder="1" applyAlignment="1" applyProtection="1">
      <alignment horizontal="center"/>
    </xf>
    <xf numFmtId="0" fontId="5" fillId="12" borderId="0" xfId="0" applyFont="1" applyFill="1" applyBorder="1" applyAlignment="1" applyProtection="1">
      <alignment horizontal="center"/>
    </xf>
    <xf numFmtId="0" fontId="3" fillId="12" borderId="0" xfId="0" applyFont="1" applyFill="1" applyBorder="1" applyAlignment="1" applyProtection="1">
      <protection locked="0"/>
    </xf>
    <xf numFmtId="0" fontId="3" fillId="12" borderId="0" xfId="0" applyFont="1" applyFill="1" applyBorder="1" applyAlignment="1" applyProtection="1"/>
    <xf numFmtId="0" fontId="4" fillId="12" borderId="0" xfId="0" applyFont="1" applyFill="1" applyBorder="1" applyAlignment="1" applyProtection="1"/>
    <xf numFmtId="0" fontId="4" fillId="12" borderId="40" xfId="0" applyFont="1" applyFill="1" applyBorder="1" applyAlignment="1" applyProtection="1"/>
    <xf numFmtId="0" fontId="4" fillId="12" borderId="29" xfId="0" applyFont="1" applyFill="1" applyBorder="1" applyAlignment="1" applyProtection="1"/>
    <xf numFmtId="0" fontId="4" fillId="12" borderId="38" xfId="0" applyFont="1" applyFill="1" applyBorder="1" applyProtection="1"/>
    <xf numFmtId="0" fontId="4" fillId="12" borderId="29" xfId="0" applyFont="1" applyFill="1" applyBorder="1" applyProtection="1"/>
    <xf numFmtId="0" fontId="3" fillId="12" borderId="40" xfId="0" applyFont="1" applyFill="1" applyBorder="1" applyAlignment="1" applyProtection="1">
      <alignment horizontal="right" vertical="center"/>
    </xf>
    <xf numFmtId="0" fontId="4" fillId="12" borderId="29" xfId="0" applyFont="1" applyFill="1" applyBorder="1" applyAlignment="1" applyProtection="1">
      <alignment vertical="center"/>
    </xf>
    <xf numFmtId="0" fontId="3" fillId="12" borderId="29" xfId="0" applyFont="1" applyFill="1" applyBorder="1" applyProtection="1"/>
    <xf numFmtId="0" fontId="3" fillId="11" borderId="14" xfId="0" applyFont="1" applyFill="1" applyBorder="1" applyProtection="1"/>
    <xf numFmtId="0" fontId="3" fillId="12" borderId="14" xfId="0" applyFont="1" applyFill="1" applyBorder="1" applyProtection="1"/>
    <xf numFmtId="0" fontId="3" fillId="3" borderId="0" xfId="0" applyFont="1" applyFill="1" applyBorder="1" applyAlignment="1" applyProtection="1">
      <alignment horizontal="center"/>
    </xf>
    <xf numFmtId="0" fontId="4" fillId="3" borderId="0" xfId="0" applyFont="1" applyFill="1" applyBorder="1" applyAlignment="1" applyProtection="1">
      <alignment horizontal="left"/>
    </xf>
    <xf numFmtId="0" fontId="3" fillId="3" borderId="0" xfId="0" applyFont="1" applyFill="1" applyBorder="1" applyAlignment="1" applyProtection="1">
      <alignment horizontal="center"/>
      <protection locked="0"/>
    </xf>
    <xf numFmtId="0" fontId="4" fillId="3" borderId="0" xfId="0" applyFont="1" applyFill="1" applyBorder="1" applyAlignment="1" applyProtection="1">
      <alignment horizontal="right"/>
    </xf>
    <xf numFmtId="0" fontId="4" fillId="3" borderId="0" xfId="0" applyFont="1" applyFill="1" applyAlignment="1" applyProtection="1">
      <alignment horizontal="right"/>
    </xf>
    <xf numFmtId="0" fontId="4" fillId="7" borderId="15" xfId="0" applyNumberFormat="1" applyFont="1" applyFill="1" applyBorder="1" applyAlignment="1" applyProtection="1">
      <alignment horizontal="center" vertical="center"/>
    </xf>
    <xf numFmtId="2" fontId="4" fillId="7" borderId="15" xfId="0" applyNumberFormat="1" applyFont="1" applyFill="1" applyBorder="1" applyAlignment="1" applyProtection="1">
      <alignment horizontal="center" vertical="center"/>
    </xf>
    <xf numFmtId="2" fontId="4" fillId="7" borderId="9" xfId="0" applyNumberFormat="1" applyFont="1" applyFill="1" applyBorder="1" applyAlignment="1" applyProtection="1">
      <alignment horizontal="center" vertical="center"/>
    </xf>
    <xf numFmtId="2" fontId="4" fillId="7" borderId="23" xfId="0" applyNumberFormat="1" applyFont="1" applyFill="1" applyBorder="1" applyAlignment="1" applyProtection="1">
      <alignment horizontal="center" vertical="center"/>
    </xf>
    <xf numFmtId="0" fontId="3" fillId="3" borderId="0" xfId="0" applyFont="1" applyFill="1" applyBorder="1" applyProtection="1"/>
    <xf numFmtId="0" fontId="4" fillId="3" borderId="3" xfId="0" applyFont="1" applyFill="1" applyBorder="1" applyAlignment="1" applyProtection="1">
      <alignment horizontal="center" vertical="center"/>
    </xf>
    <xf numFmtId="0" fontId="4" fillId="7" borderId="10" xfId="0" applyNumberFormat="1" applyFont="1" applyFill="1" applyBorder="1" applyAlignment="1" applyProtection="1">
      <alignment horizontal="center" vertical="center"/>
    </xf>
    <xf numFmtId="0" fontId="4" fillId="7" borderId="18" xfId="0" applyNumberFormat="1" applyFont="1" applyFill="1" applyBorder="1" applyAlignment="1" applyProtection="1">
      <alignment horizontal="center" vertical="center"/>
    </xf>
    <xf numFmtId="0" fontId="4" fillId="7" borderId="13" xfId="0" applyNumberFormat="1" applyFont="1" applyFill="1" applyBorder="1" applyAlignment="1" applyProtection="1">
      <alignment horizontal="center" vertical="center"/>
    </xf>
    <xf numFmtId="0" fontId="5" fillId="13" borderId="0" xfId="0" applyFont="1" applyFill="1" applyAlignment="1" applyProtection="1">
      <alignment vertical="center"/>
    </xf>
    <xf numFmtId="0" fontId="5" fillId="13" borderId="0" xfId="0" applyFont="1" applyFill="1" applyProtection="1"/>
    <xf numFmtId="0" fontId="5" fillId="13" borderId="0" xfId="0" applyFont="1" applyFill="1" applyBorder="1" applyAlignment="1" applyProtection="1">
      <alignment vertical="center"/>
    </xf>
    <xf numFmtId="0" fontId="5" fillId="13" borderId="0" xfId="0" applyFont="1" applyFill="1" applyBorder="1" applyProtection="1"/>
    <xf numFmtId="0" fontId="4" fillId="3" borderId="1" xfId="0" applyFont="1" applyFill="1" applyBorder="1" applyAlignment="1" applyProtection="1"/>
    <xf numFmtId="0" fontId="20" fillId="8" borderId="0" xfId="0" applyFont="1" applyFill="1" applyAlignment="1" applyProtection="1">
      <alignment horizontal="right"/>
    </xf>
    <xf numFmtId="0" fontId="4" fillId="11" borderId="0" xfId="0" applyFont="1" applyFill="1" applyBorder="1" applyAlignment="1" applyProtection="1">
      <alignment vertical="center"/>
    </xf>
    <xf numFmtId="0" fontId="4" fillId="11" borderId="28" xfId="0" applyFont="1" applyFill="1" applyBorder="1" applyAlignment="1" applyProtection="1">
      <alignment horizontal="left" vertical="center"/>
    </xf>
    <xf numFmtId="0" fontId="3" fillId="12" borderId="0" xfId="0" applyFont="1" applyFill="1" applyBorder="1" applyAlignment="1" applyProtection="1">
      <alignment horizontal="right" vertical="center"/>
    </xf>
    <xf numFmtId="0" fontId="4" fillId="12" borderId="0" xfId="0" applyFont="1" applyFill="1" applyBorder="1" applyAlignment="1" applyProtection="1">
      <alignment horizontal="left" vertical="center"/>
    </xf>
    <xf numFmtId="0" fontId="4" fillId="12" borderId="0" xfId="0" applyFont="1" applyFill="1" applyBorder="1" applyAlignment="1" applyProtection="1">
      <alignment vertical="center"/>
    </xf>
    <xf numFmtId="0" fontId="4" fillId="12" borderId="40" xfId="0" applyFont="1" applyFill="1" applyBorder="1" applyAlignment="1" applyProtection="1">
      <alignment vertical="center"/>
    </xf>
    <xf numFmtId="0" fontId="4" fillId="12" borderId="28" xfId="0" applyFont="1" applyFill="1" applyBorder="1" applyAlignment="1" applyProtection="1">
      <alignment horizontal="left" vertical="center"/>
    </xf>
    <xf numFmtId="0" fontId="4" fillId="11" borderId="36" xfId="0" applyFont="1" applyFill="1" applyBorder="1" applyAlignment="1" applyProtection="1">
      <alignment horizontal="left" vertical="center"/>
    </xf>
    <xf numFmtId="0" fontId="4" fillId="11" borderId="0" xfId="0" applyFont="1" applyFill="1" applyBorder="1" applyAlignment="1" applyProtection="1">
      <alignment horizontal="left" vertical="center"/>
    </xf>
    <xf numFmtId="0" fontId="16" fillId="0" borderId="0" xfId="0" applyFont="1" applyFill="1" applyProtection="1"/>
    <xf numFmtId="0" fontId="5" fillId="0" borderId="0" xfId="0" applyFont="1" applyFill="1" applyProtection="1"/>
    <xf numFmtId="0" fontId="18" fillId="0" borderId="0" xfId="0" applyFont="1" applyFill="1" applyProtection="1"/>
    <xf numFmtId="0" fontId="18" fillId="0" borderId="0" xfId="0" applyFont="1" applyFill="1" applyAlignment="1" applyProtection="1">
      <alignment horizontal="right"/>
    </xf>
    <xf numFmtId="0" fontId="13" fillId="0" borderId="0" xfId="0" applyFont="1" applyFill="1" applyProtection="1"/>
    <xf numFmtId="0" fontId="18" fillId="0" borderId="0" xfId="0" applyFont="1" applyFill="1" applyBorder="1" applyProtection="1"/>
    <xf numFmtId="0" fontId="18" fillId="0" borderId="0" xfId="0" applyFont="1" applyFill="1" applyAlignment="1" applyProtection="1">
      <alignment vertical="center"/>
    </xf>
    <xf numFmtId="0" fontId="4" fillId="0" borderId="0" xfId="0" applyFont="1" applyFill="1" applyBorder="1" applyAlignment="1" applyProtection="1">
      <alignment horizontal="left" vertical="center"/>
    </xf>
    <xf numFmtId="0" fontId="18" fillId="0" borderId="0" xfId="0" applyFont="1" applyFill="1" applyAlignment="1" applyProtection="1">
      <alignment horizontal="center"/>
    </xf>
    <xf numFmtId="0" fontId="4" fillId="0" borderId="0" xfId="0" applyFont="1" applyFill="1" applyBorder="1" applyProtection="1"/>
    <xf numFmtId="0" fontId="11" fillId="0" borderId="0" xfId="0" applyFont="1" applyFill="1" applyBorder="1" applyAlignment="1" applyProtection="1">
      <alignment horizontal="center" vertical="center" wrapText="1"/>
    </xf>
    <xf numFmtId="0" fontId="18" fillId="0" borderId="0" xfId="0" applyFont="1" applyFill="1" applyAlignment="1" applyProtection="1">
      <alignment horizontal="center" vertical="center"/>
    </xf>
    <xf numFmtId="0" fontId="17"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7" fillId="0" borderId="0" xfId="0" applyFont="1" applyFill="1" applyBorder="1" applyAlignment="1" applyProtection="1">
      <alignment horizontal="center" vertical="center"/>
      <protection locked="0"/>
    </xf>
    <xf numFmtId="0" fontId="18" fillId="0" borderId="0" xfId="0" applyFont="1" applyFill="1" applyAlignment="1" applyProtection="1"/>
    <xf numFmtId="0" fontId="4" fillId="0" borderId="0" xfId="0" applyFont="1" applyFill="1" applyBorder="1" applyProtection="1">
      <protection locked="0"/>
    </xf>
    <xf numFmtId="0" fontId="4" fillId="0" borderId="0" xfId="0" applyFont="1" applyFill="1" applyProtection="1">
      <protection locked="0"/>
    </xf>
    <xf numFmtId="0" fontId="16" fillId="0" borderId="0" xfId="0" applyFont="1" applyFill="1" applyProtection="1">
      <protection locked="0"/>
    </xf>
    <xf numFmtId="0" fontId="17" fillId="0" borderId="0" xfId="0" applyFont="1" applyFill="1" applyProtection="1">
      <protection locked="0"/>
    </xf>
    <xf numFmtId="0" fontId="18" fillId="0" borderId="0" xfId="0" applyFont="1" applyFill="1" applyBorder="1" applyAlignment="1" applyProtection="1">
      <alignment horizontal="center"/>
    </xf>
    <xf numFmtId="0" fontId="16" fillId="0" borderId="0" xfId="0" applyFont="1" applyFill="1" applyBorder="1" applyProtection="1">
      <protection locked="0"/>
    </xf>
    <xf numFmtId="0" fontId="3" fillId="0" borderId="0" xfId="0" applyFont="1" applyFill="1" applyBorder="1" applyAlignment="1" applyProtection="1"/>
    <xf numFmtId="0" fontId="5" fillId="0" borderId="0" xfId="0" applyFont="1" applyFill="1" applyBorder="1" applyAlignment="1" applyProtection="1">
      <alignment horizontal="center"/>
    </xf>
    <xf numFmtId="0" fontId="17" fillId="0" borderId="0" xfId="0" applyFont="1" applyFill="1" applyProtection="1"/>
    <xf numFmtId="0" fontId="3" fillId="0" borderId="0" xfId="0" applyFont="1" applyFill="1" applyBorder="1" applyAlignment="1" applyProtection="1">
      <alignment horizontal="right"/>
    </xf>
    <xf numFmtId="0" fontId="3" fillId="0" borderId="0" xfId="0" applyFont="1" applyFill="1" applyAlignment="1" applyProtection="1">
      <alignment horizontal="left"/>
    </xf>
    <xf numFmtId="0" fontId="3" fillId="0" borderId="0" xfId="0" applyFont="1" applyFill="1" applyAlignment="1" applyProtection="1">
      <alignment horizontal="right"/>
    </xf>
    <xf numFmtId="0" fontId="11" fillId="0" borderId="0" xfId="0" applyFont="1" applyFill="1" applyAlignment="1" applyProtection="1">
      <alignment horizontal="right"/>
    </xf>
    <xf numFmtId="0" fontId="3" fillId="0" borderId="0" xfId="0" applyNumberFormat="1" applyFont="1" applyFill="1" applyBorder="1" applyAlignment="1" applyProtection="1">
      <alignment horizontal="right"/>
    </xf>
    <xf numFmtId="168" fontId="3" fillId="0" borderId="0" xfId="0" applyNumberFormat="1" applyFont="1" applyFill="1" applyBorder="1" applyAlignment="1" applyProtection="1">
      <alignment horizontal="right"/>
    </xf>
    <xf numFmtId="0" fontId="16" fillId="0" borderId="0" xfId="0" applyFont="1" applyFill="1" applyAlignment="1" applyProtection="1">
      <alignment horizontal="center" vertical="center"/>
    </xf>
    <xf numFmtId="0" fontId="17" fillId="0" borderId="0" xfId="0" applyFont="1" applyFill="1" applyAlignment="1" applyProtection="1">
      <alignment horizontal="center" vertical="center"/>
    </xf>
    <xf numFmtId="0" fontId="5" fillId="0" borderId="0" xfId="0" applyFont="1" applyFill="1" applyBorder="1" applyAlignment="1" applyProtection="1">
      <alignment horizontal="center" vertical="center"/>
    </xf>
    <xf numFmtId="0" fontId="3" fillId="0" borderId="10" xfId="0" applyFont="1" applyBorder="1" applyAlignment="1" applyProtection="1">
      <alignment vertical="center"/>
    </xf>
    <xf numFmtId="0" fontId="3" fillId="7" borderId="18" xfId="0" applyFont="1" applyFill="1" applyBorder="1" applyAlignment="1" applyProtection="1">
      <alignment vertical="center"/>
    </xf>
    <xf numFmtId="0" fontId="3" fillId="7" borderId="17" xfId="0" applyFont="1" applyFill="1" applyBorder="1" applyAlignment="1" applyProtection="1">
      <alignment vertical="center"/>
    </xf>
    <xf numFmtId="0" fontId="3" fillId="5" borderId="16" xfId="0" applyFont="1" applyFill="1" applyBorder="1" applyAlignment="1" applyProtection="1">
      <alignment horizontal="center" vertical="center"/>
    </xf>
    <xf numFmtId="0" fontId="2" fillId="2" borderId="18" xfId="0" applyFont="1" applyFill="1" applyBorder="1" applyProtection="1">
      <protection locked="0"/>
    </xf>
    <xf numFmtId="0" fontId="3" fillId="10" borderId="7" xfId="0" applyFont="1" applyFill="1" applyBorder="1" applyAlignment="1" applyProtection="1">
      <alignment vertical="center"/>
    </xf>
    <xf numFmtId="0" fontId="3" fillId="7" borderId="21" xfId="0" applyFont="1" applyFill="1" applyBorder="1" applyAlignment="1" applyProtection="1">
      <alignment vertical="center"/>
    </xf>
    <xf numFmtId="0" fontId="2" fillId="2" borderId="20" xfId="0" applyFont="1" applyFill="1" applyBorder="1" applyProtection="1">
      <protection locked="0"/>
    </xf>
    <xf numFmtId="0" fontId="3" fillId="7" borderId="20" xfId="0" applyFont="1" applyFill="1" applyBorder="1" applyAlignment="1" applyProtection="1">
      <alignment vertical="center"/>
    </xf>
    <xf numFmtId="0" fontId="3" fillId="10" borderId="13" xfId="0" applyFont="1" applyFill="1" applyBorder="1" applyAlignment="1" applyProtection="1">
      <alignment vertical="center"/>
    </xf>
    <xf numFmtId="164" fontId="4" fillId="0" borderId="6" xfId="0" applyNumberFormat="1" applyFont="1" applyFill="1" applyBorder="1" applyProtection="1">
      <protection locked="0"/>
    </xf>
    <xf numFmtId="164" fontId="4" fillId="0" borderId="4" xfId="0" applyNumberFormat="1" applyFont="1" applyFill="1" applyBorder="1" applyProtection="1">
      <protection locked="0"/>
    </xf>
    <xf numFmtId="166" fontId="4" fillId="3" borderId="4" xfId="0" applyNumberFormat="1" applyFont="1" applyFill="1" applyBorder="1" applyProtection="1"/>
    <xf numFmtId="167" fontId="4" fillId="3" borderId="4" xfId="0" applyNumberFormat="1" applyFont="1" applyFill="1" applyBorder="1" applyProtection="1"/>
    <xf numFmtId="166" fontId="4" fillId="3" borderId="25" xfId="0" applyNumberFormat="1" applyFont="1" applyFill="1" applyBorder="1" applyProtection="1"/>
    <xf numFmtId="164" fontId="4" fillId="0" borderId="17" xfId="0" applyNumberFormat="1" applyFont="1" applyFill="1" applyBorder="1" applyProtection="1">
      <protection locked="0"/>
    </xf>
    <xf numFmtId="164" fontId="4" fillId="0" borderId="7" xfId="0" applyNumberFormat="1" applyFont="1" applyFill="1" applyBorder="1" applyProtection="1">
      <protection locked="0"/>
    </xf>
    <xf numFmtId="0" fontId="22" fillId="8" borderId="0" xfId="0" applyFont="1" applyFill="1" applyProtection="1"/>
    <xf numFmtId="0" fontId="23" fillId="8" borderId="0" xfId="0" applyFont="1" applyFill="1" applyBorder="1" applyProtection="1"/>
    <xf numFmtId="0" fontId="22" fillId="8" borderId="0" xfId="0" applyFont="1" applyFill="1" applyBorder="1" applyAlignment="1" applyProtection="1">
      <alignment horizontal="center"/>
    </xf>
    <xf numFmtId="0" fontId="22" fillId="8" borderId="0" xfId="0" applyFont="1" applyFill="1" applyBorder="1" applyProtection="1"/>
    <xf numFmtId="0" fontId="23" fillId="8" borderId="1" xfId="0" applyFont="1" applyFill="1" applyBorder="1" applyProtection="1"/>
    <xf numFmtId="0" fontId="22" fillId="8" borderId="1" xfId="0" applyFont="1" applyFill="1" applyBorder="1" applyProtection="1"/>
    <xf numFmtId="0" fontId="22" fillId="8" borderId="1" xfId="0" applyFont="1" applyFill="1" applyBorder="1" applyAlignment="1" applyProtection="1">
      <alignment horizontal="center"/>
    </xf>
    <xf numFmtId="0" fontId="22" fillId="8" borderId="0" xfId="0" applyFont="1" applyFill="1" applyAlignment="1" applyProtection="1">
      <alignment horizontal="center"/>
    </xf>
    <xf numFmtId="0" fontId="20" fillId="8" borderId="1" xfId="0" applyFont="1" applyFill="1" applyBorder="1" applyAlignment="1" applyProtection="1">
      <alignment horizontal="center"/>
    </xf>
    <xf numFmtId="0" fontId="24" fillId="8" borderId="0" xfId="0" applyFont="1" applyFill="1" applyProtection="1"/>
    <xf numFmtId="0" fontId="24" fillId="8" borderId="0" xfId="0" applyFont="1" applyFill="1" applyBorder="1" applyAlignment="1" applyProtection="1">
      <alignment horizontal="center"/>
    </xf>
    <xf numFmtId="0" fontId="24" fillId="8" borderId="0" xfId="0" applyFont="1" applyFill="1" applyBorder="1" applyProtection="1"/>
    <xf numFmtId="0" fontId="25" fillId="8" borderId="1" xfId="0" applyFont="1" applyFill="1" applyBorder="1" applyProtection="1"/>
    <xf numFmtId="0" fontId="24" fillId="8" borderId="1" xfId="0" applyFont="1" applyFill="1" applyBorder="1" applyProtection="1"/>
    <xf numFmtId="0" fontId="24" fillId="8" borderId="1" xfId="0" applyFont="1" applyFill="1" applyBorder="1" applyAlignment="1" applyProtection="1">
      <alignment horizontal="center"/>
    </xf>
    <xf numFmtId="0" fontId="22" fillId="8" borderId="1" xfId="0" applyFont="1" applyFill="1" applyBorder="1" applyAlignment="1" applyProtection="1"/>
    <xf numFmtId="0" fontId="24" fillId="8" borderId="1" xfId="0" applyFont="1" applyFill="1" applyBorder="1" applyAlignment="1" applyProtection="1"/>
    <xf numFmtId="0" fontId="20" fillId="8" borderId="1" xfId="0" applyFont="1" applyFill="1" applyBorder="1" applyAlignment="1" applyProtection="1">
      <alignment horizontal="center"/>
    </xf>
    <xf numFmtId="0" fontId="25" fillId="8" borderId="1" xfId="0" applyFont="1" applyFill="1" applyBorder="1" applyAlignment="1" applyProtection="1">
      <alignment horizontal="center"/>
    </xf>
    <xf numFmtId="0" fontId="19" fillId="8" borderId="1" xfId="0" applyFont="1" applyFill="1" applyBorder="1" applyAlignment="1" applyProtection="1">
      <alignment horizontal="center"/>
    </xf>
    <xf numFmtId="0" fontId="22" fillId="8" borderId="30" xfId="0" applyFont="1" applyFill="1" applyBorder="1" applyAlignment="1" applyProtection="1"/>
    <xf numFmtId="0" fontId="22" fillId="8" borderId="32" xfId="0" applyFont="1" applyFill="1" applyBorder="1" applyAlignment="1" applyProtection="1"/>
    <xf numFmtId="0" fontId="19" fillId="8" borderId="0" xfId="0" applyFont="1" applyFill="1" applyBorder="1" applyAlignment="1" applyProtection="1">
      <alignment horizontal="center"/>
    </xf>
    <xf numFmtId="0" fontId="23" fillId="8" borderId="0" xfId="0" applyFont="1" applyFill="1" applyBorder="1" applyAlignment="1" applyProtection="1">
      <alignment horizontal="center"/>
    </xf>
    <xf numFmtId="0" fontId="24" fillId="8" borderId="0" xfId="0" applyFont="1" applyFill="1" applyAlignment="1" applyProtection="1">
      <alignment horizontal="center"/>
    </xf>
    <xf numFmtId="0" fontId="20" fillId="3" borderId="0" xfId="0" applyFont="1" applyFill="1" applyBorder="1" applyAlignment="1" applyProtection="1">
      <alignment horizontal="center"/>
    </xf>
    <xf numFmtId="0" fontId="20" fillId="3" borderId="0" xfId="0" applyFont="1" applyFill="1" applyBorder="1" applyAlignment="1" applyProtection="1">
      <alignment horizontal="center" vertical="center"/>
    </xf>
    <xf numFmtId="0" fontId="20" fillId="7" borderId="0" xfId="0" applyFont="1" applyFill="1" applyBorder="1" applyAlignment="1" applyProtection="1">
      <alignment horizontal="center" vertical="center"/>
    </xf>
    <xf numFmtId="0" fontId="26" fillId="8" borderId="0" xfId="0" applyFont="1" applyFill="1" applyProtection="1"/>
    <xf numFmtId="0" fontId="3" fillId="2" borderId="3" xfId="0" applyFont="1" applyFill="1" applyBorder="1" applyAlignment="1" applyProtection="1">
      <alignment horizontal="center"/>
      <protection locked="0"/>
    </xf>
    <xf numFmtId="0" fontId="3" fillId="2" borderId="9" xfId="0" applyFont="1" applyFill="1" applyBorder="1" applyAlignment="1" applyProtection="1">
      <alignment horizontal="center"/>
      <protection locked="0"/>
    </xf>
    <xf numFmtId="0" fontId="3" fillId="5" borderId="3" xfId="0" applyFont="1" applyFill="1" applyBorder="1" applyAlignment="1" applyProtection="1">
      <alignment horizontal="center" vertical="center"/>
    </xf>
    <xf numFmtId="0" fontId="3" fillId="5" borderId="9" xfId="0" applyFont="1" applyFill="1" applyBorder="1" applyAlignment="1" applyProtection="1">
      <alignment horizontal="center" vertical="center"/>
    </xf>
    <xf numFmtId="0" fontId="3" fillId="5" borderId="3" xfId="0" applyFont="1" applyFill="1" applyBorder="1" applyAlignment="1" applyProtection="1">
      <alignment horizontal="center" vertical="center"/>
    </xf>
    <xf numFmtId="0" fontId="3" fillId="5" borderId="9" xfId="0" applyFont="1" applyFill="1" applyBorder="1" applyAlignment="1" applyProtection="1">
      <alignment horizontal="center" vertical="center"/>
    </xf>
    <xf numFmtId="0" fontId="3" fillId="5" borderId="3" xfId="0" applyFont="1" applyFill="1" applyBorder="1" applyAlignment="1" applyProtection="1">
      <alignment horizontal="left" vertical="center"/>
    </xf>
    <xf numFmtId="0" fontId="3" fillId="5" borderId="9" xfId="0" applyFont="1" applyFill="1" applyBorder="1" applyAlignment="1" applyProtection="1">
      <alignment horizontal="left" vertical="center"/>
    </xf>
    <xf numFmtId="0" fontId="3" fillId="2" borderId="3" xfId="0" applyFont="1" applyFill="1" applyBorder="1" applyAlignment="1" applyProtection="1">
      <alignment horizontal="left"/>
      <protection locked="0"/>
    </xf>
    <xf numFmtId="0" fontId="3" fillId="2" borderId="9" xfId="0" applyFont="1" applyFill="1" applyBorder="1" applyAlignment="1" applyProtection="1">
      <alignment horizontal="left"/>
      <protection locked="0"/>
    </xf>
    <xf numFmtId="0" fontId="25" fillId="8" borderId="1" xfId="0" applyFont="1" applyFill="1" applyBorder="1" applyAlignment="1" applyProtection="1">
      <alignment horizontal="center"/>
    </xf>
    <xf numFmtId="0" fontId="3" fillId="2" borderId="3" xfId="0" applyFont="1" applyFill="1" applyBorder="1" applyAlignment="1" applyProtection="1">
      <alignment horizontal="center"/>
      <protection locked="0"/>
    </xf>
    <xf numFmtId="0" fontId="3" fillId="2" borderId="9" xfId="0" applyFont="1" applyFill="1" applyBorder="1" applyAlignment="1" applyProtection="1">
      <alignment horizontal="center"/>
      <protection locked="0"/>
    </xf>
    <xf numFmtId="0" fontId="3" fillId="5" borderId="1" xfId="0" applyFont="1" applyFill="1" applyBorder="1" applyAlignment="1" applyProtection="1">
      <alignment horizontal="left" vertical="center"/>
    </xf>
    <xf numFmtId="0" fontId="8" fillId="6" borderId="15" xfId="1" applyFont="1" applyFill="1" applyBorder="1" applyAlignment="1" applyProtection="1">
      <alignment horizontal="left" vertical="center"/>
      <protection locked="0"/>
    </xf>
    <xf numFmtId="0" fontId="8" fillId="6" borderId="9" xfId="1" applyFont="1" applyFill="1" applyBorder="1" applyAlignment="1" applyProtection="1">
      <alignment horizontal="left" vertical="center"/>
      <protection locked="0"/>
    </xf>
    <xf numFmtId="0" fontId="3" fillId="2" borderId="1" xfId="0" applyFont="1" applyFill="1" applyBorder="1" applyAlignment="1" applyProtection="1">
      <alignment horizontal="center"/>
      <protection locked="0"/>
    </xf>
    <xf numFmtId="0" fontId="9" fillId="3" borderId="3" xfId="0" applyFont="1" applyFill="1" applyBorder="1" applyAlignment="1" applyProtection="1">
      <alignment horizontal="center" vertical="center" wrapText="1"/>
    </xf>
    <xf numFmtId="0" fontId="9" fillId="3" borderId="9" xfId="0" applyFont="1" applyFill="1" applyBorder="1" applyAlignment="1" applyProtection="1">
      <alignment horizontal="center" vertical="center" wrapText="1"/>
    </xf>
    <xf numFmtId="0" fontId="3" fillId="5" borderId="1" xfId="0" applyFont="1" applyFill="1" applyBorder="1" applyAlignment="1" applyProtection="1">
      <alignment horizontal="center" vertical="center"/>
    </xf>
    <xf numFmtId="0" fontId="4" fillId="3" borderId="0" xfId="0" applyFont="1" applyFill="1" applyBorder="1" applyAlignment="1" applyProtection="1">
      <alignment horizontal="right"/>
    </xf>
    <xf numFmtId="0" fontId="10" fillId="4" borderId="3" xfId="1" applyFont="1" applyFill="1" applyBorder="1" applyAlignment="1" applyProtection="1">
      <alignment vertical="center"/>
      <protection locked="0"/>
    </xf>
    <xf numFmtId="0" fontId="10" fillId="4" borderId="15" xfId="1" applyFont="1" applyFill="1" applyBorder="1" applyAlignment="1" applyProtection="1">
      <alignment vertical="center"/>
      <protection locked="0"/>
    </xf>
    <xf numFmtId="0" fontId="4" fillId="4" borderId="30" xfId="0" applyFont="1" applyFill="1" applyBorder="1" applyAlignment="1" applyProtection="1">
      <alignment horizontal="left"/>
    </xf>
    <xf numFmtId="0" fontId="4" fillId="4" borderId="32" xfId="0" applyFont="1" applyFill="1" applyBorder="1" applyAlignment="1" applyProtection="1">
      <alignment horizontal="left"/>
    </xf>
    <xf numFmtId="0" fontId="10" fillId="4" borderId="9" xfId="1" applyFont="1" applyFill="1" applyBorder="1" applyAlignment="1" applyProtection="1">
      <alignment vertical="center"/>
      <protection locked="0"/>
    </xf>
    <xf numFmtId="0" fontId="6" fillId="3" borderId="0" xfId="0" applyFont="1" applyFill="1" applyBorder="1" applyAlignment="1" applyProtection="1">
      <alignment horizontal="left"/>
    </xf>
    <xf numFmtId="0" fontId="3" fillId="5" borderId="3" xfId="0" applyFont="1" applyFill="1" applyBorder="1" applyAlignment="1" applyProtection="1">
      <alignment horizontal="center"/>
    </xf>
    <xf numFmtId="0" fontId="3" fillId="5" borderId="9" xfId="0" applyFont="1" applyFill="1" applyBorder="1" applyAlignment="1" applyProtection="1">
      <alignment horizontal="center"/>
    </xf>
    <xf numFmtId="0" fontId="4" fillId="4" borderId="15" xfId="0" applyFont="1" applyFill="1" applyBorder="1" applyAlignment="1" applyProtection="1">
      <alignment horizontal="left"/>
    </xf>
    <xf numFmtId="0" fontId="4" fillId="4" borderId="9" xfId="0" applyFont="1" applyFill="1" applyBorder="1" applyAlignment="1" applyProtection="1">
      <alignment horizontal="left"/>
    </xf>
    <xf numFmtId="0" fontId="4" fillId="5" borderId="0" xfId="0" applyFont="1" applyFill="1" applyBorder="1" applyAlignment="1" applyProtection="1">
      <alignment horizontal="left"/>
    </xf>
    <xf numFmtId="0" fontId="8" fillId="6" borderId="3" xfId="0" applyFont="1" applyFill="1" applyBorder="1" applyAlignment="1" applyProtection="1">
      <alignment horizontal="left"/>
    </xf>
    <xf numFmtId="0" fontId="8" fillId="6" borderId="15" xfId="0" applyFont="1" applyFill="1" applyBorder="1" applyAlignment="1" applyProtection="1">
      <alignment horizontal="left"/>
    </xf>
    <xf numFmtId="0" fontId="8" fillId="6" borderId="9" xfId="0" applyFont="1" applyFill="1" applyBorder="1" applyAlignment="1" applyProtection="1">
      <alignment horizontal="left"/>
    </xf>
    <xf numFmtId="0" fontId="3" fillId="5" borderId="31" xfId="0" applyFont="1" applyFill="1" applyBorder="1" applyAlignment="1" applyProtection="1">
      <alignment horizontal="center"/>
    </xf>
    <xf numFmtId="0" fontId="3" fillId="5" borderId="32" xfId="0" applyFont="1" applyFill="1" applyBorder="1" applyAlignment="1" applyProtection="1">
      <alignment horizontal="center"/>
    </xf>
    <xf numFmtId="0" fontId="23" fillId="8" borderId="3" xfId="0" applyFont="1" applyFill="1" applyBorder="1" applyAlignment="1" applyProtection="1"/>
    <xf numFmtId="0" fontId="23" fillId="8" borderId="15" xfId="0" applyFont="1" applyFill="1" applyBorder="1" applyAlignment="1" applyProtection="1"/>
    <xf numFmtId="0" fontId="23" fillId="8" borderId="9" xfId="0" applyFont="1" applyFill="1" applyBorder="1" applyAlignment="1" applyProtection="1"/>
    <xf numFmtId="0" fontId="19" fillId="8" borderId="2" xfId="0" applyFont="1" applyFill="1" applyBorder="1" applyProtection="1"/>
    <xf numFmtId="0" fontId="21" fillId="0" borderId="0" xfId="0" applyFont="1"/>
    <xf numFmtId="0" fontId="22" fillId="8" borderId="3" xfId="0" applyFont="1" applyFill="1" applyBorder="1" applyAlignment="1" applyProtection="1"/>
    <xf numFmtId="0" fontId="19" fillId="8" borderId="19" xfId="0" applyFont="1" applyFill="1" applyBorder="1" applyProtection="1"/>
    <xf numFmtId="0" fontId="22" fillId="8" borderId="41" xfId="0" applyFont="1" applyFill="1" applyBorder="1" applyAlignment="1" applyProtection="1"/>
    <xf numFmtId="0" fontId="22" fillId="8" borderId="31" xfId="0" applyFont="1" applyFill="1" applyBorder="1" applyAlignment="1" applyProtection="1"/>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wrapText="1"/>
    </xf>
  </cellXfs>
  <cellStyles count="3">
    <cellStyle name="Lien hypertexte" xfId="1" builtinId="8"/>
    <cellStyle name="Normal" xfId="0" builtinId="0"/>
    <cellStyle name="Normal 2" xfId="2"/>
  </cellStyles>
  <dxfs count="109">
    <dxf>
      <alignment wrapText="1" readingOrder="0"/>
    </dxf>
    <dxf>
      <font>
        <b val="0"/>
        <i val="0"/>
        <strike val="0"/>
        <condense val="0"/>
        <extend val="0"/>
        <outline val="0"/>
        <shadow val="0"/>
        <u val="none"/>
        <vertAlign val="baseline"/>
        <sz val="10"/>
        <color rgb="FFFFC000"/>
        <name val="Times New Roman"/>
        <scheme val="none"/>
      </font>
      <numFmt numFmtId="0" formatCode="General"/>
      <fill>
        <patternFill patternType="solid">
          <fgColor indexed="64"/>
          <bgColor indexed="57"/>
        </patternFill>
      </fill>
      <alignment horizontal="general" vertical="bottom"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i val="0"/>
        <condense val="0"/>
        <extend val="0"/>
        <color indexed="10"/>
      </font>
      <fill>
        <patternFill>
          <bgColor indexed="43"/>
        </patternFill>
      </fill>
    </dxf>
    <dxf>
      <font>
        <b/>
        <i val="0"/>
        <condense val="0"/>
        <extend val="0"/>
      </font>
      <fill>
        <patternFill>
          <bgColor indexed="42"/>
        </patternFill>
      </fill>
    </dxf>
    <dxf>
      <font>
        <b/>
        <i val="0"/>
        <condense val="0"/>
        <extend val="0"/>
        <color indexed="10"/>
      </font>
      <fill>
        <patternFill>
          <bgColor indexed="13"/>
        </patternFill>
      </fill>
    </dxf>
    <dxf>
      <font>
        <b/>
        <i val="0"/>
        <condense val="0"/>
        <extend val="0"/>
      </font>
      <fill>
        <patternFill>
          <bgColor indexed="42"/>
        </patternFill>
      </fill>
    </dxf>
    <dxf>
      <font>
        <b/>
        <i val="0"/>
        <condense val="0"/>
        <extend val="0"/>
        <color indexed="10"/>
      </font>
      <fill>
        <patternFill>
          <bgColor indexed="13"/>
        </patternFill>
      </fill>
    </dxf>
    <dxf>
      <font>
        <b/>
        <i val="0"/>
        <condense val="0"/>
        <extend val="0"/>
        <color indexed="10"/>
      </font>
      <fill>
        <patternFill>
          <bgColor indexed="13"/>
        </patternFill>
      </fill>
    </dxf>
    <dxf>
      <font>
        <b/>
        <i val="0"/>
        <condense val="0"/>
        <extend val="0"/>
        <color indexed="10"/>
      </font>
      <fill>
        <patternFill>
          <bgColor indexed="13"/>
        </patternFill>
      </fill>
    </dxf>
    <dxf>
      <fill>
        <patternFill>
          <bgColor indexed="15"/>
        </patternFill>
      </fill>
    </dxf>
    <dxf>
      <fill>
        <patternFill patternType="darkUp"/>
      </fill>
    </dxf>
    <dxf>
      <font>
        <condense val="0"/>
        <extend val="0"/>
        <color indexed="9"/>
      </font>
      <fill>
        <patternFill>
          <bgColor indexed="9"/>
        </patternFill>
      </fill>
      <border>
        <left/>
        <right/>
        <top/>
        <bottom/>
      </border>
    </dxf>
    <dxf>
      <font>
        <color theme="0"/>
      </font>
    </dxf>
    <dxf>
      <font>
        <color theme="0"/>
      </font>
    </dxf>
    <dxf>
      <font>
        <color theme="0"/>
      </font>
    </dxf>
    <dxf>
      <font>
        <color theme="0"/>
      </font>
    </dxf>
    <dxf>
      <font>
        <color theme="0"/>
      </font>
    </dxf>
    <dxf>
      <font>
        <condense val="0"/>
        <extend val="0"/>
        <color indexed="9"/>
      </font>
      <fill>
        <patternFill>
          <bgColor indexed="9"/>
        </patternFill>
      </fill>
      <border>
        <left/>
        <right/>
        <top/>
        <bottom/>
      </border>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strike val="0"/>
        <condense val="0"/>
        <extend val="0"/>
        <outline val="0"/>
        <shadow val="0"/>
        <u val="none"/>
        <vertAlign val="baseline"/>
        <sz val="10"/>
        <color theme="0"/>
        <name val="Times New Roman"/>
        <scheme val="none"/>
      </font>
      <fill>
        <patternFill patternType="solid">
          <fgColor indexed="64"/>
          <bgColor indexed="57"/>
        </patternFill>
      </fill>
      <border diagonalUp="0" diagonalDown="0">
        <left style="thin">
          <color indexed="64"/>
        </left>
        <right style="thin">
          <color indexed="64"/>
        </right>
        <top style="thin">
          <color indexed="64"/>
        </top>
        <bottom style="thin">
          <color indexed="64"/>
        </bottom>
        <vertical/>
        <horizontal/>
      </border>
      <protection locked="1" hidden="0"/>
    </dxf>
    <dxf>
      <border outline="0">
        <bottom style="thin">
          <color indexed="64"/>
        </bottom>
      </border>
    </dxf>
    <dxf>
      <border outline="0">
        <right style="thin">
          <color indexed="64"/>
        </right>
        <top style="thin">
          <color indexed="64"/>
        </top>
        <bottom style="thin">
          <color indexed="64"/>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Cecile" refreshedDate="43536.308738310188" createdVersion="5" refreshedVersion="5" minRefreshableVersion="3" recordCount="26">
  <cacheSource type="worksheet">
    <worksheetSource name="BDD"/>
  </cacheSource>
  <cacheFields count="4">
    <cacheField name="Ration" numFmtId="0">
      <sharedItems count="2">
        <s v="Foin + maïs ensilé"/>
        <s v="Foin + maïs ensilé + sorgho ensilé + ensilage d'herbe"/>
      </sharedItems>
    </cacheField>
    <cacheField name="Aliment" numFmtId="0">
      <sharedItems containsBlank="1" count="15">
        <s v="Ration complète"/>
        <s v="Foin"/>
        <s v="Maïs ensilé"/>
        <s v="Orge"/>
        <s v="Blé"/>
        <s v="Triticale"/>
        <s v="Tourteau colza"/>
        <s v="Colza"/>
        <s v="Soja"/>
        <s v="Minéraux et vitamines"/>
        <s v="Concentré jeune bovin"/>
        <s v="Eau"/>
        <m/>
        <s v="Sorgho ensilé"/>
        <s v="Ensilage d'herbe"/>
      </sharedItems>
    </cacheField>
    <cacheField name="Specialite" numFmtId="0">
      <sharedItems containsBlank="1" count="4">
        <s v="c"/>
        <s v="s1"/>
        <s v="s2"/>
        <m/>
      </sharedItems>
    </cacheField>
    <cacheField name="Valeur" numFmtId="0">
      <sharedItems containsString="0" containsBlank="1" containsNumber="1" minValue="0" maxValue="200" count="12">
        <n v="169"/>
        <n v="72"/>
        <n v="84"/>
        <n v="7.2"/>
        <n v="4.8"/>
        <n v="1"/>
        <n v="0"/>
        <n v="200"/>
        <m/>
        <n v="56"/>
        <n v="24"/>
        <n v="28"/>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Cecile" refreshedDate="43536.31290740741" createdVersion="5" refreshedVersion="5" minRefreshableVersion="3" recordCount="26">
  <cacheSource type="worksheet">
    <worksheetSource name="BDD"/>
  </cacheSource>
  <cacheFields count="4">
    <cacheField name="Ration" numFmtId="0">
      <sharedItems count="2">
        <s v="Foin + maïs ensilé"/>
        <s v="Foin + maïs ensilé + sorgho ensilé + ensilage d'herbe"/>
      </sharedItems>
    </cacheField>
    <cacheField name="Aliment" numFmtId="0">
      <sharedItems containsBlank="1" count="15">
        <s v="Ration complète"/>
        <s v="Foin"/>
        <s v="Maïs ensilé"/>
        <s v="Orge"/>
        <s v="Blé"/>
        <s v="Triticale"/>
        <s v="Tourteau colza"/>
        <s v="Colza"/>
        <s v="Soja"/>
        <s v="Minéraux et vitamines"/>
        <s v="Concentré jeune bovin"/>
        <s v="Eau"/>
        <m/>
        <s v="Sorgho ensilé"/>
        <s v="Ensilage d'herbe"/>
      </sharedItems>
    </cacheField>
    <cacheField name="Specialite" numFmtId="0">
      <sharedItems containsBlank="1"/>
    </cacheField>
    <cacheField name="Valeur" numFmtId="0">
      <sharedItems containsString="0" containsBlank="1" containsNumber="1" minValue="0" maxValue="20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6">
  <r>
    <x v="0"/>
    <x v="0"/>
    <x v="0"/>
    <x v="0"/>
  </r>
  <r>
    <x v="0"/>
    <x v="1"/>
    <x v="0"/>
    <x v="1"/>
  </r>
  <r>
    <x v="0"/>
    <x v="2"/>
    <x v="0"/>
    <x v="2"/>
  </r>
  <r>
    <x v="0"/>
    <x v="3"/>
    <x v="1"/>
    <x v="3"/>
  </r>
  <r>
    <x v="0"/>
    <x v="4"/>
    <x v="1"/>
    <x v="3"/>
  </r>
  <r>
    <x v="0"/>
    <x v="5"/>
    <x v="1"/>
    <x v="3"/>
  </r>
  <r>
    <x v="0"/>
    <x v="6"/>
    <x v="0"/>
    <x v="4"/>
  </r>
  <r>
    <x v="0"/>
    <x v="7"/>
    <x v="2"/>
    <x v="4"/>
  </r>
  <r>
    <x v="0"/>
    <x v="8"/>
    <x v="2"/>
    <x v="4"/>
  </r>
  <r>
    <x v="0"/>
    <x v="9"/>
    <x v="0"/>
    <x v="5"/>
  </r>
  <r>
    <x v="0"/>
    <x v="10"/>
    <x v="0"/>
    <x v="6"/>
  </r>
  <r>
    <x v="0"/>
    <x v="11"/>
    <x v="0"/>
    <x v="7"/>
  </r>
  <r>
    <x v="1"/>
    <x v="12"/>
    <x v="3"/>
    <x v="8"/>
  </r>
  <r>
    <x v="1"/>
    <x v="1"/>
    <x v="0"/>
    <x v="9"/>
  </r>
  <r>
    <x v="1"/>
    <x v="2"/>
    <x v="0"/>
    <x v="10"/>
  </r>
  <r>
    <x v="1"/>
    <x v="13"/>
    <x v="0"/>
    <x v="10"/>
  </r>
  <r>
    <x v="1"/>
    <x v="14"/>
    <x v="1"/>
    <x v="11"/>
  </r>
  <r>
    <x v="1"/>
    <x v="3"/>
    <x v="1"/>
    <x v="3"/>
  </r>
  <r>
    <x v="1"/>
    <x v="4"/>
    <x v="1"/>
    <x v="3"/>
  </r>
  <r>
    <x v="1"/>
    <x v="5"/>
    <x v="0"/>
    <x v="3"/>
  </r>
  <r>
    <x v="1"/>
    <x v="6"/>
    <x v="2"/>
    <x v="4"/>
  </r>
  <r>
    <x v="1"/>
    <x v="7"/>
    <x v="2"/>
    <x v="4"/>
  </r>
  <r>
    <x v="1"/>
    <x v="8"/>
    <x v="0"/>
    <x v="4"/>
  </r>
  <r>
    <x v="1"/>
    <x v="9"/>
    <x v="0"/>
    <x v="5"/>
  </r>
  <r>
    <x v="1"/>
    <x v="10"/>
    <x v="0"/>
    <x v="6"/>
  </r>
  <r>
    <x v="1"/>
    <x v="11"/>
    <x v="0"/>
    <x v="7"/>
  </r>
</pivotCacheRecords>
</file>

<file path=xl/pivotCache/pivotCacheRecords2.xml><?xml version="1.0" encoding="utf-8"?>
<pivotCacheRecords xmlns="http://schemas.openxmlformats.org/spreadsheetml/2006/main" xmlns:r="http://schemas.openxmlformats.org/officeDocument/2006/relationships" count="26">
  <r>
    <x v="0"/>
    <x v="0"/>
    <s v="c"/>
    <n v="169"/>
  </r>
  <r>
    <x v="0"/>
    <x v="1"/>
    <s v="c"/>
    <n v="72"/>
  </r>
  <r>
    <x v="0"/>
    <x v="2"/>
    <s v="c"/>
    <n v="84"/>
  </r>
  <r>
    <x v="0"/>
    <x v="3"/>
    <s v="s1"/>
    <n v="7.2"/>
  </r>
  <r>
    <x v="0"/>
    <x v="4"/>
    <s v="s1"/>
    <n v="7.2"/>
  </r>
  <r>
    <x v="0"/>
    <x v="5"/>
    <s v="s1"/>
    <n v="7.2"/>
  </r>
  <r>
    <x v="0"/>
    <x v="6"/>
    <s v="c"/>
    <n v="4.8"/>
  </r>
  <r>
    <x v="0"/>
    <x v="7"/>
    <s v="s2"/>
    <n v="4.8"/>
  </r>
  <r>
    <x v="0"/>
    <x v="8"/>
    <s v="s2"/>
    <n v="4.8"/>
  </r>
  <r>
    <x v="0"/>
    <x v="9"/>
    <s v="c"/>
    <n v="1"/>
  </r>
  <r>
    <x v="0"/>
    <x v="10"/>
    <s v="c"/>
    <n v="0"/>
  </r>
  <r>
    <x v="0"/>
    <x v="11"/>
    <s v="c"/>
    <n v="200"/>
  </r>
  <r>
    <x v="1"/>
    <x v="12"/>
    <m/>
    <m/>
  </r>
  <r>
    <x v="1"/>
    <x v="1"/>
    <s v="c"/>
    <n v="56"/>
  </r>
  <r>
    <x v="1"/>
    <x v="2"/>
    <s v="c"/>
    <n v="24"/>
  </r>
  <r>
    <x v="1"/>
    <x v="13"/>
    <s v="c"/>
    <n v="24"/>
  </r>
  <r>
    <x v="1"/>
    <x v="14"/>
    <s v="s1"/>
    <n v="28"/>
  </r>
  <r>
    <x v="1"/>
    <x v="3"/>
    <s v="s1"/>
    <n v="7.2"/>
  </r>
  <r>
    <x v="1"/>
    <x v="4"/>
    <s v="s1"/>
    <n v="7.2"/>
  </r>
  <r>
    <x v="1"/>
    <x v="5"/>
    <s v="c"/>
    <n v="7.2"/>
  </r>
  <r>
    <x v="1"/>
    <x v="6"/>
    <s v="s2"/>
    <n v="4.8"/>
  </r>
  <r>
    <x v="1"/>
    <x v="7"/>
    <s v="s2"/>
    <n v="4.8"/>
  </r>
  <r>
    <x v="1"/>
    <x v="8"/>
    <s v="c"/>
    <n v="4.8"/>
  </r>
  <r>
    <x v="1"/>
    <x v="9"/>
    <s v="c"/>
    <n v="1"/>
  </r>
  <r>
    <x v="1"/>
    <x v="10"/>
    <s v="c"/>
    <n v="0"/>
  </r>
  <r>
    <x v="1"/>
    <x v="11"/>
    <s v="c"/>
    <n v="2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3" cacheId="11"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D20" firstHeaderRow="1" firstDataRow="2" firstDataCol="1"/>
  <pivotFields count="4">
    <pivotField axis="axisCol" showAll="0">
      <items count="3">
        <item x="0"/>
        <item x="1"/>
        <item t="default"/>
      </items>
    </pivotField>
    <pivotField axis="axisRow" showAll="0">
      <items count="16">
        <item x="4"/>
        <item x="7"/>
        <item x="10"/>
        <item x="11"/>
        <item x="14"/>
        <item x="1"/>
        <item x="2"/>
        <item x="9"/>
        <item x="3"/>
        <item x="0"/>
        <item x="8"/>
        <item x="13"/>
        <item x="6"/>
        <item x="5"/>
        <item x="12"/>
        <item t="default"/>
      </items>
    </pivotField>
    <pivotField showAll="0"/>
    <pivotField dataField="1" showAll="0"/>
  </pivotFields>
  <rowFields count="1">
    <field x="1"/>
  </rowFields>
  <rowItems count="16">
    <i>
      <x/>
    </i>
    <i>
      <x v="1"/>
    </i>
    <i>
      <x v="2"/>
    </i>
    <i>
      <x v="3"/>
    </i>
    <i>
      <x v="4"/>
    </i>
    <i>
      <x v="5"/>
    </i>
    <i>
      <x v="6"/>
    </i>
    <i>
      <x v="7"/>
    </i>
    <i>
      <x v="8"/>
    </i>
    <i>
      <x v="9"/>
    </i>
    <i>
      <x v="10"/>
    </i>
    <i>
      <x v="11"/>
    </i>
    <i>
      <x v="12"/>
    </i>
    <i>
      <x v="13"/>
    </i>
    <i>
      <x v="14"/>
    </i>
    <i t="grand">
      <x/>
    </i>
  </rowItems>
  <colFields count="1">
    <field x="0"/>
  </colFields>
  <colItems count="3">
    <i>
      <x/>
    </i>
    <i>
      <x v="1"/>
    </i>
    <i t="grand">
      <x/>
    </i>
  </colItems>
  <dataFields count="1">
    <dataField name="Somme de Valeur" fld="3" baseField="0" baseItem="0"/>
  </dataFields>
  <formats count="1">
    <format dxfId="0">
      <pivotArea dataOnly="0" labelOnly="1" fieldPosition="0">
        <references count="1">
          <reference field="0" count="0"/>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5" applyNumberFormats="0" applyBorderFormats="0" applyFontFormats="0" applyPatternFormats="0" applyAlignmentFormats="0" applyWidthHeightFormats="1" dataCaption="Valeurs" updatedVersion="5" minRefreshableVersion="3" useAutoFormatting="1" rowGrandTotals="0" colGrandTotals="0" itemPrintTitles="1" createdVersion="5" indent="0" compact="0" outline="1" outlineData="1" compactData="0" multipleFieldFilters="0">
  <location ref="A3:C44" firstHeaderRow="1" firstDataRow="1" firstDataCol="2"/>
  <pivotFields count="4">
    <pivotField axis="axisRow" compact="0" multipleItemSelectionAllowed="1" showAll="0" defaultSubtotal="0">
      <items count="2">
        <item x="0"/>
        <item x="1"/>
      </items>
    </pivotField>
    <pivotField axis="axisRow" compact="0" showAll="0" defaultSubtotal="0">
      <items count="15">
        <item x="4"/>
        <item x="7"/>
        <item x="10"/>
        <item x="11"/>
        <item x="14"/>
        <item x="1"/>
        <item x="2"/>
        <item x="9"/>
        <item x="3"/>
        <item x="0"/>
        <item x="8"/>
        <item x="13"/>
        <item x="6"/>
        <item x="5"/>
        <item x="12"/>
      </items>
    </pivotField>
    <pivotField compact="0" showAll="0" defaultSubtotal="0">
      <items count="4">
        <item x="0"/>
        <item x="1"/>
        <item x="2"/>
        <item x="3"/>
      </items>
    </pivotField>
    <pivotField dataField="1" compact="0" showAll="0" defaultSubtotal="0">
      <items count="12">
        <item x="6"/>
        <item x="5"/>
        <item x="4"/>
        <item x="3"/>
        <item x="10"/>
        <item x="11"/>
        <item x="9"/>
        <item x="1"/>
        <item x="2"/>
        <item x="0"/>
        <item x="7"/>
        <item x="8"/>
      </items>
    </pivotField>
  </pivotFields>
  <rowFields count="2">
    <field x="1"/>
    <field x="0"/>
  </rowFields>
  <rowItems count="41">
    <i>
      <x/>
    </i>
    <i r="1">
      <x/>
    </i>
    <i r="1">
      <x v="1"/>
    </i>
    <i>
      <x v="1"/>
    </i>
    <i r="1">
      <x/>
    </i>
    <i r="1">
      <x v="1"/>
    </i>
    <i>
      <x v="2"/>
    </i>
    <i r="1">
      <x/>
    </i>
    <i r="1">
      <x v="1"/>
    </i>
    <i>
      <x v="3"/>
    </i>
    <i r="1">
      <x/>
    </i>
    <i r="1">
      <x v="1"/>
    </i>
    <i>
      <x v="4"/>
    </i>
    <i r="1">
      <x v="1"/>
    </i>
    <i>
      <x v="5"/>
    </i>
    <i r="1">
      <x/>
    </i>
    <i r="1">
      <x v="1"/>
    </i>
    <i>
      <x v="6"/>
    </i>
    <i r="1">
      <x/>
    </i>
    <i r="1">
      <x v="1"/>
    </i>
    <i>
      <x v="7"/>
    </i>
    <i r="1">
      <x/>
    </i>
    <i r="1">
      <x v="1"/>
    </i>
    <i>
      <x v="8"/>
    </i>
    <i r="1">
      <x/>
    </i>
    <i r="1">
      <x v="1"/>
    </i>
    <i>
      <x v="9"/>
    </i>
    <i r="1">
      <x/>
    </i>
    <i>
      <x v="10"/>
    </i>
    <i r="1">
      <x/>
    </i>
    <i r="1">
      <x v="1"/>
    </i>
    <i>
      <x v="11"/>
    </i>
    <i r="1">
      <x v="1"/>
    </i>
    <i>
      <x v="12"/>
    </i>
    <i r="1">
      <x/>
    </i>
    <i r="1">
      <x v="1"/>
    </i>
    <i>
      <x v="13"/>
    </i>
    <i r="1">
      <x/>
    </i>
    <i r="1">
      <x v="1"/>
    </i>
    <i>
      <x v="14"/>
    </i>
    <i r="1">
      <x v="1"/>
    </i>
  </rowItems>
  <colItems count="1">
    <i/>
  </colItems>
  <dataFields count="1">
    <dataField name=" Valeur" fld="3"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BDD" displayName="BDD" ref="B18:E44" totalsRowShown="0">
  <autoFilter ref="B18:E44"/>
  <tableColumns count="4">
    <tableColumn id="1" name="Ration"/>
    <tableColumn id="2" name="Aliment"/>
    <tableColumn id="3" name="Specialite"/>
    <tableColumn id="4" name="Valeur"/>
  </tableColumns>
  <tableStyleInfo name="TableStyleMedium4" showFirstColumn="0" showLastColumn="0" showRowStripes="1" showColumnStripes="0"/>
</table>
</file>

<file path=xl/tables/table2.xml><?xml version="1.0" encoding="utf-8"?>
<table xmlns="http://schemas.openxmlformats.org/spreadsheetml/2006/main" id="3" name="Tableau3" displayName="Tableau3" ref="C49:D64" totalsRowShown="0" headerRowBorderDxfId="107" tableBorderDxfId="108">
  <autoFilter ref="C49:D64"/>
  <tableColumns count="2">
    <tableColumn id="1" name="ali1" dataDxfId="106"/>
    <tableColumn id="3" name="Val_1" dataDxfId="1">
      <calculatedColumnFormula array="1">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2.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L995"/>
  <sheetViews>
    <sheetView zoomScale="70" zoomScaleNormal="70" workbookViewId="0">
      <selection activeCell="B43" sqref="B43"/>
    </sheetView>
  </sheetViews>
  <sheetFormatPr baseColWidth="10" defaultRowHeight="12.75" x14ac:dyDescent="0.2"/>
  <cols>
    <col min="1" max="1" width="25.140625" style="95" customWidth="1"/>
    <col min="2" max="2" width="35.5703125" style="95" customWidth="1"/>
    <col min="3" max="3" width="24.140625" style="95" customWidth="1"/>
    <col min="4" max="4" width="13.42578125" style="98" customWidth="1"/>
    <col min="5" max="5" width="11.5703125" style="95" customWidth="1"/>
    <col min="6" max="6" width="11.42578125" style="95" customWidth="1"/>
    <col min="7" max="7" width="16.7109375" style="95" customWidth="1"/>
    <col min="8" max="8" width="11.42578125" style="95" customWidth="1"/>
    <col min="9" max="9" width="16.7109375" style="95" customWidth="1"/>
    <col min="10" max="10" width="11.42578125" style="95" customWidth="1"/>
    <col min="11" max="11" width="16.7109375" style="95" customWidth="1"/>
    <col min="12" max="12" width="11.42578125" style="95" customWidth="1"/>
    <col min="13" max="16384" width="11.42578125" style="95"/>
  </cols>
  <sheetData>
    <row r="1" spans="3:8" ht="12.75" customHeight="1" x14ac:dyDescent="0.2">
      <c r="C1" s="95" t="s">
        <v>70</v>
      </c>
      <c r="F1" s="95" t="s">
        <v>74</v>
      </c>
      <c r="G1" s="105" t="s">
        <v>10</v>
      </c>
      <c r="H1" s="95" t="s">
        <v>39</v>
      </c>
    </row>
    <row r="2" spans="3:8" ht="12.75" customHeight="1" x14ac:dyDescent="0.2">
      <c r="F2" s="95" t="s">
        <v>46</v>
      </c>
      <c r="G2" s="105" t="s">
        <v>38</v>
      </c>
      <c r="H2" s="95" t="s">
        <v>2</v>
      </c>
    </row>
    <row r="3" spans="3:8" ht="12.75" customHeight="1" x14ac:dyDescent="0.2">
      <c r="C3" s="93"/>
      <c r="F3" s="271"/>
      <c r="G3" s="105" t="s">
        <v>34</v>
      </c>
      <c r="H3" s="98"/>
    </row>
    <row r="4" spans="3:8" ht="12.75" customHeight="1" x14ac:dyDescent="0.2">
      <c r="C4" s="93"/>
      <c r="F4" s="271"/>
      <c r="G4" s="105" t="s">
        <v>4</v>
      </c>
      <c r="H4" s="98"/>
    </row>
    <row r="5" spans="3:8" ht="12.75" customHeight="1" x14ac:dyDescent="0.2">
      <c r="C5" s="93"/>
      <c r="D5" s="271"/>
      <c r="E5" s="98"/>
      <c r="F5" s="98"/>
    </row>
    <row r="6" spans="3:8" ht="12.75" customHeight="1" x14ac:dyDescent="0.2">
      <c r="C6" s="93"/>
      <c r="D6" s="271"/>
      <c r="E6" s="98"/>
      <c r="F6" s="98"/>
    </row>
    <row r="7" spans="3:8" ht="12.75" customHeight="1" x14ac:dyDescent="0.2">
      <c r="C7" s="93"/>
      <c r="D7" s="271"/>
      <c r="E7" s="98"/>
      <c r="F7" s="98"/>
    </row>
    <row r="8" spans="3:8" ht="12.75" customHeight="1" x14ac:dyDescent="0.2">
      <c r="C8" s="95" t="s">
        <v>55</v>
      </c>
      <c r="D8" s="95" t="s">
        <v>54</v>
      </c>
    </row>
    <row r="9" spans="3:8" ht="12.75" customHeight="1" x14ac:dyDescent="0.2">
      <c r="C9" s="95" t="s">
        <v>10</v>
      </c>
      <c r="D9" s="95" t="s">
        <v>43</v>
      </c>
    </row>
    <row r="10" spans="3:8" ht="12.75" customHeight="1" x14ac:dyDescent="0.2">
      <c r="C10" s="95" t="s">
        <v>38</v>
      </c>
      <c r="D10" s="95" t="s">
        <v>46</v>
      </c>
    </row>
    <row r="11" spans="3:8" ht="12.75" customHeight="1" x14ac:dyDescent="0.2">
      <c r="C11" s="95" t="s">
        <v>34</v>
      </c>
      <c r="D11" s="95"/>
    </row>
    <row r="12" spans="3:8" ht="12.75" customHeight="1" x14ac:dyDescent="0.2">
      <c r="C12" s="95" t="s">
        <v>4</v>
      </c>
      <c r="D12" s="95"/>
    </row>
    <row r="13" spans="3:8" ht="12.75" customHeight="1" x14ac:dyDescent="0.2">
      <c r="D13" s="95"/>
    </row>
    <row r="14" spans="3:8" ht="12.75" customHeight="1" x14ac:dyDescent="0.2">
      <c r="C14" s="95" t="s">
        <v>56</v>
      </c>
      <c r="D14" s="95"/>
      <c r="F14" s="277" t="s">
        <v>71</v>
      </c>
      <c r="G14" s="277" t="s">
        <v>70</v>
      </c>
    </row>
    <row r="15" spans="3:8" ht="12.75" customHeight="1" x14ac:dyDescent="0.2">
      <c r="C15" s="95" t="s">
        <v>39</v>
      </c>
      <c r="D15" s="95"/>
      <c r="F15" s="277" t="s">
        <v>72</v>
      </c>
      <c r="G15" s="277" t="s">
        <v>75</v>
      </c>
    </row>
    <row r="16" spans="3:8" ht="12.75" customHeight="1" x14ac:dyDescent="0.2">
      <c r="C16" s="95" t="s">
        <v>2</v>
      </c>
      <c r="D16" s="95"/>
      <c r="F16" s="277" t="s">
        <v>73</v>
      </c>
      <c r="G16" s="277" t="s">
        <v>76</v>
      </c>
    </row>
    <row r="17" spans="2:12" ht="12.75" customHeight="1" x14ac:dyDescent="0.2">
      <c r="D17" s="95"/>
      <c r="F17" s="277"/>
      <c r="G17" s="277"/>
    </row>
    <row r="18" spans="2:12" ht="12.75" customHeight="1" x14ac:dyDescent="0.2">
      <c r="B18" s="319" t="s">
        <v>77</v>
      </c>
      <c r="C18" s="319" t="s">
        <v>78</v>
      </c>
      <c r="D18" s="319" t="s">
        <v>80</v>
      </c>
      <c r="E18" s="319" t="s">
        <v>79</v>
      </c>
    </row>
    <row r="19" spans="2:12" ht="12.75" customHeight="1" x14ac:dyDescent="0.2">
      <c r="B19" t="s">
        <v>43</v>
      </c>
      <c r="C19" t="s">
        <v>42</v>
      </c>
      <c r="D19" t="s">
        <v>71</v>
      </c>
      <c r="E19">
        <v>169</v>
      </c>
      <c r="F19" s="100"/>
      <c r="G19" s="100"/>
      <c r="H19" s="100"/>
      <c r="I19" s="100"/>
      <c r="J19" s="100"/>
      <c r="K19" s="100"/>
      <c r="L19" s="100"/>
    </row>
    <row r="20" spans="2:12" ht="12.75" customHeight="1" x14ac:dyDescent="0.2">
      <c r="B20" t="s">
        <v>43</v>
      </c>
      <c r="C20" t="s">
        <v>9</v>
      </c>
      <c r="D20" t="s">
        <v>71</v>
      </c>
      <c r="E20">
        <v>72</v>
      </c>
      <c r="F20" s="100"/>
      <c r="G20" s="100"/>
      <c r="H20" s="100"/>
      <c r="I20" s="100"/>
      <c r="J20" s="100"/>
      <c r="K20" s="100"/>
      <c r="L20" s="100"/>
    </row>
    <row r="21" spans="2:12" ht="12.75" customHeight="1" x14ac:dyDescent="0.2">
      <c r="B21" t="s">
        <v>43</v>
      </c>
      <c r="C21" t="s">
        <v>11</v>
      </c>
      <c r="D21" t="s">
        <v>71</v>
      </c>
      <c r="E21">
        <v>84</v>
      </c>
      <c r="F21" s="100"/>
      <c r="G21" s="100"/>
      <c r="H21" s="100"/>
      <c r="I21" s="100"/>
      <c r="J21" s="100"/>
      <c r="K21" s="100"/>
      <c r="L21" s="100"/>
    </row>
    <row r="22" spans="2:12" ht="12.75" customHeight="1" x14ac:dyDescent="0.2">
      <c r="B22" t="s">
        <v>43</v>
      </c>
      <c r="C22" t="s">
        <v>38</v>
      </c>
      <c r="D22" t="s">
        <v>72</v>
      </c>
      <c r="E22">
        <v>7.2</v>
      </c>
      <c r="F22" s="100"/>
      <c r="G22" s="100"/>
      <c r="H22" s="100"/>
      <c r="I22" s="100"/>
      <c r="J22" s="100"/>
      <c r="K22" s="100"/>
      <c r="L22" s="100"/>
    </row>
    <row r="23" spans="2:12" ht="12.75" customHeight="1" x14ac:dyDescent="0.2">
      <c r="B23" t="s">
        <v>43</v>
      </c>
      <c r="C23" t="s">
        <v>10</v>
      </c>
      <c r="D23" t="s">
        <v>72</v>
      </c>
      <c r="E23">
        <v>7.2</v>
      </c>
      <c r="F23" s="100"/>
      <c r="G23" s="100"/>
      <c r="H23" s="100"/>
      <c r="I23" s="100"/>
      <c r="J23" s="100"/>
      <c r="K23" s="100"/>
      <c r="L23" s="100"/>
    </row>
    <row r="24" spans="2:12" ht="12.75" customHeight="1" x14ac:dyDescent="0.2">
      <c r="B24" t="s">
        <v>43</v>
      </c>
      <c r="C24" t="s">
        <v>4</v>
      </c>
      <c r="D24" t="s">
        <v>72</v>
      </c>
      <c r="E24">
        <v>7.2</v>
      </c>
      <c r="F24" s="100"/>
      <c r="G24" s="100"/>
      <c r="H24" s="100"/>
      <c r="I24" s="100"/>
      <c r="J24" s="100"/>
      <c r="K24" s="100"/>
      <c r="L24" s="100"/>
    </row>
    <row r="25" spans="2:12" ht="12.75" customHeight="1" x14ac:dyDescent="0.2">
      <c r="B25" t="s">
        <v>43</v>
      </c>
      <c r="C25" t="s">
        <v>44</v>
      </c>
      <c r="D25" t="s">
        <v>71</v>
      </c>
      <c r="E25">
        <v>4.8</v>
      </c>
      <c r="F25" s="100"/>
      <c r="G25" s="100"/>
      <c r="H25" s="100"/>
      <c r="I25" s="100"/>
      <c r="J25" s="100"/>
      <c r="K25" s="100"/>
      <c r="L25" s="100"/>
    </row>
    <row r="26" spans="2:12" ht="12.75" customHeight="1" x14ac:dyDescent="0.2">
      <c r="B26" t="s">
        <v>43</v>
      </c>
      <c r="C26" t="s">
        <v>39</v>
      </c>
      <c r="D26" t="s">
        <v>73</v>
      </c>
      <c r="E26">
        <v>4.8</v>
      </c>
      <c r="F26" s="100"/>
      <c r="G26" s="100"/>
      <c r="H26" s="100"/>
      <c r="I26" s="100"/>
      <c r="J26" s="100"/>
      <c r="K26" s="100"/>
      <c r="L26" s="100"/>
    </row>
    <row r="27" spans="2:12" ht="12.75" customHeight="1" x14ac:dyDescent="0.2">
      <c r="B27" t="s">
        <v>43</v>
      </c>
      <c r="C27" t="s">
        <v>2</v>
      </c>
      <c r="D27" t="s">
        <v>73</v>
      </c>
      <c r="E27">
        <v>4.8</v>
      </c>
      <c r="F27" s="100"/>
      <c r="G27" s="100"/>
      <c r="H27" s="100"/>
      <c r="I27" s="100"/>
      <c r="J27" s="100"/>
      <c r="K27" s="100"/>
      <c r="L27" s="100"/>
    </row>
    <row r="28" spans="2:12" ht="12.75" customHeight="1" x14ac:dyDescent="0.2">
      <c r="B28" t="s">
        <v>43</v>
      </c>
      <c r="C28" t="s">
        <v>48</v>
      </c>
      <c r="D28" t="s">
        <v>71</v>
      </c>
      <c r="E28">
        <v>1</v>
      </c>
      <c r="F28" s="100"/>
      <c r="G28" s="100"/>
      <c r="H28" s="100"/>
      <c r="I28" s="100"/>
      <c r="J28" s="100"/>
      <c r="K28" s="100"/>
      <c r="L28" s="100"/>
    </row>
    <row r="29" spans="2:12" ht="12.75" customHeight="1" x14ac:dyDescent="0.2">
      <c r="B29" t="s">
        <v>43</v>
      </c>
      <c r="C29" t="s">
        <v>47</v>
      </c>
      <c r="D29" t="s">
        <v>71</v>
      </c>
      <c r="E29">
        <v>0</v>
      </c>
      <c r="F29" s="100"/>
      <c r="G29" s="100"/>
      <c r="H29" s="100"/>
      <c r="I29" s="100"/>
      <c r="J29" s="100"/>
      <c r="K29" s="100"/>
      <c r="L29" s="100"/>
    </row>
    <row r="30" spans="2:12" ht="12.75" customHeight="1" x14ac:dyDescent="0.2">
      <c r="B30" t="s">
        <v>43</v>
      </c>
      <c r="C30" t="s">
        <v>49</v>
      </c>
      <c r="D30" t="s">
        <v>71</v>
      </c>
      <c r="E30">
        <v>200</v>
      </c>
      <c r="F30" s="100"/>
      <c r="G30" s="100"/>
      <c r="H30" s="100"/>
      <c r="I30" s="100"/>
      <c r="J30" s="100"/>
      <c r="K30" s="100"/>
      <c r="L30" s="100"/>
    </row>
    <row r="31" spans="2:12" ht="12.75" customHeight="1" x14ac:dyDescent="0.2">
      <c r="B31" t="s">
        <v>46</v>
      </c>
      <c r="C31"/>
      <c r="D31"/>
      <c r="E31"/>
      <c r="F31" s="141"/>
      <c r="G31" s="141"/>
      <c r="H31" s="141"/>
      <c r="I31" s="141"/>
      <c r="J31" s="141"/>
      <c r="K31" s="100"/>
      <c r="L31" s="100"/>
    </row>
    <row r="32" spans="2:12" ht="12.75" customHeight="1" x14ac:dyDescent="0.2">
      <c r="B32" t="s">
        <v>46</v>
      </c>
      <c r="C32" t="s">
        <v>9</v>
      </c>
      <c r="D32" t="s">
        <v>71</v>
      </c>
      <c r="E32">
        <v>56</v>
      </c>
      <c r="F32" s="257"/>
      <c r="G32" s="100"/>
      <c r="H32" s="100"/>
      <c r="I32" s="100"/>
      <c r="J32" s="100"/>
      <c r="K32" s="100"/>
      <c r="L32" s="100"/>
    </row>
    <row r="33" spans="2:12" ht="12.75" customHeight="1" x14ac:dyDescent="0.2">
      <c r="B33" t="s">
        <v>46</v>
      </c>
      <c r="C33" t="s">
        <v>11</v>
      </c>
      <c r="D33" t="s">
        <v>71</v>
      </c>
      <c r="E33">
        <v>24</v>
      </c>
      <c r="F33" s="257"/>
      <c r="G33" s="100"/>
      <c r="H33" s="100"/>
      <c r="I33" s="100"/>
      <c r="J33" s="100"/>
      <c r="K33" s="100"/>
      <c r="L33" s="100"/>
    </row>
    <row r="34" spans="2:12" ht="12.75" customHeight="1" x14ac:dyDescent="0.2">
      <c r="B34" t="s">
        <v>46</v>
      </c>
      <c r="C34" t="s">
        <v>37</v>
      </c>
      <c r="D34" t="s">
        <v>71</v>
      </c>
      <c r="E34">
        <v>24</v>
      </c>
      <c r="F34" s="257"/>
      <c r="G34" s="100"/>
      <c r="H34" s="100"/>
      <c r="I34" s="100"/>
      <c r="J34" s="100"/>
      <c r="K34" s="100"/>
      <c r="L34" s="100"/>
    </row>
    <row r="35" spans="2:12" ht="12.75" customHeight="1" x14ac:dyDescent="0.2">
      <c r="B35" t="s">
        <v>46</v>
      </c>
      <c r="C35" t="s">
        <v>45</v>
      </c>
      <c r="D35" t="s">
        <v>72</v>
      </c>
      <c r="E35">
        <v>28</v>
      </c>
      <c r="F35" s="257"/>
      <c r="G35" s="100"/>
      <c r="H35" s="100"/>
      <c r="I35" s="100"/>
      <c r="J35" s="100"/>
      <c r="K35" s="100"/>
      <c r="L35" s="100"/>
    </row>
    <row r="36" spans="2:12" ht="12.75" customHeight="1" x14ac:dyDescent="0.2">
      <c r="B36" t="s">
        <v>46</v>
      </c>
      <c r="C36" t="s">
        <v>38</v>
      </c>
      <c r="D36" t="s">
        <v>72</v>
      </c>
      <c r="E36">
        <v>7.2</v>
      </c>
      <c r="F36" s="257"/>
      <c r="G36" s="100"/>
      <c r="H36" s="100"/>
      <c r="I36" s="100"/>
      <c r="J36" s="100"/>
      <c r="K36" s="100"/>
      <c r="L36" s="100"/>
    </row>
    <row r="37" spans="2:12" ht="12.75" customHeight="1" x14ac:dyDescent="0.2">
      <c r="B37" t="s">
        <v>46</v>
      </c>
      <c r="C37" t="s">
        <v>10</v>
      </c>
      <c r="D37" t="s">
        <v>72</v>
      </c>
      <c r="E37">
        <v>7.2</v>
      </c>
      <c r="F37" s="257"/>
      <c r="G37" s="100"/>
      <c r="H37" s="100"/>
      <c r="I37" s="100"/>
      <c r="J37" s="100"/>
      <c r="K37" s="100"/>
      <c r="L37" s="100"/>
    </row>
    <row r="38" spans="2:12" ht="12.75" customHeight="1" x14ac:dyDescent="0.2">
      <c r="B38" t="s">
        <v>46</v>
      </c>
      <c r="C38" t="s">
        <v>4</v>
      </c>
      <c r="D38" t="s">
        <v>71</v>
      </c>
      <c r="E38">
        <v>7.2</v>
      </c>
      <c r="F38" s="257"/>
      <c r="G38" s="100"/>
      <c r="H38" s="100"/>
      <c r="I38" s="100"/>
      <c r="J38" s="100"/>
      <c r="K38" s="100"/>
      <c r="L38" s="100"/>
    </row>
    <row r="39" spans="2:12" ht="12.75" customHeight="1" x14ac:dyDescent="0.2">
      <c r="B39" t="s">
        <v>46</v>
      </c>
      <c r="C39" t="s">
        <v>44</v>
      </c>
      <c r="D39" t="s">
        <v>73</v>
      </c>
      <c r="E39">
        <v>4.8</v>
      </c>
      <c r="F39" s="257"/>
      <c r="G39" s="100"/>
      <c r="H39" s="100"/>
      <c r="I39" s="100"/>
      <c r="J39" s="100"/>
      <c r="K39" s="100"/>
      <c r="L39" s="100"/>
    </row>
    <row r="40" spans="2:12" ht="12.75" customHeight="1" x14ac:dyDescent="0.2">
      <c r="B40" t="s">
        <v>46</v>
      </c>
      <c r="C40" t="s">
        <v>39</v>
      </c>
      <c r="D40" t="s">
        <v>73</v>
      </c>
      <c r="E40">
        <v>4.8</v>
      </c>
      <c r="F40" s="257"/>
      <c r="G40" s="100"/>
      <c r="H40" s="100"/>
      <c r="I40" s="100"/>
      <c r="J40" s="100"/>
      <c r="K40" s="100"/>
      <c r="L40" s="100"/>
    </row>
    <row r="41" spans="2:12" ht="12.75" customHeight="1" x14ac:dyDescent="0.2">
      <c r="B41" t="s">
        <v>46</v>
      </c>
      <c r="C41" t="s">
        <v>2</v>
      </c>
      <c r="D41" t="s">
        <v>71</v>
      </c>
      <c r="E41">
        <v>4.8</v>
      </c>
      <c r="F41" s="257"/>
      <c r="G41" s="100"/>
      <c r="H41" s="100"/>
      <c r="I41" s="100"/>
      <c r="J41" s="100"/>
      <c r="K41" s="100"/>
      <c r="L41" s="100"/>
    </row>
    <row r="42" spans="2:12" ht="12.75" customHeight="1" x14ac:dyDescent="0.2">
      <c r="B42" t="s">
        <v>46</v>
      </c>
      <c r="C42" t="s">
        <v>48</v>
      </c>
      <c r="D42" t="s">
        <v>71</v>
      </c>
      <c r="E42">
        <v>1</v>
      </c>
      <c r="F42" s="257"/>
      <c r="G42" s="100"/>
      <c r="H42" s="100"/>
      <c r="I42" s="100"/>
      <c r="J42" s="100"/>
      <c r="K42" s="100"/>
      <c r="L42" s="100"/>
    </row>
    <row r="43" spans="2:12" ht="12.75" customHeight="1" x14ac:dyDescent="0.2">
      <c r="B43" t="s">
        <v>46</v>
      </c>
      <c r="C43" t="s">
        <v>47</v>
      </c>
      <c r="D43" t="s">
        <v>71</v>
      </c>
      <c r="E43">
        <v>0</v>
      </c>
      <c r="F43" s="257"/>
      <c r="G43" s="100"/>
      <c r="H43" s="100"/>
      <c r="I43" s="100"/>
      <c r="J43" s="100"/>
      <c r="K43" s="100"/>
      <c r="L43" s="100"/>
    </row>
    <row r="44" spans="2:12" ht="12.75" customHeight="1" x14ac:dyDescent="0.2">
      <c r="B44" t="s">
        <v>46</v>
      </c>
      <c r="C44" t="s">
        <v>49</v>
      </c>
      <c r="D44" t="s">
        <v>71</v>
      </c>
      <c r="E44">
        <v>200</v>
      </c>
      <c r="F44" s="257"/>
      <c r="G44" s="100"/>
      <c r="H44" s="100"/>
      <c r="I44" s="100"/>
      <c r="J44" s="100"/>
      <c r="K44" s="100"/>
      <c r="L44" s="100"/>
    </row>
    <row r="45" spans="2:12" ht="12.75" customHeight="1" x14ac:dyDescent="0.2">
      <c r="B45" s="249"/>
      <c r="C45" s="250"/>
      <c r="D45" s="272"/>
      <c r="E45" s="251"/>
      <c r="F45" s="251"/>
      <c r="G45" s="252"/>
      <c r="H45" s="252"/>
      <c r="I45" s="252"/>
      <c r="J45" s="252"/>
      <c r="K45" s="252"/>
      <c r="L45" s="252"/>
    </row>
    <row r="46" spans="2:12" ht="12.75" customHeight="1" x14ac:dyDescent="0.2">
      <c r="B46" s="249"/>
      <c r="C46" s="250"/>
      <c r="D46" s="272"/>
      <c r="E46" s="251"/>
      <c r="F46" s="251"/>
      <c r="G46" s="252"/>
      <c r="H46" s="252"/>
      <c r="I46" s="252"/>
      <c r="J46" s="252"/>
      <c r="K46" s="252"/>
      <c r="L46" s="252"/>
    </row>
    <row r="47" spans="2:12" ht="12.75" customHeight="1" x14ac:dyDescent="0.2">
      <c r="B47" s="249"/>
      <c r="C47" s="249"/>
      <c r="D47" s="256"/>
      <c r="E47" s="253" t="s">
        <v>41</v>
      </c>
      <c r="F47" s="253"/>
      <c r="G47" s="254"/>
      <c r="H47" s="254"/>
      <c r="I47" s="254"/>
      <c r="J47" s="254"/>
      <c r="K47" s="254"/>
      <c r="L47" s="254"/>
    </row>
    <row r="48" spans="2:12" ht="12.75" customHeight="1" x14ac:dyDescent="0.2">
      <c r="B48" s="249"/>
      <c r="C48" s="315" t="str">
        <f>H54</f>
        <v>Foin + maïs ensilé + sorgho ensilé + ensilage d'herbe</v>
      </c>
      <c r="D48" s="316"/>
      <c r="E48" s="316"/>
      <c r="F48" s="316"/>
      <c r="G48" s="316"/>
      <c r="H48" s="316"/>
      <c r="I48" s="316"/>
      <c r="J48" s="316"/>
      <c r="K48" s="316"/>
      <c r="L48" s="317"/>
    </row>
    <row r="49" spans="1:11" ht="12.75" customHeight="1" x14ac:dyDescent="0.2">
      <c r="A49" s="95" t="s">
        <v>66</v>
      </c>
      <c r="B49" s="249"/>
      <c r="C49" s="321" t="s">
        <v>81</v>
      </c>
      <c r="D49" s="322" t="s">
        <v>82</v>
      </c>
      <c r="E49" s="264"/>
      <c r="F49" s="255"/>
      <c r="G49" s="255"/>
      <c r="H49" s="255"/>
      <c r="I49" s="255"/>
      <c r="J49" s="255"/>
      <c r="K49" s="255"/>
    </row>
    <row r="50" spans="1:11" ht="12.75" customHeight="1" x14ac:dyDescent="0.2">
      <c r="A50" s="95" t="s">
        <v>67</v>
      </c>
      <c r="B50" s="249"/>
      <c r="C50" s="97" t="s">
        <v>35</v>
      </c>
      <c r="D50" s="320">
        <f t="array" ref="D50">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50" s="264"/>
      <c r="F50" s="255"/>
      <c r="G50" s="255"/>
      <c r="H50" s="255"/>
      <c r="I50" s="255"/>
      <c r="J50" s="255"/>
      <c r="K50" s="255"/>
    </row>
    <row r="51" spans="1:11" ht="12.75" customHeight="1" x14ac:dyDescent="0.2">
      <c r="B51" s="249"/>
      <c r="C51" s="97" t="s">
        <v>10</v>
      </c>
      <c r="D51" s="320">
        <f t="array" ref="D51">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36</v>
      </c>
      <c r="E51" s="264"/>
      <c r="F51" s="255"/>
      <c r="G51" s="255"/>
      <c r="H51" s="255"/>
      <c r="I51" s="255"/>
      <c r="J51" s="255"/>
      <c r="K51" s="255"/>
    </row>
    <row r="52" spans="1:11" ht="12.75" customHeight="1" x14ac:dyDescent="0.2">
      <c r="B52" s="249"/>
      <c r="C52" s="97" t="s">
        <v>68</v>
      </c>
      <c r="D52" s="320">
        <f t="array" ref="D52">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52" s="264"/>
      <c r="F52" s="255"/>
      <c r="G52" s="255"/>
      <c r="H52" s="255"/>
      <c r="I52" s="255"/>
      <c r="J52" s="255"/>
      <c r="K52" s="255"/>
    </row>
    <row r="53" spans="1:11" ht="12.75" customHeight="1" x14ac:dyDescent="0.2">
      <c r="A53" s="96"/>
      <c r="B53" s="249"/>
      <c r="C53" s="97" t="s">
        <v>47</v>
      </c>
      <c r="D53" s="320">
        <f t="array" ref="D53">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53" s="264"/>
      <c r="F53" s="255"/>
      <c r="G53" s="255"/>
      <c r="H53" s="284" t="s">
        <v>17</v>
      </c>
      <c r="I53" s="285"/>
      <c r="J53" s="255"/>
      <c r="K53" s="255"/>
    </row>
    <row r="54" spans="1:11" ht="12.75" customHeight="1" x14ac:dyDescent="0.2">
      <c r="A54" s="96"/>
      <c r="B54" s="249"/>
      <c r="C54" s="97" t="s">
        <v>39</v>
      </c>
      <c r="D54" s="320">
        <f t="array" ref="D54">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24</v>
      </c>
      <c r="E54" s="264"/>
      <c r="F54" s="255"/>
      <c r="G54" s="255"/>
      <c r="H54" s="286" t="s">
        <v>46</v>
      </c>
      <c r="I54" s="287"/>
      <c r="J54" s="255"/>
      <c r="K54" s="255"/>
    </row>
    <row r="55" spans="1:11" ht="12.75" customHeight="1" x14ac:dyDescent="0.2">
      <c r="A55" s="96"/>
      <c r="B55" s="249"/>
      <c r="C55" s="97" t="s">
        <v>45</v>
      </c>
      <c r="D55" s="320">
        <f t="array" ref="D55">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55" s="264"/>
      <c r="F55" s="255"/>
      <c r="G55" s="255"/>
      <c r="H55" s="188"/>
      <c r="J55" s="255"/>
      <c r="K55" s="255"/>
    </row>
    <row r="56" spans="1:11" ht="12.75" customHeight="1" x14ac:dyDescent="0.2">
      <c r="A56" s="96"/>
      <c r="B56" s="249"/>
      <c r="C56" s="97" t="s">
        <v>9</v>
      </c>
      <c r="D56" s="320">
        <f t="array" ref="D56">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280</v>
      </c>
      <c r="E56" s="264"/>
      <c r="F56" s="255"/>
      <c r="G56" s="255"/>
      <c r="H56" s="188"/>
      <c r="J56" s="255"/>
      <c r="K56" s="255"/>
    </row>
    <row r="57" spans="1:11" ht="12.75" customHeight="1" x14ac:dyDescent="0.2">
      <c r="A57" s="96"/>
      <c r="B57" s="249"/>
      <c r="C57" s="97" t="s">
        <v>11</v>
      </c>
      <c r="D57" s="320">
        <f t="array" ref="D57">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120</v>
      </c>
      <c r="E57" s="264"/>
      <c r="F57" s="255"/>
      <c r="G57" s="255"/>
      <c r="H57" s="253" t="s">
        <v>41</v>
      </c>
      <c r="J57" s="255"/>
      <c r="K57" s="255"/>
    </row>
    <row r="58" spans="1:11" ht="12.75" customHeight="1" x14ac:dyDescent="0.2">
      <c r="A58" s="96"/>
      <c r="B58" s="249"/>
      <c r="C58" s="97" t="s">
        <v>38</v>
      </c>
      <c r="D58" s="320">
        <f t="array" ref="D58">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58" s="264"/>
      <c r="F58" s="255"/>
      <c r="G58" s="255"/>
      <c r="H58" s="188">
        <v>5</v>
      </c>
      <c r="J58" s="255"/>
      <c r="K58" s="255"/>
    </row>
    <row r="59" spans="1:11" ht="12.75" customHeight="1" x14ac:dyDescent="0.2">
      <c r="A59" s="96"/>
      <c r="B59" s="249"/>
      <c r="C59" s="97" t="s">
        <v>69</v>
      </c>
      <c r="D59" s="320">
        <f t="array" ref="D59">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59" s="264"/>
      <c r="F59" s="255"/>
      <c r="G59" s="255"/>
      <c r="H59" s="188"/>
      <c r="J59" s="255"/>
      <c r="K59" s="255"/>
    </row>
    <row r="60" spans="1:11" ht="12.75" customHeight="1" x14ac:dyDescent="0.2">
      <c r="A60" s="96"/>
      <c r="B60" s="249"/>
      <c r="C60" s="97" t="s">
        <v>42</v>
      </c>
      <c r="D60" s="320">
        <f t="array" ref="D60">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60" s="264"/>
      <c r="F60" s="255"/>
      <c r="G60" s="255"/>
      <c r="H60" s="280" t="s">
        <v>18</v>
      </c>
      <c r="I60" s="281"/>
      <c r="J60" s="255"/>
      <c r="K60" s="255"/>
    </row>
    <row r="61" spans="1:11" ht="12.75" customHeight="1" x14ac:dyDescent="0.2">
      <c r="A61" s="96"/>
      <c r="B61" s="249"/>
      <c r="C61" s="97" t="s">
        <v>2</v>
      </c>
      <c r="D61" s="320">
        <f t="array" ref="D61">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24</v>
      </c>
      <c r="E61" s="264"/>
      <c r="F61" s="255"/>
      <c r="G61" s="255"/>
      <c r="H61" s="278" t="s">
        <v>10</v>
      </c>
      <c r="I61" s="279"/>
      <c r="J61" s="255"/>
      <c r="K61" s="255"/>
    </row>
    <row r="62" spans="1:11" ht="12.75" customHeight="1" x14ac:dyDescent="0.2">
      <c r="A62" s="96"/>
      <c r="B62" s="249"/>
      <c r="C62" s="93" t="s">
        <v>37</v>
      </c>
      <c r="D62" s="320">
        <f t="array" ref="D62">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120</v>
      </c>
      <c r="E62" s="264"/>
      <c r="F62" s="255"/>
      <c r="G62" s="255"/>
      <c r="H62" s="278" t="s">
        <v>39</v>
      </c>
      <c r="I62" s="279"/>
      <c r="J62" s="255"/>
      <c r="K62" s="255"/>
    </row>
    <row r="63" spans="1:11" x14ac:dyDescent="0.2">
      <c r="A63" s="96"/>
      <c r="B63" s="249"/>
      <c r="C63" s="97" t="s">
        <v>44</v>
      </c>
      <c r="D63" s="320">
        <f t="array" ref="D63">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0</v>
      </c>
      <c r="E63" s="269"/>
      <c r="F63" s="269"/>
      <c r="G63" s="269"/>
      <c r="H63" s="188"/>
      <c r="J63" s="269"/>
      <c r="K63" s="270"/>
    </row>
    <row r="64" spans="1:11" ht="12.75" customHeight="1" x14ac:dyDescent="0.2">
      <c r="A64" s="96"/>
      <c r="B64" s="249"/>
      <c r="C64" s="318" t="s">
        <v>4</v>
      </c>
      <c r="D64" s="323">
        <f t="array" ref="D64">IFERROR(IF(OR(AND(INDEX(BDD[Specialite],MATCH($H$54&amp;Tableau3[[#This Row],[ali1]],BDD[Ration]&amp;BDD[Aliment],0))="s1",IF(Tableau3[[#This Row],[ali1]]=$H$61,1)),
AND(INDEX(BDD[Specialite],MATCH($H$54&amp;Tableau3[[#This Row],[ali1]],BDD[Ration]&amp;BDD[Aliment],0))="s2",IF(Tableau3[[#This Row],[ali1]]=$H$62,1)),
INDEX(BDD[Specialite],MATCH($H$54&amp;Tableau3[[#This Row],[ali1]],BDD[Ration]&amp;BDD[Aliment],0))="c"),
INDEX(BDD[Valeur],MATCH($H$54&amp;Tableau3[[#This Row],[ali1]],BDD[Ration]&amp;BDD[Aliment],0)),0),0)*$H$58</f>
        <v>36</v>
      </c>
      <c r="E64" s="256"/>
      <c r="F64" s="249"/>
      <c r="G64" s="249"/>
      <c r="H64" s="249"/>
      <c r="I64" s="249"/>
      <c r="J64" s="249"/>
      <c r="K64" s="249"/>
    </row>
    <row r="65" spans="1:12" ht="12.75" customHeight="1" x14ac:dyDescent="0.2">
      <c r="A65" s="96"/>
      <c r="B65" s="258"/>
      <c r="C65" s="258"/>
      <c r="D65" s="273"/>
      <c r="E65" s="259"/>
      <c r="F65" s="259"/>
      <c r="G65" s="260"/>
      <c r="H65" s="260"/>
      <c r="I65" s="260"/>
      <c r="J65" s="260"/>
      <c r="K65" s="260"/>
      <c r="L65" s="260"/>
    </row>
    <row r="66" spans="1:12" ht="12.75" customHeight="1" x14ac:dyDescent="0.2">
      <c r="A66" s="96"/>
      <c r="B66" s="258"/>
      <c r="C66" s="258"/>
      <c r="D66" s="273"/>
      <c r="E66" s="261"/>
      <c r="F66" s="261"/>
      <c r="G66" s="262"/>
      <c r="H66" s="262"/>
      <c r="I66" s="262"/>
      <c r="J66" s="262"/>
      <c r="K66" s="262"/>
      <c r="L66" s="262"/>
    </row>
    <row r="67" spans="1:12" ht="12.75" customHeight="1" x14ac:dyDescent="0.2">
      <c r="B67" s="258"/>
      <c r="C67" s="288"/>
      <c r="D67" s="288"/>
      <c r="E67" s="288"/>
      <c r="F67" s="288"/>
      <c r="G67" s="288"/>
      <c r="H67" s="288"/>
      <c r="I67" s="288"/>
      <c r="J67" s="288"/>
      <c r="K67" s="288"/>
      <c r="L67" s="288"/>
    </row>
    <row r="68" spans="1:12" ht="12.75" customHeight="1" x14ac:dyDescent="0.2">
      <c r="B68" s="258"/>
      <c r="C68" s="261" t="s">
        <v>60</v>
      </c>
      <c r="D68" s="267"/>
      <c r="E68" s="265" t="s">
        <v>61</v>
      </c>
      <c r="F68" s="265"/>
      <c r="G68" s="263"/>
      <c r="H68" s="263"/>
      <c r="I68" s="263"/>
      <c r="J68" s="263"/>
      <c r="K68" s="263"/>
      <c r="L68" s="263"/>
    </row>
    <row r="69" spans="1:12" ht="12.75" customHeight="1" x14ac:dyDescent="0.2">
      <c r="B69" s="258"/>
      <c r="C69" s="261"/>
      <c r="D69" s="267"/>
      <c r="E69" s="263"/>
      <c r="F69" s="263"/>
      <c r="G69" s="263"/>
      <c r="H69" s="263"/>
      <c r="I69" s="263"/>
      <c r="J69" s="263"/>
      <c r="K69" s="263"/>
      <c r="L69" s="263"/>
    </row>
    <row r="70" spans="1:12" ht="12.75" customHeight="1" x14ac:dyDescent="0.2">
      <c r="B70" s="258"/>
      <c r="C70" s="261" t="s">
        <v>62</v>
      </c>
      <c r="D70" s="267"/>
      <c r="E70" s="265"/>
      <c r="F70" s="265"/>
      <c r="G70" s="263"/>
      <c r="H70" s="263"/>
      <c r="I70" s="263"/>
      <c r="J70" s="263"/>
      <c r="K70" s="263"/>
      <c r="L70" s="263"/>
    </row>
    <row r="71" spans="1:12" ht="12.75" customHeight="1" x14ac:dyDescent="0.2">
      <c r="A71" s="96"/>
      <c r="B71" s="258"/>
      <c r="C71" s="261" t="s">
        <v>64</v>
      </c>
      <c r="D71" s="267"/>
      <c r="E71" s="263"/>
      <c r="F71" s="263"/>
      <c r="G71" s="263"/>
      <c r="H71" s="263"/>
      <c r="I71" s="263"/>
      <c r="J71" s="263"/>
      <c r="K71" s="263"/>
      <c r="L71" s="263"/>
    </row>
    <row r="72" spans="1:12" ht="12.75" customHeight="1" x14ac:dyDescent="0.2">
      <c r="A72" s="96"/>
      <c r="B72" s="258"/>
      <c r="C72" s="261" t="s">
        <v>63</v>
      </c>
      <c r="D72" s="267"/>
      <c r="E72" s="265" t="s">
        <v>65</v>
      </c>
      <c r="F72" s="265"/>
      <c r="G72" s="263"/>
      <c r="H72" s="263"/>
      <c r="I72" s="263"/>
      <c r="J72" s="263"/>
      <c r="K72" s="263"/>
      <c r="L72" s="263"/>
    </row>
    <row r="73" spans="1:12" ht="12.75" customHeight="1" x14ac:dyDescent="0.2">
      <c r="A73" s="96"/>
      <c r="B73" s="258"/>
      <c r="C73" s="261"/>
      <c r="D73" s="267"/>
      <c r="E73" s="263"/>
      <c r="F73" s="263"/>
      <c r="G73" s="263"/>
      <c r="H73" s="263"/>
      <c r="I73" s="263"/>
      <c r="J73" s="263"/>
      <c r="K73" s="263"/>
      <c r="L73" s="263"/>
    </row>
    <row r="74" spans="1:12" ht="12.75" customHeight="1" x14ac:dyDescent="0.2">
      <c r="A74" s="96"/>
      <c r="B74" s="258"/>
      <c r="C74" s="261"/>
      <c r="D74" s="267"/>
      <c r="E74" s="263"/>
      <c r="F74" s="263"/>
      <c r="G74" s="263"/>
      <c r="H74" s="263"/>
      <c r="I74" s="263"/>
      <c r="J74" s="263"/>
      <c r="K74" s="263"/>
      <c r="L74" s="263"/>
    </row>
    <row r="75" spans="1:12" ht="12.75" customHeight="1" x14ac:dyDescent="0.2">
      <c r="A75" s="96"/>
      <c r="B75" s="258"/>
      <c r="C75" s="261"/>
      <c r="D75" s="267"/>
      <c r="E75" s="263"/>
      <c r="F75" s="263"/>
      <c r="G75" s="263"/>
      <c r="H75" s="263"/>
      <c r="I75" s="263"/>
      <c r="J75" s="263"/>
      <c r="K75" s="263"/>
      <c r="L75" s="263"/>
    </row>
    <row r="76" spans="1:12" ht="12.75" customHeight="1" x14ac:dyDescent="0.2">
      <c r="A76" s="96"/>
      <c r="B76" s="258"/>
      <c r="C76" s="261"/>
      <c r="D76" s="267"/>
      <c r="E76" s="263"/>
      <c r="F76" s="263"/>
      <c r="G76" s="263"/>
      <c r="H76" s="263"/>
      <c r="I76" s="263"/>
      <c r="J76" s="263"/>
      <c r="K76" s="263"/>
      <c r="L76" s="263"/>
    </row>
    <row r="77" spans="1:12" ht="12.75" customHeight="1" x14ac:dyDescent="0.2">
      <c r="A77" s="96"/>
      <c r="B77" s="258"/>
      <c r="C77" s="261"/>
      <c r="D77" s="267"/>
      <c r="E77" s="263"/>
      <c r="F77" s="263"/>
      <c r="G77" s="263"/>
      <c r="H77" s="263"/>
      <c r="I77" s="263"/>
      <c r="J77" s="263"/>
      <c r="K77" s="263"/>
      <c r="L77" s="263"/>
    </row>
    <row r="78" spans="1:12" ht="12.75" customHeight="1" x14ac:dyDescent="0.2">
      <c r="A78" s="96"/>
      <c r="B78" s="258"/>
      <c r="C78" s="261"/>
      <c r="D78" s="267"/>
      <c r="E78" s="263"/>
      <c r="F78" s="263"/>
      <c r="G78" s="263"/>
      <c r="H78" s="263"/>
      <c r="I78" s="263"/>
      <c r="J78" s="263"/>
      <c r="K78" s="263"/>
      <c r="L78" s="263"/>
    </row>
    <row r="79" spans="1:12" ht="12.75" customHeight="1" x14ac:dyDescent="0.2">
      <c r="B79" s="258"/>
      <c r="C79" s="261"/>
      <c r="D79" s="267"/>
      <c r="E79" s="263"/>
      <c r="F79" s="263"/>
      <c r="G79" s="263"/>
      <c r="H79" s="263"/>
      <c r="I79" s="263"/>
      <c r="J79" s="263"/>
      <c r="K79" s="263"/>
      <c r="L79" s="263"/>
    </row>
    <row r="80" spans="1:12" ht="12.75" customHeight="1" x14ac:dyDescent="0.2">
      <c r="B80" s="258"/>
      <c r="C80" s="261"/>
      <c r="D80" s="267"/>
      <c r="E80" s="263"/>
      <c r="F80" s="263"/>
      <c r="G80" s="263"/>
      <c r="H80" s="263"/>
      <c r="I80" s="263"/>
      <c r="J80" s="263"/>
      <c r="K80" s="263"/>
      <c r="L80" s="263"/>
    </row>
    <row r="81" spans="2:12" ht="12.75" customHeight="1" x14ac:dyDescent="0.2">
      <c r="B81" s="258"/>
      <c r="C81" s="261"/>
      <c r="D81" s="267"/>
      <c r="E81" s="263"/>
      <c r="F81" s="263"/>
      <c r="G81" s="263"/>
      <c r="H81" s="263"/>
      <c r="I81" s="263"/>
      <c r="J81" s="263"/>
      <c r="K81" s="263"/>
      <c r="L81" s="263"/>
    </row>
    <row r="82" spans="2:12" ht="12.75" customHeight="1" x14ac:dyDescent="0.2">
      <c r="B82" s="258"/>
      <c r="C82" s="261"/>
      <c r="D82" s="267"/>
      <c r="E82" s="263"/>
      <c r="F82" s="263"/>
      <c r="G82" s="263"/>
      <c r="H82" s="263"/>
      <c r="I82" s="263"/>
      <c r="J82" s="263"/>
      <c r="K82" s="263"/>
      <c r="L82" s="263"/>
    </row>
    <row r="83" spans="2:12" ht="12.75" customHeight="1" x14ac:dyDescent="0.2">
      <c r="B83" s="258"/>
      <c r="C83" s="261"/>
      <c r="D83" s="267"/>
      <c r="E83" s="263"/>
      <c r="F83" s="263"/>
      <c r="G83" s="263"/>
      <c r="H83" s="263"/>
      <c r="I83" s="263"/>
      <c r="J83" s="263"/>
      <c r="K83" s="263"/>
      <c r="L83" s="263"/>
    </row>
    <row r="84" spans="2:12" ht="12.75" customHeight="1" x14ac:dyDescent="0.2"/>
    <row r="85" spans="2:12" ht="12.75" customHeight="1" x14ac:dyDescent="0.2"/>
    <row r="86" spans="2:12" ht="12.75" customHeight="1" x14ac:dyDescent="0.2"/>
    <row r="87" spans="2:12" ht="12.75" customHeight="1" x14ac:dyDescent="0.2"/>
    <row r="88" spans="2:12" ht="12.75" customHeight="1" x14ac:dyDescent="0.2"/>
    <row r="89" spans="2:12" ht="12.75" customHeight="1" x14ac:dyDescent="0.2"/>
    <row r="90" spans="2:12" ht="12.75" customHeight="1" x14ac:dyDescent="0.2"/>
    <row r="91" spans="2:12" ht="12.75" customHeight="1" x14ac:dyDescent="0.2"/>
    <row r="92" spans="2:12" ht="12.75" customHeight="1" x14ac:dyDescent="0.2"/>
    <row r="93" spans="2:12" ht="12.75" customHeight="1" x14ac:dyDescent="0.2"/>
    <row r="94" spans="2:12" ht="12.75" customHeight="1" x14ac:dyDescent="0.2"/>
    <row r="95" spans="2:12" ht="12.75" customHeight="1" x14ac:dyDescent="0.2"/>
    <row r="96" spans="2:12" ht="12.75" customHeight="1" x14ac:dyDescent="0.2"/>
    <row r="97" spans="3:9" ht="12.75" customHeight="1" x14ac:dyDescent="0.2"/>
    <row r="98" spans="3:9" ht="12.75" customHeight="1" x14ac:dyDescent="0.2"/>
    <row r="99" spans="3:9" ht="12.75" customHeight="1" x14ac:dyDescent="0.2"/>
    <row r="100" spans="3:9" ht="12.75" customHeight="1" x14ac:dyDescent="0.2"/>
    <row r="101" spans="3:9" ht="12.75" customHeight="1" x14ac:dyDescent="0.2"/>
    <row r="102" spans="3:9" ht="12.75" customHeight="1" x14ac:dyDescent="0.2"/>
    <row r="103" spans="3:9" ht="12.75" customHeight="1" x14ac:dyDescent="0.2"/>
    <row r="104" spans="3:9" ht="12.75" customHeight="1" x14ac:dyDescent="0.2"/>
    <row r="105" spans="3:9" ht="12.75" customHeight="1" x14ac:dyDescent="0.2"/>
    <row r="106" spans="3:9" ht="12.75" customHeight="1" x14ac:dyDescent="0.2"/>
    <row r="107" spans="3:9" ht="12.75" customHeight="1" x14ac:dyDescent="0.2"/>
    <row r="108" spans="3:9" ht="12.75" customHeight="1" x14ac:dyDescent="0.2"/>
    <row r="109" spans="3:9" ht="12.75" customHeight="1" x14ac:dyDescent="0.2"/>
    <row r="110" spans="3:9" ht="12.75" customHeight="1" x14ac:dyDescent="0.2">
      <c r="C110" s="93"/>
      <c r="D110" s="271"/>
      <c r="E110" s="98"/>
      <c r="F110" s="98"/>
    </row>
    <row r="111" spans="3:9" ht="12.75" customHeight="1" x14ac:dyDescent="0.2">
      <c r="H111" s="93"/>
      <c r="I111" s="98"/>
    </row>
    <row r="112" spans="3:9" ht="12.75" customHeight="1" x14ac:dyDescent="0.2">
      <c r="H112" s="93"/>
      <c r="I112" s="98"/>
    </row>
    <row r="113" spans="3:9" ht="12.75" customHeight="1" x14ac:dyDescent="0.2">
      <c r="C113" s="100"/>
      <c r="D113" s="266"/>
      <c r="E113" s="140"/>
      <c r="F113" s="99"/>
      <c r="H113" s="97"/>
      <c r="I113" s="140"/>
    </row>
    <row r="114" spans="3:9" ht="12.75" customHeight="1" x14ac:dyDescent="0.2">
      <c r="C114" s="100"/>
      <c r="D114" s="266"/>
      <c r="E114" s="140"/>
      <c r="F114" s="99"/>
      <c r="H114" s="97"/>
      <c r="I114" s="140"/>
    </row>
    <row r="115" spans="3:9" ht="12.75" customHeight="1" x14ac:dyDescent="0.2">
      <c r="C115" s="100"/>
      <c r="D115" s="266"/>
      <c r="E115" s="140"/>
      <c r="F115" s="99"/>
      <c r="H115" s="97"/>
      <c r="I115" s="140"/>
    </row>
    <row r="116" spans="3:9" ht="12.75" customHeight="1" x14ac:dyDescent="0.2">
      <c r="C116" s="97"/>
      <c r="D116" s="268"/>
      <c r="E116" s="140"/>
      <c r="F116" s="99"/>
      <c r="H116" s="97"/>
      <c r="I116" s="140"/>
    </row>
    <row r="117" spans="3:9" ht="12.75" customHeight="1" x14ac:dyDescent="0.2">
      <c r="C117" s="97"/>
      <c r="D117" s="268"/>
      <c r="E117" s="140"/>
      <c r="F117" s="99"/>
      <c r="H117" s="97"/>
      <c r="I117" s="140"/>
    </row>
    <row r="118" spans="3:9" ht="12.75" customHeight="1" x14ac:dyDescent="0.2">
      <c r="C118" s="97"/>
      <c r="D118" s="268"/>
      <c r="E118" s="140"/>
      <c r="F118" s="99"/>
      <c r="H118" s="97"/>
      <c r="I118" s="140"/>
    </row>
    <row r="119" spans="3:9" ht="12.75" customHeight="1" x14ac:dyDescent="0.2">
      <c r="C119" s="97"/>
      <c r="D119" s="268"/>
      <c r="E119" s="140"/>
      <c r="F119" s="99"/>
      <c r="H119" s="97"/>
      <c r="I119" s="140"/>
    </row>
    <row r="120" spans="3:9" ht="12.75" customHeight="1" x14ac:dyDescent="0.2">
      <c r="C120" s="97"/>
      <c r="D120" s="268"/>
      <c r="E120" s="140"/>
      <c r="F120" s="99"/>
      <c r="H120" s="97"/>
      <c r="I120" s="140"/>
    </row>
    <row r="121" spans="3:9" ht="12.75" customHeight="1" x14ac:dyDescent="0.2">
      <c r="C121" s="97"/>
      <c r="D121" s="268"/>
      <c r="E121" s="140"/>
      <c r="F121" s="99"/>
      <c r="H121" s="97"/>
      <c r="I121" s="140"/>
    </row>
    <row r="122" spans="3:9" ht="12.75" customHeight="1" x14ac:dyDescent="0.2">
      <c r="C122" s="97"/>
      <c r="D122" s="268"/>
      <c r="E122" s="140"/>
      <c r="F122" s="99"/>
      <c r="H122" s="97"/>
      <c r="I122" s="140"/>
    </row>
    <row r="123" spans="3:9" ht="12.75" customHeight="1" x14ac:dyDescent="0.2"/>
    <row r="124" spans="3:9" ht="12.75" customHeight="1" x14ac:dyDescent="0.2">
      <c r="E124" s="98"/>
      <c r="F124" s="98"/>
    </row>
    <row r="125" spans="3:9" ht="12.75" customHeight="1" x14ac:dyDescent="0.2"/>
    <row r="126" spans="3:9" ht="12.75" customHeight="1" x14ac:dyDescent="0.2"/>
    <row r="127" spans="3:9" ht="12.75" customHeight="1" x14ac:dyDescent="0.2"/>
    <row r="128" spans="3:9" ht="12.75" customHeight="1" x14ac:dyDescent="0.2"/>
    <row r="129" spans="3:6" ht="12.75" customHeight="1" x14ac:dyDescent="0.2"/>
    <row r="130" spans="3:6" ht="12.75" customHeight="1" x14ac:dyDescent="0.2"/>
    <row r="131" spans="3:6" ht="12.75" customHeight="1" x14ac:dyDescent="0.2"/>
    <row r="132" spans="3:6" ht="12.75" customHeight="1" x14ac:dyDescent="0.2"/>
    <row r="133" spans="3:6" ht="12.75" customHeight="1" x14ac:dyDescent="0.2"/>
    <row r="134" spans="3:6" ht="12.75" customHeight="1" x14ac:dyDescent="0.2"/>
    <row r="135" spans="3:6" ht="12.75" customHeight="1" x14ac:dyDescent="0.2"/>
    <row r="136" spans="3:6" ht="12.75" customHeight="1" x14ac:dyDescent="0.2"/>
    <row r="137" spans="3:6" ht="12.75" customHeight="1" x14ac:dyDescent="0.2">
      <c r="C137" s="93"/>
      <c r="D137" s="271"/>
      <c r="E137" s="94"/>
      <c r="F137" s="94"/>
    </row>
    <row r="138" spans="3:6" ht="12.75" customHeight="1" x14ac:dyDescent="0.2">
      <c r="C138" s="93"/>
      <c r="D138" s="271"/>
      <c r="E138" s="94"/>
      <c r="F138" s="94"/>
    </row>
    <row r="139" spans="3:6" ht="12.75" customHeight="1" x14ac:dyDescent="0.2">
      <c r="C139" s="93"/>
      <c r="D139" s="271"/>
      <c r="E139" s="94"/>
      <c r="F139" s="94"/>
    </row>
    <row r="140" spans="3:6" ht="12.75" customHeight="1" x14ac:dyDescent="0.2">
      <c r="C140" s="93"/>
      <c r="D140" s="271"/>
      <c r="E140" s="94"/>
      <c r="F140" s="94"/>
    </row>
    <row r="141" spans="3:6" ht="12.75" customHeight="1" x14ac:dyDescent="0.2">
      <c r="C141" s="93"/>
      <c r="D141" s="271"/>
      <c r="E141" s="94"/>
      <c r="F141" s="94"/>
    </row>
    <row r="142" spans="3:6" ht="12.75" customHeight="1" x14ac:dyDescent="0.2">
      <c r="C142" s="93"/>
      <c r="D142" s="271"/>
      <c r="E142" s="94"/>
      <c r="F142" s="94"/>
    </row>
    <row r="143" spans="3:6" ht="12.75" customHeight="1" x14ac:dyDescent="0.2">
      <c r="C143" s="93"/>
      <c r="D143" s="271"/>
      <c r="E143" s="94"/>
      <c r="F143" s="94"/>
    </row>
    <row r="144" spans="3:6" ht="12.75" customHeight="1" x14ac:dyDescent="0.2">
      <c r="C144" s="93"/>
      <c r="D144" s="271"/>
      <c r="E144" s="94"/>
      <c r="F144" s="94"/>
    </row>
    <row r="145" spans="3:6" ht="12.75" customHeight="1" x14ac:dyDescent="0.2">
      <c r="C145" s="93"/>
      <c r="D145" s="271"/>
      <c r="E145" s="94"/>
      <c r="F145" s="94"/>
    </row>
    <row r="146" spans="3:6" ht="12.75" customHeight="1" x14ac:dyDescent="0.2">
      <c r="C146" s="93"/>
      <c r="D146" s="271"/>
      <c r="E146" s="94"/>
      <c r="F146" s="94"/>
    </row>
    <row r="147" spans="3:6" ht="12.75" customHeight="1" x14ac:dyDescent="0.2">
      <c r="C147" s="93"/>
      <c r="D147" s="271"/>
      <c r="E147" s="94"/>
      <c r="F147" s="94"/>
    </row>
    <row r="148" spans="3:6" ht="12.75" customHeight="1" x14ac:dyDescent="0.2">
      <c r="C148" s="93"/>
      <c r="D148" s="271"/>
      <c r="E148" s="94"/>
      <c r="F148" s="94"/>
    </row>
    <row r="149" spans="3:6" ht="12.75" customHeight="1" x14ac:dyDescent="0.2">
      <c r="C149" s="93"/>
      <c r="D149" s="271"/>
      <c r="E149" s="94"/>
      <c r="F149" s="94"/>
    </row>
    <row r="150" spans="3:6" ht="12.75" customHeight="1" x14ac:dyDescent="0.2">
      <c r="C150" s="93"/>
      <c r="D150" s="271"/>
      <c r="E150" s="94"/>
      <c r="F150" s="94"/>
    </row>
    <row r="151" spans="3:6" ht="12.75" customHeight="1" x14ac:dyDescent="0.2">
      <c r="C151" s="93"/>
      <c r="D151" s="271"/>
      <c r="E151" s="94"/>
      <c r="F151" s="94"/>
    </row>
    <row r="152" spans="3:6" ht="12.75" customHeight="1" x14ac:dyDescent="0.2">
      <c r="C152" s="93"/>
      <c r="D152" s="271"/>
      <c r="E152" s="94"/>
      <c r="F152" s="94"/>
    </row>
    <row r="153" spans="3:6" ht="12.75" customHeight="1" x14ac:dyDescent="0.2">
      <c r="C153" s="93"/>
      <c r="D153" s="271"/>
      <c r="E153" s="94"/>
      <c r="F153" s="94"/>
    </row>
    <row r="154" spans="3:6" ht="12.75" customHeight="1" x14ac:dyDescent="0.2">
      <c r="C154" s="93"/>
      <c r="D154" s="271"/>
      <c r="E154" s="94"/>
      <c r="F154" s="94"/>
    </row>
    <row r="155" spans="3:6" ht="12.75" customHeight="1" x14ac:dyDescent="0.2">
      <c r="C155" s="93"/>
      <c r="D155" s="271"/>
      <c r="E155" s="94"/>
      <c r="F155" s="94"/>
    </row>
    <row r="156" spans="3:6" ht="12.75" customHeight="1" x14ac:dyDescent="0.2">
      <c r="C156" s="93"/>
      <c r="D156" s="271"/>
      <c r="E156" s="94"/>
      <c r="F156" s="94"/>
    </row>
    <row r="157" spans="3:6" ht="12.75" customHeight="1" x14ac:dyDescent="0.2">
      <c r="C157" s="93"/>
      <c r="D157" s="271"/>
      <c r="E157" s="94"/>
      <c r="F157" s="94"/>
    </row>
    <row r="158" spans="3:6" ht="12.75" customHeight="1" x14ac:dyDescent="0.2">
      <c r="C158" s="93"/>
      <c r="D158" s="271"/>
      <c r="E158" s="94"/>
      <c r="F158" s="94"/>
    </row>
    <row r="159" spans="3:6" ht="12.75" customHeight="1" x14ac:dyDescent="0.2">
      <c r="C159" s="93"/>
      <c r="D159" s="271"/>
      <c r="E159" s="94"/>
      <c r="F159" s="94"/>
    </row>
    <row r="160" spans="3:6" ht="12.75" customHeight="1" x14ac:dyDescent="0.2">
      <c r="C160" s="93"/>
      <c r="D160" s="271"/>
      <c r="E160" s="94"/>
      <c r="F160" s="94"/>
    </row>
    <row r="161" spans="3:6" ht="12.75" customHeight="1" x14ac:dyDescent="0.2">
      <c r="C161" s="93"/>
      <c r="D161" s="271"/>
      <c r="E161" s="94"/>
      <c r="F161" s="94"/>
    </row>
    <row r="162" spans="3:6" ht="12.75" customHeight="1" x14ac:dyDescent="0.2">
      <c r="C162" s="93"/>
      <c r="D162" s="271"/>
      <c r="E162" s="94"/>
      <c r="F162" s="94"/>
    </row>
    <row r="163" spans="3:6" ht="12.75" customHeight="1" x14ac:dyDescent="0.2">
      <c r="C163" s="93"/>
      <c r="D163" s="271"/>
      <c r="E163" s="94"/>
      <c r="F163" s="94"/>
    </row>
    <row r="164" spans="3:6" ht="12.75" customHeight="1" x14ac:dyDescent="0.2">
      <c r="C164" s="93"/>
      <c r="D164" s="271"/>
      <c r="E164" s="94"/>
      <c r="F164" s="94"/>
    </row>
    <row r="165" spans="3:6" ht="12.75" customHeight="1" x14ac:dyDescent="0.2">
      <c r="C165" s="93"/>
      <c r="D165" s="271"/>
      <c r="E165" s="94"/>
      <c r="F165" s="94"/>
    </row>
    <row r="166" spans="3:6" ht="12.75" customHeight="1" x14ac:dyDescent="0.2">
      <c r="C166" s="93"/>
      <c r="D166" s="271"/>
      <c r="E166" s="94"/>
      <c r="F166" s="94"/>
    </row>
    <row r="167" spans="3:6" ht="12.75" customHeight="1" x14ac:dyDescent="0.2">
      <c r="C167" s="93"/>
      <c r="D167" s="271"/>
      <c r="E167" s="94"/>
      <c r="F167" s="94"/>
    </row>
    <row r="168" spans="3:6" ht="12.75" customHeight="1" x14ac:dyDescent="0.2">
      <c r="C168" s="93"/>
      <c r="D168" s="271"/>
      <c r="E168" s="94"/>
      <c r="F168" s="94"/>
    </row>
    <row r="169" spans="3:6" ht="12.75" customHeight="1" x14ac:dyDescent="0.2">
      <c r="C169" s="93"/>
      <c r="D169" s="271"/>
      <c r="E169" s="94"/>
      <c r="F169" s="94"/>
    </row>
    <row r="170" spans="3:6" ht="12.75" customHeight="1" x14ac:dyDescent="0.2">
      <c r="C170" s="93"/>
      <c r="D170" s="271"/>
      <c r="E170" s="94"/>
      <c r="F170" s="94"/>
    </row>
    <row r="171" spans="3:6" ht="12.75" customHeight="1" x14ac:dyDescent="0.2">
      <c r="C171" s="93"/>
      <c r="D171" s="271"/>
      <c r="E171" s="98"/>
      <c r="F171" s="98"/>
    </row>
    <row r="172" spans="3:6" ht="12.75" customHeight="1" x14ac:dyDescent="0.2">
      <c r="C172" s="93"/>
      <c r="D172" s="271"/>
      <c r="E172" s="98"/>
      <c r="F172" s="98"/>
    </row>
    <row r="173" spans="3:6" ht="12.75" customHeight="1" x14ac:dyDescent="0.2">
      <c r="C173" s="93"/>
      <c r="D173" s="271"/>
      <c r="E173" s="98"/>
      <c r="F173" s="98"/>
    </row>
    <row r="174" spans="3:6" ht="12.75" customHeight="1" x14ac:dyDescent="0.2">
      <c r="C174" s="93"/>
      <c r="D174" s="271"/>
      <c r="E174" s="94"/>
      <c r="F174" s="94"/>
    </row>
    <row r="175" spans="3:6" ht="12.75" customHeight="1" x14ac:dyDescent="0.2">
      <c r="C175" s="93"/>
      <c r="D175" s="271"/>
      <c r="E175" s="94"/>
      <c r="F175" s="94"/>
    </row>
    <row r="176" spans="3:6" ht="12.75" customHeight="1" x14ac:dyDescent="0.2">
      <c r="C176" s="93"/>
      <c r="D176" s="271"/>
      <c r="E176" s="94"/>
      <c r="F176" s="94"/>
    </row>
    <row r="177" spans="3:6" ht="12.75" customHeight="1" x14ac:dyDescent="0.2">
      <c r="C177" s="101"/>
      <c r="D177" s="271"/>
      <c r="E177" s="94"/>
      <c r="F177" s="94"/>
    </row>
    <row r="178" spans="3:6" ht="12.75" customHeight="1" x14ac:dyDescent="0.2">
      <c r="C178" s="101"/>
      <c r="D178" s="271"/>
      <c r="E178" s="94"/>
      <c r="F178" s="94"/>
    </row>
    <row r="179" spans="3:6" ht="12.75" customHeight="1" x14ac:dyDescent="0.2">
      <c r="C179" s="101"/>
      <c r="D179" s="271"/>
      <c r="E179" s="94"/>
      <c r="F179" s="94"/>
    </row>
    <row r="180" spans="3:6" ht="12.75" customHeight="1" x14ac:dyDescent="0.2">
      <c r="C180" s="101"/>
      <c r="D180" s="271"/>
      <c r="E180" s="94"/>
      <c r="F180" s="94"/>
    </row>
    <row r="181" spans="3:6" ht="12.75" customHeight="1" x14ac:dyDescent="0.2">
      <c r="C181" s="101"/>
      <c r="D181" s="271"/>
      <c r="E181" s="94"/>
      <c r="F181" s="94"/>
    </row>
    <row r="182" spans="3:6" ht="12.75" customHeight="1" x14ac:dyDescent="0.2">
      <c r="C182" s="101"/>
      <c r="D182" s="271"/>
      <c r="E182" s="94"/>
      <c r="F182" s="94"/>
    </row>
    <row r="183" spans="3:6" ht="12.75" customHeight="1" x14ac:dyDescent="0.2">
      <c r="C183" s="101"/>
      <c r="D183" s="271"/>
      <c r="E183" s="94"/>
      <c r="F183" s="94"/>
    </row>
    <row r="184" spans="3:6" ht="12.75" customHeight="1" x14ac:dyDescent="0.2">
      <c r="C184" s="101"/>
      <c r="D184" s="271"/>
      <c r="E184" s="94"/>
      <c r="F184" s="94"/>
    </row>
    <row r="185" spans="3:6" ht="12.75" customHeight="1" x14ac:dyDescent="0.2">
      <c r="C185" s="101"/>
      <c r="D185" s="271"/>
      <c r="E185" s="94"/>
      <c r="F185" s="94"/>
    </row>
    <row r="186" spans="3:6" ht="12.75" customHeight="1" x14ac:dyDescent="0.2">
      <c r="C186" s="101"/>
      <c r="D186" s="271"/>
      <c r="E186" s="94"/>
      <c r="F186" s="94"/>
    </row>
    <row r="187" spans="3:6" ht="12.75" customHeight="1" x14ac:dyDescent="0.2">
      <c r="C187" s="101"/>
      <c r="D187" s="271"/>
      <c r="E187" s="94"/>
      <c r="F187" s="94"/>
    </row>
    <row r="188" spans="3:6" ht="12.75" customHeight="1" x14ac:dyDescent="0.2">
      <c r="C188" s="101"/>
      <c r="D188" s="271"/>
      <c r="E188" s="94"/>
      <c r="F188" s="94"/>
    </row>
    <row r="189" spans="3:6" ht="12.75" customHeight="1" x14ac:dyDescent="0.2">
      <c r="C189" s="101"/>
      <c r="D189" s="271"/>
      <c r="E189" s="94"/>
      <c r="F189" s="94"/>
    </row>
    <row r="190" spans="3:6" ht="12.75" customHeight="1" x14ac:dyDescent="0.2">
      <c r="C190" s="101"/>
      <c r="D190" s="271"/>
      <c r="E190" s="94"/>
      <c r="F190" s="94"/>
    </row>
    <row r="191" spans="3:6" ht="12.75" customHeight="1" x14ac:dyDescent="0.2">
      <c r="C191" s="101"/>
      <c r="D191" s="271"/>
      <c r="E191" s="94"/>
      <c r="F191" s="94"/>
    </row>
    <row r="192" spans="3:6" ht="12.75" customHeight="1" x14ac:dyDescent="0.2">
      <c r="C192" s="101"/>
      <c r="D192" s="271"/>
      <c r="E192" s="94"/>
      <c r="F192" s="94"/>
    </row>
    <row r="193" spans="3:6" ht="12.75" customHeight="1" x14ac:dyDescent="0.2">
      <c r="C193" s="101"/>
      <c r="D193" s="271"/>
      <c r="E193" s="94"/>
      <c r="F193" s="94"/>
    </row>
    <row r="194" spans="3:6" ht="12.75" customHeight="1" x14ac:dyDescent="0.2">
      <c r="C194" s="93"/>
      <c r="D194" s="271"/>
      <c r="E194" s="94"/>
      <c r="F194" s="94"/>
    </row>
    <row r="195" spans="3:6" ht="12.75" customHeight="1" x14ac:dyDescent="0.2">
      <c r="C195" s="101"/>
      <c r="D195" s="271"/>
      <c r="E195" s="94"/>
      <c r="F195" s="94"/>
    </row>
    <row r="196" spans="3:6" ht="12.75" customHeight="1" x14ac:dyDescent="0.2">
      <c r="C196" s="101"/>
      <c r="D196" s="271"/>
      <c r="E196" s="94"/>
      <c r="F196" s="94"/>
    </row>
    <row r="197" spans="3:6" ht="12.75" customHeight="1" x14ac:dyDescent="0.2">
      <c r="C197" s="101"/>
      <c r="D197" s="271"/>
      <c r="E197" s="94"/>
      <c r="F197" s="94"/>
    </row>
    <row r="198" spans="3:6" ht="12.75" customHeight="1" x14ac:dyDescent="0.2">
      <c r="C198" s="101"/>
      <c r="D198" s="271"/>
      <c r="E198" s="94"/>
      <c r="F198" s="94"/>
    </row>
    <row r="199" spans="3:6" ht="12.75" customHeight="1" x14ac:dyDescent="0.2">
      <c r="C199" s="101"/>
      <c r="D199" s="271"/>
      <c r="E199" s="94"/>
      <c r="F199" s="94"/>
    </row>
    <row r="200" spans="3:6" ht="12.75" customHeight="1" x14ac:dyDescent="0.2">
      <c r="C200" s="101"/>
      <c r="D200" s="271"/>
      <c r="E200" s="94"/>
      <c r="F200" s="94"/>
    </row>
    <row r="201" spans="3:6" ht="12.75" customHeight="1" x14ac:dyDescent="0.2">
      <c r="C201" s="93"/>
      <c r="D201" s="271"/>
      <c r="E201" s="94"/>
      <c r="F201" s="94"/>
    </row>
    <row r="202" spans="3:6" ht="12.75" customHeight="1" x14ac:dyDescent="0.2">
      <c r="C202" s="93"/>
      <c r="D202" s="271"/>
      <c r="E202" s="94"/>
      <c r="F202" s="94"/>
    </row>
    <row r="203" spans="3:6" ht="12.75" customHeight="1" x14ac:dyDescent="0.2">
      <c r="C203" s="93"/>
      <c r="D203" s="271"/>
      <c r="E203" s="94"/>
      <c r="F203" s="94"/>
    </row>
    <row r="204" spans="3:6" ht="12.75" customHeight="1" x14ac:dyDescent="0.2">
      <c r="C204" s="93"/>
      <c r="D204" s="271"/>
      <c r="E204" s="94"/>
      <c r="F204" s="94"/>
    </row>
    <row r="205" spans="3:6" ht="12.75" customHeight="1" x14ac:dyDescent="0.2">
      <c r="C205" s="93"/>
      <c r="D205" s="271"/>
      <c r="E205" s="94"/>
      <c r="F205" s="94"/>
    </row>
    <row r="206" spans="3:6" ht="12.75" customHeight="1" x14ac:dyDescent="0.2">
      <c r="C206" s="93"/>
      <c r="D206" s="271"/>
      <c r="E206" s="94"/>
      <c r="F206" s="94"/>
    </row>
    <row r="207" spans="3:6" ht="12.75" customHeight="1" x14ac:dyDescent="0.2">
      <c r="C207" s="93"/>
      <c r="D207" s="271"/>
      <c r="E207" s="94"/>
      <c r="F207" s="94"/>
    </row>
    <row r="208" spans="3:6" ht="12.75" customHeight="1" x14ac:dyDescent="0.2">
      <c r="C208" s="93"/>
      <c r="D208" s="271"/>
      <c r="E208" s="94"/>
      <c r="F208" s="94"/>
    </row>
    <row r="209" spans="3:6" ht="12.75" customHeight="1" x14ac:dyDescent="0.2">
      <c r="C209" s="93"/>
      <c r="D209" s="271"/>
      <c r="E209" s="94"/>
      <c r="F209" s="94"/>
    </row>
    <row r="210" spans="3:6" ht="12.75" customHeight="1" x14ac:dyDescent="0.2">
      <c r="C210" s="93"/>
      <c r="D210" s="271"/>
      <c r="E210" s="94"/>
      <c r="F210" s="94"/>
    </row>
    <row r="211" spans="3:6" ht="12.75" customHeight="1" x14ac:dyDescent="0.2">
      <c r="C211" s="93"/>
      <c r="D211" s="271"/>
      <c r="E211" s="94"/>
      <c r="F211" s="94"/>
    </row>
    <row r="212" spans="3:6" ht="12.75" customHeight="1" x14ac:dyDescent="0.2">
      <c r="C212" s="93"/>
      <c r="D212" s="271"/>
      <c r="E212" s="94"/>
      <c r="F212" s="94"/>
    </row>
    <row r="213" spans="3:6" ht="12.75" customHeight="1" x14ac:dyDescent="0.2">
      <c r="C213" s="93"/>
      <c r="D213" s="271"/>
      <c r="E213" s="94"/>
      <c r="F213" s="94"/>
    </row>
    <row r="214" spans="3:6" ht="12.75" customHeight="1" x14ac:dyDescent="0.2">
      <c r="C214" s="93"/>
      <c r="D214" s="271"/>
      <c r="E214" s="94"/>
      <c r="F214" s="94"/>
    </row>
    <row r="215" spans="3:6" ht="12.75" customHeight="1" x14ac:dyDescent="0.2">
      <c r="C215" s="93"/>
      <c r="D215" s="271"/>
      <c r="E215" s="94"/>
      <c r="F215" s="94"/>
    </row>
    <row r="216" spans="3:6" ht="12.75" customHeight="1" x14ac:dyDescent="0.2">
      <c r="C216" s="93"/>
      <c r="D216" s="271"/>
      <c r="E216" s="94"/>
      <c r="F216" s="94"/>
    </row>
    <row r="217" spans="3:6" ht="12.75" customHeight="1" x14ac:dyDescent="0.2">
      <c r="C217" s="93"/>
      <c r="D217" s="271"/>
      <c r="E217" s="94"/>
      <c r="F217" s="94"/>
    </row>
    <row r="218" spans="3:6" ht="12.75" customHeight="1" x14ac:dyDescent="0.2">
      <c r="C218" s="93"/>
      <c r="D218" s="271"/>
      <c r="E218" s="94"/>
      <c r="F218" s="94"/>
    </row>
    <row r="219" spans="3:6" ht="12.75" customHeight="1" x14ac:dyDescent="0.2">
      <c r="C219" s="93"/>
      <c r="D219" s="271"/>
      <c r="E219" s="94"/>
      <c r="F219" s="94"/>
    </row>
    <row r="220" spans="3:6" ht="12.75" customHeight="1" x14ac:dyDescent="0.2">
      <c r="C220" s="93"/>
      <c r="D220" s="271"/>
      <c r="E220" s="94"/>
      <c r="F220" s="94"/>
    </row>
    <row r="221" spans="3:6" ht="12.75" customHeight="1" x14ac:dyDescent="0.2">
      <c r="C221" s="93"/>
      <c r="D221" s="271"/>
      <c r="E221" s="94"/>
      <c r="F221" s="94"/>
    </row>
    <row r="222" spans="3:6" ht="12.75" customHeight="1" x14ac:dyDescent="0.2"/>
    <row r="223" spans="3:6" ht="12.75" customHeight="1" x14ac:dyDescent="0.2"/>
    <row r="224" spans="3:6" ht="12.75" customHeight="1" x14ac:dyDescent="0.2"/>
    <row r="225" ht="12.75" customHeight="1" x14ac:dyDescent="0.2"/>
    <row r="226" ht="12.75" customHeight="1" x14ac:dyDescent="0.2"/>
    <row r="227" ht="12.75" customHeight="1" x14ac:dyDescent="0.2"/>
    <row r="228" ht="12.75" customHeight="1" x14ac:dyDescent="0.2"/>
    <row r="229" ht="12.75" customHeight="1" x14ac:dyDescent="0.2"/>
    <row r="230" ht="12.75" customHeight="1" x14ac:dyDescent="0.2"/>
    <row r="231" ht="12.75" customHeight="1" x14ac:dyDescent="0.2"/>
    <row r="232" ht="12.75" customHeight="1" x14ac:dyDescent="0.2"/>
    <row r="233" ht="12.75" customHeight="1" x14ac:dyDescent="0.2"/>
    <row r="234" ht="12.75" customHeight="1" x14ac:dyDescent="0.2"/>
    <row r="235" ht="12.75" customHeight="1" x14ac:dyDescent="0.2"/>
    <row r="236" ht="12.75" customHeight="1" x14ac:dyDescent="0.2"/>
    <row r="237" ht="12.75" customHeight="1" x14ac:dyDescent="0.2"/>
    <row r="238" ht="12.75" customHeight="1" x14ac:dyDescent="0.2"/>
    <row r="239" ht="12.75" customHeight="1" x14ac:dyDescent="0.2"/>
    <row r="240" ht="12.75" customHeight="1" x14ac:dyDescent="0.2"/>
    <row r="241" ht="12.75" customHeight="1" x14ac:dyDescent="0.2"/>
    <row r="242" ht="12.75" customHeight="1" x14ac:dyDescent="0.2"/>
    <row r="243" ht="12.75" customHeight="1" x14ac:dyDescent="0.2"/>
    <row r="244" ht="12.75" customHeight="1" x14ac:dyDescent="0.2"/>
    <row r="245" ht="12.75" customHeight="1" x14ac:dyDescent="0.2"/>
    <row r="246" ht="12.75" customHeight="1" x14ac:dyDescent="0.2"/>
    <row r="247" ht="12.75" customHeight="1" x14ac:dyDescent="0.2"/>
    <row r="248" ht="12.75" customHeight="1" x14ac:dyDescent="0.2"/>
    <row r="249" ht="12.75" customHeight="1" x14ac:dyDescent="0.2"/>
    <row r="250" ht="12.75" customHeight="1" x14ac:dyDescent="0.2"/>
    <row r="251" ht="12.75" customHeight="1" x14ac:dyDescent="0.2"/>
    <row r="252" ht="12.75" customHeight="1" x14ac:dyDescent="0.2"/>
    <row r="253" ht="12.75" customHeight="1" x14ac:dyDescent="0.2"/>
    <row r="254" ht="12.75" customHeight="1" x14ac:dyDescent="0.2"/>
    <row r="255" ht="12.75" customHeight="1" x14ac:dyDescent="0.2"/>
    <row r="256" ht="12.75" customHeight="1" x14ac:dyDescent="0.2"/>
    <row r="257" ht="12.75" customHeight="1" x14ac:dyDescent="0.2"/>
    <row r="258" ht="12.75" customHeight="1" x14ac:dyDescent="0.2"/>
    <row r="259" ht="12.75" customHeight="1" x14ac:dyDescent="0.2"/>
    <row r="260" ht="12.75" customHeight="1" x14ac:dyDescent="0.2"/>
    <row r="261" ht="12.75" customHeight="1" x14ac:dyDescent="0.2"/>
    <row r="262" ht="12.75" customHeight="1" x14ac:dyDescent="0.2"/>
    <row r="263" ht="12.75" customHeight="1" x14ac:dyDescent="0.2"/>
    <row r="264" ht="12.75" customHeight="1" x14ac:dyDescent="0.2"/>
    <row r="265" ht="12.75" customHeight="1" x14ac:dyDescent="0.2"/>
    <row r="266" ht="12.75" customHeight="1" x14ac:dyDescent="0.2"/>
    <row r="267" ht="12.75" customHeight="1" x14ac:dyDescent="0.2"/>
    <row r="268" ht="12.75" customHeight="1" x14ac:dyDescent="0.2"/>
    <row r="269" ht="12.75" customHeight="1" x14ac:dyDescent="0.2"/>
    <row r="270" ht="12.75" customHeight="1" x14ac:dyDescent="0.2"/>
    <row r="271" ht="12.75" customHeight="1" x14ac:dyDescent="0.2"/>
    <row r="272" ht="12.75" customHeight="1" x14ac:dyDescent="0.2"/>
    <row r="273" ht="12.75" customHeight="1" x14ac:dyDescent="0.2"/>
    <row r="274" ht="12.75" customHeight="1" x14ac:dyDescent="0.2"/>
    <row r="275" ht="12.75" customHeight="1" x14ac:dyDescent="0.2"/>
    <row r="276" ht="12.75" customHeight="1" x14ac:dyDescent="0.2"/>
    <row r="277" ht="12.75" customHeight="1" x14ac:dyDescent="0.2"/>
    <row r="278" ht="12.75" customHeight="1" x14ac:dyDescent="0.2"/>
    <row r="279" ht="12.75" customHeight="1" x14ac:dyDescent="0.2"/>
    <row r="280" ht="12.75" customHeight="1" x14ac:dyDescent="0.2"/>
    <row r="281" ht="12.75" customHeight="1" x14ac:dyDescent="0.2"/>
    <row r="282" ht="12.75" customHeight="1" x14ac:dyDescent="0.2"/>
    <row r="283" ht="12.75" customHeight="1" x14ac:dyDescent="0.2"/>
    <row r="284" ht="12.75" customHeight="1" x14ac:dyDescent="0.2"/>
    <row r="285" ht="12.75" customHeight="1" x14ac:dyDescent="0.2"/>
    <row r="286" ht="12.75" customHeight="1" x14ac:dyDescent="0.2"/>
    <row r="287" ht="12.75" customHeight="1" x14ac:dyDescent="0.2"/>
    <row r="288" ht="12.75" customHeight="1" x14ac:dyDescent="0.2"/>
    <row r="289" ht="12.75" customHeight="1" x14ac:dyDescent="0.2"/>
    <row r="290" ht="12.75" customHeight="1" x14ac:dyDescent="0.2"/>
    <row r="291" ht="12.75" customHeight="1" x14ac:dyDescent="0.2"/>
    <row r="292" ht="12.75" customHeight="1" x14ac:dyDescent="0.2"/>
    <row r="293" ht="12.75" customHeight="1" x14ac:dyDescent="0.2"/>
    <row r="294" ht="12.75" customHeight="1" x14ac:dyDescent="0.2"/>
    <row r="295" ht="12.75" customHeight="1" x14ac:dyDescent="0.2"/>
    <row r="296" ht="12.75" customHeight="1" x14ac:dyDescent="0.2"/>
    <row r="297" ht="12.75" customHeight="1" x14ac:dyDescent="0.2"/>
    <row r="298" ht="12.75" customHeight="1" x14ac:dyDescent="0.2"/>
    <row r="299" ht="12.75" customHeight="1" x14ac:dyDescent="0.2"/>
    <row r="300" ht="12.75" customHeight="1" x14ac:dyDescent="0.2"/>
    <row r="301" ht="12.75" customHeight="1" x14ac:dyDescent="0.2"/>
    <row r="302" ht="12.75" customHeight="1" x14ac:dyDescent="0.2"/>
    <row r="303" ht="12.75" customHeight="1" x14ac:dyDescent="0.2"/>
    <row r="304" ht="12.75" customHeight="1" x14ac:dyDescent="0.2"/>
    <row r="305" ht="12.75" customHeight="1" x14ac:dyDescent="0.2"/>
    <row r="306" ht="12.75" customHeight="1" x14ac:dyDescent="0.2"/>
    <row r="307" ht="12.75" customHeight="1" x14ac:dyDescent="0.2"/>
    <row r="308" ht="12.75" customHeight="1" x14ac:dyDescent="0.2"/>
    <row r="309" ht="12.75" customHeight="1" x14ac:dyDescent="0.2"/>
    <row r="310" ht="12.75" customHeight="1" x14ac:dyDescent="0.2"/>
    <row r="311" ht="12.75" customHeight="1" x14ac:dyDescent="0.2"/>
    <row r="312" ht="12.75" customHeight="1" x14ac:dyDescent="0.2"/>
    <row r="313" ht="12.75" customHeight="1" x14ac:dyDescent="0.2"/>
    <row r="314" ht="12.75" customHeight="1" x14ac:dyDescent="0.2"/>
    <row r="315" ht="12.75" customHeight="1" x14ac:dyDescent="0.2"/>
    <row r="316" ht="12.75" customHeight="1" x14ac:dyDescent="0.2"/>
    <row r="317" ht="12.75" customHeight="1" x14ac:dyDescent="0.2"/>
    <row r="318" ht="12.75" customHeight="1" x14ac:dyDescent="0.2"/>
    <row r="319" ht="12.75" customHeight="1" x14ac:dyDescent="0.2"/>
    <row r="320" ht="12.75" customHeight="1" x14ac:dyDescent="0.2"/>
    <row r="321" ht="12.75" customHeight="1" x14ac:dyDescent="0.2"/>
    <row r="322" ht="12.75" customHeight="1" x14ac:dyDescent="0.2"/>
    <row r="323" ht="12.75" customHeight="1" x14ac:dyDescent="0.2"/>
    <row r="324" ht="12.75" customHeight="1" x14ac:dyDescent="0.2"/>
    <row r="325" ht="12.75" customHeight="1" x14ac:dyDescent="0.2"/>
    <row r="326" ht="12.75" customHeight="1" x14ac:dyDescent="0.2"/>
    <row r="327" ht="12.75" customHeight="1" x14ac:dyDescent="0.2"/>
    <row r="328" ht="12.75" customHeight="1" x14ac:dyDescent="0.2"/>
    <row r="329" ht="12.75" customHeight="1" x14ac:dyDescent="0.2"/>
    <row r="330" ht="12.75" customHeight="1" x14ac:dyDescent="0.2"/>
    <row r="331" ht="12.75" customHeight="1" x14ac:dyDescent="0.2"/>
    <row r="332" ht="12.75" customHeight="1" x14ac:dyDescent="0.2"/>
    <row r="333" ht="12.75" customHeight="1" x14ac:dyDescent="0.2"/>
    <row r="334" ht="12.75" customHeight="1" x14ac:dyDescent="0.2"/>
    <row r="335" ht="12.75" customHeight="1" x14ac:dyDescent="0.2"/>
    <row r="336" ht="12.75" customHeight="1" x14ac:dyDescent="0.2"/>
    <row r="337" ht="12.75" customHeight="1" x14ac:dyDescent="0.2"/>
    <row r="338" ht="12.75" customHeight="1" x14ac:dyDescent="0.2"/>
    <row r="339" ht="12.75" customHeight="1" x14ac:dyDescent="0.2"/>
    <row r="340" ht="12.75" customHeight="1" x14ac:dyDescent="0.2"/>
    <row r="341" ht="12.75" customHeight="1" x14ac:dyDescent="0.2"/>
    <row r="342" ht="12.75" customHeight="1" x14ac:dyDescent="0.2"/>
    <row r="343" ht="12.75" customHeight="1" x14ac:dyDescent="0.2"/>
    <row r="344" ht="12.75" customHeight="1" x14ac:dyDescent="0.2"/>
    <row r="345" ht="12.75" customHeight="1" x14ac:dyDescent="0.2"/>
    <row r="346" ht="12.75" customHeight="1" x14ac:dyDescent="0.2"/>
    <row r="347" ht="12.75" customHeight="1" x14ac:dyDescent="0.2"/>
    <row r="348" ht="12.75" customHeight="1" x14ac:dyDescent="0.2"/>
    <row r="349" ht="12.75" customHeight="1" x14ac:dyDescent="0.2"/>
    <row r="350" ht="12.75" customHeight="1" x14ac:dyDescent="0.2"/>
    <row r="351" ht="12.75" customHeight="1" x14ac:dyDescent="0.2"/>
    <row r="352" ht="12.75" customHeight="1" x14ac:dyDescent="0.2"/>
    <row r="353" ht="12.75" customHeight="1" x14ac:dyDescent="0.2"/>
    <row r="354" ht="12.75" customHeight="1" x14ac:dyDescent="0.2"/>
    <row r="355" ht="12.75" customHeight="1" x14ac:dyDescent="0.2"/>
    <row r="356" ht="12.75" customHeight="1" x14ac:dyDescent="0.2"/>
    <row r="357" ht="12.75" customHeight="1" x14ac:dyDescent="0.2"/>
    <row r="358" ht="12.75" customHeight="1" x14ac:dyDescent="0.2"/>
    <row r="359" ht="12.75" customHeight="1" x14ac:dyDescent="0.2"/>
    <row r="360" ht="12.75" customHeight="1" x14ac:dyDescent="0.2"/>
    <row r="361" ht="12.75" customHeight="1" x14ac:dyDescent="0.2"/>
    <row r="362" ht="12.75" customHeight="1" x14ac:dyDescent="0.2"/>
    <row r="363" ht="12.75" customHeight="1" x14ac:dyDescent="0.2"/>
    <row r="364" ht="12.75" customHeight="1" x14ac:dyDescent="0.2"/>
    <row r="365" ht="12.75" customHeight="1" x14ac:dyDescent="0.2"/>
    <row r="366" ht="12.75" customHeight="1" x14ac:dyDescent="0.2"/>
    <row r="367" ht="12.75" customHeight="1" x14ac:dyDescent="0.2"/>
    <row r="368" ht="12.75" customHeight="1" x14ac:dyDescent="0.2"/>
    <row r="369" ht="12.75" customHeight="1" x14ac:dyDescent="0.2"/>
    <row r="370" ht="12.75" customHeight="1" x14ac:dyDescent="0.2"/>
    <row r="371" ht="12.75" customHeight="1" x14ac:dyDescent="0.2"/>
    <row r="372" ht="12.75" customHeight="1" x14ac:dyDescent="0.2"/>
    <row r="373" ht="12.75" customHeight="1" x14ac:dyDescent="0.2"/>
    <row r="374" ht="12.75" customHeight="1" x14ac:dyDescent="0.2"/>
    <row r="375" ht="12.75" customHeight="1" x14ac:dyDescent="0.2"/>
    <row r="376" ht="12.75" customHeight="1" x14ac:dyDescent="0.2"/>
    <row r="377" ht="12.75" customHeight="1" x14ac:dyDescent="0.2"/>
    <row r="378" ht="12.75" customHeight="1" x14ac:dyDescent="0.2"/>
    <row r="379" ht="12.75" customHeight="1" x14ac:dyDescent="0.2"/>
    <row r="380" ht="12.75" customHeight="1" x14ac:dyDescent="0.2"/>
    <row r="381" ht="12.75" customHeight="1" x14ac:dyDescent="0.2"/>
    <row r="382" ht="12.75" customHeight="1" x14ac:dyDescent="0.2"/>
    <row r="383" ht="12.75" customHeight="1" x14ac:dyDescent="0.2"/>
    <row r="384" ht="12.75" customHeight="1" x14ac:dyDescent="0.2"/>
    <row r="385" ht="12.75" customHeight="1" x14ac:dyDescent="0.2"/>
    <row r="386" ht="12.75" customHeight="1" x14ac:dyDescent="0.2"/>
    <row r="857" spans="2:2" x14ac:dyDescent="0.2">
      <c r="B857" s="102"/>
    </row>
    <row r="858" spans="2:2" x14ac:dyDescent="0.2">
      <c r="B858" s="102"/>
    </row>
    <row r="859" spans="2:2" x14ac:dyDescent="0.2">
      <c r="B859" s="102"/>
    </row>
    <row r="860" spans="2:2" x14ac:dyDescent="0.2">
      <c r="B860" s="102"/>
    </row>
    <row r="861" spans="2:2" x14ac:dyDescent="0.2">
      <c r="B861" s="102"/>
    </row>
    <row r="862" spans="2:2" x14ac:dyDescent="0.2">
      <c r="B862" s="102"/>
    </row>
    <row r="870" spans="2:2" x14ac:dyDescent="0.2">
      <c r="B870" s="103"/>
    </row>
    <row r="871" spans="2:2" x14ac:dyDescent="0.2">
      <c r="B871" s="104"/>
    </row>
    <row r="872" spans="2:2" x14ac:dyDescent="0.2">
      <c r="B872" s="103"/>
    </row>
    <row r="873" spans="2:2" x14ac:dyDescent="0.2">
      <c r="B873" s="104"/>
    </row>
    <row r="874" spans="2:2" x14ac:dyDescent="0.2">
      <c r="B874" s="103"/>
    </row>
    <row r="875" spans="2:2" x14ac:dyDescent="0.2">
      <c r="B875" s="104"/>
    </row>
    <row r="912" spans="3:12" x14ac:dyDescent="0.2">
      <c r="C912" s="102"/>
      <c r="D912" s="274"/>
      <c r="E912" s="102"/>
      <c r="F912" s="102"/>
      <c r="G912" s="102"/>
      <c r="H912" s="102"/>
      <c r="I912" s="102"/>
      <c r="J912" s="102"/>
      <c r="K912" s="102"/>
      <c r="L912" s="102"/>
    </row>
    <row r="913" spans="3:12" x14ac:dyDescent="0.2">
      <c r="C913" s="102"/>
      <c r="D913" s="274"/>
      <c r="E913" s="102"/>
      <c r="F913" s="102"/>
      <c r="G913" s="102"/>
      <c r="H913" s="102"/>
      <c r="I913" s="102"/>
      <c r="J913" s="102"/>
      <c r="K913" s="102"/>
      <c r="L913" s="102"/>
    </row>
    <row r="914" spans="3:12" x14ac:dyDescent="0.2">
      <c r="C914" s="102"/>
      <c r="D914" s="274"/>
      <c r="E914" s="102"/>
      <c r="F914" s="102"/>
      <c r="G914" s="102"/>
      <c r="H914" s="102"/>
      <c r="I914" s="102"/>
      <c r="J914" s="102"/>
      <c r="K914" s="102"/>
      <c r="L914" s="102"/>
    </row>
    <row r="915" spans="3:12" x14ac:dyDescent="0.2">
      <c r="C915" s="102"/>
      <c r="D915" s="274"/>
      <c r="E915" s="102"/>
      <c r="F915" s="102"/>
      <c r="G915" s="102"/>
      <c r="H915" s="102"/>
      <c r="I915" s="102"/>
      <c r="J915" s="102"/>
      <c r="K915" s="102"/>
      <c r="L915" s="102"/>
    </row>
    <row r="916" spans="3:12" x14ac:dyDescent="0.2">
      <c r="C916" s="102"/>
      <c r="D916" s="274"/>
      <c r="E916" s="102"/>
      <c r="F916" s="102"/>
      <c r="G916" s="102"/>
      <c r="H916" s="102"/>
      <c r="I916" s="102"/>
      <c r="J916" s="102"/>
      <c r="K916" s="102"/>
      <c r="L916" s="102"/>
    </row>
    <row r="917" spans="3:12" x14ac:dyDescent="0.2">
      <c r="C917" s="102"/>
      <c r="D917" s="274"/>
      <c r="E917" s="102"/>
      <c r="F917" s="102"/>
      <c r="G917" s="102"/>
      <c r="H917" s="102"/>
      <c r="I917" s="102"/>
      <c r="J917" s="102"/>
      <c r="K917" s="102"/>
      <c r="L917" s="102"/>
    </row>
    <row r="925" spans="3:12" x14ac:dyDescent="0.2">
      <c r="C925" s="103"/>
      <c r="D925" s="275"/>
      <c r="E925" s="103"/>
      <c r="F925" s="103"/>
      <c r="G925" s="103"/>
      <c r="H925" s="103"/>
      <c r="I925" s="103"/>
      <c r="J925" s="103"/>
      <c r="K925" s="103"/>
      <c r="L925" s="103"/>
    </row>
    <row r="926" spans="3:12" x14ac:dyDescent="0.2">
      <c r="C926" s="104"/>
      <c r="D926" s="276"/>
      <c r="E926" s="104"/>
      <c r="F926" s="104"/>
      <c r="G926" s="104"/>
      <c r="H926" s="104"/>
      <c r="I926" s="104"/>
      <c r="J926" s="104"/>
      <c r="K926" s="104"/>
      <c r="L926" s="104"/>
    </row>
    <row r="927" spans="3:12" x14ac:dyDescent="0.2">
      <c r="C927" s="103"/>
      <c r="D927" s="275"/>
      <c r="E927" s="103"/>
      <c r="F927" s="103"/>
      <c r="G927" s="103"/>
      <c r="H927" s="103"/>
      <c r="I927" s="103"/>
      <c r="J927" s="103"/>
      <c r="K927" s="103"/>
      <c r="L927" s="103"/>
    </row>
    <row r="928" spans="3:12" x14ac:dyDescent="0.2">
      <c r="C928" s="104"/>
      <c r="D928" s="276"/>
      <c r="E928" s="104"/>
      <c r="F928" s="104"/>
      <c r="G928" s="104"/>
      <c r="H928" s="104"/>
      <c r="I928" s="104"/>
      <c r="J928" s="104"/>
      <c r="K928" s="104"/>
      <c r="L928" s="104"/>
    </row>
    <row r="929" spans="3:12" x14ac:dyDescent="0.2">
      <c r="C929" s="103"/>
      <c r="D929" s="275"/>
      <c r="E929" s="103"/>
      <c r="F929" s="103"/>
      <c r="G929" s="103"/>
      <c r="H929" s="103"/>
      <c r="I929" s="103"/>
      <c r="J929" s="103"/>
      <c r="K929" s="103"/>
      <c r="L929" s="103"/>
    </row>
    <row r="930" spans="3:12" x14ac:dyDescent="0.2">
      <c r="C930" s="104"/>
      <c r="D930" s="276"/>
      <c r="E930" s="104"/>
      <c r="F930" s="104"/>
      <c r="G930" s="104"/>
      <c r="H930" s="104"/>
      <c r="I930" s="104"/>
      <c r="J930" s="104"/>
      <c r="K930" s="104"/>
      <c r="L930" s="104"/>
    </row>
    <row r="974" spans="1:1" x14ac:dyDescent="0.2">
      <c r="A974" s="102"/>
    </row>
    <row r="975" spans="1:1" x14ac:dyDescent="0.2">
      <c r="A975" s="102"/>
    </row>
    <row r="976" spans="1:1" x14ac:dyDescent="0.2">
      <c r="A976" s="102"/>
    </row>
    <row r="977" spans="1:12" x14ac:dyDescent="0.2">
      <c r="A977" s="102"/>
    </row>
    <row r="978" spans="1:12" x14ac:dyDescent="0.2">
      <c r="A978" s="102"/>
    </row>
    <row r="979" spans="1:12" x14ac:dyDescent="0.2">
      <c r="A979" s="102"/>
    </row>
    <row r="987" spans="1:12" x14ac:dyDescent="0.2">
      <c r="A987" s="103"/>
    </row>
    <row r="988" spans="1:12" x14ac:dyDescent="0.2">
      <c r="A988" s="104"/>
    </row>
    <row r="989" spans="1:12" x14ac:dyDescent="0.2">
      <c r="A989" s="103"/>
    </row>
    <row r="990" spans="1:12" s="96" customFormat="1" x14ac:dyDescent="0.2">
      <c r="A990" s="104"/>
      <c r="B990" s="95"/>
      <c r="C990" s="95"/>
      <c r="D990" s="98"/>
      <c r="E990" s="95"/>
      <c r="F990" s="95"/>
      <c r="G990" s="95"/>
      <c r="H990" s="95"/>
      <c r="I990" s="95"/>
      <c r="J990" s="95"/>
      <c r="K990" s="95"/>
      <c r="L990" s="95"/>
    </row>
    <row r="991" spans="1:12" s="96" customFormat="1" x14ac:dyDescent="0.2">
      <c r="A991" s="103"/>
      <c r="B991" s="95"/>
      <c r="C991" s="95"/>
      <c r="D991" s="98"/>
      <c r="E991" s="95"/>
      <c r="F991" s="95"/>
      <c r="G991" s="95"/>
      <c r="H991" s="95"/>
      <c r="I991" s="95"/>
      <c r="J991" s="95"/>
      <c r="K991" s="95"/>
      <c r="L991" s="95"/>
    </row>
    <row r="992" spans="1:12" s="96" customFormat="1" x14ac:dyDescent="0.2">
      <c r="A992" s="104"/>
      <c r="B992" s="95"/>
      <c r="C992" s="95"/>
      <c r="D992" s="98"/>
      <c r="E992" s="95"/>
      <c r="F992" s="95"/>
      <c r="G992" s="95"/>
      <c r="H992" s="95"/>
      <c r="I992" s="95"/>
      <c r="J992" s="95"/>
      <c r="K992" s="95"/>
      <c r="L992" s="95"/>
    </row>
    <row r="993" spans="1:12" s="96" customFormat="1" x14ac:dyDescent="0.2">
      <c r="A993" s="95"/>
      <c r="B993" s="95"/>
      <c r="C993" s="95"/>
      <c r="D993" s="98"/>
      <c r="E993" s="95"/>
      <c r="F993" s="95"/>
      <c r="G993" s="95"/>
      <c r="H993" s="95"/>
      <c r="I993" s="95"/>
      <c r="J993" s="95"/>
      <c r="K993" s="95"/>
      <c r="L993" s="95"/>
    </row>
    <row r="994" spans="1:12" s="96" customFormat="1" x14ac:dyDescent="0.2">
      <c r="A994" s="95"/>
      <c r="B994" s="95"/>
      <c r="C994" s="95"/>
      <c r="D994" s="98"/>
      <c r="E994" s="95"/>
      <c r="F994" s="95"/>
      <c r="G994" s="95"/>
      <c r="H994" s="95"/>
      <c r="I994" s="95"/>
      <c r="J994" s="95"/>
      <c r="K994" s="95"/>
      <c r="L994" s="95"/>
    </row>
    <row r="995" spans="1:12" s="96" customFormat="1" x14ac:dyDescent="0.2">
      <c r="A995" s="95"/>
      <c r="B995" s="95"/>
      <c r="C995" s="95"/>
      <c r="D995" s="98"/>
      <c r="E995" s="95"/>
      <c r="F995" s="95"/>
      <c r="G995" s="95"/>
      <c r="H995" s="95"/>
      <c r="I995" s="95"/>
      <c r="J995" s="95"/>
      <c r="K995" s="95"/>
      <c r="L995" s="95"/>
    </row>
  </sheetData>
  <mergeCells count="3">
    <mergeCell ref="C67:L67"/>
    <mergeCell ref="H53:I53"/>
    <mergeCell ref="H54:I54"/>
  </mergeCells>
  <conditionalFormatting sqref="G925:K930">
    <cfRule type="expression" dxfId="105" priority="1" stopIfTrue="1">
      <formula>IF(H925&gt;0,TRUE,FALSE)</formula>
    </cfRule>
  </conditionalFormatting>
  <conditionalFormatting sqref="B870:B875">
    <cfRule type="expression" dxfId="98" priority="9" stopIfTrue="1">
      <formula>IF(C925&gt;0,TRUE,FALSE)</formula>
    </cfRule>
  </conditionalFormatting>
  <conditionalFormatting sqref="A987:A992">
    <cfRule type="expression" dxfId="78" priority="29" stopIfTrue="1">
      <formula>IF(E904&gt;0,TRUE,FALSE)</formula>
    </cfRule>
  </conditionalFormatting>
  <conditionalFormatting sqref="C925:F930">
    <cfRule type="expression" dxfId="39" priority="69" stopIfTrue="1">
      <formula>IF(E925&gt;0,TRUE,FALSE)</formula>
    </cfRule>
  </conditionalFormatting>
  <conditionalFormatting sqref="L925:L930">
    <cfRule type="expression" dxfId="22" priority="257" stopIfTrue="1">
      <formula>IF(#REF!&gt;0,TRUE,FALSE)</formula>
    </cfRule>
  </conditionalFormatting>
  <dataValidations disablePrompts="1" count="3">
    <dataValidation type="list" allowBlank="1" showInputMessage="1" showErrorMessage="1" sqref="H62:I62">
      <formula1>$C$15:$C$16</formula1>
    </dataValidation>
    <dataValidation type="list" allowBlank="1" showInputMessage="1" showErrorMessage="1" sqref="H54:I54">
      <formula1>$D$9:$D$16</formula1>
    </dataValidation>
    <dataValidation type="list" allowBlank="1" showInputMessage="1" showErrorMessage="1" sqref="H61:I61">
      <formula1>$C$9:$C$12</formula1>
    </dataValidation>
  </dataValidations>
  <pageMargins left="0.78740157499999996" right="0.78740157499999996" top="0.984251969" bottom="0.984251969" header="0.4921259845" footer="0.4921259845"/>
  <pageSetup paperSize="9" orientation="portrait" horizontalDpi="300" verticalDpi="300" r:id="rId1"/>
  <headerFooter alignWithMargins="0"/>
  <legacyDrawing r:id="rId2"/>
  <tableParts count="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D20"/>
  <sheetViews>
    <sheetView tabSelected="1" workbookViewId="0">
      <selection activeCell="F9" sqref="F9"/>
    </sheetView>
  </sheetViews>
  <sheetFormatPr baseColWidth="10" defaultRowHeight="12.75" x14ac:dyDescent="0.2"/>
  <cols>
    <col min="1" max="1" width="21.140625" bestFit="1" customWidth="1"/>
    <col min="2" max="2" width="19" customWidth="1"/>
    <col min="3" max="3" width="21.85546875" customWidth="1"/>
    <col min="4" max="4" width="13.140625" bestFit="1" customWidth="1"/>
  </cols>
  <sheetData>
    <row r="3" spans="1:4" x14ac:dyDescent="0.2">
      <c r="A3" s="324" t="s">
        <v>86</v>
      </c>
      <c r="B3" s="324" t="s">
        <v>88</v>
      </c>
    </row>
    <row r="4" spans="1:4" ht="51" x14ac:dyDescent="0.2">
      <c r="A4" s="324" t="s">
        <v>83</v>
      </c>
      <c r="B4" s="327" t="s">
        <v>43</v>
      </c>
      <c r="C4" s="327" t="s">
        <v>46</v>
      </c>
      <c r="D4" t="s">
        <v>84</v>
      </c>
    </row>
    <row r="5" spans="1:4" x14ac:dyDescent="0.2">
      <c r="A5" s="325" t="s">
        <v>10</v>
      </c>
      <c r="B5" s="326">
        <v>7.2</v>
      </c>
      <c r="C5" s="326">
        <v>7.2</v>
      </c>
      <c r="D5" s="326">
        <v>14.4</v>
      </c>
    </row>
    <row r="6" spans="1:4" x14ac:dyDescent="0.2">
      <c r="A6" s="325" t="s">
        <v>39</v>
      </c>
      <c r="B6" s="326">
        <v>4.8</v>
      </c>
      <c r="C6" s="326">
        <v>4.8</v>
      </c>
      <c r="D6" s="326">
        <v>9.6</v>
      </c>
    </row>
    <row r="7" spans="1:4" x14ac:dyDescent="0.2">
      <c r="A7" s="325" t="s">
        <v>47</v>
      </c>
      <c r="B7" s="326">
        <v>0</v>
      </c>
      <c r="C7" s="326">
        <v>0</v>
      </c>
      <c r="D7" s="326">
        <v>0</v>
      </c>
    </row>
    <row r="8" spans="1:4" x14ac:dyDescent="0.2">
      <c r="A8" s="325" t="s">
        <v>49</v>
      </c>
      <c r="B8" s="326">
        <v>200</v>
      </c>
      <c r="C8" s="326">
        <v>200</v>
      </c>
      <c r="D8" s="326">
        <v>400</v>
      </c>
    </row>
    <row r="9" spans="1:4" x14ac:dyDescent="0.2">
      <c r="A9" s="325" t="s">
        <v>45</v>
      </c>
      <c r="B9" s="326"/>
      <c r="C9" s="326">
        <v>28</v>
      </c>
      <c r="D9" s="326">
        <v>28</v>
      </c>
    </row>
    <row r="10" spans="1:4" x14ac:dyDescent="0.2">
      <c r="A10" s="325" t="s">
        <v>9</v>
      </c>
      <c r="B10" s="326">
        <v>72</v>
      </c>
      <c r="C10" s="326">
        <v>56</v>
      </c>
      <c r="D10" s="326">
        <v>128</v>
      </c>
    </row>
    <row r="11" spans="1:4" x14ac:dyDescent="0.2">
      <c r="A11" s="325" t="s">
        <v>11</v>
      </c>
      <c r="B11" s="326">
        <v>84</v>
      </c>
      <c r="C11" s="326">
        <v>24</v>
      </c>
      <c r="D11" s="326">
        <v>108</v>
      </c>
    </row>
    <row r="12" spans="1:4" x14ac:dyDescent="0.2">
      <c r="A12" s="325" t="s">
        <v>48</v>
      </c>
      <c r="B12" s="326">
        <v>1</v>
      </c>
      <c r="C12" s="326">
        <v>1</v>
      </c>
      <c r="D12" s="326">
        <v>2</v>
      </c>
    </row>
    <row r="13" spans="1:4" x14ac:dyDescent="0.2">
      <c r="A13" s="325" t="s">
        <v>38</v>
      </c>
      <c r="B13" s="326">
        <v>7.2</v>
      </c>
      <c r="C13" s="326">
        <v>7.2</v>
      </c>
      <c r="D13" s="326">
        <v>14.4</v>
      </c>
    </row>
    <row r="14" spans="1:4" x14ac:dyDescent="0.2">
      <c r="A14" s="325" t="s">
        <v>42</v>
      </c>
      <c r="B14" s="326">
        <v>169</v>
      </c>
      <c r="C14" s="326"/>
      <c r="D14" s="326">
        <v>169</v>
      </c>
    </row>
    <row r="15" spans="1:4" x14ac:dyDescent="0.2">
      <c r="A15" s="325" t="s">
        <v>2</v>
      </c>
      <c r="B15" s="326">
        <v>4.8</v>
      </c>
      <c r="C15" s="326">
        <v>4.8</v>
      </c>
      <c r="D15" s="326">
        <v>9.6</v>
      </c>
    </row>
    <row r="16" spans="1:4" x14ac:dyDescent="0.2">
      <c r="A16" s="325" t="s">
        <v>37</v>
      </c>
      <c r="B16" s="326"/>
      <c r="C16" s="326">
        <v>24</v>
      </c>
      <c r="D16" s="326">
        <v>24</v>
      </c>
    </row>
    <row r="17" spans="1:4" x14ac:dyDescent="0.2">
      <c r="A17" s="325" t="s">
        <v>44</v>
      </c>
      <c r="B17" s="326">
        <v>4.8</v>
      </c>
      <c r="C17" s="326">
        <v>4.8</v>
      </c>
      <c r="D17" s="326">
        <v>9.6</v>
      </c>
    </row>
    <row r="18" spans="1:4" x14ac:dyDescent="0.2">
      <c r="A18" s="325" t="s">
        <v>4</v>
      </c>
      <c r="B18" s="326">
        <v>7.2</v>
      </c>
      <c r="C18" s="326">
        <v>7.2</v>
      </c>
      <c r="D18" s="326">
        <v>14.4</v>
      </c>
    </row>
    <row r="19" spans="1:4" x14ac:dyDescent="0.2">
      <c r="A19" s="325" t="s">
        <v>85</v>
      </c>
      <c r="B19" s="326"/>
      <c r="C19" s="326"/>
      <c r="D19" s="326"/>
    </row>
    <row r="20" spans="1:4" x14ac:dyDescent="0.2">
      <c r="A20" s="325" t="s">
        <v>84</v>
      </c>
      <c r="B20" s="326">
        <v>562</v>
      </c>
      <c r="C20" s="326">
        <v>369</v>
      </c>
      <c r="D20" s="326">
        <v>931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C44"/>
  <sheetViews>
    <sheetView topLeftCell="A31" workbookViewId="0">
      <selection activeCell="A49" sqref="A49"/>
    </sheetView>
  </sheetViews>
  <sheetFormatPr baseColWidth="10" defaultRowHeight="12.75" x14ac:dyDescent="0.2"/>
  <cols>
    <col min="1" max="1" width="29.28515625" customWidth="1"/>
    <col min="2" max="2" width="46" customWidth="1"/>
    <col min="3" max="4" width="7.5703125" customWidth="1"/>
  </cols>
  <sheetData>
    <row r="3" spans="1:3" x14ac:dyDescent="0.2">
      <c r="A3" s="324" t="s">
        <v>78</v>
      </c>
      <c r="B3" s="324" t="s">
        <v>77</v>
      </c>
      <c r="C3" t="s">
        <v>87</v>
      </c>
    </row>
    <row r="4" spans="1:3" x14ac:dyDescent="0.2">
      <c r="A4" t="s">
        <v>10</v>
      </c>
      <c r="C4" s="326"/>
    </row>
    <row r="5" spans="1:3" x14ac:dyDescent="0.2">
      <c r="B5" t="s">
        <v>43</v>
      </c>
      <c r="C5" s="326">
        <v>7.2</v>
      </c>
    </row>
    <row r="6" spans="1:3" x14ac:dyDescent="0.2">
      <c r="B6" t="s">
        <v>46</v>
      </c>
      <c r="C6" s="326">
        <v>7.2</v>
      </c>
    </row>
    <row r="7" spans="1:3" x14ac:dyDescent="0.2">
      <c r="A7" t="s">
        <v>39</v>
      </c>
      <c r="C7" s="326"/>
    </row>
    <row r="8" spans="1:3" x14ac:dyDescent="0.2">
      <c r="B8" t="s">
        <v>43</v>
      </c>
      <c r="C8" s="326">
        <v>4.8</v>
      </c>
    </row>
    <row r="9" spans="1:3" x14ac:dyDescent="0.2">
      <c r="B9" t="s">
        <v>46</v>
      </c>
      <c r="C9" s="326">
        <v>4.8</v>
      </c>
    </row>
    <row r="10" spans="1:3" x14ac:dyDescent="0.2">
      <c r="A10" t="s">
        <v>47</v>
      </c>
      <c r="C10" s="326"/>
    </row>
    <row r="11" spans="1:3" x14ac:dyDescent="0.2">
      <c r="B11" t="s">
        <v>43</v>
      </c>
      <c r="C11" s="326">
        <v>0</v>
      </c>
    </row>
    <row r="12" spans="1:3" x14ac:dyDescent="0.2">
      <c r="B12" t="s">
        <v>46</v>
      </c>
      <c r="C12" s="326">
        <v>0</v>
      </c>
    </row>
    <row r="13" spans="1:3" x14ac:dyDescent="0.2">
      <c r="A13" t="s">
        <v>49</v>
      </c>
      <c r="C13" s="326"/>
    </row>
    <row r="14" spans="1:3" x14ac:dyDescent="0.2">
      <c r="B14" t="s">
        <v>43</v>
      </c>
      <c r="C14" s="326">
        <v>200</v>
      </c>
    </row>
    <row r="15" spans="1:3" x14ac:dyDescent="0.2">
      <c r="B15" t="s">
        <v>46</v>
      </c>
      <c r="C15" s="326">
        <v>200</v>
      </c>
    </row>
    <row r="16" spans="1:3" x14ac:dyDescent="0.2">
      <c r="A16" t="s">
        <v>45</v>
      </c>
      <c r="C16" s="326"/>
    </row>
    <row r="17" spans="1:3" x14ac:dyDescent="0.2">
      <c r="B17" t="s">
        <v>46</v>
      </c>
      <c r="C17" s="326">
        <v>28</v>
      </c>
    </row>
    <row r="18" spans="1:3" x14ac:dyDescent="0.2">
      <c r="A18" t="s">
        <v>9</v>
      </c>
      <c r="C18" s="326"/>
    </row>
    <row r="19" spans="1:3" x14ac:dyDescent="0.2">
      <c r="B19" t="s">
        <v>43</v>
      </c>
      <c r="C19" s="326">
        <v>72</v>
      </c>
    </row>
    <row r="20" spans="1:3" x14ac:dyDescent="0.2">
      <c r="B20" t="s">
        <v>46</v>
      </c>
      <c r="C20" s="326">
        <v>56</v>
      </c>
    </row>
    <row r="21" spans="1:3" x14ac:dyDescent="0.2">
      <c r="A21" t="s">
        <v>11</v>
      </c>
      <c r="C21" s="326"/>
    </row>
    <row r="22" spans="1:3" x14ac:dyDescent="0.2">
      <c r="B22" t="s">
        <v>43</v>
      </c>
      <c r="C22" s="326">
        <v>84</v>
      </c>
    </row>
    <row r="23" spans="1:3" x14ac:dyDescent="0.2">
      <c r="B23" t="s">
        <v>46</v>
      </c>
      <c r="C23" s="326">
        <v>24</v>
      </c>
    </row>
    <row r="24" spans="1:3" x14ac:dyDescent="0.2">
      <c r="A24" t="s">
        <v>48</v>
      </c>
      <c r="C24" s="326"/>
    </row>
    <row r="25" spans="1:3" x14ac:dyDescent="0.2">
      <c r="B25" t="s">
        <v>43</v>
      </c>
      <c r="C25" s="326">
        <v>1</v>
      </c>
    </row>
    <row r="26" spans="1:3" x14ac:dyDescent="0.2">
      <c r="B26" t="s">
        <v>46</v>
      </c>
      <c r="C26" s="326">
        <v>1</v>
      </c>
    </row>
    <row r="27" spans="1:3" x14ac:dyDescent="0.2">
      <c r="A27" t="s">
        <v>38</v>
      </c>
      <c r="C27" s="326"/>
    </row>
    <row r="28" spans="1:3" x14ac:dyDescent="0.2">
      <c r="B28" t="s">
        <v>43</v>
      </c>
      <c r="C28" s="326">
        <v>7.2</v>
      </c>
    </row>
    <row r="29" spans="1:3" x14ac:dyDescent="0.2">
      <c r="B29" t="s">
        <v>46</v>
      </c>
      <c r="C29" s="326">
        <v>7.2</v>
      </c>
    </row>
    <row r="30" spans="1:3" x14ac:dyDescent="0.2">
      <c r="A30" t="s">
        <v>42</v>
      </c>
      <c r="C30" s="326"/>
    </row>
    <row r="31" spans="1:3" x14ac:dyDescent="0.2">
      <c r="B31" t="s">
        <v>43</v>
      </c>
      <c r="C31" s="326">
        <v>169</v>
      </c>
    </row>
    <row r="32" spans="1:3" x14ac:dyDescent="0.2">
      <c r="A32" t="s">
        <v>2</v>
      </c>
      <c r="C32" s="326"/>
    </row>
    <row r="33" spans="1:3" x14ac:dyDescent="0.2">
      <c r="B33" t="s">
        <v>43</v>
      </c>
      <c r="C33" s="326">
        <v>4.8</v>
      </c>
    </row>
    <row r="34" spans="1:3" x14ac:dyDescent="0.2">
      <c r="B34" t="s">
        <v>46</v>
      </c>
      <c r="C34" s="326">
        <v>4.8</v>
      </c>
    </row>
    <row r="35" spans="1:3" x14ac:dyDescent="0.2">
      <c r="A35" t="s">
        <v>37</v>
      </c>
      <c r="C35" s="326"/>
    </row>
    <row r="36" spans="1:3" x14ac:dyDescent="0.2">
      <c r="B36" t="s">
        <v>46</v>
      </c>
      <c r="C36" s="326">
        <v>24</v>
      </c>
    </row>
    <row r="37" spans="1:3" x14ac:dyDescent="0.2">
      <c r="A37" t="s">
        <v>44</v>
      </c>
      <c r="C37" s="326"/>
    </row>
    <row r="38" spans="1:3" x14ac:dyDescent="0.2">
      <c r="B38" t="s">
        <v>43</v>
      </c>
      <c r="C38" s="326">
        <v>4.8</v>
      </c>
    </row>
    <row r="39" spans="1:3" x14ac:dyDescent="0.2">
      <c r="B39" t="s">
        <v>46</v>
      </c>
      <c r="C39" s="326">
        <v>4.8</v>
      </c>
    </row>
    <row r="40" spans="1:3" x14ac:dyDescent="0.2">
      <c r="A40" t="s">
        <v>4</v>
      </c>
      <c r="C40" s="326"/>
    </row>
    <row r="41" spans="1:3" x14ac:dyDescent="0.2">
      <c r="B41" t="s">
        <v>43</v>
      </c>
      <c r="C41" s="326">
        <v>7.2</v>
      </c>
    </row>
    <row r="42" spans="1:3" x14ac:dyDescent="0.2">
      <c r="B42" t="s">
        <v>46</v>
      </c>
      <c r="C42" s="326">
        <v>7.2</v>
      </c>
    </row>
    <row r="43" spans="1:3" x14ac:dyDescent="0.2">
      <c r="A43" t="s">
        <v>85</v>
      </c>
      <c r="C43" s="326"/>
    </row>
    <row r="44" spans="1:3" x14ac:dyDescent="0.2">
      <c r="B44" t="s">
        <v>46</v>
      </c>
      <c r="C44" s="326"/>
    </row>
  </sheetData>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CA208"/>
  <sheetViews>
    <sheetView topLeftCell="C1" zoomScale="85" zoomScaleNormal="85" workbookViewId="0">
      <selection activeCell="H14" sqref="H14:I14"/>
    </sheetView>
  </sheetViews>
  <sheetFormatPr baseColWidth="10" defaultColWidth="9.140625" defaultRowHeight="12.75" x14ac:dyDescent="0.2"/>
  <cols>
    <col min="1" max="1" width="9.140625" style="3"/>
    <col min="2" max="2" width="33.42578125" style="3" bestFit="1" customWidth="1"/>
    <col min="3" max="3" width="16.28515625" style="3" bestFit="1" customWidth="1"/>
    <col min="4" max="4" width="19.85546875" style="3" bestFit="1" customWidth="1"/>
    <col min="5" max="5" width="20.85546875" style="3" bestFit="1" customWidth="1"/>
    <col min="6" max="6" width="19.85546875" style="3" bestFit="1" customWidth="1"/>
    <col min="7" max="7" width="10.7109375" style="3" customWidth="1"/>
    <col min="8" max="8" width="28.140625" style="3" bestFit="1" customWidth="1"/>
    <col min="9" max="9" width="8.42578125" style="3" bestFit="1" customWidth="1"/>
    <col min="10" max="10" width="20.85546875" style="3" customWidth="1"/>
    <col min="11" max="11" width="38.28515625" style="3" customWidth="1"/>
    <col min="12" max="12" width="38.28515625" style="3" bestFit="1" customWidth="1"/>
    <col min="13" max="13" width="15.7109375" style="73" customWidth="1"/>
    <col min="14" max="15" width="9.140625" style="198"/>
    <col min="16" max="16" width="9.140625" style="222"/>
    <col min="17" max="35" width="9.140625" style="200"/>
    <col min="36" max="36" width="9.140625" style="199"/>
    <col min="37" max="37" width="9.140625" style="202"/>
    <col min="38" max="40" width="9.140625" style="199"/>
    <col min="41" max="79" width="9.140625" style="73"/>
    <col min="80" max="16384" width="9.140625" style="3"/>
  </cols>
  <sheetData>
    <row r="1" spans="1:43" ht="12.75" customHeight="1" x14ac:dyDescent="0.2">
      <c r="A1" s="1"/>
      <c r="B1" s="139" t="s">
        <v>53</v>
      </c>
      <c r="C1" s="292" t="s">
        <v>8</v>
      </c>
      <c r="D1" s="293"/>
      <c r="E1" s="2"/>
      <c r="F1" s="2"/>
      <c r="G1" s="2"/>
      <c r="H1" s="22"/>
      <c r="I1" s="5"/>
      <c r="J1" s="5"/>
      <c r="K1" s="5"/>
      <c r="L1" s="5"/>
      <c r="P1" s="199"/>
      <c r="Y1" s="201"/>
      <c r="AJ1" s="200"/>
      <c r="AK1" s="199"/>
      <c r="AL1" s="202"/>
      <c r="AO1" s="199"/>
    </row>
    <row r="2" spans="1:43" ht="12.75" customHeight="1" x14ac:dyDescent="0.2">
      <c r="A2" s="2"/>
      <c r="B2" s="2"/>
      <c r="C2" s="2"/>
      <c r="D2" s="2"/>
      <c r="E2" s="2"/>
      <c r="F2" s="2"/>
      <c r="G2" s="2"/>
      <c r="H2" s="2"/>
      <c r="I2" s="2"/>
      <c r="J2" s="2"/>
      <c r="K2" s="2"/>
      <c r="L2" s="2"/>
      <c r="P2" s="199"/>
      <c r="V2" s="203"/>
      <c r="Z2" s="204"/>
      <c r="AJ2" s="200"/>
      <c r="AK2" s="199"/>
      <c r="AL2" s="202"/>
      <c r="AO2" s="199"/>
    </row>
    <row r="3" spans="1:43" ht="12.75" customHeight="1" x14ac:dyDescent="0.2">
      <c r="A3" s="2"/>
      <c r="B3" s="2"/>
      <c r="C3" s="9"/>
      <c r="D3" s="61" t="s">
        <v>14</v>
      </c>
      <c r="E3" s="2"/>
      <c r="F3" s="2"/>
      <c r="G3" s="2"/>
      <c r="H3" s="2"/>
      <c r="I3" s="2"/>
      <c r="J3" s="2"/>
      <c r="K3" s="2"/>
      <c r="L3" s="2"/>
      <c r="P3" s="199"/>
      <c r="V3" s="203"/>
      <c r="Z3" s="204"/>
      <c r="AJ3" s="200"/>
      <c r="AK3" s="199"/>
      <c r="AL3" s="202"/>
      <c r="AO3" s="199"/>
    </row>
    <row r="4" spans="1:43" ht="12.75" customHeight="1" x14ac:dyDescent="0.2">
      <c r="A4" s="2"/>
      <c r="B4" s="2"/>
      <c r="C4" s="2"/>
      <c r="D4" s="6" t="s">
        <v>36</v>
      </c>
      <c r="E4" s="2"/>
      <c r="F4" s="2"/>
      <c r="G4" s="4"/>
      <c r="H4" s="2"/>
      <c r="I4" s="2"/>
      <c r="J4" s="2"/>
      <c r="K4" s="2"/>
      <c r="L4" s="2"/>
      <c r="P4" s="199"/>
      <c r="V4" s="203"/>
      <c r="Z4" s="204"/>
      <c r="AC4" s="204"/>
      <c r="AD4" s="203"/>
      <c r="AE4" s="203"/>
      <c r="AF4" s="203"/>
      <c r="AG4" s="203"/>
      <c r="AH4" s="203"/>
      <c r="AJ4" s="200"/>
      <c r="AK4" s="199"/>
      <c r="AL4" s="202"/>
      <c r="AO4" s="199"/>
    </row>
    <row r="5" spans="1:43" ht="12.75" customHeight="1" thickBot="1" x14ac:dyDescent="0.25">
      <c r="A5" s="2"/>
      <c r="B5" s="2"/>
      <c r="C5" s="2"/>
      <c r="D5" s="2"/>
      <c r="E5" s="2"/>
      <c r="F5" s="2"/>
      <c r="G5" s="2"/>
      <c r="H5" s="2"/>
      <c r="I5" s="2"/>
      <c r="J5" s="2"/>
      <c r="K5" s="2"/>
      <c r="L5" s="2"/>
      <c r="M5" s="205"/>
      <c r="N5" s="73"/>
      <c r="O5" s="73"/>
      <c r="P5" s="198"/>
      <c r="Q5" s="198"/>
      <c r="R5" s="199"/>
      <c r="AB5" s="204"/>
      <c r="AC5" s="206"/>
      <c r="AD5" s="206"/>
      <c r="AE5" s="206"/>
      <c r="AJ5" s="200"/>
      <c r="AK5" s="200"/>
      <c r="AL5" s="200"/>
      <c r="AN5" s="202"/>
      <c r="AO5" s="199"/>
      <c r="AP5" s="199"/>
      <c r="AQ5" s="199"/>
    </row>
    <row r="6" spans="1:43" ht="12.75" customHeight="1" thickBot="1" x14ac:dyDescent="0.25">
      <c r="A6" s="167" t="s">
        <v>16</v>
      </c>
      <c r="B6" s="108"/>
      <c r="C6" s="108"/>
      <c r="D6" s="108"/>
      <c r="E6" s="108"/>
      <c r="F6" s="108"/>
      <c r="G6" s="108"/>
      <c r="H6" s="108"/>
      <c r="I6" s="108"/>
      <c r="J6" s="108"/>
      <c r="K6" s="108"/>
      <c r="L6" s="133"/>
      <c r="M6" s="207"/>
      <c r="N6" s="73"/>
      <c r="O6" s="73"/>
      <c r="P6" s="198"/>
      <c r="Q6" s="198"/>
      <c r="R6" s="199"/>
      <c r="AB6" s="204"/>
      <c r="AC6" s="206"/>
      <c r="AD6" s="206"/>
      <c r="AE6" s="206"/>
      <c r="AJ6" s="200"/>
      <c r="AK6" s="200"/>
      <c r="AL6" s="200"/>
      <c r="AN6" s="202"/>
      <c r="AO6" s="199"/>
      <c r="AP6" s="199"/>
      <c r="AQ6" s="199"/>
    </row>
    <row r="7" spans="1:43" ht="12.75" customHeight="1" thickBot="1" x14ac:dyDescent="0.25">
      <c r="A7" s="111"/>
      <c r="B7" s="112"/>
      <c r="C7" s="29" t="s">
        <v>1</v>
      </c>
      <c r="D7" s="29" t="s">
        <v>51</v>
      </c>
      <c r="E7" s="29" t="s">
        <v>52</v>
      </c>
      <c r="F7" s="29" t="s">
        <v>0</v>
      </c>
      <c r="G7" s="112"/>
      <c r="H7" s="282" t="s">
        <v>5</v>
      </c>
      <c r="I7" s="283"/>
      <c r="J7" s="112"/>
      <c r="K7" s="187" t="s">
        <v>57</v>
      </c>
      <c r="L7" s="134"/>
      <c r="M7" s="207"/>
      <c r="N7" s="73"/>
      <c r="O7" s="73"/>
      <c r="P7" s="73"/>
      <c r="Q7" s="73"/>
      <c r="R7" s="208"/>
      <c r="X7" s="203"/>
      <c r="AB7" s="204"/>
      <c r="AC7" s="209"/>
      <c r="AD7" s="209"/>
      <c r="AE7" s="209"/>
      <c r="AJ7" s="200"/>
      <c r="AK7" s="200"/>
      <c r="AL7" s="200"/>
      <c r="AN7" s="202"/>
      <c r="AO7" s="199"/>
      <c r="AP7" s="199"/>
      <c r="AQ7" s="199"/>
    </row>
    <row r="8" spans="1:43" ht="12.75" customHeight="1" x14ac:dyDescent="0.2">
      <c r="A8" s="111"/>
      <c r="B8" s="48" t="s">
        <v>19</v>
      </c>
      <c r="C8" s="106">
        <f>D8+E8</f>
        <v>2</v>
      </c>
      <c r="D8" s="80">
        <v>1</v>
      </c>
      <c r="E8" s="80">
        <v>1</v>
      </c>
      <c r="F8" s="106" t="e">
        <f>#REF!</f>
        <v>#REF!</v>
      </c>
      <c r="G8" s="112"/>
      <c r="H8" s="286"/>
      <c r="I8" s="287"/>
      <c r="J8" s="112"/>
      <c r="K8" s="38"/>
      <c r="L8" s="134"/>
      <c r="M8" s="207"/>
      <c r="N8" s="73"/>
      <c r="O8" s="73"/>
      <c r="P8" s="73"/>
      <c r="Q8" s="73"/>
      <c r="R8" s="210"/>
      <c r="S8" s="211"/>
      <c r="T8" s="211"/>
      <c r="U8" s="211"/>
      <c r="V8" s="211"/>
      <c r="W8" s="211"/>
      <c r="X8" s="203"/>
      <c r="AB8" s="204"/>
      <c r="AC8" s="206"/>
      <c r="AD8" s="206"/>
      <c r="AE8" s="206"/>
      <c r="AJ8" s="200"/>
      <c r="AK8" s="200"/>
      <c r="AL8" s="200"/>
      <c r="AN8" s="202"/>
      <c r="AO8" s="199"/>
      <c r="AP8" s="199"/>
      <c r="AQ8" s="199"/>
    </row>
    <row r="9" spans="1:43" ht="12.75" customHeight="1" thickBot="1" x14ac:dyDescent="0.25">
      <c r="A9" s="111"/>
      <c r="B9" s="49" t="s">
        <v>20</v>
      </c>
      <c r="C9" s="107">
        <f t="shared" ref="C9:C21" si="0">D9+E9</f>
        <v>2</v>
      </c>
      <c r="D9" s="13">
        <v>1</v>
      </c>
      <c r="E9" s="13">
        <v>1</v>
      </c>
      <c r="F9" s="107" t="e">
        <f>#REF!</f>
        <v>#REF!</v>
      </c>
      <c r="G9" s="112"/>
      <c r="H9" s="112"/>
      <c r="I9" s="112"/>
      <c r="J9" s="112"/>
      <c r="K9" s="112"/>
      <c r="L9" s="134"/>
      <c r="M9" s="207"/>
      <c r="N9" s="73"/>
      <c r="O9" s="73"/>
      <c r="P9" s="73"/>
      <c r="Q9" s="73"/>
      <c r="R9" s="210"/>
      <c r="S9" s="211"/>
      <c r="T9" s="211"/>
      <c r="U9" s="211"/>
      <c r="V9" s="211"/>
      <c r="W9" s="211"/>
      <c r="X9" s="203"/>
      <c r="AB9" s="204"/>
      <c r="AC9" s="206"/>
      <c r="AD9" s="206"/>
      <c r="AE9" s="206"/>
      <c r="AF9" s="203"/>
      <c r="AG9" s="203"/>
      <c r="AH9" s="203"/>
      <c r="AI9" s="203"/>
      <c r="AJ9" s="203"/>
      <c r="AK9" s="200"/>
      <c r="AL9" s="200"/>
      <c r="AN9" s="202"/>
      <c r="AO9" s="199"/>
      <c r="AP9" s="199"/>
      <c r="AQ9" s="199"/>
    </row>
    <row r="10" spans="1:43" ht="12.75" customHeight="1" x14ac:dyDescent="0.2">
      <c r="A10" s="111"/>
      <c r="B10" s="50" t="s">
        <v>21</v>
      </c>
      <c r="C10" s="106">
        <f t="shared" si="0"/>
        <v>2</v>
      </c>
      <c r="D10" s="81">
        <v>1</v>
      </c>
      <c r="E10" s="81">
        <v>1</v>
      </c>
      <c r="F10" s="106" t="e">
        <f>#REF!</f>
        <v>#REF!</v>
      </c>
      <c r="G10" s="112"/>
      <c r="H10" s="284" t="s">
        <v>17</v>
      </c>
      <c r="I10" s="285"/>
      <c r="J10" s="112"/>
      <c r="K10" s="112"/>
      <c r="L10" s="134"/>
      <c r="M10" s="207"/>
      <c r="N10" s="73"/>
      <c r="O10" s="73"/>
      <c r="P10" s="73"/>
      <c r="Q10" s="73"/>
      <c r="R10" s="212"/>
      <c r="S10" s="211"/>
      <c r="T10" s="211"/>
      <c r="U10" s="211"/>
      <c r="V10" s="211"/>
      <c r="W10" s="211"/>
      <c r="X10" s="203"/>
      <c r="AB10" s="204"/>
      <c r="AC10" s="206"/>
      <c r="AD10" s="206"/>
      <c r="AE10" s="206"/>
      <c r="AF10" s="203"/>
      <c r="AG10" s="203"/>
      <c r="AH10" s="203"/>
      <c r="AI10" s="203"/>
      <c r="AJ10" s="203"/>
      <c r="AK10" s="200"/>
      <c r="AL10" s="200"/>
      <c r="AN10" s="202"/>
      <c r="AO10" s="199"/>
      <c r="AP10" s="199"/>
      <c r="AQ10" s="199"/>
    </row>
    <row r="11" spans="1:43" ht="12.75" customHeight="1" thickBot="1" x14ac:dyDescent="0.25">
      <c r="A11" s="111"/>
      <c r="B11" s="51" t="s">
        <v>22</v>
      </c>
      <c r="C11" s="107">
        <f t="shared" si="0"/>
        <v>2</v>
      </c>
      <c r="D11" s="15">
        <v>1</v>
      </c>
      <c r="E11" s="15">
        <v>1</v>
      </c>
      <c r="F11" s="107" t="e">
        <f>#REF!</f>
        <v>#REF!</v>
      </c>
      <c r="G11" s="112"/>
      <c r="H11" s="286" t="s">
        <v>43</v>
      </c>
      <c r="I11" s="287"/>
      <c r="J11" s="112"/>
      <c r="K11" s="112"/>
      <c r="L11" s="134"/>
      <c r="M11" s="207"/>
      <c r="N11" s="73"/>
      <c r="O11" s="73"/>
      <c r="P11" s="73"/>
      <c r="Q11" s="73"/>
      <c r="R11" s="212"/>
      <c r="S11" s="211"/>
      <c r="T11" s="211"/>
      <c r="U11" s="211"/>
      <c r="V11" s="211"/>
      <c r="W11" s="211"/>
      <c r="X11" s="203"/>
      <c r="AB11" s="204"/>
      <c r="AC11" s="206"/>
      <c r="AD11" s="206"/>
      <c r="AE11" s="206"/>
      <c r="AF11" s="203"/>
      <c r="AG11" s="203"/>
      <c r="AH11" s="203"/>
      <c r="AI11" s="203"/>
      <c r="AJ11" s="203"/>
      <c r="AK11" s="200"/>
      <c r="AL11" s="200"/>
      <c r="AN11" s="202"/>
      <c r="AO11" s="199"/>
      <c r="AP11" s="199"/>
      <c r="AQ11" s="199"/>
    </row>
    <row r="12" spans="1:43" ht="12.75" customHeight="1" x14ac:dyDescent="0.2">
      <c r="A12" s="111"/>
      <c r="B12" s="52" t="s">
        <v>23</v>
      </c>
      <c r="C12" s="106">
        <f t="shared" si="0"/>
        <v>2</v>
      </c>
      <c r="D12" s="80">
        <v>1</v>
      </c>
      <c r="E12" s="80">
        <v>1</v>
      </c>
      <c r="F12" s="106" t="e">
        <f>#REF!</f>
        <v>#REF!</v>
      </c>
      <c r="G12" s="112"/>
      <c r="H12" s="112"/>
      <c r="I12" s="112"/>
      <c r="J12" s="112"/>
      <c r="K12" s="112"/>
      <c r="L12" s="134"/>
      <c r="M12" s="207"/>
      <c r="N12" s="73"/>
      <c r="O12" s="73"/>
      <c r="P12" s="73"/>
      <c r="Q12" s="73"/>
      <c r="R12" s="212"/>
      <c r="S12" s="211"/>
      <c r="T12" s="211"/>
      <c r="U12" s="211"/>
      <c r="V12" s="211"/>
      <c r="W12" s="211"/>
      <c r="X12" s="203"/>
      <c r="AB12" s="204"/>
      <c r="AC12" s="206"/>
      <c r="AD12" s="206"/>
      <c r="AE12" s="206"/>
      <c r="AF12" s="203"/>
      <c r="AG12" s="203"/>
      <c r="AH12" s="203"/>
      <c r="AI12" s="203"/>
      <c r="AJ12" s="203"/>
      <c r="AK12" s="200"/>
      <c r="AL12" s="200"/>
      <c r="AN12" s="202"/>
      <c r="AO12" s="199"/>
      <c r="AP12" s="199"/>
      <c r="AQ12" s="199"/>
    </row>
    <row r="13" spans="1:43" ht="12.75" customHeight="1" thickBot="1" x14ac:dyDescent="0.25">
      <c r="A13" s="111"/>
      <c r="B13" s="49" t="s">
        <v>24</v>
      </c>
      <c r="C13" s="107">
        <f t="shared" si="0"/>
        <v>2</v>
      </c>
      <c r="D13" s="13">
        <v>1</v>
      </c>
      <c r="E13" s="13">
        <v>1</v>
      </c>
      <c r="F13" s="107" t="e">
        <f>#REF!</f>
        <v>#REF!</v>
      </c>
      <c r="G13" s="112"/>
      <c r="H13" s="295" t="s">
        <v>50</v>
      </c>
      <c r="I13" s="296"/>
      <c r="J13" s="112"/>
      <c r="K13" s="112"/>
      <c r="L13" s="134"/>
      <c r="M13" s="207"/>
      <c r="N13" s="73"/>
      <c r="O13" s="73"/>
      <c r="P13" s="73"/>
      <c r="Q13" s="73"/>
      <c r="R13" s="212"/>
      <c r="S13" s="211"/>
      <c r="T13" s="211"/>
      <c r="U13" s="211"/>
      <c r="V13" s="211"/>
      <c r="W13" s="211"/>
      <c r="X13" s="203"/>
      <c r="AB13" s="204"/>
      <c r="AC13" s="206"/>
      <c r="AD13" s="206"/>
      <c r="AE13" s="206"/>
      <c r="AF13" s="203"/>
      <c r="AG13" s="203"/>
      <c r="AH13" s="203"/>
      <c r="AI13" s="203"/>
      <c r="AJ13" s="203"/>
      <c r="AK13" s="200"/>
      <c r="AL13" s="200"/>
      <c r="AN13" s="202"/>
      <c r="AO13" s="199"/>
      <c r="AP13" s="199"/>
      <c r="AQ13" s="199"/>
    </row>
    <row r="14" spans="1:43" ht="12.75" customHeight="1" x14ac:dyDescent="0.2">
      <c r="A14" s="111"/>
      <c r="B14" s="50" t="s">
        <v>25</v>
      </c>
      <c r="C14" s="106">
        <f t="shared" si="0"/>
        <v>2</v>
      </c>
      <c r="D14" s="81">
        <v>1</v>
      </c>
      <c r="E14" s="81">
        <v>1</v>
      </c>
      <c r="F14" s="106" t="e">
        <f>#REF!</f>
        <v>#REF!</v>
      </c>
      <c r="G14" s="112"/>
      <c r="H14" s="289"/>
      <c r="I14" s="290"/>
      <c r="J14" s="112"/>
      <c r="K14" s="112"/>
      <c r="L14" s="134"/>
      <c r="M14" s="207"/>
      <c r="N14" s="73"/>
      <c r="O14" s="73"/>
      <c r="P14" s="73"/>
      <c r="Q14" s="73"/>
      <c r="R14" s="212"/>
      <c r="S14" s="211"/>
      <c r="T14" s="211"/>
      <c r="U14" s="211"/>
      <c r="V14" s="211"/>
      <c r="W14" s="211"/>
      <c r="AC14" s="213"/>
      <c r="AF14" s="203"/>
      <c r="AG14" s="203"/>
      <c r="AH14" s="203"/>
      <c r="AI14" s="203"/>
      <c r="AJ14" s="203"/>
      <c r="AK14" s="200"/>
      <c r="AL14" s="200"/>
      <c r="AN14" s="202"/>
      <c r="AO14" s="199"/>
      <c r="AP14" s="199"/>
      <c r="AQ14" s="199"/>
    </row>
    <row r="15" spans="1:43" ht="12.75" customHeight="1" thickBot="1" x14ac:dyDescent="0.25">
      <c r="A15" s="111"/>
      <c r="B15" s="51" t="s">
        <v>26</v>
      </c>
      <c r="C15" s="107">
        <f t="shared" si="0"/>
        <v>2</v>
      </c>
      <c r="D15" s="15">
        <v>1</v>
      </c>
      <c r="E15" s="15">
        <v>1</v>
      </c>
      <c r="F15" s="107" t="e">
        <f>#REF!</f>
        <v>#REF!</v>
      </c>
      <c r="G15" s="112"/>
      <c r="H15" s="112"/>
      <c r="I15" s="112"/>
      <c r="J15" s="112"/>
      <c r="K15" s="112"/>
      <c r="L15" s="134"/>
      <c r="M15" s="207"/>
      <c r="N15" s="73"/>
      <c r="O15" s="73"/>
      <c r="P15" s="73"/>
      <c r="Q15" s="73"/>
      <c r="R15" s="212"/>
      <c r="S15" s="211"/>
      <c r="T15" s="211"/>
      <c r="U15" s="211"/>
      <c r="V15" s="211"/>
      <c r="W15" s="211"/>
      <c r="AC15" s="213"/>
      <c r="AF15" s="203"/>
      <c r="AG15" s="203"/>
      <c r="AH15" s="203"/>
      <c r="AI15" s="203"/>
      <c r="AJ15" s="203"/>
      <c r="AK15" s="200"/>
      <c r="AL15" s="200"/>
      <c r="AN15" s="202"/>
      <c r="AO15" s="199"/>
      <c r="AP15" s="199"/>
      <c r="AQ15" s="199"/>
    </row>
    <row r="16" spans="1:43" ht="12.75" customHeight="1" x14ac:dyDescent="0.2">
      <c r="A16" s="111"/>
      <c r="B16" s="52" t="s">
        <v>27</v>
      </c>
      <c r="C16" s="106">
        <f t="shared" si="0"/>
        <v>2</v>
      </c>
      <c r="D16" s="80">
        <v>1</v>
      </c>
      <c r="E16" s="80">
        <v>1</v>
      </c>
      <c r="F16" s="106" t="e">
        <f>#REF!</f>
        <v>#REF!</v>
      </c>
      <c r="G16" s="112"/>
      <c r="H16" s="282" t="s">
        <v>18</v>
      </c>
      <c r="I16" s="283"/>
      <c r="J16" s="112"/>
      <c r="K16" s="112"/>
      <c r="L16" s="134"/>
      <c r="M16" s="207"/>
      <c r="N16" s="73"/>
      <c r="O16" s="73"/>
      <c r="P16" s="73"/>
      <c r="Q16" s="73"/>
      <c r="R16" s="212"/>
      <c r="S16" s="211"/>
      <c r="T16" s="211"/>
      <c r="U16" s="211"/>
      <c r="V16" s="211"/>
      <c r="W16" s="211"/>
      <c r="AJ16" s="200"/>
      <c r="AK16" s="200"/>
      <c r="AL16" s="200"/>
      <c r="AN16" s="202"/>
      <c r="AO16" s="199"/>
      <c r="AP16" s="199"/>
      <c r="AQ16" s="199"/>
    </row>
    <row r="17" spans="1:43" ht="12.75" customHeight="1" thickBot="1" x14ac:dyDescent="0.25">
      <c r="A17" s="111"/>
      <c r="B17" s="49" t="s">
        <v>28</v>
      </c>
      <c r="C17" s="107">
        <f t="shared" si="0"/>
        <v>2</v>
      </c>
      <c r="D17" s="13">
        <v>1</v>
      </c>
      <c r="E17" s="13">
        <v>1</v>
      </c>
      <c r="F17" s="107" t="e">
        <f>#REF!</f>
        <v>#REF!</v>
      </c>
      <c r="G17" s="112"/>
      <c r="H17" s="289" t="s">
        <v>38</v>
      </c>
      <c r="I17" s="290"/>
      <c r="J17" s="112"/>
      <c r="K17" s="112"/>
      <c r="L17" s="134"/>
      <c r="M17" s="207"/>
      <c r="N17" s="73"/>
      <c r="O17" s="73"/>
      <c r="P17" s="73"/>
      <c r="Q17" s="73"/>
      <c r="R17" s="212"/>
      <c r="S17" s="211"/>
      <c r="T17" s="211"/>
      <c r="U17" s="211"/>
      <c r="V17" s="211"/>
      <c r="W17" s="211"/>
      <c r="AJ17" s="200"/>
      <c r="AK17" s="200"/>
      <c r="AL17" s="200"/>
      <c r="AN17" s="202"/>
      <c r="AO17" s="199"/>
      <c r="AP17" s="199"/>
      <c r="AQ17" s="199"/>
    </row>
    <row r="18" spans="1:43" ht="12.75" customHeight="1" x14ac:dyDescent="0.2">
      <c r="A18" s="111"/>
      <c r="B18" s="50" t="s">
        <v>29</v>
      </c>
      <c r="C18" s="106">
        <f t="shared" si="0"/>
        <v>2</v>
      </c>
      <c r="D18" s="81">
        <v>1</v>
      </c>
      <c r="E18" s="81">
        <v>1</v>
      </c>
      <c r="F18" s="106" t="e">
        <f>#REF!</f>
        <v>#REF!</v>
      </c>
      <c r="G18" s="112"/>
      <c r="H18" s="289" t="s">
        <v>40</v>
      </c>
      <c r="I18" s="290"/>
      <c r="J18" s="112"/>
      <c r="K18" s="112"/>
      <c r="L18" s="134"/>
      <c r="M18" s="207"/>
      <c r="N18" s="73"/>
      <c r="O18" s="73"/>
      <c r="P18" s="73"/>
      <c r="Q18" s="73"/>
      <c r="R18" s="212"/>
      <c r="S18" s="211"/>
      <c r="T18" s="211"/>
      <c r="U18" s="211"/>
      <c r="V18" s="211"/>
      <c r="W18" s="211"/>
      <c r="AJ18" s="200"/>
      <c r="AK18" s="200"/>
      <c r="AL18" s="200"/>
      <c r="AN18" s="202"/>
      <c r="AO18" s="199"/>
      <c r="AP18" s="199"/>
      <c r="AQ18" s="199"/>
    </row>
    <row r="19" spans="1:43" ht="12.75" customHeight="1" thickBot="1" x14ac:dyDescent="0.25">
      <c r="A19" s="111"/>
      <c r="B19" s="51" t="s">
        <v>30</v>
      </c>
      <c r="C19" s="107">
        <f t="shared" si="0"/>
        <v>2</v>
      </c>
      <c r="D19" s="15">
        <v>1</v>
      </c>
      <c r="E19" s="15">
        <v>1</v>
      </c>
      <c r="F19" s="107" t="e">
        <f>#REF!</f>
        <v>#REF!</v>
      </c>
      <c r="G19" s="112"/>
      <c r="H19" s="112"/>
      <c r="I19" s="112"/>
      <c r="J19" s="112"/>
      <c r="K19" s="112"/>
      <c r="L19" s="134"/>
      <c r="M19" s="207"/>
      <c r="N19" s="73"/>
      <c r="O19" s="73"/>
      <c r="P19" s="73"/>
      <c r="Q19" s="73"/>
      <c r="R19" s="212"/>
      <c r="S19" s="211"/>
      <c r="T19" s="211"/>
      <c r="U19" s="211"/>
      <c r="V19" s="211"/>
      <c r="W19" s="211"/>
      <c r="AJ19" s="200"/>
      <c r="AK19" s="200"/>
      <c r="AL19" s="200"/>
      <c r="AN19" s="202"/>
      <c r="AO19" s="199"/>
      <c r="AP19" s="199"/>
      <c r="AQ19" s="199"/>
    </row>
    <row r="20" spans="1:43" ht="12.75" customHeight="1" x14ac:dyDescent="0.2">
      <c r="A20" s="111"/>
      <c r="B20" s="52" t="s">
        <v>31</v>
      </c>
      <c r="C20" s="106">
        <f t="shared" si="0"/>
        <v>2</v>
      </c>
      <c r="D20" s="80">
        <v>1</v>
      </c>
      <c r="E20" s="80">
        <v>1</v>
      </c>
      <c r="F20" s="106" t="e">
        <f>#REF!</f>
        <v>#REF!</v>
      </c>
      <c r="G20" s="112"/>
      <c r="H20" s="46" t="s">
        <v>7</v>
      </c>
      <c r="I20" s="38"/>
      <c r="J20" s="189" t="str">
        <f>IF(I20="","",IF(I20=#REF!,"coût : 0€/an",IF(I20=#REF!,"coût : "&amp;#REF!*84*SUM(C8:C21)/1000&amp;"€/an (si pas de mise au pré, sinon "&amp;(IF(K8=#REF!,(SUM(animaux!D8:D21)*#REF!*(84-49))/1000,(#REF!*(84-49)*SUM(C8:C21))/1000)&amp;"€/an)"))))</f>
        <v/>
      </c>
      <c r="K20" s="189"/>
      <c r="L20" s="151"/>
      <c r="M20" s="207"/>
      <c r="N20" s="73"/>
      <c r="O20" s="73"/>
      <c r="P20" s="73"/>
      <c r="Q20" s="73"/>
      <c r="R20" s="212"/>
      <c r="S20" s="211"/>
      <c r="T20" s="211"/>
      <c r="U20" s="211"/>
      <c r="V20" s="211"/>
      <c r="W20" s="211"/>
      <c r="AJ20" s="200"/>
      <c r="AK20" s="200"/>
      <c r="AL20" s="200"/>
      <c r="AN20" s="202"/>
      <c r="AO20" s="199"/>
      <c r="AP20" s="199"/>
      <c r="AQ20" s="199"/>
    </row>
    <row r="21" spans="1:43" ht="12.75" customHeight="1" thickBot="1" x14ac:dyDescent="0.25">
      <c r="A21" s="111"/>
      <c r="B21" s="53" t="s">
        <v>32</v>
      </c>
      <c r="C21" s="107">
        <f t="shared" si="0"/>
        <v>2</v>
      </c>
      <c r="D21" s="15">
        <v>1</v>
      </c>
      <c r="E21" s="15">
        <v>1</v>
      </c>
      <c r="F21" s="107" t="e">
        <f>#REF!</f>
        <v>#REF!</v>
      </c>
      <c r="G21" s="112"/>
      <c r="H21" s="47" t="s">
        <v>6</v>
      </c>
      <c r="I21" s="38"/>
      <c r="J21" s="189" t="e">
        <f>IF(I21=#REF!,"coût : " &amp;SUM(C8:C21)*10 &amp;"€/an","")</f>
        <v>#REF!</v>
      </c>
      <c r="K21" s="189"/>
      <c r="L21" s="151"/>
      <c r="M21" s="207"/>
      <c r="N21" s="73"/>
      <c r="O21" s="73"/>
      <c r="P21" s="73"/>
      <c r="Q21" s="73"/>
      <c r="R21" s="212"/>
      <c r="S21" s="211"/>
      <c r="T21" s="211"/>
      <c r="U21" s="211"/>
      <c r="V21" s="211"/>
      <c r="W21" s="211"/>
      <c r="AJ21" s="200"/>
      <c r="AK21" s="200"/>
      <c r="AL21" s="200"/>
      <c r="AN21" s="202"/>
      <c r="AO21" s="199"/>
      <c r="AP21" s="199"/>
      <c r="AQ21" s="199"/>
    </row>
    <row r="22" spans="1:43" ht="12.75" customHeight="1" thickBot="1" x14ac:dyDescent="0.25">
      <c r="A22" s="115"/>
      <c r="B22" s="135"/>
      <c r="C22" s="136"/>
      <c r="D22" s="137"/>
      <c r="E22" s="137"/>
      <c r="F22" s="136"/>
      <c r="G22" s="116"/>
      <c r="H22" s="116"/>
      <c r="I22" s="116"/>
      <c r="J22" s="116"/>
      <c r="K22" s="116"/>
      <c r="L22" s="138"/>
      <c r="M22" s="207"/>
      <c r="N22" s="73"/>
      <c r="O22" s="73"/>
      <c r="P22" s="73"/>
      <c r="Q22" s="73"/>
      <c r="R22" s="212"/>
      <c r="S22" s="211"/>
      <c r="T22" s="211"/>
      <c r="U22" s="211"/>
      <c r="V22" s="211"/>
      <c r="W22" s="211"/>
      <c r="AJ22" s="200"/>
      <c r="AK22" s="200"/>
      <c r="AL22" s="200"/>
      <c r="AN22" s="202"/>
      <c r="AO22" s="199"/>
      <c r="AP22" s="199"/>
      <c r="AQ22" s="199"/>
    </row>
    <row r="23" spans="1:43" ht="12.75" customHeight="1" thickBot="1" x14ac:dyDescent="0.25">
      <c r="A23" s="168"/>
      <c r="B23" s="119"/>
      <c r="C23" s="120"/>
      <c r="D23" s="120"/>
      <c r="E23" s="120"/>
      <c r="F23" s="119"/>
      <c r="G23" s="120"/>
      <c r="H23" s="120"/>
      <c r="I23" s="120"/>
      <c r="J23" s="120"/>
      <c r="K23" s="120"/>
      <c r="L23" s="121"/>
      <c r="M23" s="214"/>
      <c r="N23" s="215"/>
      <c r="O23" s="216"/>
      <c r="P23" s="216"/>
      <c r="Q23" s="216"/>
      <c r="R23" s="217"/>
      <c r="S23" s="206"/>
      <c r="T23" s="218"/>
      <c r="U23" s="218"/>
      <c r="V23" s="218"/>
      <c r="W23" s="218"/>
      <c r="AJ23" s="200"/>
      <c r="AK23" s="200"/>
      <c r="AL23" s="200"/>
      <c r="AN23" s="202"/>
      <c r="AO23" s="199"/>
      <c r="AP23" s="199"/>
      <c r="AQ23" s="199"/>
    </row>
    <row r="24" spans="1:43" ht="12.75" customHeight="1" thickBot="1" x14ac:dyDescent="0.25">
      <c r="A24" s="122"/>
      <c r="B24" s="123"/>
      <c r="C24" s="62"/>
      <c r="D24" s="123"/>
      <c r="E24" s="123"/>
      <c r="F24" s="123"/>
      <c r="G24" s="124"/>
      <c r="H24" s="291"/>
      <c r="I24" s="291"/>
      <c r="J24" s="124"/>
      <c r="K24" s="124"/>
      <c r="L24" s="125"/>
      <c r="M24" s="219"/>
      <c r="N24" s="216"/>
      <c r="O24" s="216"/>
      <c r="P24" s="217"/>
      <c r="Q24" s="206"/>
      <c r="R24" s="218"/>
      <c r="S24" s="218"/>
      <c r="T24" s="218"/>
      <c r="U24" s="218"/>
      <c r="AJ24" s="200"/>
      <c r="AK24" s="199"/>
      <c r="AL24" s="202"/>
      <c r="AO24" s="199"/>
    </row>
    <row r="25" spans="1:43" ht="12.75" customHeight="1" x14ac:dyDescent="0.2">
      <c r="A25" s="122"/>
      <c r="B25" s="54"/>
      <c r="C25" s="18"/>
      <c r="D25" s="123"/>
      <c r="E25" s="123"/>
      <c r="F25" s="123"/>
      <c r="G25" s="124"/>
      <c r="H25" s="294"/>
      <c r="I25" s="294"/>
      <c r="J25" s="123"/>
      <c r="K25" s="123"/>
      <c r="L25" s="126"/>
      <c r="M25" s="219"/>
      <c r="N25" s="216"/>
      <c r="O25" s="216"/>
      <c r="P25" s="217"/>
      <c r="Q25" s="206"/>
      <c r="R25" s="218"/>
      <c r="S25" s="218"/>
      <c r="T25" s="218"/>
      <c r="U25" s="218"/>
      <c r="AJ25" s="200"/>
      <c r="AK25" s="199"/>
      <c r="AL25" s="202"/>
      <c r="AO25" s="199"/>
    </row>
    <row r="26" spans="1:43" ht="12.75" customHeight="1" thickBot="1" x14ac:dyDescent="0.25">
      <c r="A26" s="122"/>
      <c r="B26" s="43"/>
      <c r="C26" s="19"/>
      <c r="D26" s="123"/>
      <c r="E26" s="123"/>
      <c r="F26" s="123"/>
      <c r="G26" s="124"/>
      <c r="H26" s="123"/>
      <c r="I26" s="123"/>
      <c r="J26" s="124"/>
      <c r="K26" s="124"/>
      <c r="L26" s="125"/>
      <c r="M26" s="219"/>
      <c r="N26" s="216"/>
      <c r="O26" s="216"/>
      <c r="P26" s="217"/>
      <c r="Q26" s="206"/>
      <c r="R26" s="218"/>
      <c r="S26" s="218"/>
      <c r="T26" s="218"/>
      <c r="U26" s="218"/>
      <c r="AJ26" s="200"/>
      <c r="AK26" s="199"/>
      <c r="AL26" s="202"/>
      <c r="AO26" s="199"/>
    </row>
    <row r="27" spans="1:43" ht="12.75" customHeight="1" x14ac:dyDescent="0.2">
      <c r="A27" s="122"/>
      <c r="B27" s="55"/>
      <c r="C27" s="20"/>
      <c r="D27" s="123"/>
      <c r="E27" s="123"/>
      <c r="F27" s="123"/>
      <c r="G27" s="124"/>
      <c r="H27" s="295"/>
      <c r="I27" s="296"/>
      <c r="J27" s="124"/>
      <c r="K27" s="124"/>
      <c r="L27" s="125"/>
      <c r="M27" s="219"/>
      <c r="N27" s="216"/>
      <c r="O27" s="216"/>
      <c r="P27" s="217"/>
      <c r="Q27" s="206"/>
      <c r="R27" s="218"/>
      <c r="S27" s="218"/>
      <c r="T27" s="218"/>
      <c r="U27" s="218"/>
      <c r="AJ27" s="200"/>
      <c r="AK27" s="199"/>
      <c r="AL27" s="202"/>
      <c r="AO27" s="199"/>
    </row>
    <row r="28" spans="1:43" ht="12.75" customHeight="1" thickBot="1" x14ac:dyDescent="0.25">
      <c r="A28" s="122"/>
      <c r="B28" s="45"/>
      <c r="C28" s="21"/>
      <c r="D28" s="123"/>
      <c r="E28" s="123"/>
      <c r="F28" s="123"/>
      <c r="G28" s="124"/>
      <c r="H28" s="289"/>
      <c r="I28" s="290"/>
      <c r="J28" s="124"/>
      <c r="K28" s="124"/>
      <c r="L28" s="125"/>
      <c r="M28" s="219"/>
      <c r="N28" s="216"/>
      <c r="O28" s="216"/>
      <c r="P28" s="217"/>
      <c r="Q28" s="206"/>
      <c r="R28" s="218"/>
      <c r="S28" s="218"/>
      <c r="T28" s="218"/>
      <c r="U28" s="218"/>
      <c r="AJ28" s="200"/>
      <c r="AK28" s="199"/>
      <c r="AL28" s="202"/>
      <c r="AO28" s="199"/>
    </row>
    <row r="29" spans="1:43" ht="12.75" customHeight="1" x14ac:dyDescent="0.2">
      <c r="A29" s="122"/>
      <c r="B29" s="56"/>
      <c r="C29" s="18"/>
      <c r="D29" s="123"/>
      <c r="E29" s="123"/>
      <c r="F29" s="123"/>
      <c r="G29" s="124"/>
      <c r="H29" s="123"/>
      <c r="I29" s="123"/>
      <c r="J29" s="124"/>
      <c r="K29" s="124"/>
      <c r="L29" s="125"/>
      <c r="M29" s="219"/>
      <c r="N29" s="216"/>
      <c r="O29" s="216"/>
      <c r="P29" s="217"/>
      <c r="Q29" s="206"/>
      <c r="R29" s="218"/>
      <c r="S29" s="218"/>
      <c r="T29" s="218"/>
      <c r="U29" s="218"/>
      <c r="AJ29" s="200"/>
      <c r="AK29" s="199"/>
      <c r="AL29" s="202"/>
      <c r="AO29" s="199"/>
    </row>
    <row r="30" spans="1:43" ht="12.75" customHeight="1" thickBot="1" x14ac:dyDescent="0.25">
      <c r="A30" s="122"/>
      <c r="B30" s="43"/>
      <c r="C30" s="19"/>
      <c r="D30" s="123"/>
      <c r="E30" s="123"/>
      <c r="F30" s="123"/>
      <c r="G30" s="124"/>
      <c r="H30" s="282"/>
      <c r="I30" s="283"/>
      <c r="J30" s="124"/>
      <c r="K30" s="124"/>
      <c r="L30" s="125"/>
      <c r="M30" s="219"/>
      <c r="N30" s="216"/>
      <c r="O30" s="216"/>
      <c r="P30" s="217"/>
      <c r="Q30" s="206"/>
      <c r="R30" s="218"/>
      <c r="S30" s="218"/>
      <c r="T30" s="218"/>
      <c r="U30" s="218"/>
      <c r="AJ30" s="200"/>
      <c r="AK30" s="199"/>
      <c r="AL30" s="202"/>
      <c r="AO30" s="199"/>
    </row>
    <row r="31" spans="1:43" ht="12.75" customHeight="1" x14ac:dyDescent="0.2">
      <c r="A31" s="122"/>
      <c r="B31" s="55"/>
      <c r="C31" s="20"/>
      <c r="D31" s="123"/>
      <c r="E31" s="123"/>
      <c r="F31" s="123"/>
      <c r="G31" s="124"/>
      <c r="H31" s="289"/>
      <c r="I31" s="290"/>
      <c r="J31" s="124"/>
      <c r="K31" s="124"/>
      <c r="L31" s="125"/>
      <c r="M31" s="219"/>
      <c r="N31" s="216"/>
      <c r="O31" s="216"/>
      <c r="P31" s="217"/>
      <c r="Q31" s="206"/>
      <c r="R31" s="218"/>
      <c r="S31" s="218"/>
      <c r="T31" s="218"/>
      <c r="U31" s="218"/>
      <c r="AJ31" s="200"/>
      <c r="AK31" s="199"/>
      <c r="AL31" s="202"/>
      <c r="AO31" s="199"/>
    </row>
    <row r="32" spans="1:43" ht="12.75" customHeight="1" thickBot="1" x14ac:dyDescent="0.25">
      <c r="A32" s="122"/>
      <c r="B32" s="45"/>
      <c r="C32" s="21"/>
      <c r="D32" s="123"/>
      <c r="E32" s="123"/>
      <c r="F32" s="123"/>
      <c r="G32" s="124"/>
      <c r="H32" s="123"/>
      <c r="I32" s="123"/>
      <c r="J32" s="124"/>
      <c r="K32" s="124"/>
      <c r="L32" s="125"/>
      <c r="M32" s="219"/>
      <c r="N32" s="216"/>
      <c r="O32" s="216"/>
      <c r="P32" s="217"/>
      <c r="Q32" s="206"/>
      <c r="R32" s="218"/>
      <c r="S32" s="218"/>
      <c r="T32" s="218"/>
      <c r="U32" s="218"/>
      <c r="AJ32" s="200"/>
      <c r="AK32" s="199"/>
      <c r="AL32" s="202"/>
      <c r="AO32" s="199"/>
    </row>
    <row r="33" spans="1:41" ht="12.75" customHeight="1" x14ac:dyDescent="0.2">
      <c r="A33" s="122"/>
      <c r="B33" s="56"/>
      <c r="C33" s="18"/>
      <c r="D33" s="123"/>
      <c r="E33" s="123"/>
      <c r="F33" s="123"/>
      <c r="G33" s="124"/>
      <c r="H33" s="47"/>
      <c r="I33" s="38"/>
      <c r="J33" s="123"/>
      <c r="K33" s="123"/>
      <c r="L33" s="126"/>
      <c r="M33" s="219"/>
      <c r="N33" s="216"/>
      <c r="O33" s="216"/>
      <c r="P33" s="217"/>
      <c r="Q33" s="206"/>
      <c r="R33" s="218"/>
      <c r="S33" s="218"/>
      <c r="T33" s="218"/>
      <c r="U33" s="218"/>
      <c r="AJ33" s="200"/>
      <c r="AK33" s="199"/>
      <c r="AL33" s="202"/>
      <c r="AO33" s="199"/>
    </row>
    <row r="34" spans="1:41" ht="12.75" customHeight="1" thickBot="1" x14ac:dyDescent="0.25">
      <c r="A34" s="122"/>
      <c r="B34" s="57"/>
      <c r="C34" s="19"/>
      <c r="D34" s="123"/>
      <c r="E34" s="123"/>
      <c r="F34" s="123"/>
      <c r="G34" s="124"/>
      <c r="H34" s="123"/>
      <c r="I34" s="123"/>
      <c r="J34" s="124"/>
      <c r="K34" s="124"/>
      <c r="L34" s="125"/>
      <c r="M34" s="219"/>
      <c r="N34" s="216"/>
      <c r="O34" s="216"/>
      <c r="P34" s="217"/>
      <c r="Q34" s="206"/>
      <c r="R34" s="218"/>
      <c r="S34" s="218"/>
      <c r="T34" s="218"/>
      <c r="U34" s="218"/>
      <c r="AJ34" s="200"/>
      <c r="AK34" s="199"/>
      <c r="AL34" s="202"/>
      <c r="AO34" s="199"/>
    </row>
    <row r="35" spans="1:41" ht="12.75" customHeight="1" x14ac:dyDescent="0.2">
      <c r="A35" s="122"/>
      <c r="B35" s="55"/>
      <c r="C35" s="20"/>
      <c r="D35" s="123"/>
      <c r="E35" s="124"/>
      <c r="F35" s="124"/>
      <c r="G35" s="124"/>
      <c r="H35" s="124"/>
      <c r="I35" s="124"/>
      <c r="J35" s="124"/>
      <c r="K35" s="124"/>
      <c r="L35" s="125"/>
      <c r="M35" s="219"/>
      <c r="N35" s="216"/>
      <c r="O35" s="216"/>
      <c r="P35" s="217"/>
      <c r="Q35" s="206"/>
      <c r="R35" s="218"/>
      <c r="S35" s="218"/>
      <c r="T35" s="218"/>
      <c r="U35" s="218"/>
      <c r="AJ35" s="200"/>
      <c r="AK35" s="199"/>
      <c r="AL35" s="202"/>
      <c r="AO35" s="199"/>
    </row>
    <row r="36" spans="1:41" ht="12.75" customHeight="1" thickBot="1" x14ac:dyDescent="0.25">
      <c r="A36" s="122"/>
      <c r="B36" s="45"/>
      <c r="C36" s="21"/>
      <c r="D36" s="123"/>
      <c r="E36" s="124"/>
      <c r="F36" s="124"/>
      <c r="G36" s="124"/>
      <c r="H36" s="124"/>
      <c r="I36" s="124"/>
      <c r="J36" s="124"/>
      <c r="K36" s="124"/>
      <c r="L36" s="125"/>
      <c r="M36" s="219"/>
      <c r="N36" s="216"/>
      <c r="O36" s="216"/>
      <c r="P36" s="217"/>
      <c r="Q36" s="206"/>
      <c r="R36" s="218"/>
      <c r="S36" s="218"/>
      <c r="T36" s="218"/>
      <c r="U36" s="218"/>
      <c r="AJ36" s="200"/>
      <c r="AK36" s="199"/>
      <c r="AL36" s="202"/>
      <c r="AO36" s="199"/>
    </row>
    <row r="37" spans="1:41" ht="12.75" customHeight="1" x14ac:dyDescent="0.2">
      <c r="A37" s="122"/>
      <c r="B37" s="56"/>
      <c r="C37" s="18"/>
      <c r="D37" s="123"/>
      <c r="E37" s="124"/>
      <c r="F37" s="124"/>
      <c r="G37" s="124"/>
      <c r="H37" s="124"/>
      <c r="I37" s="124"/>
      <c r="J37" s="124"/>
      <c r="K37" s="124"/>
      <c r="L37" s="125"/>
      <c r="M37" s="219"/>
      <c r="N37" s="216"/>
      <c r="O37" s="216"/>
      <c r="P37" s="217"/>
      <c r="Q37" s="206"/>
      <c r="R37" s="218"/>
      <c r="S37" s="218"/>
      <c r="T37" s="218"/>
      <c r="U37" s="218"/>
      <c r="AJ37" s="200"/>
      <c r="AK37" s="199"/>
      <c r="AL37" s="202"/>
      <c r="AO37" s="199"/>
    </row>
    <row r="38" spans="1:41" ht="12.75" customHeight="1" thickBot="1" x14ac:dyDescent="0.25">
      <c r="A38" s="122"/>
      <c r="B38" s="53"/>
      <c r="C38" s="21"/>
      <c r="D38" s="123"/>
      <c r="E38" s="124"/>
      <c r="F38" s="124"/>
      <c r="G38" s="124"/>
      <c r="H38" s="124"/>
      <c r="I38" s="124"/>
      <c r="J38" s="124"/>
      <c r="K38" s="124"/>
      <c r="L38" s="125"/>
      <c r="M38" s="219"/>
      <c r="N38" s="216"/>
      <c r="O38" s="216"/>
      <c r="P38" s="217"/>
      <c r="Q38" s="206"/>
      <c r="R38" s="218"/>
      <c r="S38" s="218"/>
      <c r="T38" s="218"/>
      <c r="U38" s="218"/>
      <c r="AJ38" s="200"/>
      <c r="AK38" s="199"/>
      <c r="AL38" s="202"/>
      <c r="AO38" s="199"/>
    </row>
    <row r="39" spans="1:41" ht="12.75" customHeight="1" thickBot="1" x14ac:dyDescent="0.25">
      <c r="A39" s="127"/>
      <c r="B39" s="128"/>
      <c r="C39" s="129"/>
      <c r="D39" s="130"/>
      <c r="E39" s="131"/>
      <c r="F39" s="131"/>
      <c r="G39" s="131"/>
      <c r="H39" s="131"/>
      <c r="I39" s="131"/>
      <c r="J39" s="131"/>
      <c r="K39" s="131"/>
      <c r="L39" s="132"/>
      <c r="M39" s="219"/>
      <c r="N39" s="216"/>
      <c r="O39" s="216"/>
      <c r="P39" s="217"/>
      <c r="Q39" s="206"/>
      <c r="R39" s="218"/>
      <c r="S39" s="218"/>
      <c r="T39" s="218"/>
      <c r="U39" s="218"/>
      <c r="AJ39" s="200"/>
      <c r="AK39" s="199"/>
      <c r="AL39" s="202"/>
      <c r="AO39" s="199"/>
    </row>
    <row r="40" spans="1:41" ht="12.75" customHeight="1" thickBot="1" x14ac:dyDescent="0.25">
      <c r="A40" s="167"/>
      <c r="B40" s="108"/>
      <c r="C40" s="109"/>
      <c r="D40" s="108"/>
      <c r="E40" s="109"/>
      <c r="F40" s="109"/>
      <c r="G40" s="109"/>
      <c r="H40" s="109"/>
      <c r="I40" s="109"/>
      <c r="J40" s="109"/>
      <c r="K40" s="109"/>
      <c r="L40" s="110"/>
      <c r="M40" s="219"/>
      <c r="N40" s="216"/>
      <c r="O40" s="216"/>
      <c r="P40" s="217"/>
      <c r="Q40" s="206"/>
      <c r="R40" s="218"/>
      <c r="S40" s="218"/>
      <c r="T40" s="218"/>
      <c r="U40" s="218"/>
      <c r="AJ40" s="200"/>
      <c r="AK40" s="199"/>
      <c r="AL40" s="202"/>
      <c r="AO40" s="199"/>
    </row>
    <row r="41" spans="1:41" ht="12.75" customHeight="1" thickBot="1" x14ac:dyDescent="0.25">
      <c r="A41" s="111"/>
      <c r="B41" s="112"/>
      <c r="C41" s="16"/>
      <c r="D41" s="29"/>
      <c r="E41" s="113"/>
      <c r="F41" s="113"/>
      <c r="G41" s="113"/>
      <c r="H41" s="291"/>
      <c r="I41" s="291"/>
      <c r="J41" s="113"/>
      <c r="K41" s="113"/>
      <c r="L41" s="114"/>
      <c r="M41" s="219"/>
      <c r="N41" s="216"/>
      <c r="O41" s="216"/>
      <c r="P41" s="217"/>
      <c r="Q41" s="206"/>
      <c r="R41" s="218"/>
      <c r="S41" s="218"/>
      <c r="T41" s="218"/>
      <c r="U41" s="218"/>
      <c r="AJ41" s="200"/>
      <c r="AK41" s="199"/>
      <c r="AL41" s="202"/>
      <c r="AO41" s="199"/>
    </row>
    <row r="42" spans="1:41" ht="12.75" customHeight="1" x14ac:dyDescent="0.2">
      <c r="A42" s="111"/>
      <c r="B42" s="54"/>
      <c r="C42" s="18"/>
      <c r="D42" s="69"/>
      <c r="E42" s="113"/>
      <c r="F42" s="113"/>
      <c r="G42" s="113"/>
      <c r="H42" s="286"/>
      <c r="I42" s="287"/>
      <c r="J42" s="113"/>
      <c r="K42" s="113"/>
      <c r="L42" s="114"/>
      <c r="M42" s="219"/>
      <c r="N42" s="216"/>
      <c r="O42" s="216"/>
      <c r="P42" s="217"/>
      <c r="Q42" s="206"/>
      <c r="R42" s="218"/>
      <c r="S42" s="218"/>
      <c r="T42" s="218"/>
      <c r="U42" s="218"/>
      <c r="AJ42" s="200"/>
      <c r="AK42" s="199"/>
      <c r="AL42" s="202"/>
      <c r="AO42" s="199"/>
    </row>
    <row r="43" spans="1:41" ht="12.75" customHeight="1" thickBot="1" x14ac:dyDescent="0.25">
      <c r="A43" s="111"/>
      <c r="B43" s="57"/>
      <c r="C43" s="19"/>
      <c r="D43" s="70"/>
      <c r="E43" s="113"/>
      <c r="F43" s="113"/>
      <c r="G43" s="113"/>
      <c r="H43" s="112"/>
      <c r="I43" s="112"/>
      <c r="J43" s="113"/>
      <c r="K43" s="113"/>
      <c r="L43" s="114"/>
      <c r="M43" s="219"/>
      <c r="N43" s="216"/>
      <c r="O43" s="216"/>
      <c r="P43" s="217"/>
      <c r="Q43" s="206"/>
      <c r="R43" s="218"/>
      <c r="S43" s="218"/>
      <c r="T43" s="218"/>
      <c r="U43" s="218"/>
      <c r="AJ43" s="200"/>
      <c r="AK43" s="199"/>
      <c r="AL43" s="202"/>
      <c r="AO43" s="199"/>
    </row>
    <row r="44" spans="1:41" ht="12.75" customHeight="1" x14ac:dyDescent="0.2">
      <c r="A44" s="111"/>
      <c r="B44" s="55"/>
      <c r="C44" s="20"/>
      <c r="D44" s="69"/>
      <c r="E44" s="113"/>
      <c r="F44" s="113"/>
      <c r="G44" s="113"/>
      <c r="H44" s="295"/>
      <c r="I44" s="296"/>
      <c r="J44" s="113"/>
      <c r="K44" s="113"/>
      <c r="L44" s="114"/>
      <c r="M44" s="219"/>
      <c r="N44" s="216"/>
      <c r="O44" s="216"/>
      <c r="P44" s="217"/>
      <c r="Q44" s="206"/>
      <c r="R44" s="218"/>
      <c r="S44" s="218"/>
      <c r="T44" s="218"/>
      <c r="U44" s="218"/>
      <c r="AJ44" s="200"/>
      <c r="AK44" s="199"/>
      <c r="AL44" s="202"/>
      <c r="AO44" s="199"/>
    </row>
    <row r="45" spans="1:41" ht="12.75" customHeight="1" thickBot="1" x14ac:dyDescent="0.25">
      <c r="A45" s="111"/>
      <c r="B45" s="45"/>
      <c r="C45" s="21"/>
      <c r="D45" s="70"/>
      <c r="E45" s="113"/>
      <c r="F45" s="113"/>
      <c r="G45" s="113"/>
      <c r="H45" s="289"/>
      <c r="I45" s="290"/>
      <c r="J45" s="113"/>
      <c r="K45" s="113"/>
      <c r="L45" s="114"/>
      <c r="M45" s="219"/>
      <c r="N45" s="216"/>
      <c r="O45" s="216"/>
      <c r="P45" s="217"/>
      <c r="Q45" s="206"/>
      <c r="R45" s="218"/>
      <c r="S45" s="218"/>
      <c r="T45" s="218"/>
      <c r="U45" s="218"/>
      <c r="AJ45" s="200"/>
      <c r="AK45" s="199"/>
      <c r="AL45" s="202"/>
      <c r="AO45" s="199"/>
    </row>
    <row r="46" spans="1:41" ht="12.75" customHeight="1" x14ac:dyDescent="0.2">
      <c r="A46" s="111"/>
      <c r="B46" s="56"/>
      <c r="C46" s="18"/>
      <c r="D46" s="69"/>
      <c r="E46" s="113"/>
      <c r="F46" s="113"/>
      <c r="G46" s="113"/>
      <c r="H46" s="112"/>
      <c r="I46" s="112"/>
      <c r="J46" s="113"/>
      <c r="K46" s="113"/>
      <c r="L46" s="114"/>
      <c r="M46" s="219"/>
      <c r="N46" s="216"/>
      <c r="O46" s="216"/>
      <c r="P46" s="217"/>
      <c r="Q46" s="206"/>
      <c r="R46" s="218"/>
      <c r="S46" s="218"/>
      <c r="T46" s="218"/>
      <c r="U46" s="218"/>
      <c r="AJ46" s="200"/>
      <c r="AK46" s="199"/>
      <c r="AL46" s="202"/>
      <c r="AO46" s="199"/>
    </row>
    <row r="47" spans="1:41" ht="12.75" customHeight="1" thickBot="1" x14ac:dyDescent="0.25">
      <c r="A47" s="111"/>
      <c r="B47" s="57"/>
      <c r="C47" s="19"/>
      <c r="D47" s="72"/>
      <c r="E47" s="113"/>
      <c r="F47" s="113"/>
      <c r="G47" s="113"/>
      <c r="H47" s="282"/>
      <c r="I47" s="283"/>
      <c r="J47" s="113"/>
      <c r="K47" s="113"/>
      <c r="L47" s="114"/>
      <c r="M47" s="219"/>
      <c r="N47" s="216"/>
      <c r="O47" s="216"/>
      <c r="P47" s="217"/>
      <c r="Q47" s="206"/>
      <c r="R47" s="218"/>
      <c r="S47" s="218"/>
      <c r="T47" s="218"/>
      <c r="U47" s="218"/>
      <c r="AJ47" s="200"/>
      <c r="AK47" s="199"/>
      <c r="AL47" s="202"/>
      <c r="AO47" s="199"/>
    </row>
    <row r="48" spans="1:41" ht="12.75" customHeight="1" x14ac:dyDescent="0.2">
      <c r="A48" s="111"/>
      <c r="B48" s="55"/>
      <c r="C48" s="20"/>
      <c r="D48" s="69"/>
      <c r="E48" s="113"/>
      <c r="F48" s="113"/>
      <c r="G48" s="113"/>
      <c r="H48" s="289"/>
      <c r="I48" s="290"/>
      <c r="J48" s="113"/>
      <c r="K48" s="113"/>
      <c r="L48" s="114"/>
      <c r="M48" s="219"/>
      <c r="N48" s="216"/>
      <c r="O48" s="216"/>
      <c r="P48" s="217"/>
      <c r="Q48" s="206"/>
      <c r="R48" s="218"/>
      <c r="S48" s="218"/>
      <c r="T48" s="218"/>
      <c r="U48" s="218"/>
      <c r="AJ48" s="200"/>
      <c r="AK48" s="199"/>
      <c r="AL48" s="202"/>
      <c r="AO48" s="199"/>
    </row>
    <row r="49" spans="1:41" ht="12.75" customHeight="1" thickBot="1" x14ac:dyDescent="0.25">
      <c r="A49" s="111"/>
      <c r="B49" s="45"/>
      <c r="C49" s="21"/>
      <c r="D49" s="70"/>
      <c r="E49" s="113"/>
      <c r="F49" s="113"/>
      <c r="G49" s="113"/>
      <c r="H49" s="112"/>
      <c r="I49" s="112"/>
      <c r="J49" s="113"/>
      <c r="K49" s="113"/>
      <c r="L49" s="114"/>
      <c r="M49" s="219"/>
      <c r="N49" s="216"/>
      <c r="O49" s="216"/>
      <c r="P49" s="217"/>
      <c r="Q49" s="206"/>
      <c r="R49" s="218"/>
      <c r="S49" s="218"/>
      <c r="T49" s="218"/>
      <c r="U49" s="218"/>
      <c r="AJ49" s="200"/>
      <c r="AK49" s="199"/>
      <c r="AL49" s="202"/>
      <c r="AO49" s="199"/>
    </row>
    <row r="50" spans="1:41" ht="12.75" customHeight="1" x14ac:dyDescent="0.2">
      <c r="A50" s="111"/>
      <c r="B50" s="112"/>
      <c r="C50" s="113"/>
      <c r="D50" s="112"/>
      <c r="E50" s="113"/>
      <c r="F50" s="113"/>
      <c r="G50" s="113"/>
      <c r="H50" s="46"/>
      <c r="I50" s="38"/>
      <c r="J50" s="190"/>
      <c r="K50" s="197"/>
      <c r="L50" s="196"/>
      <c r="M50" s="219"/>
      <c r="N50" s="216"/>
      <c r="O50" s="216"/>
      <c r="P50" s="217"/>
      <c r="Q50" s="206"/>
      <c r="R50" s="218"/>
      <c r="S50" s="218"/>
      <c r="T50" s="218"/>
      <c r="U50" s="218"/>
      <c r="AJ50" s="200"/>
      <c r="AK50" s="199"/>
      <c r="AL50" s="202"/>
      <c r="AO50" s="199"/>
    </row>
    <row r="51" spans="1:41" ht="12.75" customHeight="1" x14ac:dyDescent="0.2">
      <c r="A51" s="111"/>
      <c r="B51" s="112"/>
      <c r="C51" s="113"/>
      <c r="D51" s="112"/>
      <c r="E51" s="113"/>
      <c r="F51" s="113"/>
      <c r="G51" s="113"/>
      <c r="H51" s="47"/>
      <c r="I51" s="38"/>
      <c r="J51" s="190"/>
      <c r="K51" s="197"/>
      <c r="L51" s="196"/>
      <c r="M51" s="219"/>
      <c r="N51" s="216"/>
      <c r="O51" s="216"/>
      <c r="P51" s="217"/>
      <c r="Q51" s="206"/>
      <c r="R51" s="218"/>
      <c r="S51" s="218"/>
      <c r="T51" s="218"/>
      <c r="U51" s="218"/>
      <c r="AJ51" s="200"/>
      <c r="AK51" s="199"/>
      <c r="AL51" s="202"/>
      <c r="AO51" s="199"/>
    </row>
    <row r="52" spans="1:41" ht="12.75" customHeight="1" thickBot="1" x14ac:dyDescent="0.25">
      <c r="A52" s="115"/>
      <c r="B52" s="116"/>
      <c r="C52" s="117"/>
      <c r="D52" s="116"/>
      <c r="E52" s="117"/>
      <c r="F52" s="117"/>
      <c r="G52" s="117"/>
      <c r="H52" s="117"/>
      <c r="I52" s="117"/>
      <c r="J52" s="117"/>
      <c r="K52" s="117"/>
      <c r="L52" s="118"/>
      <c r="M52" s="219"/>
      <c r="N52" s="216"/>
      <c r="O52" s="216"/>
      <c r="P52" s="217"/>
      <c r="Q52" s="206"/>
      <c r="R52" s="218"/>
      <c r="S52" s="218"/>
      <c r="T52" s="218"/>
      <c r="U52" s="218"/>
      <c r="AJ52" s="200"/>
      <c r="AK52" s="199"/>
      <c r="AL52" s="202"/>
      <c r="AO52" s="199"/>
    </row>
    <row r="53" spans="1:41" ht="12.75" customHeight="1" thickBot="1" x14ac:dyDescent="0.25">
      <c r="A53" s="168"/>
      <c r="B53" s="119"/>
      <c r="C53" s="120"/>
      <c r="D53" s="119"/>
      <c r="E53" s="120"/>
      <c r="F53" s="120"/>
      <c r="G53" s="120"/>
      <c r="H53" s="120"/>
      <c r="I53" s="120"/>
      <c r="J53" s="120"/>
      <c r="K53" s="120"/>
      <c r="L53" s="121"/>
      <c r="M53" s="219"/>
      <c r="N53" s="216"/>
      <c r="O53" s="216"/>
      <c r="P53" s="217"/>
      <c r="Q53" s="206"/>
      <c r="R53" s="218"/>
      <c r="S53" s="218"/>
      <c r="T53" s="218"/>
      <c r="U53" s="218"/>
      <c r="AJ53" s="200"/>
      <c r="AK53" s="199"/>
      <c r="AL53" s="202"/>
      <c r="AO53" s="199"/>
    </row>
    <row r="54" spans="1:41" ht="12.75" customHeight="1" thickBot="1" x14ac:dyDescent="0.25">
      <c r="A54" s="122"/>
      <c r="B54" s="123"/>
      <c r="C54" s="62"/>
      <c r="D54" s="123"/>
      <c r="E54" s="124"/>
      <c r="F54" s="124"/>
      <c r="G54" s="124"/>
      <c r="H54" s="282"/>
      <c r="I54" s="283"/>
      <c r="J54" s="123"/>
      <c r="K54" s="123"/>
      <c r="L54" s="126"/>
      <c r="M54" s="207"/>
      <c r="N54" s="216"/>
      <c r="O54" s="216"/>
      <c r="P54" s="217"/>
      <c r="Q54" s="206"/>
      <c r="R54" s="218"/>
      <c r="S54" s="218"/>
      <c r="T54" s="218"/>
      <c r="U54" s="218"/>
      <c r="AJ54" s="200"/>
      <c r="AK54" s="199"/>
      <c r="AL54" s="202"/>
      <c r="AO54" s="199"/>
    </row>
    <row r="55" spans="1:41" ht="12.75" customHeight="1" x14ac:dyDescent="0.2">
      <c r="A55" s="122"/>
      <c r="B55" s="48"/>
      <c r="C55" s="20"/>
      <c r="D55" s="123"/>
      <c r="E55" s="124"/>
      <c r="F55" s="124"/>
      <c r="G55" s="124"/>
      <c r="H55" s="286"/>
      <c r="I55" s="287"/>
      <c r="J55" s="123"/>
      <c r="K55" s="123"/>
      <c r="L55" s="126"/>
      <c r="M55" s="207"/>
      <c r="N55" s="216"/>
      <c r="O55" s="216"/>
      <c r="P55" s="217"/>
      <c r="Q55" s="206"/>
      <c r="R55" s="218"/>
      <c r="S55" s="218"/>
      <c r="T55" s="218"/>
      <c r="U55" s="218"/>
      <c r="AJ55" s="200"/>
      <c r="AK55" s="199"/>
      <c r="AL55" s="202"/>
      <c r="AO55" s="199"/>
    </row>
    <row r="56" spans="1:41" ht="12.75" customHeight="1" thickBot="1" x14ac:dyDescent="0.25">
      <c r="A56" s="122"/>
      <c r="B56" s="49"/>
      <c r="C56" s="21"/>
      <c r="D56" s="123"/>
      <c r="E56" s="124"/>
      <c r="F56" s="124"/>
      <c r="G56" s="124"/>
      <c r="H56" s="142"/>
      <c r="I56" s="143"/>
      <c r="J56" s="191"/>
      <c r="K56" s="191"/>
      <c r="L56" s="126"/>
      <c r="M56" s="220"/>
      <c r="N56" s="216"/>
      <c r="O56" s="216"/>
      <c r="P56" s="217"/>
      <c r="Q56" s="206"/>
      <c r="R56" s="218"/>
      <c r="S56" s="218"/>
      <c r="T56" s="218"/>
      <c r="U56" s="218"/>
      <c r="AJ56" s="200"/>
      <c r="AK56" s="199"/>
      <c r="AL56" s="202"/>
      <c r="AO56" s="199"/>
    </row>
    <row r="57" spans="1:41" ht="12.75" customHeight="1" x14ac:dyDescent="0.2">
      <c r="A57" s="122"/>
      <c r="B57" s="50"/>
      <c r="C57" s="20"/>
      <c r="D57" s="123"/>
      <c r="E57" s="124"/>
      <c r="F57" s="124"/>
      <c r="G57" s="124"/>
      <c r="H57" s="295"/>
      <c r="I57" s="296"/>
      <c r="J57" s="123"/>
      <c r="K57" s="123"/>
      <c r="L57" s="126"/>
      <c r="M57" s="207"/>
      <c r="N57" s="216"/>
      <c r="O57" s="216"/>
      <c r="P57" s="217"/>
      <c r="Q57" s="206"/>
      <c r="R57" s="218"/>
      <c r="S57" s="218"/>
      <c r="T57" s="218"/>
      <c r="U57" s="218"/>
      <c r="AJ57" s="200"/>
      <c r="AK57" s="199"/>
      <c r="AL57" s="202"/>
      <c r="AO57" s="199"/>
    </row>
    <row r="58" spans="1:41" ht="12.75" customHeight="1" thickBot="1" x14ac:dyDescent="0.25">
      <c r="A58" s="122"/>
      <c r="B58" s="51"/>
      <c r="C58" s="21"/>
      <c r="D58" s="123"/>
      <c r="E58" s="124"/>
      <c r="F58" s="124"/>
      <c r="G58" s="124"/>
      <c r="H58" s="289"/>
      <c r="I58" s="290"/>
      <c r="J58" s="123"/>
      <c r="K58" s="123"/>
      <c r="L58" s="126"/>
      <c r="M58" s="207"/>
      <c r="N58" s="216"/>
      <c r="O58" s="216"/>
      <c r="P58" s="217"/>
      <c r="Q58" s="206"/>
      <c r="R58" s="218"/>
      <c r="S58" s="218"/>
      <c r="T58" s="218"/>
      <c r="U58" s="218"/>
      <c r="AJ58" s="200"/>
      <c r="AK58" s="199"/>
      <c r="AL58" s="202"/>
      <c r="AO58" s="199"/>
    </row>
    <row r="59" spans="1:41" ht="12.75" customHeight="1" x14ac:dyDescent="0.2">
      <c r="A59" s="122"/>
      <c r="B59" s="58"/>
      <c r="C59" s="20"/>
      <c r="D59" s="123"/>
      <c r="E59" s="124"/>
      <c r="F59" s="124"/>
      <c r="G59" s="124"/>
      <c r="H59" s="123"/>
      <c r="I59" s="123"/>
      <c r="J59" s="124"/>
      <c r="K59" s="124"/>
      <c r="L59" s="125"/>
      <c r="M59" s="219"/>
      <c r="N59" s="216"/>
      <c r="O59" s="216"/>
      <c r="P59" s="217"/>
      <c r="Q59" s="206"/>
      <c r="R59" s="218"/>
      <c r="S59" s="218"/>
      <c r="T59" s="218"/>
      <c r="U59" s="218"/>
      <c r="AJ59" s="200"/>
      <c r="AK59" s="199"/>
      <c r="AL59" s="202"/>
      <c r="AO59" s="199"/>
    </row>
    <row r="60" spans="1:41" ht="12.75" customHeight="1" thickBot="1" x14ac:dyDescent="0.25">
      <c r="A60" s="122"/>
      <c r="B60" s="59"/>
      <c r="C60" s="21"/>
      <c r="D60" s="123"/>
      <c r="E60" s="124"/>
      <c r="F60" s="124"/>
      <c r="G60" s="124"/>
      <c r="H60" s="282"/>
      <c r="I60" s="283"/>
      <c r="J60" s="123"/>
      <c r="K60" s="123"/>
      <c r="L60" s="126"/>
      <c r="M60" s="219"/>
      <c r="N60" s="216"/>
      <c r="O60" s="216"/>
      <c r="P60" s="217"/>
      <c r="Q60" s="206"/>
      <c r="R60" s="218"/>
      <c r="S60" s="218"/>
      <c r="T60" s="218"/>
      <c r="U60" s="218"/>
      <c r="AJ60" s="200"/>
      <c r="AK60" s="199"/>
      <c r="AL60" s="202"/>
      <c r="AO60" s="199"/>
    </row>
    <row r="61" spans="1:41" ht="12.75" customHeight="1" x14ac:dyDescent="0.2">
      <c r="A61" s="122"/>
      <c r="B61" s="50"/>
      <c r="C61" s="20"/>
      <c r="D61" s="123"/>
      <c r="E61" s="124"/>
      <c r="F61" s="124"/>
      <c r="G61" s="124"/>
      <c r="H61" s="289"/>
      <c r="I61" s="290"/>
      <c r="J61" s="123"/>
      <c r="K61" s="123"/>
      <c r="L61" s="126"/>
      <c r="M61" s="219"/>
      <c r="N61" s="216"/>
      <c r="O61" s="216"/>
      <c r="P61" s="217"/>
      <c r="Q61" s="206"/>
      <c r="R61" s="218"/>
      <c r="S61" s="218"/>
      <c r="T61" s="218"/>
      <c r="U61" s="218"/>
      <c r="AJ61" s="200"/>
      <c r="AK61" s="199"/>
      <c r="AL61" s="202"/>
      <c r="AO61" s="199"/>
    </row>
    <row r="62" spans="1:41" ht="12.75" customHeight="1" thickBot="1" x14ac:dyDescent="0.25">
      <c r="A62" s="122"/>
      <c r="B62" s="51"/>
      <c r="C62" s="21"/>
      <c r="D62" s="123"/>
      <c r="E62" s="124"/>
      <c r="F62" s="124"/>
      <c r="G62" s="124"/>
      <c r="H62" s="124"/>
      <c r="I62" s="124"/>
      <c r="J62" s="124"/>
      <c r="K62" s="124"/>
      <c r="L62" s="125"/>
      <c r="M62" s="219"/>
      <c r="N62" s="216"/>
      <c r="O62" s="216"/>
      <c r="P62" s="217"/>
      <c r="Q62" s="206"/>
      <c r="R62" s="218"/>
      <c r="S62" s="218"/>
      <c r="T62" s="218"/>
      <c r="U62" s="218"/>
      <c r="AJ62" s="200"/>
      <c r="AK62" s="199"/>
      <c r="AL62" s="202"/>
      <c r="AO62" s="199"/>
    </row>
    <row r="63" spans="1:41" ht="12.75" customHeight="1" x14ac:dyDescent="0.2">
      <c r="A63" s="122"/>
      <c r="B63" s="58"/>
      <c r="C63" s="20"/>
      <c r="D63" s="123"/>
      <c r="E63" s="124"/>
      <c r="F63" s="124"/>
      <c r="G63" s="124"/>
      <c r="H63" s="46"/>
      <c r="I63" s="38"/>
      <c r="J63" s="192"/>
      <c r="K63" s="192"/>
      <c r="L63" s="144"/>
      <c r="M63" s="219"/>
      <c r="N63" s="216"/>
      <c r="O63" s="216"/>
      <c r="P63" s="217"/>
      <c r="Q63" s="206"/>
      <c r="R63" s="218"/>
      <c r="S63" s="218"/>
      <c r="T63" s="218"/>
      <c r="U63" s="218"/>
      <c r="AJ63" s="200"/>
      <c r="AK63" s="199"/>
      <c r="AL63" s="202"/>
      <c r="AO63" s="199"/>
    </row>
    <row r="64" spans="1:41" ht="12.75" customHeight="1" thickBot="1" x14ac:dyDescent="0.25">
      <c r="A64" s="122"/>
      <c r="B64" s="60"/>
      <c r="C64" s="21"/>
      <c r="D64" s="123"/>
      <c r="E64" s="124"/>
      <c r="F64" s="124"/>
      <c r="G64" s="124"/>
      <c r="H64" s="47"/>
      <c r="I64" s="38"/>
      <c r="J64" s="192"/>
      <c r="K64" s="192"/>
      <c r="L64" s="144"/>
      <c r="M64" s="219"/>
      <c r="N64" s="216"/>
      <c r="O64" s="216"/>
      <c r="P64" s="217"/>
      <c r="Q64" s="206"/>
      <c r="R64" s="218"/>
      <c r="S64" s="218"/>
      <c r="T64" s="218"/>
      <c r="U64" s="218"/>
      <c r="AJ64" s="200"/>
      <c r="AK64" s="199"/>
      <c r="AL64" s="202"/>
      <c r="AO64" s="199"/>
    </row>
    <row r="65" spans="1:41" ht="12.75" customHeight="1" thickBot="1" x14ac:dyDescent="0.25">
      <c r="A65" s="127"/>
      <c r="B65" s="130"/>
      <c r="C65" s="131"/>
      <c r="D65" s="130"/>
      <c r="E65" s="131"/>
      <c r="F65" s="131"/>
      <c r="G65" s="131"/>
      <c r="H65" s="131"/>
      <c r="I65" s="131"/>
      <c r="J65" s="131"/>
      <c r="K65" s="131"/>
      <c r="L65" s="132"/>
      <c r="M65" s="219"/>
      <c r="N65" s="216"/>
      <c r="O65" s="216"/>
      <c r="P65" s="217"/>
      <c r="Q65" s="206"/>
      <c r="R65" s="218"/>
      <c r="S65" s="218"/>
      <c r="T65" s="218"/>
      <c r="U65" s="218"/>
      <c r="AJ65" s="200"/>
      <c r="AK65" s="199"/>
      <c r="AL65" s="202"/>
      <c r="AO65" s="199"/>
    </row>
    <row r="66" spans="1:41" ht="12.75" customHeight="1" thickBot="1" x14ac:dyDescent="0.25">
      <c r="A66" s="167"/>
      <c r="B66" s="108"/>
      <c r="C66" s="109"/>
      <c r="D66" s="108"/>
      <c r="E66" s="109"/>
      <c r="F66" s="109"/>
      <c r="G66" s="109"/>
      <c r="H66" s="109"/>
      <c r="I66" s="109"/>
      <c r="J66" s="109"/>
      <c r="K66" s="109"/>
      <c r="L66" s="110"/>
      <c r="M66" s="219"/>
      <c r="N66" s="216"/>
      <c r="O66" s="216"/>
      <c r="P66" s="217"/>
      <c r="Q66" s="206"/>
      <c r="R66" s="218"/>
      <c r="S66" s="218"/>
      <c r="T66" s="218"/>
      <c r="U66" s="218"/>
      <c r="AJ66" s="200"/>
      <c r="AK66" s="199"/>
      <c r="AL66" s="202"/>
      <c r="AO66" s="199"/>
    </row>
    <row r="67" spans="1:41" ht="12.75" customHeight="1" thickBot="1" x14ac:dyDescent="0.25">
      <c r="A67" s="111"/>
      <c r="B67" s="112"/>
      <c r="C67" s="62"/>
      <c r="D67" s="112"/>
      <c r="E67" s="113"/>
      <c r="F67" s="113"/>
      <c r="G67" s="113"/>
      <c r="H67" s="297"/>
      <c r="I67" s="297"/>
      <c r="J67" s="112"/>
      <c r="K67" s="112"/>
      <c r="L67" s="134"/>
      <c r="M67" s="219"/>
      <c r="N67" s="216"/>
      <c r="O67" s="216"/>
      <c r="P67" s="217"/>
      <c r="Q67" s="206"/>
      <c r="R67" s="218"/>
      <c r="S67" s="218"/>
      <c r="T67" s="218"/>
      <c r="U67" s="218"/>
      <c r="AJ67" s="200"/>
      <c r="AK67" s="199"/>
      <c r="AL67" s="202"/>
      <c r="AO67" s="199"/>
    </row>
    <row r="68" spans="1:41" ht="12.75" customHeight="1" x14ac:dyDescent="0.25">
      <c r="A68" s="111"/>
      <c r="B68" s="54"/>
      <c r="C68" s="145"/>
      <c r="D68" s="112"/>
      <c r="E68" s="113"/>
      <c r="F68" s="113"/>
      <c r="G68" s="113"/>
      <c r="H68" s="294"/>
      <c r="I68" s="294"/>
      <c r="J68" s="112"/>
      <c r="K68" s="112"/>
      <c r="L68" s="134"/>
      <c r="M68" s="219"/>
      <c r="N68" s="216"/>
      <c r="O68" s="216"/>
      <c r="P68" s="217"/>
      <c r="Q68" s="206"/>
      <c r="R68" s="218"/>
      <c r="S68" s="218"/>
      <c r="T68" s="218"/>
      <c r="U68" s="218"/>
      <c r="AJ68" s="200"/>
      <c r="AK68" s="199"/>
      <c r="AL68" s="202"/>
      <c r="AO68" s="199"/>
    </row>
    <row r="69" spans="1:41" ht="12.75" customHeight="1" thickBot="1" x14ac:dyDescent="0.3">
      <c r="A69" s="111"/>
      <c r="B69" s="57"/>
      <c r="C69" s="146"/>
      <c r="D69" s="112"/>
      <c r="E69" s="113"/>
      <c r="F69" s="113"/>
      <c r="G69" s="113"/>
      <c r="H69" s="153"/>
      <c r="I69" s="152"/>
      <c r="J69" s="112"/>
      <c r="K69" s="112"/>
      <c r="L69" s="134"/>
      <c r="M69" s="219"/>
      <c r="N69" s="216"/>
      <c r="O69" s="216"/>
      <c r="P69" s="217"/>
      <c r="Q69" s="206"/>
      <c r="R69" s="218"/>
      <c r="S69" s="218"/>
      <c r="T69" s="218"/>
      <c r="U69" s="218"/>
      <c r="AJ69" s="200"/>
      <c r="AK69" s="199"/>
      <c r="AL69" s="202"/>
      <c r="AO69" s="199"/>
    </row>
    <row r="70" spans="1:41" ht="12.75" customHeight="1" x14ac:dyDescent="0.25">
      <c r="A70" s="111"/>
      <c r="B70" s="55"/>
      <c r="C70" s="147"/>
      <c r="D70" s="112"/>
      <c r="E70" s="113"/>
      <c r="F70" s="113"/>
      <c r="G70" s="113"/>
      <c r="H70" s="295"/>
      <c r="I70" s="296"/>
      <c r="J70" s="112"/>
      <c r="K70" s="112"/>
      <c r="L70" s="134"/>
      <c r="M70" s="219"/>
      <c r="N70" s="216"/>
      <c r="O70" s="216"/>
      <c r="P70" s="217"/>
      <c r="Q70" s="206"/>
      <c r="R70" s="218"/>
      <c r="S70" s="218"/>
      <c r="T70" s="218"/>
      <c r="U70" s="218"/>
      <c r="AJ70" s="200"/>
      <c r="AK70" s="199"/>
      <c r="AL70" s="202"/>
      <c r="AO70" s="199"/>
    </row>
    <row r="71" spans="1:41" ht="12.75" customHeight="1" thickBot="1" x14ac:dyDescent="0.3">
      <c r="A71" s="111"/>
      <c r="B71" s="45"/>
      <c r="C71" s="148"/>
      <c r="D71" s="112"/>
      <c r="E71" s="113"/>
      <c r="F71" s="113"/>
      <c r="G71" s="113"/>
      <c r="H71" s="289"/>
      <c r="I71" s="290"/>
      <c r="J71" s="112"/>
      <c r="K71" s="112"/>
      <c r="L71" s="134"/>
      <c r="M71" s="219"/>
      <c r="N71" s="216"/>
      <c r="O71" s="216"/>
      <c r="P71" s="217"/>
      <c r="Q71" s="206"/>
      <c r="R71" s="218"/>
      <c r="S71" s="218"/>
      <c r="T71" s="218"/>
      <c r="U71" s="218"/>
      <c r="AJ71" s="200"/>
      <c r="AK71" s="199"/>
      <c r="AL71" s="202"/>
      <c r="AO71" s="199"/>
    </row>
    <row r="72" spans="1:41" ht="12.75" customHeight="1" x14ac:dyDescent="0.2">
      <c r="A72" s="111"/>
      <c r="B72" s="40"/>
      <c r="C72" s="149"/>
      <c r="D72" s="112"/>
      <c r="E72" s="113"/>
      <c r="F72" s="113"/>
      <c r="G72" s="113"/>
      <c r="H72" s="112"/>
      <c r="I72" s="112"/>
      <c r="J72" s="112"/>
      <c r="K72" s="112"/>
      <c r="L72" s="134"/>
      <c r="M72" s="219"/>
      <c r="N72" s="216"/>
      <c r="O72" s="216"/>
      <c r="P72" s="217"/>
      <c r="Q72" s="206"/>
      <c r="R72" s="218"/>
      <c r="S72" s="218"/>
      <c r="T72" s="218"/>
      <c r="U72" s="218"/>
      <c r="AJ72" s="200"/>
      <c r="AK72" s="199"/>
      <c r="AL72" s="202"/>
      <c r="AO72" s="199"/>
    </row>
    <row r="73" spans="1:41" ht="12.75" customHeight="1" thickBot="1" x14ac:dyDescent="0.25">
      <c r="A73" s="111"/>
      <c r="B73" s="41"/>
      <c r="C73" s="150"/>
      <c r="D73" s="112"/>
      <c r="E73" s="113"/>
      <c r="F73" s="113"/>
      <c r="G73" s="113"/>
      <c r="H73" s="282"/>
      <c r="I73" s="283"/>
      <c r="J73" s="189"/>
      <c r="K73" s="189"/>
      <c r="L73" s="151"/>
      <c r="M73" s="219"/>
      <c r="N73" s="216"/>
      <c r="O73" s="216"/>
      <c r="P73" s="217"/>
      <c r="Q73" s="206"/>
      <c r="R73" s="218"/>
      <c r="S73" s="218"/>
      <c r="T73" s="218"/>
      <c r="U73" s="218"/>
      <c r="AJ73" s="200"/>
      <c r="AK73" s="199"/>
      <c r="AL73" s="202"/>
      <c r="AO73" s="199"/>
    </row>
    <row r="74" spans="1:41" ht="12.75" customHeight="1" x14ac:dyDescent="0.2">
      <c r="A74" s="111"/>
      <c r="B74" s="112"/>
      <c r="C74" s="113"/>
      <c r="D74" s="112"/>
      <c r="E74" s="113"/>
      <c r="F74" s="113"/>
      <c r="G74" s="113"/>
      <c r="H74" s="289"/>
      <c r="I74" s="290"/>
      <c r="J74" s="189"/>
      <c r="K74" s="189"/>
      <c r="L74" s="151"/>
      <c r="M74" s="219"/>
      <c r="N74" s="216"/>
      <c r="O74" s="216"/>
      <c r="P74" s="217"/>
      <c r="Q74" s="206"/>
      <c r="R74" s="218"/>
      <c r="S74" s="218"/>
      <c r="T74" s="218"/>
      <c r="U74" s="218"/>
      <c r="AJ74" s="200"/>
      <c r="AK74" s="199"/>
      <c r="AL74" s="202"/>
      <c r="AO74" s="199"/>
    </row>
    <row r="75" spans="1:41" ht="12.75" customHeight="1" x14ac:dyDescent="0.2">
      <c r="A75" s="111"/>
      <c r="B75" s="112"/>
      <c r="C75" s="113"/>
      <c r="D75" s="112"/>
      <c r="E75" s="113"/>
      <c r="F75" s="113"/>
      <c r="G75" s="113"/>
      <c r="H75" s="113"/>
      <c r="I75" s="113"/>
      <c r="J75" s="113"/>
      <c r="K75" s="113"/>
      <c r="L75" s="114"/>
      <c r="M75" s="219"/>
      <c r="N75" s="216"/>
      <c r="O75" s="216"/>
      <c r="P75" s="217"/>
      <c r="Q75" s="206"/>
      <c r="R75" s="218"/>
      <c r="S75" s="218"/>
      <c r="T75" s="218"/>
      <c r="U75" s="218"/>
      <c r="AJ75" s="200"/>
      <c r="AK75" s="199"/>
      <c r="AL75" s="202"/>
      <c r="AO75" s="199"/>
    </row>
    <row r="76" spans="1:41" ht="12.75" customHeight="1" x14ac:dyDescent="0.2">
      <c r="A76" s="111"/>
      <c r="B76" s="112"/>
      <c r="C76" s="113"/>
      <c r="D76" s="112"/>
      <c r="E76" s="113"/>
      <c r="F76" s="113"/>
      <c r="G76" s="113"/>
      <c r="H76" s="46"/>
      <c r="I76" s="38"/>
      <c r="J76" s="189"/>
      <c r="K76" s="189"/>
      <c r="L76" s="151"/>
      <c r="M76" s="219"/>
      <c r="N76" s="216"/>
      <c r="O76" s="216"/>
      <c r="P76" s="217"/>
      <c r="Q76" s="206"/>
      <c r="R76" s="218"/>
      <c r="S76" s="218"/>
      <c r="T76" s="218"/>
      <c r="U76" s="218"/>
      <c r="AJ76" s="200"/>
      <c r="AK76" s="199"/>
      <c r="AL76" s="202"/>
      <c r="AO76" s="199"/>
    </row>
    <row r="77" spans="1:41" ht="12.75" customHeight="1" x14ac:dyDescent="0.2">
      <c r="A77" s="111"/>
      <c r="B77" s="112"/>
      <c r="C77" s="113"/>
      <c r="D77" s="112"/>
      <c r="E77" s="113"/>
      <c r="F77" s="113"/>
      <c r="G77" s="113"/>
      <c r="H77" s="47"/>
      <c r="I77" s="38"/>
      <c r="J77" s="189"/>
      <c r="K77" s="189"/>
      <c r="L77" s="151"/>
      <c r="M77" s="219"/>
      <c r="N77" s="216"/>
      <c r="O77" s="216"/>
      <c r="P77" s="217"/>
      <c r="Q77" s="206"/>
      <c r="R77" s="218"/>
      <c r="S77" s="218"/>
      <c r="T77" s="218"/>
      <c r="U77" s="218"/>
      <c r="AJ77" s="200"/>
      <c r="AK77" s="199"/>
      <c r="AL77" s="202"/>
      <c r="AO77" s="199"/>
    </row>
    <row r="78" spans="1:41" ht="12.75" customHeight="1" thickBot="1" x14ac:dyDescent="0.25">
      <c r="A78" s="115"/>
      <c r="B78" s="116"/>
      <c r="C78" s="117"/>
      <c r="D78" s="116"/>
      <c r="E78" s="117"/>
      <c r="F78" s="117"/>
      <c r="G78" s="117"/>
      <c r="H78" s="117"/>
      <c r="I78" s="117"/>
      <c r="J78" s="117"/>
      <c r="K78" s="117"/>
      <c r="L78" s="118"/>
      <c r="M78" s="219"/>
      <c r="N78" s="216"/>
      <c r="O78" s="216"/>
      <c r="P78" s="217"/>
      <c r="Q78" s="206"/>
      <c r="R78" s="218"/>
      <c r="S78" s="218"/>
      <c r="T78" s="218"/>
      <c r="U78" s="218"/>
      <c r="AJ78" s="200"/>
      <c r="AK78" s="199"/>
      <c r="AL78" s="202"/>
      <c r="AO78" s="199"/>
    </row>
    <row r="79" spans="1:41" ht="12.75" customHeight="1" thickBot="1" x14ac:dyDescent="0.25">
      <c r="A79" s="168"/>
      <c r="B79" s="119"/>
      <c r="C79" s="120"/>
      <c r="D79" s="119"/>
      <c r="E79" s="120"/>
      <c r="F79" s="120"/>
      <c r="G79" s="120"/>
      <c r="H79" s="120"/>
      <c r="I79" s="120"/>
      <c r="J79" s="120"/>
      <c r="K79" s="120"/>
      <c r="L79" s="121"/>
      <c r="M79" s="219"/>
      <c r="N79" s="216"/>
      <c r="O79" s="216"/>
      <c r="P79" s="217"/>
      <c r="Q79" s="206"/>
      <c r="R79" s="218"/>
      <c r="S79" s="218"/>
      <c r="T79" s="218"/>
      <c r="U79" s="218"/>
      <c r="AJ79" s="200"/>
      <c r="AK79" s="199"/>
      <c r="AL79" s="202"/>
      <c r="AO79" s="199"/>
    </row>
    <row r="80" spans="1:41" ht="12.75" customHeight="1" thickBot="1" x14ac:dyDescent="0.25">
      <c r="A80" s="122"/>
      <c r="B80" s="123"/>
      <c r="C80" s="62"/>
      <c r="D80" s="123"/>
      <c r="E80" s="155"/>
      <c r="F80" s="156"/>
      <c r="G80" s="124"/>
      <c r="H80" s="297"/>
      <c r="I80" s="297"/>
      <c r="J80" s="123"/>
      <c r="K80" s="123"/>
      <c r="L80" s="126"/>
      <c r="M80" s="219"/>
      <c r="N80" s="216"/>
      <c r="O80" s="216"/>
      <c r="P80" s="217"/>
      <c r="Q80" s="206"/>
      <c r="R80" s="218"/>
      <c r="S80" s="218"/>
      <c r="T80" s="218"/>
      <c r="U80" s="218"/>
      <c r="AJ80" s="200"/>
      <c r="AK80" s="199"/>
      <c r="AL80" s="202"/>
      <c r="AO80" s="199"/>
    </row>
    <row r="81" spans="1:41" ht="12.75" customHeight="1" x14ac:dyDescent="0.2">
      <c r="A81" s="122"/>
      <c r="B81" s="54"/>
      <c r="C81" s="18"/>
      <c r="D81" s="123"/>
      <c r="E81" s="123"/>
      <c r="F81" s="159"/>
      <c r="G81" s="159"/>
      <c r="H81" s="294"/>
      <c r="I81" s="294"/>
      <c r="J81" s="123"/>
      <c r="K81" s="123"/>
      <c r="L81" s="126"/>
      <c r="M81" s="221"/>
      <c r="Q81" s="206"/>
      <c r="R81" s="218"/>
      <c r="S81" s="218"/>
      <c r="T81" s="218"/>
      <c r="U81" s="218"/>
      <c r="AJ81" s="200"/>
      <c r="AK81" s="199"/>
      <c r="AL81" s="202"/>
      <c r="AO81" s="199"/>
    </row>
    <row r="82" spans="1:41" ht="12.75" customHeight="1" thickBot="1" x14ac:dyDescent="0.25">
      <c r="A82" s="122"/>
      <c r="B82" s="57"/>
      <c r="C82" s="19"/>
      <c r="D82" s="123"/>
      <c r="E82" s="123"/>
      <c r="F82" s="159"/>
      <c r="G82" s="159"/>
      <c r="H82" s="157"/>
      <c r="I82" s="158"/>
      <c r="J82" s="123"/>
      <c r="K82" s="123"/>
      <c r="L82" s="126"/>
      <c r="M82" s="207"/>
      <c r="AJ82" s="200"/>
      <c r="AK82" s="199"/>
      <c r="AL82" s="202"/>
      <c r="AO82" s="199"/>
    </row>
    <row r="83" spans="1:41" ht="12.75" customHeight="1" x14ac:dyDescent="0.2">
      <c r="A83" s="122"/>
      <c r="B83" s="55"/>
      <c r="C83" s="20"/>
      <c r="D83" s="123"/>
      <c r="E83" s="123"/>
      <c r="F83" s="159"/>
      <c r="G83" s="159"/>
      <c r="H83" s="295"/>
      <c r="I83" s="296"/>
      <c r="J83" s="123"/>
      <c r="K83" s="123"/>
      <c r="L83" s="126"/>
      <c r="M83" s="207"/>
      <c r="AJ83" s="200"/>
      <c r="AK83" s="199"/>
      <c r="AL83" s="202"/>
      <c r="AO83" s="199"/>
    </row>
    <row r="84" spans="1:41" ht="12.75" customHeight="1" thickBot="1" x14ac:dyDescent="0.25">
      <c r="A84" s="122"/>
      <c r="B84" s="45"/>
      <c r="C84" s="21"/>
      <c r="D84" s="123"/>
      <c r="E84" s="123"/>
      <c r="F84" s="159"/>
      <c r="G84" s="159"/>
      <c r="H84" s="289"/>
      <c r="I84" s="290"/>
      <c r="J84" s="123"/>
      <c r="K84" s="123"/>
      <c r="L84" s="126"/>
      <c r="M84" s="223"/>
      <c r="N84" s="224"/>
      <c r="O84" s="225"/>
      <c r="P84" s="226"/>
      <c r="Q84" s="211"/>
      <c r="R84" s="211"/>
      <c r="S84" s="211"/>
      <c r="T84" s="211"/>
      <c r="U84" s="211"/>
      <c r="AJ84" s="200"/>
      <c r="AK84" s="199"/>
      <c r="AL84" s="202"/>
      <c r="AO84" s="199"/>
    </row>
    <row r="85" spans="1:41" ht="12.75" customHeight="1" x14ac:dyDescent="0.2">
      <c r="A85" s="122"/>
      <c r="B85" s="40"/>
      <c r="C85" s="23"/>
      <c r="D85" s="123"/>
      <c r="E85" s="123"/>
      <c r="F85" s="159"/>
      <c r="G85" s="159"/>
      <c r="H85" s="123"/>
      <c r="I85" s="123"/>
      <c r="J85" s="123"/>
      <c r="K85" s="123"/>
      <c r="L85" s="126"/>
      <c r="M85" s="223"/>
      <c r="N85" s="224"/>
      <c r="O85" s="225"/>
      <c r="P85" s="226"/>
      <c r="Q85" s="211"/>
      <c r="R85" s="211"/>
      <c r="S85" s="211"/>
      <c r="T85" s="211"/>
      <c r="U85" s="211"/>
      <c r="AJ85" s="200"/>
      <c r="AK85" s="199"/>
      <c r="AL85" s="202"/>
      <c r="AO85" s="199"/>
    </row>
    <row r="86" spans="1:41" ht="12.75" customHeight="1" thickBot="1" x14ac:dyDescent="0.25">
      <c r="A86" s="122"/>
      <c r="B86" s="41"/>
      <c r="C86" s="24"/>
      <c r="D86" s="123"/>
      <c r="E86" s="123"/>
      <c r="F86" s="159"/>
      <c r="G86" s="159"/>
      <c r="H86" s="282"/>
      <c r="I86" s="283"/>
      <c r="J86" s="193"/>
      <c r="K86" s="193"/>
      <c r="L86" s="154"/>
      <c r="M86" s="223"/>
      <c r="N86" s="224"/>
      <c r="O86" s="225"/>
      <c r="P86" s="226"/>
      <c r="Q86" s="211"/>
      <c r="R86" s="211"/>
      <c r="S86" s="211"/>
      <c r="T86" s="211"/>
      <c r="U86" s="211"/>
    </row>
    <row r="87" spans="1:41" ht="12.75" customHeight="1" x14ac:dyDescent="0.2">
      <c r="A87" s="122"/>
      <c r="B87" s="123"/>
      <c r="C87" s="123"/>
      <c r="D87" s="123"/>
      <c r="E87" s="123"/>
      <c r="F87" s="159"/>
      <c r="G87" s="159"/>
      <c r="H87" s="289"/>
      <c r="I87" s="290"/>
      <c r="J87" s="193"/>
      <c r="K87" s="193"/>
      <c r="L87" s="154"/>
      <c r="M87" s="227"/>
      <c r="N87" s="224"/>
      <c r="O87" s="225"/>
      <c r="P87" s="226"/>
      <c r="Q87" s="211"/>
      <c r="R87" s="211"/>
      <c r="S87" s="211"/>
      <c r="T87" s="211"/>
      <c r="U87" s="211"/>
      <c r="X87" s="206"/>
      <c r="Y87" s="206"/>
      <c r="Z87" s="206"/>
    </row>
    <row r="88" spans="1:41" ht="12.75" customHeight="1" x14ac:dyDescent="0.2">
      <c r="A88" s="122"/>
      <c r="B88" s="123"/>
      <c r="C88" s="123"/>
      <c r="D88" s="123"/>
      <c r="E88" s="123"/>
      <c r="F88" s="159"/>
      <c r="G88" s="159"/>
      <c r="H88" s="124"/>
      <c r="I88" s="124"/>
      <c r="J88" s="124"/>
      <c r="K88" s="124"/>
      <c r="L88" s="125"/>
      <c r="M88" s="227"/>
      <c r="N88" s="224"/>
      <c r="O88" s="225"/>
      <c r="P88" s="226"/>
      <c r="Q88" s="211"/>
      <c r="R88" s="211"/>
      <c r="S88" s="211"/>
      <c r="T88" s="211"/>
      <c r="U88" s="211"/>
      <c r="X88" s="206"/>
      <c r="Y88" s="206"/>
      <c r="Z88" s="206"/>
    </row>
    <row r="89" spans="1:41" ht="12.75" customHeight="1" x14ac:dyDescent="0.2">
      <c r="A89" s="122"/>
      <c r="B89" s="123"/>
      <c r="C89" s="123"/>
      <c r="D89" s="123"/>
      <c r="E89" s="123"/>
      <c r="F89" s="159"/>
      <c r="G89" s="159"/>
      <c r="H89" s="46"/>
      <c r="I89" s="38"/>
      <c r="J89" s="193"/>
      <c r="K89" s="193"/>
      <c r="L89" s="154"/>
      <c r="M89" s="227"/>
      <c r="N89" s="224"/>
      <c r="O89" s="225"/>
      <c r="P89" s="226"/>
      <c r="Q89" s="211"/>
      <c r="R89" s="211"/>
      <c r="S89" s="211"/>
      <c r="T89" s="211"/>
      <c r="U89" s="211"/>
      <c r="X89" s="206"/>
      <c r="Y89" s="206"/>
      <c r="Z89" s="206"/>
    </row>
    <row r="90" spans="1:41" ht="12.75" customHeight="1" x14ac:dyDescent="0.2">
      <c r="A90" s="122"/>
      <c r="B90" s="123"/>
      <c r="C90" s="123"/>
      <c r="D90" s="123"/>
      <c r="E90" s="123"/>
      <c r="F90" s="159"/>
      <c r="G90" s="159"/>
      <c r="H90" s="47"/>
      <c r="I90" s="38"/>
      <c r="J90" s="193"/>
      <c r="K90" s="193"/>
      <c r="L90" s="154"/>
      <c r="M90" s="227"/>
      <c r="N90" s="224"/>
      <c r="O90" s="225"/>
      <c r="P90" s="226"/>
      <c r="Q90" s="211"/>
      <c r="R90" s="211"/>
      <c r="S90" s="211"/>
      <c r="T90" s="211"/>
      <c r="U90" s="211"/>
      <c r="X90" s="206"/>
      <c r="Y90" s="206"/>
      <c r="Z90" s="206"/>
    </row>
    <row r="91" spans="1:41" ht="12.75" customHeight="1" thickBot="1" x14ac:dyDescent="0.25">
      <c r="A91" s="127"/>
      <c r="B91" s="130"/>
      <c r="C91" s="130"/>
      <c r="D91" s="130"/>
      <c r="E91" s="130"/>
      <c r="F91" s="130"/>
      <c r="G91" s="160"/>
      <c r="H91" s="160"/>
      <c r="I91" s="160"/>
      <c r="J91" s="160"/>
      <c r="K91" s="160"/>
      <c r="L91" s="161"/>
      <c r="M91" s="228"/>
      <c r="N91" s="224"/>
      <c r="O91" s="225"/>
      <c r="P91" s="226"/>
      <c r="Q91" s="211"/>
      <c r="R91" s="211"/>
      <c r="S91" s="211"/>
      <c r="T91" s="211"/>
      <c r="U91" s="211"/>
      <c r="X91" s="206"/>
      <c r="Y91" s="206"/>
      <c r="Z91" s="206"/>
    </row>
    <row r="92" spans="1:41" ht="12.75" customHeight="1" thickBot="1" x14ac:dyDescent="0.25">
      <c r="A92" s="167"/>
      <c r="B92" s="108"/>
      <c r="C92" s="108"/>
      <c r="D92" s="108"/>
      <c r="E92" s="108"/>
      <c r="F92" s="108"/>
      <c r="G92" s="108"/>
      <c r="H92" s="108"/>
      <c r="I92" s="108"/>
      <c r="J92" s="108"/>
      <c r="K92" s="108"/>
      <c r="L92" s="133"/>
      <c r="M92" s="223"/>
      <c r="N92" s="224"/>
      <c r="O92" s="225"/>
      <c r="P92" s="226"/>
      <c r="Q92" s="211"/>
      <c r="R92" s="211"/>
      <c r="S92" s="211"/>
      <c r="T92" s="211"/>
      <c r="U92" s="211"/>
      <c r="X92" s="206"/>
      <c r="Y92" s="206"/>
      <c r="Z92" s="206"/>
    </row>
    <row r="93" spans="1:41" ht="12.75" customHeight="1" thickBot="1" x14ac:dyDescent="0.25">
      <c r="A93" s="111"/>
      <c r="B93" s="112"/>
      <c r="C93" s="62"/>
      <c r="D93" s="112"/>
      <c r="E93" s="112"/>
      <c r="F93" s="112"/>
      <c r="G93" s="112"/>
      <c r="H93" s="297"/>
      <c r="I93" s="297"/>
      <c r="J93" s="112"/>
      <c r="K93" s="112"/>
      <c r="L93" s="134"/>
      <c r="M93" s="223"/>
      <c r="N93" s="225"/>
      <c r="O93" s="225"/>
      <c r="P93" s="226"/>
      <c r="Q93" s="211"/>
      <c r="R93" s="211"/>
      <c r="S93" s="211"/>
      <c r="T93" s="211"/>
      <c r="U93" s="211"/>
      <c r="X93" s="206"/>
      <c r="Y93" s="206"/>
      <c r="Z93" s="206"/>
    </row>
    <row r="94" spans="1:41" ht="12.75" customHeight="1" x14ac:dyDescent="0.2">
      <c r="A94" s="111"/>
      <c r="B94" s="54"/>
      <c r="C94" s="18"/>
      <c r="D94" s="112"/>
      <c r="E94" s="112"/>
      <c r="F94" s="112"/>
      <c r="G94" s="112"/>
      <c r="H94" s="294"/>
      <c r="I94" s="294"/>
      <c r="J94" s="112"/>
      <c r="K94" s="112"/>
      <c r="L94" s="134"/>
      <c r="M94" s="223"/>
      <c r="N94" s="225"/>
      <c r="O94" s="225"/>
      <c r="P94" s="226"/>
      <c r="Q94" s="211"/>
      <c r="R94" s="211"/>
      <c r="S94" s="211"/>
      <c r="T94" s="211"/>
      <c r="U94" s="211"/>
      <c r="X94" s="206"/>
      <c r="Y94" s="206"/>
      <c r="Z94" s="206"/>
    </row>
    <row r="95" spans="1:41" ht="12.75" customHeight="1" thickBot="1" x14ac:dyDescent="0.25">
      <c r="A95" s="111"/>
      <c r="B95" s="57"/>
      <c r="C95" s="19"/>
      <c r="D95" s="112"/>
      <c r="E95" s="112"/>
      <c r="F95" s="112"/>
      <c r="G95" s="112"/>
      <c r="H95" s="112"/>
      <c r="I95" s="112"/>
      <c r="J95" s="112"/>
      <c r="K95" s="112"/>
      <c r="L95" s="134"/>
      <c r="M95" s="223"/>
      <c r="N95" s="225"/>
      <c r="O95" s="225"/>
      <c r="P95" s="226"/>
      <c r="Q95" s="211"/>
      <c r="R95" s="211"/>
      <c r="S95" s="211"/>
      <c r="T95" s="211"/>
      <c r="U95" s="211"/>
      <c r="X95" s="206"/>
      <c r="Y95" s="206"/>
      <c r="Z95" s="206"/>
    </row>
    <row r="96" spans="1:41" ht="12.75" customHeight="1" x14ac:dyDescent="0.2">
      <c r="A96" s="111"/>
      <c r="B96" s="55"/>
      <c r="C96" s="20"/>
      <c r="D96" s="112"/>
      <c r="E96" s="112"/>
      <c r="F96" s="112"/>
      <c r="G96" s="112"/>
      <c r="H96" s="295"/>
      <c r="I96" s="296"/>
      <c r="J96" s="112"/>
      <c r="K96" s="112"/>
      <c r="L96" s="134"/>
      <c r="M96" s="223"/>
      <c r="Q96" s="211"/>
      <c r="R96" s="211"/>
      <c r="S96" s="211"/>
      <c r="T96" s="211"/>
      <c r="U96" s="211"/>
      <c r="X96" s="206"/>
      <c r="Y96" s="206"/>
      <c r="Z96" s="206"/>
    </row>
    <row r="97" spans="1:26" ht="12.75" customHeight="1" thickBot="1" x14ac:dyDescent="0.25">
      <c r="A97" s="111"/>
      <c r="B97" s="45"/>
      <c r="C97" s="21"/>
      <c r="D97" s="112"/>
      <c r="E97" s="112"/>
      <c r="F97" s="112"/>
      <c r="G97" s="112"/>
      <c r="H97" s="289"/>
      <c r="I97" s="290"/>
      <c r="J97" s="112"/>
      <c r="K97" s="112"/>
      <c r="L97" s="134"/>
      <c r="M97" s="221"/>
      <c r="N97" s="229"/>
      <c r="O97" s="229"/>
      <c r="P97" s="230"/>
      <c r="Q97" s="211"/>
      <c r="R97" s="211"/>
      <c r="S97" s="211"/>
      <c r="T97" s="211"/>
      <c r="U97" s="211"/>
      <c r="X97" s="206"/>
      <c r="Y97" s="206"/>
      <c r="Z97" s="206"/>
    </row>
    <row r="98" spans="1:26" ht="12.75" customHeight="1" x14ac:dyDescent="0.2">
      <c r="A98" s="111"/>
      <c r="B98" s="78"/>
      <c r="C98" s="79"/>
      <c r="D98" s="112"/>
      <c r="E98" s="112"/>
      <c r="F98" s="112"/>
      <c r="G98" s="112"/>
      <c r="H98" s="112"/>
      <c r="I98" s="112"/>
      <c r="J98" s="112"/>
      <c r="K98" s="112"/>
      <c r="L98" s="134"/>
      <c r="M98" s="208"/>
      <c r="N98" s="229"/>
      <c r="O98" s="229"/>
      <c r="P98" s="230"/>
      <c r="Q98" s="211"/>
      <c r="R98" s="211"/>
      <c r="S98" s="211"/>
      <c r="T98" s="211"/>
      <c r="U98" s="211"/>
      <c r="X98" s="206"/>
      <c r="Y98" s="206"/>
      <c r="Z98" s="206"/>
    </row>
    <row r="99" spans="1:26" ht="12.75" customHeight="1" thickBot="1" x14ac:dyDescent="0.25">
      <c r="A99" s="111"/>
      <c r="B99" s="85"/>
      <c r="C99" s="84"/>
      <c r="D99" s="112"/>
      <c r="E99" s="112"/>
      <c r="F99" s="112"/>
      <c r="G99" s="112"/>
      <c r="H99" s="282"/>
      <c r="I99" s="283"/>
      <c r="J99" s="112"/>
      <c r="K99" s="112"/>
      <c r="L99" s="134"/>
      <c r="M99" s="231"/>
      <c r="N99" s="229"/>
      <c r="O99" s="229"/>
      <c r="P99" s="230"/>
      <c r="Q99" s="211"/>
      <c r="R99" s="211"/>
      <c r="S99" s="211"/>
      <c r="T99" s="211"/>
      <c r="U99" s="211"/>
      <c r="X99" s="206"/>
      <c r="Y99" s="206"/>
      <c r="Z99" s="206"/>
    </row>
    <row r="100" spans="1:26" ht="12.75" customHeight="1" x14ac:dyDescent="0.2">
      <c r="A100" s="111"/>
      <c r="B100" s="112"/>
      <c r="C100" s="112"/>
      <c r="D100" s="112"/>
      <c r="E100" s="112"/>
      <c r="F100" s="112"/>
      <c r="G100" s="112"/>
      <c r="H100" s="289"/>
      <c r="I100" s="290"/>
      <c r="J100" s="189"/>
      <c r="K100" s="189"/>
      <c r="L100" s="151"/>
      <c r="M100" s="231"/>
      <c r="N100" s="229"/>
      <c r="O100" s="229"/>
      <c r="P100" s="230"/>
      <c r="Q100" s="211"/>
      <c r="R100" s="211"/>
      <c r="S100" s="211"/>
      <c r="T100" s="211"/>
      <c r="U100" s="211"/>
      <c r="X100" s="206"/>
      <c r="Y100" s="206"/>
      <c r="Z100" s="206"/>
    </row>
    <row r="101" spans="1:26" ht="12.75" customHeight="1" x14ac:dyDescent="0.2">
      <c r="A101" s="111"/>
      <c r="B101" s="112"/>
      <c r="C101" s="112"/>
      <c r="D101" s="112"/>
      <c r="E101" s="112"/>
      <c r="F101" s="112"/>
      <c r="G101" s="112"/>
      <c r="H101" s="289"/>
      <c r="I101" s="290"/>
      <c r="J101" s="189"/>
      <c r="K101" s="189"/>
      <c r="L101" s="151"/>
      <c r="M101" s="39"/>
      <c r="N101" s="229"/>
      <c r="O101" s="229"/>
      <c r="P101" s="230"/>
      <c r="Q101" s="206"/>
      <c r="R101" s="218"/>
      <c r="S101" s="218"/>
      <c r="T101" s="218"/>
      <c r="U101" s="218"/>
      <c r="X101" s="206"/>
      <c r="Y101" s="206"/>
      <c r="Z101" s="206"/>
    </row>
    <row r="102" spans="1:26" ht="12.75" customHeight="1" x14ac:dyDescent="0.2">
      <c r="A102" s="111"/>
      <c r="B102" s="112"/>
      <c r="C102" s="112"/>
      <c r="D102" s="112"/>
      <c r="E102" s="112"/>
      <c r="F102" s="112"/>
      <c r="G102" s="112"/>
      <c r="H102" s="112"/>
      <c r="I102" s="112"/>
      <c r="J102" s="112"/>
      <c r="K102" s="112"/>
      <c r="L102" s="134"/>
      <c r="M102" s="39"/>
      <c r="N102" s="229"/>
      <c r="O102" s="229"/>
      <c r="P102" s="230"/>
      <c r="Q102" s="206"/>
      <c r="R102" s="206"/>
      <c r="S102" s="206"/>
      <c r="T102" s="206"/>
      <c r="U102" s="218"/>
      <c r="X102" s="206"/>
      <c r="Y102" s="206"/>
      <c r="Z102" s="206"/>
    </row>
    <row r="103" spans="1:26" ht="12.75" customHeight="1" x14ac:dyDescent="0.2">
      <c r="A103" s="111"/>
      <c r="B103" s="112"/>
      <c r="C103" s="112"/>
      <c r="D103" s="112"/>
      <c r="E103" s="112"/>
      <c r="F103" s="112"/>
      <c r="G103" s="112"/>
      <c r="H103" s="46"/>
      <c r="I103" s="38"/>
      <c r="J103" s="189"/>
      <c r="K103" s="189"/>
      <c r="L103" s="151"/>
      <c r="M103" s="39"/>
      <c r="N103" s="229"/>
      <c r="O103" s="229"/>
      <c r="P103" s="230"/>
      <c r="X103" s="206"/>
      <c r="Y103" s="206"/>
      <c r="Z103" s="206"/>
    </row>
    <row r="104" spans="1:26" ht="12.75" customHeight="1" x14ac:dyDescent="0.2">
      <c r="A104" s="111"/>
      <c r="B104" s="112"/>
      <c r="C104" s="112"/>
      <c r="D104" s="112"/>
      <c r="E104" s="112"/>
      <c r="F104" s="112"/>
      <c r="G104" s="112"/>
      <c r="H104" s="47"/>
      <c r="I104" s="38"/>
      <c r="J104" s="189"/>
      <c r="K104" s="189"/>
      <c r="L104" s="151"/>
      <c r="M104" s="39"/>
      <c r="N104" s="229"/>
      <c r="O104" s="229"/>
      <c r="P104" s="230"/>
      <c r="Q104" s="211"/>
      <c r="X104" s="206"/>
      <c r="Y104" s="206"/>
      <c r="Z104" s="206"/>
    </row>
    <row r="105" spans="1:26" ht="12.75" customHeight="1" thickBot="1" x14ac:dyDescent="0.25">
      <c r="A105" s="115"/>
      <c r="B105" s="116"/>
      <c r="C105" s="116"/>
      <c r="D105" s="116"/>
      <c r="E105" s="116"/>
      <c r="F105" s="116"/>
      <c r="G105" s="116"/>
      <c r="H105" s="116"/>
      <c r="I105" s="116"/>
      <c r="J105" s="116"/>
      <c r="K105" s="116"/>
      <c r="L105" s="138"/>
      <c r="M105" s="39"/>
      <c r="N105" s="229"/>
      <c r="O105" s="229"/>
      <c r="P105" s="230"/>
      <c r="Q105" s="211"/>
      <c r="X105" s="206"/>
      <c r="Y105" s="206"/>
      <c r="Z105" s="206"/>
    </row>
    <row r="106" spans="1:26" ht="12.75" customHeight="1" thickBot="1" x14ac:dyDescent="0.25">
      <c r="A106" s="168"/>
      <c r="B106" s="119"/>
      <c r="C106" s="119"/>
      <c r="D106" s="119"/>
      <c r="E106" s="119"/>
      <c r="F106" s="119"/>
      <c r="G106" s="119"/>
      <c r="H106" s="119"/>
      <c r="I106" s="119"/>
      <c r="J106" s="119"/>
      <c r="K106" s="119"/>
      <c r="L106" s="162"/>
      <c r="M106" s="39"/>
      <c r="N106" s="229"/>
      <c r="O106" s="229"/>
      <c r="P106" s="230"/>
      <c r="Q106" s="211"/>
      <c r="X106" s="206"/>
      <c r="Y106" s="206"/>
      <c r="Z106" s="206"/>
    </row>
    <row r="107" spans="1:26" ht="12.75" customHeight="1" thickBot="1" x14ac:dyDescent="0.25">
      <c r="A107" s="122"/>
      <c r="B107" s="123"/>
      <c r="C107" s="62"/>
      <c r="D107" s="123"/>
      <c r="E107" s="123"/>
      <c r="F107" s="123"/>
      <c r="G107" s="123"/>
      <c r="H107" s="295"/>
      <c r="I107" s="296"/>
      <c r="J107" s="123"/>
      <c r="K107" s="123"/>
      <c r="L107" s="126"/>
      <c r="M107" s="39"/>
      <c r="N107" s="229"/>
      <c r="O107" s="229"/>
      <c r="P107" s="230"/>
      <c r="Q107" s="211"/>
      <c r="X107" s="206"/>
      <c r="Y107" s="206"/>
      <c r="Z107" s="206"/>
    </row>
    <row r="108" spans="1:26" ht="12.75" customHeight="1" x14ac:dyDescent="0.25">
      <c r="A108" s="122"/>
      <c r="B108" s="54"/>
      <c r="C108" s="145"/>
      <c r="D108" s="123"/>
      <c r="E108" s="123"/>
      <c r="F108" s="123"/>
      <c r="G108" s="123"/>
      <c r="H108" s="289"/>
      <c r="I108" s="290"/>
      <c r="J108" s="123"/>
      <c r="K108" s="123"/>
      <c r="L108" s="126"/>
      <c r="M108" s="39"/>
      <c r="N108" s="229"/>
      <c r="O108" s="229"/>
      <c r="P108" s="230"/>
      <c r="Q108" s="211"/>
      <c r="X108" s="206"/>
      <c r="Y108" s="206"/>
      <c r="Z108" s="206"/>
    </row>
    <row r="109" spans="1:26" ht="12.75" customHeight="1" thickBot="1" x14ac:dyDescent="0.3">
      <c r="A109" s="122"/>
      <c r="B109" s="57"/>
      <c r="C109" s="146"/>
      <c r="D109" s="123"/>
      <c r="E109" s="123"/>
      <c r="F109" s="123"/>
      <c r="G109" s="123"/>
      <c r="H109" s="123"/>
      <c r="I109" s="123"/>
      <c r="J109" s="123"/>
      <c r="K109" s="123"/>
      <c r="L109" s="126"/>
      <c r="M109" s="39"/>
      <c r="N109" s="229"/>
      <c r="O109" s="229"/>
      <c r="P109" s="230"/>
      <c r="Q109" s="211"/>
      <c r="X109" s="206"/>
      <c r="Y109" s="206"/>
      <c r="Z109" s="206"/>
    </row>
    <row r="110" spans="1:26" ht="12.75" customHeight="1" x14ac:dyDescent="0.25">
      <c r="A110" s="122"/>
      <c r="B110" s="55"/>
      <c r="C110" s="147"/>
      <c r="D110" s="123"/>
      <c r="E110" s="123"/>
      <c r="F110" s="123"/>
      <c r="G110" s="123"/>
      <c r="H110" s="282"/>
      <c r="I110" s="283"/>
      <c r="J110" s="193"/>
      <c r="K110" s="193"/>
      <c r="L110" s="154"/>
      <c r="M110" s="39"/>
      <c r="N110" s="229"/>
      <c r="O110" s="229"/>
      <c r="P110" s="230"/>
      <c r="Q110" s="211"/>
      <c r="X110" s="206"/>
      <c r="Y110" s="206"/>
      <c r="Z110" s="206"/>
    </row>
    <row r="111" spans="1:26" ht="12.75" customHeight="1" thickBot="1" x14ac:dyDescent="0.3">
      <c r="A111" s="122"/>
      <c r="B111" s="45"/>
      <c r="C111" s="148"/>
      <c r="D111" s="123"/>
      <c r="E111" s="123"/>
      <c r="F111" s="123"/>
      <c r="G111" s="123"/>
      <c r="H111" s="289"/>
      <c r="I111" s="290"/>
      <c r="J111" s="193"/>
      <c r="K111" s="193"/>
      <c r="L111" s="154"/>
      <c r="M111" s="39"/>
      <c r="N111" s="229"/>
      <c r="O111" s="229"/>
      <c r="P111" s="230"/>
      <c r="Q111" s="211"/>
      <c r="X111" s="206"/>
      <c r="Y111" s="206"/>
      <c r="Z111" s="206"/>
    </row>
    <row r="112" spans="1:26" ht="12.75" customHeight="1" x14ac:dyDescent="0.2">
      <c r="A112" s="122"/>
      <c r="B112" s="40"/>
      <c r="C112" s="149"/>
      <c r="D112" s="123"/>
      <c r="E112" s="123"/>
      <c r="F112" s="123"/>
      <c r="G112" s="123"/>
      <c r="H112" s="124"/>
      <c r="I112" s="124"/>
      <c r="J112" s="124"/>
      <c r="K112" s="124"/>
      <c r="L112" s="125"/>
      <c r="M112" s="39"/>
      <c r="Q112" s="211"/>
    </row>
    <row r="113" spans="1:26" ht="12.75" customHeight="1" thickBot="1" x14ac:dyDescent="0.25">
      <c r="A113" s="122"/>
      <c r="B113" s="41"/>
      <c r="C113" s="150"/>
      <c r="D113" s="123"/>
      <c r="E113" s="123"/>
      <c r="F113" s="123"/>
      <c r="G113" s="123"/>
      <c r="H113" s="46"/>
      <c r="I113" s="38"/>
      <c r="J113" s="193"/>
      <c r="K113" s="193"/>
      <c r="L113" s="154"/>
      <c r="M113" s="207"/>
      <c r="Q113" s="211"/>
    </row>
    <row r="114" spans="1:26" ht="12.75" customHeight="1" x14ac:dyDescent="0.2">
      <c r="A114" s="122"/>
      <c r="B114" s="123"/>
      <c r="C114" s="123"/>
      <c r="D114" s="123"/>
      <c r="E114" s="123"/>
      <c r="F114" s="123"/>
      <c r="G114" s="123"/>
      <c r="H114" s="47"/>
      <c r="I114" s="38"/>
      <c r="J114" s="193"/>
      <c r="K114" s="193"/>
      <c r="L114" s="154"/>
      <c r="M114" s="207"/>
      <c r="Q114" s="211"/>
    </row>
    <row r="115" spans="1:26" ht="12.75" customHeight="1" thickBot="1" x14ac:dyDescent="0.25">
      <c r="A115" s="127"/>
      <c r="B115" s="130"/>
      <c r="C115" s="130"/>
      <c r="D115" s="130"/>
      <c r="E115" s="130"/>
      <c r="F115" s="130"/>
      <c r="G115" s="130"/>
      <c r="H115" s="164"/>
      <c r="I115" s="129"/>
      <c r="J115" s="194"/>
      <c r="K115" s="194"/>
      <c r="L115" s="165"/>
      <c r="M115" s="207"/>
      <c r="Q115" s="211"/>
    </row>
    <row r="116" spans="1:26" ht="12.75" customHeight="1" thickBot="1" x14ac:dyDescent="0.25">
      <c r="A116" s="167"/>
      <c r="B116" s="108"/>
      <c r="C116" s="108"/>
      <c r="D116" s="108"/>
      <c r="E116" s="108"/>
      <c r="F116" s="108"/>
      <c r="G116" s="108"/>
      <c r="H116" s="108"/>
      <c r="I116" s="108"/>
      <c r="J116" s="108"/>
      <c r="K116" s="108"/>
      <c r="L116" s="133"/>
      <c r="M116" s="207"/>
      <c r="Q116" s="211"/>
    </row>
    <row r="117" spans="1:26" ht="12.75" customHeight="1" thickBot="1" x14ac:dyDescent="0.25">
      <c r="A117" s="111"/>
      <c r="B117" s="112"/>
      <c r="C117" s="62"/>
      <c r="D117" s="112"/>
      <c r="E117" s="112"/>
      <c r="F117" s="112"/>
      <c r="G117" s="112"/>
      <c r="H117" s="295"/>
      <c r="I117" s="296"/>
      <c r="J117" s="112"/>
      <c r="K117" s="112"/>
      <c r="L117" s="134"/>
      <c r="M117" s="207"/>
      <c r="Q117" s="211"/>
    </row>
    <row r="118" spans="1:26" ht="12.75" customHeight="1" x14ac:dyDescent="0.25">
      <c r="A118" s="111"/>
      <c r="B118" s="54"/>
      <c r="C118" s="145"/>
      <c r="D118" s="112"/>
      <c r="E118" s="112"/>
      <c r="F118" s="112"/>
      <c r="G118" s="112"/>
      <c r="H118" s="289"/>
      <c r="I118" s="290"/>
      <c r="J118" s="112"/>
      <c r="K118" s="112"/>
      <c r="L118" s="134"/>
      <c r="M118" s="207"/>
      <c r="Q118" s="211"/>
    </row>
    <row r="119" spans="1:26" ht="12.75" customHeight="1" thickBot="1" x14ac:dyDescent="0.3">
      <c r="A119" s="111"/>
      <c r="B119" s="57"/>
      <c r="C119" s="146"/>
      <c r="D119" s="112"/>
      <c r="E119" s="112"/>
      <c r="F119" s="112"/>
      <c r="G119" s="112"/>
      <c r="H119" s="112"/>
      <c r="I119" s="112"/>
      <c r="J119" s="112"/>
      <c r="K119" s="112"/>
      <c r="L119" s="134"/>
      <c r="M119" s="207"/>
    </row>
    <row r="120" spans="1:26" ht="12.75" customHeight="1" x14ac:dyDescent="0.25">
      <c r="A120" s="111"/>
      <c r="B120" s="55"/>
      <c r="C120" s="147"/>
      <c r="D120" s="112"/>
      <c r="E120" s="112"/>
      <c r="F120" s="112"/>
      <c r="G120" s="112"/>
      <c r="H120" s="282"/>
      <c r="I120" s="283"/>
      <c r="J120" s="189"/>
      <c r="K120" s="189"/>
      <c r="L120" s="151"/>
      <c r="M120" s="207"/>
      <c r="Q120" s="206"/>
    </row>
    <row r="121" spans="1:26" ht="12.75" customHeight="1" thickBot="1" x14ac:dyDescent="0.3">
      <c r="A121" s="111"/>
      <c r="B121" s="45"/>
      <c r="C121" s="148"/>
      <c r="D121" s="112"/>
      <c r="E121" s="112"/>
      <c r="F121" s="112"/>
      <c r="G121" s="112"/>
      <c r="H121" s="289"/>
      <c r="I121" s="290"/>
      <c r="J121" s="189"/>
      <c r="K121" s="189"/>
      <c r="L121" s="151"/>
      <c r="M121" s="207"/>
    </row>
    <row r="122" spans="1:26" ht="12.75" customHeight="1" x14ac:dyDescent="0.2">
      <c r="A122" s="111"/>
      <c r="B122" s="40"/>
      <c r="C122" s="149"/>
      <c r="D122" s="112"/>
      <c r="E122" s="112"/>
      <c r="F122" s="112"/>
      <c r="G122" s="112"/>
      <c r="H122" s="113"/>
      <c r="I122" s="113"/>
      <c r="J122" s="113"/>
      <c r="K122" s="113"/>
      <c r="L122" s="114"/>
      <c r="M122" s="207"/>
    </row>
    <row r="123" spans="1:26" ht="12.75" customHeight="1" thickBot="1" x14ac:dyDescent="0.25">
      <c r="A123" s="111"/>
      <c r="B123" s="41"/>
      <c r="C123" s="150"/>
      <c r="D123" s="112"/>
      <c r="E123" s="112"/>
      <c r="F123" s="112"/>
      <c r="G123" s="112"/>
      <c r="H123" s="46"/>
      <c r="I123" s="38"/>
      <c r="J123" s="189"/>
      <c r="K123" s="189"/>
      <c r="L123" s="151"/>
      <c r="M123" s="207"/>
    </row>
    <row r="124" spans="1:26" ht="12.75" customHeight="1" x14ac:dyDescent="0.2">
      <c r="A124" s="111"/>
      <c r="B124" s="112"/>
      <c r="C124" s="112"/>
      <c r="D124" s="112"/>
      <c r="E124" s="112"/>
      <c r="F124" s="112"/>
      <c r="G124" s="112"/>
      <c r="H124" s="47"/>
      <c r="I124" s="38"/>
      <c r="J124" s="189"/>
      <c r="K124" s="189"/>
      <c r="L124" s="151"/>
      <c r="M124" s="207"/>
    </row>
    <row r="125" spans="1:26" ht="12.75" customHeight="1" thickBot="1" x14ac:dyDescent="0.25">
      <c r="A125" s="115"/>
      <c r="B125" s="116"/>
      <c r="C125" s="116"/>
      <c r="D125" s="116"/>
      <c r="E125" s="116"/>
      <c r="F125" s="116"/>
      <c r="G125" s="116"/>
      <c r="H125" s="116"/>
      <c r="I125" s="116"/>
      <c r="J125" s="116"/>
      <c r="K125" s="116"/>
      <c r="L125" s="138"/>
      <c r="M125" s="207"/>
    </row>
    <row r="126" spans="1:26" ht="12.75" customHeight="1" x14ac:dyDescent="0.2">
      <c r="A126" s="168"/>
      <c r="B126" s="119"/>
      <c r="C126" s="119"/>
      <c r="D126" s="119"/>
      <c r="E126" s="119"/>
      <c r="F126" s="119"/>
      <c r="G126" s="119"/>
      <c r="H126" s="119"/>
      <c r="I126" s="119"/>
      <c r="J126" s="119"/>
      <c r="K126" s="119"/>
      <c r="L126" s="162"/>
      <c r="M126" s="39"/>
      <c r="N126" s="229"/>
      <c r="O126" s="229"/>
      <c r="P126" s="230"/>
      <c r="Q126" s="211"/>
      <c r="X126" s="206"/>
      <c r="Y126" s="206"/>
      <c r="Z126" s="206"/>
    </row>
    <row r="127" spans="1:26" ht="12.75" customHeight="1" thickBot="1" x14ac:dyDescent="0.25">
      <c r="A127" s="122"/>
      <c r="B127" s="123"/>
      <c r="C127" s="123"/>
      <c r="D127" s="123"/>
      <c r="E127" s="123"/>
      <c r="F127" s="123"/>
      <c r="G127" s="123"/>
      <c r="H127" s="295"/>
      <c r="I127" s="296"/>
      <c r="J127" s="123"/>
      <c r="K127" s="123"/>
      <c r="L127" s="126"/>
      <c r="M127" s="39"/>
      <c r="N127" s="229"/>
      <c r="O127" s="229"/>
      <c r="P127" s="230"/>
      <c r="Q127" s="211"/>
      <c r="X127" s="206"/>
      <c r="Y127" s="206"/>
      <c r="Z127" s="206"/>
    </row>
    <row r="128" spans="1:26" ht="12.75" customHeight="1" thickBot="1" x14ac:dyDescent="0.25">
      <c r="A128" s="122"/>
      <c r="B128" s="123"/>
      <c r="C128" s="235"/>
      <c r="D128" s="123"/>
      <c r="E128" s="123"/>
      <c r="F128" s="235"/>
      <c r="G128" s="123"/>
      <c r="H128" s="289"/>
      <c r="I128" s="290"/>
      <c r="J128" s="123"/>
      <c r="K128" s="123"/>
      <c r="L128" s="126"/>
      <c r="M128" s="39"/>
      <c r="N128" s="229"/>
      <c r="O128" s="229"/>
      <c r="P128" s="230"/>
      <c r="Q128" s="211"/>
      <c r="X128" s="206"/>
      <c r="Y128" s="206"/>
      <c r="Z128" s="206"/>
    </row>
    <row r="129" spans="1:26" ht="12.75" customHeight="1" thickBot="1" x14ac:dyDescent="0.3">
      <c r="A129" s="122"/>
      <c r="B129" s="54"/>
      <c r="C129" s="147"/>
      <c r="D129" s="123"/>
      <c r="E129" s="238"/>
      <c r="F129" s="239"/>
      <c r="G129" s="123"/>
      <c r="H129" s="123"/>
      <c r="I129" s="123"/>
      <c r="J129" s="123"/>
      <c r="K129" s="123"/>
      <c r="L129" s="126"/>
      <c r="M129" s="39"/>
      <c r="N129" s="229"/>
      <c r="O129" s="229"/>
      <c r="P129" s="230"/>
      <c r="Q129" s="211"/>
      <c r="X129" s="206"/>
      <c r="Y129" s="206"/>
      <c r="Z129" s="206"/>
    </row>
    <row r="130" spans="1:26" ht="12.75" customHeight="1" x14ac:dyDescent="0.25">
      <c r="A130" s="122"/>
      <c r="B130" s="234"/>
      <c r="C130" s="236"/>
      <c r="D130" s="123"/>
      <c r="E130" s="123"/>
      <c r="F130" s="123"/>
      <c r="G130" s="123"/>
      <c r="H130" s="282"/>
      <c r="I130" s="283"/>
      <c r="J130" s="193"/>
      <c r="K130" s="193"/>
      <c r="L130" s="154"/>
      <c r="M130" s="39"/>
      <c r="N130" s="229"/>
      <c r="O130" s="229"/>
      <c r="P130" s="230"/>
      <c r="Q130" s="211"/>
      <c r="X130" s="206"/>
      <c r="Y130" s="206"/>
      <c r="Z130" s="206"/>
    </row>
    <row r="131" spans="1:26" ht="12.75" customHeight="1" thickBot="1" x14ac:dyDescent="0.3">
      <c r="A131" s="122"/>
      <c r="B131" s="237"/>
      <c r="C131" s="148"/>
      <c r="D131" s="123"/>
      <c r="E131" s="123"/>
      <c r="F131" s="123"/>
      <c r="G131" s="123"/>
      <c r="H131" s="289"/>
      <c r="I131" s="290"/>
      <c r="J131" s="193"/>
      <c r="K131" s="193"/>
      <c r="L131" s="154"/>
      <c r="M131" s="39"/>
      <c r="N131" s="229"/>
      <c r="O131" s="229"/>
      <c r="P131" s="230"/>
      <c r="Q131" s="211"/>
      <c r="X131" s="206"/>
      <c r="Y131" s="206"/>
      <c r="Z131" s="206"/>
    </row>
    <row r="132" spans="1:26" ht="12.75" customHeight="1" x14ac:dyDescent="0.2">
      <c r="A132" s="122"/>
      <c r="B132" s="123"/>
      <c r="C132" s="123"/>
      <c r="D132" s="123"/>
      <c r="E132" s="123"/>
      <c r="F132" s="123"/>
      <c r="G132" s="123"/>
      <c r="H132" s="124"/>
      <c r="I132" s="124"/>
      <c r="J132" s="124"/>
      <c r="K132" s="124"/>
      <c r="L132" s="125"/>
      <c r="M132" s="39"/>
      <c r="Q132" s="211"/>
    </row>
    <row r="133" spans="1:26" ht="12.75" customHeight="1" x14ac:dyDescent="0.2">
      <c r="A133" s="122"/>
      <c r="B133" s="123"/>
      <c r="C133" s="123"/>
      <c r="D133" s="123"/>
      <c r="E133" s="123"/>
      <c r="F133" s="123"/>
      <c r="G133" s="123"/>
      <c r="H133" s="46"/>
      <c r="I133" s="38"/>
      <c r="J133" s="193"/>
      <c r="K133" s="193"/>
      <c r="L133" s="154"/>
      <c r="M133" s="207"/>
      <c r="Q133" s="211"/>
    </row>
    <row r="134" spans="1:26" ht="12.75" customHeight="1" x14ac:dyDescent="0.2">
      <c r="A134" s="122"/>
      <c r="B134" s="123"/>
      <c r="C134" s="123"/>
      <c r="D134" s="123"/>
      <c r="E134" s="123"/>
      <c r="F134" s="123"/>
      <c r="G134" s="123"/>
      <c r="H134" s="47"/>
      <c r="I134" s="38"/>
      <c r="J134" s="193"/>
      <c r="K134" s="193"/>
      <c r="L134" s="154"/>
      <c r="M134" s="207"/>
      <c r="Q134" s="211"/>
    </row>
    <row r="135" spans="1:26" ht="12.75" customHeight="1" thickBot="1" x14ac:dyDescent="0.25">
      <c r="A135" s="127"/>
      <c r="B135" s="130"/>
      <c r="C135" s="130"/>
      <c r="D135" s="130"/>
      <c r="E135" s="130"/>
      <c r="F135" s="130"/>
      <c r="G135" s="130"/>
      <c r="H135" s="164"/>
      <c r="I135" s="129"/>
      <c r="J135" s="194"/>
      <c r="K135" s="194"/>
      <c r="L135" s="165"/>
      <c r="M135" s="207"/>
      <c r="Q135" s="211"/>
    </row>
    <row r="136" spans="1:26" ht="12.75" customHeight="1" x14ac:dyDescent="0.2">
      <c r="A136" s="167"/>
      <c r="B136" s="108"/>
      <c r="C136" s="108"/>
      <c r="D136" s="108"/>
      <c r="E136" s="108"/>
      <c r="F136" s="108"/>
      <c r="G136" s="108"/>
      <c r="H136" s="108"/>
      <c r="I136" s="108"/>
      <c r="J136" s="108"/>
      <c r="K136" s="108"/>
      <c r="L136" s="133"/>
      <c r="M136" s="207"/>
      <c r="Q136" s="211"/>
    </row>
    <row r="137" spans="1:26" ht="12.75" customHeight="1" thickBot="1" x14ac:dyDescent="0.25">
      <c r="A137" s="111"/>
      <c r="B137" s="112"/>
      <c r="C137" s="112"/>
      <c r="D137" s="112"/>
      <c r="E137" s="112"/>
      <c r="F137" s="112"/>
      <c r="G137" s="112"/>
      <c r="H137" s="295"/>
      <c r="I137" s="296"/>
      <c r="J137" s="112"/>
      <c r="K137" s="112"/>
      <c r="L137" s="134"/>
      <c r="M137" s="207"/>
      <c r="Q137" s="211"/>
    </row>
    <row r="138" spans="1:26" ht="12.75" customHeight="1" thickBot="1" x14ac:dyDescent="0.25">
      <c r="A138" s="111"/>
      <c r="B138" s="112"/>
      <c r="C138" s="235"/>
      <c r="D138" s="112"/>
      <c r="E138" s="112"/>
      <c r="F138" s="235"/>
      <c r="G138" s="112"/>
      <c r="H138" s="289"/>
      <c r="I138" s="290"/>
      <c r="J138" s="112"/>
      <c r="K138" s="112"/>
      <c r="L138" s="134"/>
      <c r="M138" s="207"/>
      <c r="Q138" s="211"/>
    </row>
    <row r="139" spans="1:26" ht="12.75" customHeight="1" thickBot="1" x14ac:dyDescent="0.3">
      <c r="A139" s="111"/>
      <c r="B139" s="232"/>
      <c r="C139" s="147"/>
      <c r="D139" s="112"/>
      <c r="E139" s="240"/>
      <c r="F139" s="239"/>
      <c r="G139" s="112"/>
      <c r="H139" s="112"/>
      <c r="I139" s="112"/>
      <c r="J139" s="112"/>
      <c r="K139" s="112"/>
      <c r="L139" s="134"/>
      <c r="M139" s="207"/>
    </row>
    <row r="140" spans="1:26" ht="12.75" customHeight="1" x14ac:dyDescent="0.25">
      <c r="A140" s="111"/>
      <c r="B140" s="233"/>
      <c r="C140" s="236"/>
      <c r="D140" s="112"/>
      <c r="E140" s="112"/>
      <c r="F140" s="112"/>
      <c r="G140" s="112"/>
      <c r="H140" s="282"/>
      <c r="I140" s="283"/>
      <c r="J140" s="189"/>
      <c r="K140" s="189"/>
      <c r="L140" s="151"/>
      <c r="M140" s="207"/>
      <c r="Q140" s="206"/>
    </row>
    <row r="141" spans="1:26" ht="12.75" customHeight="1" thickBot="1" x14ac:dyDescent="0.3">
      <c r="A141" s="111"/>
      <c r="B141" s="241"/>
      <c r="C141" s="148"/>
      <c r="D141" s="112"/>
      <c r="E141" s="112"/>
      <c r="F141" s="112"/>
      <c r="G141" s="112"/>
      <c r="H141" s="289"/>
      <c r="I141" s="290"/>
      <c r="J141" s="189"/>
      <c r="K141" s="189"/>
      <c r="L141" s="151"/>
      <c r="M141" s="207"/>
    </row>
    <row r="142" spans="1:26" ht="12.75" customHeight="1" x14ac:dyDescent="0.2">
      <c r="A142" s="111"/>
      <c r="B142" s="112"/>
      <c r="C142" s="112"/>
      <c r="D142" s="112"/>
      <c r="E142" s="112"/>
      <c r="F142" s="112"/>
      <c r="G142" s="112"/>
      <c r="H142" s="113"/>
      <c r="I142" s="113"/>
      <c r="J142" s="113"/>
      <c r="K142" s="113"/>
      <c r="L142" s="114"/>
      <c r="M142" s="207"/>
    </row>
    <row r="143" spans="1:26" ht="12.75" customHeight="1" x14ac:dyDescent="0.2">
      <c r="A143" s="111"/>
      <c r="B143" s="112"/>
      <c r="C143" s="112"/>
      <c r="D143" s="112"/>
      <c r="E143" s="112"/>
      <c r="F143" s="112"/>
      <c r="G143" s="112"/>
      <c r="H143" s="46"/>
      <c r="I143" s="38"/>
      <c r="J143" s="189"/>
      <c r="K143" s="189"/>
      <c r="L143" s="151"/>
      <c r="M143" s="207"/>
    </row>
    <row r="144" spans="1:26" ht="12.75" customHeight="1" x14ac:dyDescent="0.2">
      <c r="A144" s="111"/>
      <c r="B144" s="112"/>
      <c r="C144" s="112"/>
      <c r="D144" s="112"/>
      <c r="E144" s="112"/>
      <c r="F144" s="112"/>
      <c r="G144" s="112"/>
      <c r="H144" s="47"/>
      <c r="I144" s="38"/>
      <c r="J144" s="189"/>
      <c r="K144" s="189"/>
      <c r="L144" s="151"/>
      <c r="M144" s="207"/>
    </row>
    <row r="145" spans="1:13" ht="12.75" customHeight="1" thickBot="1" x14ac:dyDescent="0.25">
      <c r="A145" s="115"/>
      <c r="B145" s="116"/>
      <c r="C145" s="116"/>
      <c r="D145" s="116"/>
      <c r="E145" s="116"/>
      <c r="F145" s="116"/>
      <c r="G145" s="116"/>
      <c r="H145" s="116"/>
      <c r="I145" s="116"/>
      <c r="J145" s="116"/>
      <c r="K145" s="116"/>
      <c r="L145" s="138"/>
      <c r="M145" s="207"/>
    </row>
    <row r="146" spans="1:13" ht="12.75" customHeight="1" thickBot="1" x14ac:dyDescent="0.25">
      <c r="A146" s="168"/>
      <c r="B146" s="119"/>
      <c r="C146" s="119"/>
      <c r="D146" s="119"/>
      <c r="E146" s="119"/>
      <c r="F146" s="119"/>
      <c r="G146" s="119"/>
      <c r="H146" s="119"/>
      <c r="I146" s="119"/>
      <c r="J146" s="119"/>
      <c r="K146" s="119"/>
      <c r="L146" s="162"/>
      <c r="M146" s="207"/>
    </row>
    <row r="147" spans="1:13" ht="12.75" customHeight="1" thickBot="1" x14ac:dyDescent="0.25">
      <c r="A147" s="122"/>
      <c r="B147" s="166"/>
      <c r="C147" s="29"/>
      <c r="D147" s="29"/>
      <c r="E147" s="29"/>
      <c r="F147" s="29"/>
      <c r="G147" s="123"/>
      <c r="H147" s="291"/>
      <c r="I147" s="291"/>
      <c r="J147" s="124"/>
      <c r="K147" s="187"/>
      <c r="L147" s="125"/>
      <c r="M147" s="207"/>
    </row>
    <row r="148" spans="1:13" ht="12.75" customHeight="1" x14ac:dyDescent="0.2">
      <c r="A148" s="122"/>
      <c r="B148" s="54"/>
      <c r="C148" s="106"/>
      <c r="D148" s="80"/>
      <c r="E148" s="80"/>
      <c r="F148" s="69"/>
      <c r="G148" s="123"/>
      <c r="H148" s="286"/>
      <c r="I148" s="287"/>
      <c r="J148" s="124"/>
      <c r="K148" s="38"/>
      <c r="L148" s="125"/>
      <c r="M148" s="207"/>
    </row>
    <row r="149" spans="1:13" ht="12.75" customHeight="1" thickBot="1" x14ac:dyDescent="0.25">
      <c r="A149" s="122"/>
      <c r="B149" s="57"/>
      <c r="C149" s="107"/>
      <c r="D149" s="13"/>
      <c r="E149" s="13"/>
      <c r="F149" s="70"/>
      <c r="G149" s="123"/>
      <c r="H149" s="123"/>
      <c r="I149" s="123"/>
      <c r="J149" s="124"/>
      <c r="K149" s="124"/>
      <c r="L149" s="125"/>
      <c r="M149" s="207"/>
    </row>
    <row r="150" spans="1:13" ht="12.75" customHeight="1" x14ac:dyDescent="0.2">
      <c r="A150" s="122"/>
      <c r="B150" s="55"/>
      <c r="C150" s="106"/>
      <c r="D150" s="81"/>
      <c r="E150" s="81"/>
      <c r="F150" s="69"/>
      <c r="G150" s="123"/>
      <c r="H150" s="295"/>
      <c r="I150" s="296"/>
      <c r="J150" s="124"/>
      <c r="K150" s="124"/>
      <c r="L150" s="125"/>
      <c r="M150" s="207"/>
    </row>
    <row r="151" spans="1:13" ht="12.75" customHeight="1" thickBot="1" x14ac:dyDescent="0.25">
      <c r="A151" s="122"/>
      <c r="B151" s="45"/>
      <c r="C151" s="107"/>
      <c r="D151" s="15"/>
      <c r="E151" s="15"/>
      <c r="F151" s="70"/>
      <c r="G151" s="123"/>
      <c r="H151" s="289"/>
      <c r="I151" s="290"/>
      <c r="J151" s="124"/>
      <c r="K151" s="124"/>
      <c r="L151" s="125"/>
      <c r="M151" s="207"/>
    </row>
    <row r="152" spans="1:13" ht="12.75" customHeight="1" x14ac:dyDescent="0.2">
      <c r="A152" s="122"/>
      <c r="B152" s="42"/>
      <c r="C152" s="106"/>
      <c r="D152" s="81"/>
      <c r="E152" s="81"/>
      <c r="F152" s="69"/>
      <c r="G152" s="123"/>
      <c r="H152" s="123"/>
      <c r="I152" s="123"/>
      <c r="J152" s="124"/>
      <c r="K152" s="124"/>
      <c r="L152" s="125"/>
      <c r="M152" s="207"/>
    </row>
    <row r="153" spans="1:13" ht="12.75" customHeight="1" thickBot="1" x14ac:dyDescent="0.25">
      <c r="A153" s="122"/>
      <c r="B153" s="43"/>
      <c r="C153" s="107"/>
      <c r="D153" s="15"/>
      <c r="E153" s="15"/>
      <c r="F153" s="72"/>
      <c r="G153" s="123"/>
      <c r="H153" s="282"/>
      <c r="I153" s="283"/>
      <c r="J153" s="124"/>
      <c r="K153" s="124"/>
      <c r="L153" s="125"/>
      <c r="M153" s="207"/>
    </row>
    <row r="154" spans="1:13" ht="12.75" customHeight="1" x14ac:dyDescent="0.2">
      <c r="A154" s="122"/>
      <c r="B154" s="44"/>
      <c r="C154" s="106"/>
      <c r="D154" s="81"/>
      <c r="E154" s="81"/>
      <c r="F154" s="69"/>
      <c r="G154" s="123"/>
      <c r="H154" s="289"/>
      <c r="I154" s="290"/>
      <c r="J154" s="124"/>
      <c r="K154" s="124"/>
      <c r="L154" s="125"/>
      <c r="M154" s="207"/>
    </row>
    <row r="155" spans="1:13" ht="12.75" customHeight="1" thickBot="1" x14ac:dyDescent="0.25">
      <c r="A155" s="122"/>
      <c r="B155" s="45"/>
      <c r="C155" s="107"/>
      <c r="D155" s="15"/>
      <c r="E155" s="15"/>
      <c r="F155" s="70"/>
      <c r="G155" s="123"/>
      <c r="H155" s="123"/>
      <c r="I155" s="123"/>
      <c r="J155" s="124"/>
      <c r="K155" s="124"/>
      <c r="L155" s="125"/>
      <c r="M155" s="207"/>
    </row>
    <row r="156" spans="1:13" ht="12.75" customHeight="1" x14ac:dyDescent="0.2">
      <c r="A156" s="122"/>
      <c r="B156" s="123"/>
      <c r="C156" s="123"/>
      <c r="D156" s="123"/>
      <c r="E156" s="123"/>
      <c r="F156" s="123"/>
      <c r="G156" s="123"/>
      <c r="H156" s="46"/>
      <c r="I156" s="38"/>
      <c r="J156" s="195"/>
      <c r="K156" s="192"/>
      <c r="L156" s="144"/>
      <c r="M156" s="207"/>
    </row>
    <row r="157" spans="1:13" ht="12.75" customHeight="1" x14ac:dyDescent="0.2">
      <c r="A157" s="122"/>
      <c r="B157" s="123"/>
      <c r="C157" s="123"/>
      <c r="D157" s="123"/>
      <c r="E157" s="123"/>
      <c r="F157" s="123"/>
      <c r="G157" s="123"/>
      <c r="H157" s="47"/>
      <c r="I157" s="38"/>
      <c r="J157" s="195"/>
      <c r="K157" s="192"/>
      <c r="L157" s="144"/>
      <c r="M157" s="207"/>
    </row>
    <row r="158" spans="1:13" ht="12.75" customHeight="1" thickBot="1" x14ac:dyDescent="0.25">
      <c r="A158" s="127"/>
      <c r="B158" s="130"/>
      <c r="C158" s="130"/>
      <c r="D158" s="130"/>
      <c r="E158" s="130"/>
      <c r="F158" s="130"/>
      <c r="G158" s="130"/>
      <c r="H158" s="130"/>
      <c r="I158" s="130"/>
      <c r="J158" s="130"/>
      <c r="K158" s="130"/>
      <c r="L158" s="163"/>
      <c r="M158" s="207"/>
    </row>
    <row r="159" spans="1:13" ht="12.75" customHeight="1" thickBot="1" x14ac:dyDescent="0.25">
      <c r="A159" s="167"/>
      <c r="B159" s="108"/>
      <c r="C159" s="108"/>
      <c r="D159" s="108"/>
      <c r="E159" s="108"/>
      <c r="F159" s="108"/>
      <c r="G159" s="108"/>
      <c r="H159" s="108"/>
      <c r="I159" s="108"/>
      <c r="J159" s="108"/>
      <c r="K159" s="108"/>
      <c r="L159" s="133"/>
      <c r="M159" s="207"/>
    </row>
    <row r="160" spans="1:13" ht="12.75" customHeight="1" thickBot="1" x14ac:dyDescent="0.25">
      <c r="A160" s="111"/>
      <c r="B160" s="112"/>
      <c r="C160" s="62"/>
      <c r="D160" s="112"/>
      <c r="E160" s="112"/>
      <c r="F160" s="112"/>
      <c r="G160" s="112"/>
      <c r="H160" s="295"/>
      <c r="I160" s="296"/>
      <c r="J160" s="112"/>
      <c r="K160" s="112"/>
      <c r="L160" s="134"/>
      <c r="M160" s="207"/>
    </row>
    <row r="161" spans="1:13" ht="12.75" customHeight="1" x14ac:dyDescent="0.2">
      <c r="A161" s="111"/>
      <c r="B161" s="54"/>
      <c r="C161" s="18"/>
      <c r="D161" s="112"/>
      <c r="E161" s="112"/>
      <c r="F161" s="112"/>
      <c r="G161" s="112"/>
      <c r="H161" s="289"/>
      <c r="I161" s="290"/>
      <c r="J161" s="112"/>
      <c r="K161" s="112"/>
      <c r="L161" s="134"/>
      <c r="M161" s="207"/>
    </row>
    <row r="162" spans="1:13" ht="12.75" customHeight="1" thickBot="1" x14ac:dyDescent="0.25">
      <c r="A162" s="111"/>
      <c r="B162" s="43"/>
      <c r="C162" s="19"/>
      <c r="D162" s="112"/>
      <c r="E162" s="112"/>
      <c r="F162" s="112"/>
      <c r="G162" s="112"/>
      <c r="H162" s="112"/>
      <c r="I162" s="112"/>
      <c r="J162" s="112"/>
      <c r="K162" s="112"/>
      <c r="L162" s="134"/>
      <c r="M162" s="207"/>
    </row>
    <row r="163" spans="1:13" ht="12.75" customHeight="1" x14ac:dyDescent="0.2">
      <c r="A163" s="111"/>
      <c r="B163" s="55"/>
      <c r="C163" s="20"/>
      <c r="D163" s="112"/>
      <c r="E163" s="112"/>
      <c r="F163" s="112"/>
      <c r="G163" s="112"/>
      <c r="H163" s="282"/>
      <c r="I163" s="283"/>
      <c r="J163" s="112"/>
      <c r="K163" s="112"/>
      <c r="L163" s="134"/>
      <c r="M163" s="207"/>
    </row>
    <row r="164" spans="1:13" ht="12.75" customHeight="1" thickBot="1" x14ac:dyDescent="0.25">
      <c r="A164" s="111"/>
      <c r="B164" s="45"/>
      <c r="C164" s="21"/>
      <c r="D164" s="112"/>
      <c r="E164" s="112"/>
      <c r="F164" s="112"/>
      <c r="G164" s="112"/>
      <c r="H164" s="289"/>
      <c r="I164" s="290"/>
      <c r="J164" s="112"/>
      <c r="K164" s="112"/>
      <c r="L164" s="134"/>
      <c r="M164" s="207"/>
    </row>
    <row r="165" spans="1:13" ht="12.75" customHeight="1" x14ac:dyDescent="0.2">
      <c r="A165" s="111"/>
      <c r="B165" s="56"/>
      <c r="C165" s="18"/>
      <c r="D165" s="112"/>
      <c r="E165" s="112"/>
      <c r="F165" s="112"/>
      <c r="G165" s="112"/>
      <c r="H165" s="289"/>
      <c r="I165" s="290"/>
      <c r="J165" s="112"/>
      <c r="K165" s="112"/>
      <c r="L165" s="134"/>
      <c r="M165" s="207"/>
    </row>
    <row r="166" spans="1:13" ht="12.75" customHeight="1" thickBot="1" x14ac:dyDescent="0.25">
      <c r="A166" s="111"/>
      <c r="B166" s="43"/>
      <c r="C166" s="19"/>
      <c r="D166" s="112"/>
      <c r="E166" s="112"/>
      <c r="F166" s="112"/>
      <c r="G166" s="112"/>
      <c r="H166" s="112"/>
      <c r="I166" s="112"/>
      <c r="J166" s="112"/>
      <c r="K166" s="112"/>
      <c r="L166" s="134"/>
      <c r="M166" s="207"/>
    </row>
    <row r="167" spans="1:13" ht="12.75" customHeight="1" x14ac:dyDescent="0.2">
      <c r="A167" s="111"/>
      <c r="B167" s="55"/>
      <c r="C167" s="20"/>
      <c r="D167" s="112"/>
      <c r="E167" s="112"/>
      <c r="F167" s="112"/>
      <c r="G167" s="112"/>
      <c r="H167" s="112"/>
      <c r="I167" s="112"/>
      <c r="J167" s="112"/>
      <c r="K167" s="112"/>
      <c r="L167" s="134"/>
      <c r="M167" s="207"/>
    </row>
    <row r="168" spans="1:13" ht="12.75" customHeight="1" thickBot="1" x14ac:dyDescent="0.25">
      <c r="A168" s="111"/>
      <c r="B168" s="45"/>
      <c r="C168" s="21"/>
      <c r="D168" s="112"/>
      <c r="E168" s="112"/>
      <c r="F168" s="112"/>
      <c r="G168" s="112"/>
      <c r="H168" s="47"/>
      <c r="I168" s="38"/>
      <c r="J168" s="189"/>
      <c r="K168" s="189"/>
      <c r="L168" s="134"/>
      <c r="M168" s="207"/>
    </row>
    <row r="169" spans="1:13" ht="12.75" customHeight="1" x14ac:dyDescent="0.2">
      <c r="A169" s="111"/>
      <c r="B169" s="56"/>
      <c r="C169" s="18"/>
      <c r="D169" s="112"/>
      <c r="E169" s="112"/>
      <c r="F169" s="112"/>
      <c r="G169" s="112"/>
      <c r="H169" s="112"/>
      <c r="I169" s="112"/>
      <c r="J169" s="112"/>
      <c r="K169" s="112"/>
      <c r="L169" s="134"/>
      <c r="M169" s="207"/>
    </row>
    <row r="170" spans="1:13" ht="12.75" customHeight="1" thickBot="1" x14ac:dyDescent="0.25">
      <c r="A170" s="111"/>
      <c r="B170" s="57"/>
      <c r="C170" s="19"/>
      <c r="D170" s="112"/>
      <c r="E170" s="112"/>
      <c r="F170" s="112"/>
      <c r="G170" s="112"/>
      <c r="H170" s="112"/>
      <c r="I170" s="112"/>
      <c r="J170" s="112"/>
      <c r="K170" s="112"/>
      <c r="L170" s="134"/>
      <c r="M170" s="207"/>
    </row>
    <row r="171" spans="1:13" ht="12.75" customHeight="1" x14ac:dyDescent="0.2">
      <c r="A171" s="111"/>
      <c r="B171" s="55"/>
      <c r="C171" s="20"/>
      <c r="D171" s="112"/>
      <c r="E171" s="112"/>
      <c r="F171" s="112"/>
      <c r="G171" s="112"/>
      <c r="H171" s="112"/>
      <c r="I171" s="112"/>
      <c r="J171" s="112"/>
      <c r="K171" s="112"/>
      <c r="L171" s="151"/>
      <c r="M171" s="207"/>
    </row>
    <row r="172" spans="1:13" ht="12.75" customHeight="1" thickBot="1" x14ac:dyDescent="0.25">
      <c r="A172" s="111"/>
      <c r="B172" s="45"/>
      <c r="C172" s="21"/>
      <c r="D172" s="112"/>
      <c r="E172" s="112"/>
      <c r="F172" s="112"/>
      <c r="G172" s="112"/>
      <c r="H172" s="112"/>
      <c r="I172" s="112"/>
      <c r="J172" s="112"/>
      <c r="K172" s="112"/>
      <c r="L172" s="134"/>
      <c r="M172" s="207"/>
    </row>
    <row r="173" spans="1:13" ht="12.75" customHeight="1" x14ac:dyDescent="0.2">
      <c r="A173" s="111"/>
      <c r="B173" s="56"/>
      <c r="C173" s="18"/>
      <c r="D173" s="112"/>
      <c r="E173" s="112"/>
      <c r="F173" s="112"/>
      <c r="G173" s="112"/>
      <c r="H173" s="112"/>
      <c r="I173" s="112"/>
      <c r="J173" s="112"/>
      <c r="K173" s="112"/>
      <c r="L173" s="134"/>
      <c r="M173" s="207"/>
    </row>
    <row r="174" spans="1:13" ht="12.75" customHeight="1" thickBot="1" x14ac:dyDescent="0.25">
      <c r="A174" s="111"/>
      <c r="B174" s="53"/>
      <c r="C174" s="21"/>
      <c r="D174" s="112"/>
      <c r="E174" s="112"/>
      <c r="F174" s="112"/>
      <c r="G174" s="112"/>
      <c r="H174" s="112"/>
      <c r="I174" s="112"/>
      <c r="J174" s="112"/>
      <c r="K174" s="112"/>
      <c r="L174" s="134"/>
      <c r="M174" s="207"/>
    </row>
    <row r="175" spans="1:13" ht="12.75" customHeight="1" thickBot="1" x14ac:dyDescent="0.25">
      <c r="A175" s="115"/>
      <c r="B175" s="116"/>
      <c r="C175" s="116"/>
      <c r="D175" s="116"/>
      <c r="E175" s="116"/>
      <c r="F175" s="116"/>
      <c r="G175" s="116"/>
      <c r="H175" s="116"/>
      <c r="I175" s="116"/>
      <c r="J175" s="116"/>
      <c r="K175" s="116"/>
      <c r="L175" s="138"/>
      <c r="M175" s="207"/>
    </row>
    <row r="176" spans="1:13" ht="12.75" customHeight="1" thickBot="1" x14ac:dyDescent="0.25">
      <c r="A176" s="168"/>
      <c r="B176" s="119"/>
      <c r="C176" s="119"/>
      <c r="D176" s="119"/>
      <c r="E176" s="119"/>
      <c r="F176" s="119"/>
      <c r="G176" s="119"/>
      <c r="H176" s="119"/>
      <c r="I176" s="119"/>
      <c r="J176" s="119"/>
      <c r="K176" s="119"/>
      <c r="L176" s="162"/>
      <c r="M176" s="207"/>
    </row>
    <row r="177" spans="1:13" ht="12.75" customHeight="1" thickBot="1" x14ac:dyDescent="0.25">
      <c r="A177" s="122"/>
      <c r="B177" s="123"/>
      <c r="C177" s="29"/>
      <c r="D177" s="29"/>
      <c r="E177" s="123"/>
      <c r="F177" s="123"/>
      <c r="G177" s="123"/>
      <c r="H177" s="284"/>
      <c r="I177" s="285"/>
      <c r="J177" s="123"/>
      <c r="K177" s="187"/>
      <c r="L177" s="126"/>
      <c r="M177" s="207"/>
    </row>
    <row r="178" spans="1:13" ht="12.75" customHeight="1" x14ac:dyDescent="0.2">
      <c r="A178" s="122"/>
      <c r="B178" s="48"/>
      <c r="C178" s="12"/>
      <c r="D178" s="106"/>
      <c r="E178" s="123"/>
      <c r="F178" s="123"/>
      <c r="G178" s="123"/>
      <c r="H178" s="286"/>
      <c r="I178" s="287"/>
      <c r="J178" s="123"/>
      <c r="K178" s="38"/>
      <c r="L178" s="126"/>
      <c r="M178" s="207"/>
    </row>
    <row r="179" spans="1:13" ht="12.75" customHeight="1" thickBot="1" x14ac:dyDescent="0.25">
      <c r="A179" s="122"/>
      <c r="B179" s="49"/>
      <c r="C179" s="13"/>
      <c r="D179" s="107"/>
      <c r="E179" s="123"/>
      <c r="F179" s="123"/>
      <c r="G179" s="123"/>
      <c r="H179" s="123"/>
      <c r="I179" s="123"/>
      <c r="J179" s="123"/>
      <c r="K179" s="123"/>
      <c r="L179" s="126"/>
      <c r="M179" s="207"/>
    </row>
    <row r="180" spans="1:13" ht="12.75" customHeight="1" x14ac:dyDescent="0.2">
      <c r="A180" s="122"/>
      <c r="B180" s="50"/>
      <c r="C180" s="14"/>
      <c r="D180" s="106"/>
      <c r="E180" s="123"/>
      <c r="F180" s="123"/>
      <c r="G180" s="123"/>
      <c r="H180" s="46"/>
      <c r="I180" s="38"/>
      <c r="J180" s="193"/>
      <c r="K180" s="193"/>
      <c r="L180" s="154"/>
      <c r="M180" s="207"/>
    </row>
    <row r="181" spans="1:13" ht="12.75" customHeight="1" thickBot="1" x14ac:dyDescent="0.25">
      <c r="A181" s="122"/>
      <c r="B181" s="51"/>
      <c r="C181" s="15"/>
      <c r="D181" s="107"/>
      <c r="E181" s="123"/>
      <c r="F181" s="123"/>
      <c r="G181" s="123"/>
      <c r="H181" s="47"/>
      <c r="I181" s="38"/>
      <c r="J181" s="193"/>
      <c r="K181" s="193"/>
      <c r="L181" s="154"/>
      <c r="M181" s="207"/>
    </row>
    <row r="182" spans="1:13" ht="12.75" customHeight="1" x14ac:dyDescent="0.2">
      <c r="A182" s="122"/>
      <c r="B182" s="52"/>
      <c r="C182" s="12"/>
      <c r="D182" s="106"/>
      <c r="E182" s="123"/>
      <c r="F182" s="123"/>
      <c r="G182" s="123"/>
      <c r="H182" s="123"/>
      <c r="I182" s="123"/>
      <c r="J182" s="123"/>
      <c r="K182" s="123"/>
      <c r="L182" s="126"/>
      <c r="M182" s="207"/>
    </row>
    <row r="183" spans="1:13" ht="12.75" customHeight="1" thickBot="1" x14ac:dyDescent="0.25">
      <c r="A183" s="122"/>
      <c r="B183" s="49"/>
      <c r="C183" s="13"/>
      <c r="D183" s="107"/>
      <c r="E183" s="123"/>
      <c r="F183" s="123"/>
      <c r="G183" s="123"/>
      <c r="H183" s="123"/>
      <c r="I183" s="123"/>
      <c r="J183" s="123"/>
      <c r="K183" s="123"/>
      <c r="L183" s="126"/>
      <c r="M183" s="207"/>
    </row>
    <row r="184" spans="1:13" ht="12.75" customHeight="1" x14ac:dyDescent="0.2">
      <c r="A184" s="122"/>
      <c r="B184" s="50"/>
      <c r="C184" s="14"/>
      <c r="D184" s="106"/>
      <c r="E184" s="123"/>
      <c r="F184" s="123"/>
      <c r="G184" s="123"/>
      <c r="H184" s="123"/>
      <c r="I184" s="123"/>
      <c r="J184" s="123"/>
      <c r="K184" s="123"/>
      <c r="L184" s="126"/>
      <c r="M184" s="207"/>
    </row>
    <row r="185" spans="1:13" ht="12.75" customHeight="1" thickBot="1" x14ac:dyDescent="0.25">
      <c r="A185" s="122"/>
      <c r="B185" s="51"/>
      <c r="C185" s="15"/>
      <c r="D185" s="107"/>
      <c r="E185" s="123"/>
      <c r="F185" s="123"/>
      <c r="G185" s="123"/>
      <c r="H185" s="123"/>
      <c r="I185" s="123"/>
      <c r="J185" s="123"/>
      <c r="K185" s="123"/>
      <c r="L185" s="126"/>
      <c r="M185" s="207"/>
    </row>
    <row r="186" spans="1:13" ht="12.75" customHeight="1" thickBot="1" x14ac:dyDescent="0.25">
      <c r="A186" s="127"/>
      <c r="B186" s="130"/>
      <c r="C186" s="130"/>
      <c r="D186" s="130"/>
      <c r="E186" s="130"/>
      <c r="F186" s="130"/>
      <c r="G186" s="130"/>
      <c r="H186" s="130"/>
      <c r="I186" s="130"/>
      <c r="J186" s="130"/>
      <c r="K186" s="130"/>
      <c r="L186" s="163"/>
      <c r="M186" s="207"/>
    </row>
    <row r="187" spans="1:13" ht="12.75" customHeight="1" thickBot="1" x14ac:dyDescent="0.25">
      <c r="A187" s="167"/>
      <c r="B187" s="108"/>
      <c r="C187" s="108"/>
      <c r="D187" s="108"/>
      <c r="E187" s="108"/>
      <c r="F187" s="108"/>
      <c r="G187" s="108"/>
      <c r="H187" s="108"/>
      <c r="I187" s="108"/>
      <c r="J187" s="108"/>
      <c r="K187" s="108"/>
      <c r="L187" s="133"/>
      <c r="M187" s="207"/>
    </row>
    <row r="188" spans="1:13" ht="12.75" customHeight="1" thickBot="1" x14ac:dyDescent="0.25">
      <c r="A188" s="111"/>
      <c r="B188" s="112"/>
      <c r="C188" s="29"/>
      <c r="D188" s="29"/>
      <c r="E188" s="112"/>
      <c r="F188" s="112"/>
      <c r="G188" s="112"/>
      <c r="H188" s="284"/>
      <c r="I188" s="285"/>
      <c r="J188" s="112"/>
      <c r="K188" s="187"/>
      <c r="L188" s="134"/>
      <c r="M188" s="207"/>
    </row>
    <row r="189" spans="1:13" ht="12.75" customHeight="1" x14ac:dyDescent="0.2">
      <c r="A189" s="111"/>
      <c r="B189" s="48"/>
      <c r="C189" s="12"/>
      <c r="D189" s="106"/>
      <c r="E189" s="112"/>
      <c r="F189" s="112"/>
      <c r="G189" s="112"/>
      <c r="H189" s="286"/>
      <c r="I189" s="287"/>
      <c r="J189" s="112"/>
      <c r="K189" s="38"/>
      <c r="L189" s="134"/>
      <c r="M189" s="207"/>
    </row>
    <row r="190" spans="1:13" ht="12.75" customHeight="1" thickBot="1" x14ac:dyDescent="0.25">
      <c r="A190" s="111"/>
      <c r="B190" s="49"/>
      <c r="C190" s="13"/>
      <c r="D190" s="107"/>
      <c r="E190" s="112"/>
      <c r="F190" s="112"/>
      <c r="G190" s="112"/>
      <c r="H190" s="112"/>
      <c r="I190" s="112"/>
      <c r="J190" s="112"/>
      <c r="K190" s="112"/>
      <c r="L190" s="134"/>
      <c r="M190" s="207"/>
    </row>
    <row r="191" spans="1:13" ht="12.75" customHeight="1" x14ac:dyDescent="0.2">
      <c r="A191" s="111"/>
      <c r="B191" s="50"/>
      <c r="C191" s="14"/>
      <c r="D191" s="106"/>
      <c r="E191" s="112"/>
      <c r="F191" s="112"/>
      <c r="G191" s="112"/>
      <c r="H191" s="46"/>
      <c r="I191" s="38"/>
      <c r="J191" s="189"/>
      <c r="K191" s="189"/>
      <c r="L191" s="151"/>
      <c r="M191" s="207"/>
    </row>
    <row r="192" spans="1:13" ht="12.75" customHeight="1" thickBot="1" x14ac:dyDescent="0.25">
      <c r="A192" s="111"/>
      <c r="B192" s="51"/>
      <c r="C192" s="15"/>
      <c r="D192" s="107"/>
      <c r="E192" s="112"/>
      <c r="F192" s="112"/>
      <c r="G192" s="112"/>
      <c r="H192" s="47"/>
      <c r="I192" s="38"/>
      <c r="J192" s="189"/>
      <c r="K192" s="189"/>
      <c r="L192" s="151"/>
      <c r="M192" s="207"/>
    </row>
    <row r="193" spans="1:13" ht="12.75" customHeight="1" x14ac:dyDescent="0.2">
      <c r="A193" s="111"/>
      <c r="B193" s="52"/>
      <c r="C193" s="12"/>
      <c r="D193" s="106"/>
      <c r="E193" s="112"/>
      <c r="F193" s="112"/>
      <c r="G193" s="112"/>
      <c r="H193" s="112"/>
      <c r="I193" s="112"/>
      <c r="J193" s="112"/>
      <c r="K193" s="112"/>
      <c r="L193" s="134"/>
      <c r="M193" s="207"/>
    </row>
    <row r="194" spans="1:13" ht="12.75" customHeight="1" thickBot="1" x14ac:dyDescent="0.25">
      <c r="A194" s="111"/>
      <c r="B194" s="49"/>
      <c r="C194" s="13"/>
      <c r="D194" s="107"/>
      <c r="E194" s="112"/>
      <c r="F194" s="112"/>
      <c r="G194" s="112"/>
      <c r="H194" s="112"/>
      <c r="I194" s="112"/>
      <c r="J194" s="112"/>
      <c r="K194" s="112"/>
      <c r="L194" s="134"/>
      <c r="M194" s="207"/>
    </row>
    <row r="195" spans="1:13" ht="12.75" customHeight="1" x14ac:dyDescent="0.2">
      <c r="A195" s="111"/>
      <c r="B195" s="50"/>
      <c r="C195" s="14"/>
      <c r="D195" s="106"/>
      <c r="E195" s="112"/>
      <c r="F195" s="112"/>
      <c r="G195" s="112"/>
      <c r="H195" s="112"/>
      <c r="I195" s="112"/>
      <c r="J195" s="112"/>
      <c r="K195" s="112"/>
      <c r="L195" s="134"/>
      <c r="M195" s="207"/>
    </row>
    <row r="196" spans="1:13" ht="12.75" customHeight="1" thickBot="1" x14ac:dyDescent="0.25">
      <c r="A196" s="111"/>
      <c r="B196" s="51"/>
      <c r="C196" s="15"/>
      <c r="D196" s="107"/>
      <c r="E196" s="112"/>
      <c r="F196" s="112"/>
      <c r="G196" s="112"/>
      <c r="H196" s="112"/>
      <c r="I196" s="112"/>
      <c r="J196" s="112"/>
      <c r="K196" s="112"/>
      <c r="L196" s="134"/>
      <c r="M196" s="207"/>
    </row>
    <row r="197" spans="1:13" ht="12.75" customHeight="1" thickBot="1" x14ac:dyDescent="0.25">
      <c r="A197" s="115"/>
      <c r="B197" s="116"/>
      <c r="C197" s="116"/>
      <c r="D197" s="116"/>
      <c r="E197" s="116"/>
      <c r="F197" s="116"/>
      <c r="G197" s="116"/>
      <c r="H197" s="116"/>
      <c r="I197" s="116"/>
      <c r="J197" s="116"/>
      <c r="K197" s="116"/>
      <c r="L197" s="138"/>
      <c r="M197" s="207"/>
    </row>
    <row r="198" spans="1:13" ht="12.75" customHeight="1" thickBot="1" x14ac:dyDescent="0.25">
      <c r="A198" s="168"/>
      <c r="B198" s="119"/>
      <c r="C198" s="119"/>
      <c r="D198" s="119"/>
      <c r="E198" s="119"/>
      <c r="F198" s="119"/>
      <c r="G198" s="119"/>
      <c r="H198" s="119"/>
      <c r="I198" s="119"/>
      <c r="J198" s="119"/>
      <c r="K198" s="119"/>
      <c r="L198" s="162"/>
      <c r="M198" s="207"/>
    </row>
    <row r="199" spans="1:13" ht="12.75" customHeight="1" thickBot="1" x14ac:dyDescent="0.25">
      <c r="A199" s="122"/>
      <c r="B199" s="123"/>
      <c r="C199" s="29"/>
      <c r="D199" s="29"/>
      <c r="E199" s="123"/>
      <c r="F199" s="123"/>
      <c r="G199" s="123"/>
      <c r="H199" s="284"/>
      <c r="I199" s="285"/>
      <c r="J199" s="123"/>
      <c r="K199" s="187"/>
      <c r="L199" s="126"/>
      <c r="M199" s="207"/>
    </row>
    <row r="200" spans="1:13" ht="12.75" customHeight="1" x14ac:dyDescent="0.2">
      <c r="A200" s="122"/>
      <c r="B200" s="48"/>
      <c r="C200" s="12"/>
      <c r="D200" s="106"/>
      <c r="E200" s="123"/>
      <c r="F200" s="123"/>
      <c r="G200" s="123"/>
      <c r="H200" s="286"/>
      <c r="I200" s="287"/>
      <c r="J200" s="123"/>
      <c r="K200" s="38"/>
      <c r="L200" s="126"/>
      <c r="M200" s="207"/>
    </row>
    <row r="201" spans="1:13" ht="12.75" customHeight="1" thickBot="1" x14ac:dyDescent="0.25">
      <c r="A201" s="122"/>
      <c r="B201" s="49"/>
      <c r="C201" s="13"/>
      <c r="D201" s="107"/>
      <c r="E201" s="123"/>
      <c r="F201" s="123"/>
      <c r="G201" s="123"/>
      <c r="H201" s="123"/>
      <c r="I201" s="123"/>
      <c r="J201" s="123"/>
      <c r="K201" s="123"/>
      <c r="L201" s="126"/>
      <c r="M201" s="207"/>
    </row>
    <row r="202" spans="1:13" ht="12.75" customHeight="1" x14ac:dyDescent="0.2">
      <c r="A202" s="122"/>
      <c r="B202" s="50"/>
      <c r="C202" s="14"/>
      <c r="D202" s="106"/>
      <c r="E202" s="123"/>
      <c r="F202" s="123"/>
      <c r="G202" s="123"/>
      <c r="H202" s="46"/>
      <c r="I202" s="38"/>
      <c r="J202" s="193"/>
      <c r="K202" s="193"/>
      <c r="L202" s="154"/>
      <c r="M202" s="207"/>
    </row>
    <row r="203" spans="1:13" ht="12.75" customHeight="1" thickBot="1" x14ac:dyDescent="0.25">
      <c r="A203" s="122"/>
      <c r="B203" s="51"/>
      <c r="C203" s="15"/>
      <c r="D203" s="107"/>
      <c r="E203" s="123"/>
      <c r="F203" s="123"/>
      <c r="G203" s="123"/>
      <c r="H203" s="47"/>
      <c r="I203" s="38"/>
      <c r="J203" s="193"/>
      <c r="K203" s="193"/>
      <c r="L203" s="154"/>
      <c r="M203" s="207"/>
    </row>
    <row r="204" spans="1:13" ht="12.75" customHeight="1" x14ac:dyDescent="0.2">
      <c r="A204" s="122"/>
      <c r="B204" s="52"/>
      <c r="C204" s="12"/>
      <c r="D204" s="106"/>
      <c r="E204" s="123"/>
      <c r="F204" s="123"/>
      <c r="G204" s="123"/>
      <c r="H204" s="123"/>
      <c r="I204" s="123"/>
      <c r="J204" s="123"/>
      <c r="K204" s="123"/>
      <c r="L204" s="126"/>
      <c r="M204" s="207"/>
    </row>
    <row r="205" spans="1:13" ht="12.75" customHeight="1" thickBot="1" x14ac:dyDescent="0.25">
      <c r="A205" s="122"/>
      <c r="B205" s="49"/>
      <c r="C205" s="13"/>
      <c r="D205" s="107"/>
      <c r="E205" s="123"/>
      <c r="F205" s="123"/>
      <c r="G205" s="123"/>
      <c r="H205" s="123"/>
      <c r="I205" s="123"/>
      <c r="J205" s="123"/>
      <c r="K205" s="123"/>
      <c r="L205" s="126"/>
      <c r="M205" s="207"/>
    </row>
    <row r="206" spans="1:13" ht="12.75" customHeight="1" x14ac:dyDescent="0.2">
      <c r="A206" s="122"/>
      <c r="B206" s="50"/>
      <c r="C206" s="14"/>
      <c r="D206" s="106"/>
      <c r="E206" s="123"/>
      <c r="F206" s="123"/>
      <c r="G206" s="123"/>
      <c r="H206" s="123"/>
      <c r="I206" s="123"/>
      <c r="J206" s="123"/>
      <c r="K206" s="123"/>
      <c r="L206" s="126"/>
      <c r="M206" s="207"/>
    </row>
    <row r="207" spans="1:13" ht="12.75" customHeight="1" thickBot="1" x14ac:dyDescent="0.25">
      <c r="A207" s="122"/>
      <c r="B207" s="51"/>
      <c r="C207" s="15"/>
      <c r="D207" s="107"/>
      <c r="E207" s="123"/>
      <c r="F207" s="123"/>
      <c r="G207" s="123"/>
      <c r="H207" s="123"/>
      <c r="I207" s="123"/>
      <c r="J207" s="123"/>
      <c r="K207" s="123"/>
      <c r="L207" s="126"/>
      <c r="M207" s="207"/>
    </row>
    <row r="208" spans="1:13" ht="12.75" customHeight="1" thickBot="1" x14ac:dyDescent="0.25">
      <c r="A208" s="127"/>
      <c r="B208" s="130"/>
      <c r="C208" s="130"/>
      <c r="D208" s="130"/>
      <c r="E208" s="130"/>
      <c r="F208" s="130"/>
      <c r="G208" s="130"/>
      <c r="H208" s="130"/>
      <c r="I208" s="130"/>
      <c r="J208" s="130"/>
      <c r="K208" s="130"/>
      <c r="L208" s="163"/>
      <c r="M208" s="207"/>
    </row>
  </sheetData>
  <sheetProtection pivotTables="0"/>
  <mergeCells count="80">
    <mergeCell ref="H199:I199"/>
    <mergeCell ref="H200:I200"/>
    <mergeCell ref="H177:I177"/>
    <mergeCell ref="H178:I178"/>
    <mergeCell ref="H188:I188"/>
    <mergeCell ref="H189:I189"/>
    <mergeCell ref="H161:I161"/>
    <mergeCell ref="H163:I163"/>
    <mergeCell ref="H164:I164"/>
    <mergeCell ref="H165:I165"/>
    <mergeCell ref="H150:I150"/>
    <mergeCell ref="H151:I151"/>
    <mergeCell ref="H153:I153"/>
    <mergeCell ref="H154:I154"/>
    <mergeCell ref="H160:I160"/>
    <mergeCell ref="H118:I118"/>
    <mergeCell ref="H120:I120"/>
    <mergeCell ref="H121:I121"/>
    <mergeCell ref="H147:I147"/>
    <mergeCell ref="H148:I148"/>
    <mergeCell ref="H127:I127"/>
    <mergeCell ref="H128:I128"/>
    <mergeCell ref="H130:I130"/>
    <mergeCell ref="H131:I131"/>
    <mergeCell ref="H137:I137"/>
    <mergeCell ref="H138:I138"/>
    <mergeCell ref="H140:I140"/>
    <mergeCell ref="H141:I141"/>
    <mergeCell ref="H107:I107"/>
    <mergeCell ref="H108:I108"/>
    <mergeCell ref="H110:I110"/>
    <mergeCell ref="H111:I111"/>
    <mergeCell ref="H117:I117"/>
    <mergeCell ref="H100:I100"/>
    <mergeCell ref="H101:I101"/>
    <mergeCell ref="H13:I13"/>
    <mergeCell ref="H14:I14"/>
    <mergeCell ref="H16:I16"/>
    <mergeCell ref="H99:I99"/>
    <mergeCell ref="H97:I97"/>
    <mergeCell ref="H17:I17"/>
    <mergeCell ref="H18:I18"/>
    <mergeCell ref="H73:I73"/>
    <mergeCell ref="H74:I74"/>
    <mergeCell ref="H86:I86"/>
    <mergeCell ref="H87:I87"/>
    <mergeCell ref="H93:I93"/>
    <mergeCell ref="H94:I94"/>
    <mergeCell ref="H96:I96"/>
    <mergeCell ref="H70:I70"/>
    <mergeCell ref="H71:I71"/>
    <mergeCell ref="H83:I83"/>
    <mergeCell ref="H84:I84"/>
    <mergeCell ref="H67:I67"/>
    <mergeCell ref="H68:I68"/>
    <mergeCell ref="H80:I80"/>
    <mergeCell ref="H81:I81"/>
    <mergeCell ref="H60:I60"/>
    <mergeCell ref="H55:I55"/>
    <mergeCell ref="H61:I61"/>
    <mergeCell ref="H57:I57"/>
    <mergeCell ref="H58:I58"/>
    <mergeCell ref="H48:I48"/>
    <mergeCell ref="H54:I54"/>
    <mergeCell ref="H25:I25"/>
    <mergeCell ref="H27:I27"/>
    <mergeCell ref="H44:I44"/>
    <mergeCell ref="H45:I45"/>
    <mergeCell ref="H47:I47"/>
    <mergeCell ref="H28:I28"/>
    <mergeCell ref="H30:I30"/>
    <mergeCell ref="H31:I31"/>
    <mergeCell ref="H41:I41"/>
    <mergeCell ref="H42:I42"/>
    <mergeCell ref="H24:I24"/>
    <mergeCell ref="C1:D1"/>
    <mergeCell ref="H7:I7"/>
    <mergeCell ref="H10:I10"/>
    <mergeCell ref="H8:I8"/>
    <mergeCell ref="H11:I11"/>
  </mergeCells>
  <conditionalFormatting sqref="M101:M112">
    <cfRule type="expression" dxfId="21" priority="134" stopIfTrue="1">
      <formula>IF(OR(#REF!="",#REF!=$O$2),TRUE,FALSE)</formula>
    </cfRule>
  </conditionalFormatting>
  <conditionalFormatting sqref="K199">
    <cfRule type="cellIs" dxfId="20" priority="2" operator="equal">
      <formula>0</formula>
    </cfRule>
  </conditionalFormatting>
  <conditionalFormatting sqref="K7">
    <cfRule type="cellIs" dxfId="19" priority="6" operator="equal">
      <formula>0</formula>
    </cfRule>
  </conditionalFormatting>
  <conditionalFormatting sqref="K147">
    <cfRule type="cellIs" dxfId="18" priority="5" operator="equal">
      <formula>0</formula>
    </cfRule>
  </conditionalFormatting>
  <conditionalFormatting sqref="K177">
    <cfRule type="cellIs" dxfId="17" priority="4" operator="equal">
      <formula>0</formula>
    </cfRule>
  </conditionalFormatting>
  <conditionalFormatting sqref="K188">
    <cfRule type="cellIs" dxfId="16" priority="3" operator="equal">
      <formula>0</formula>
    </cfRule>
  </conditionalFormatting>
  <conditionalFormatting sqref="M126:M132">
    <cfRule type="expression" dxfId="15" priority="1" stopIfTrue="1">
      <formula>IF(OR(#REF!="",#REF!=$O$2),TRUE,FALSE)</formula>
    </cfRule>
  </conditionalFormatting>
  <dataValidations count="30">
    <dataValidation type="list" allowBlank="1" showInputMessage="1" showErrorMessage="1" sqref="I115 I135">
      <formula1>$Y$2:$Y$3</formula1>
    </dataValidation>
    <dataValidation type="list" allowBlank="1" showInputMessage="1" showErrorMessage="1" sqref="I168 I191:I192 I156:I157 I123:I124 I113:I114 I103:I104 I89:I90 I33 I76:I77 I63:I64 I50:I51 I180:I181 I202:I203 I143:I144 I133:I134">
      <formula1>$I$2:$I$3</formula1>
    </dataValidation>
    <dataValidation type="list" allowBlank="1" showInputMessage="1" showErrorMessage="1" sqref="D4">
      <formula1>#REF!</formula1>
    </dataValidation>
    <dataValidation type="list" allowBlank="1" showInputMessage="1" showErrorMessage="1" sqref="H148:I148">
      <formula1>#REF!</formula1>
    </dataValidation>
    <dataValidation type="list" allowBlank="1" showInputMessage="1" showErrorMessage="1" sqref="H8:I8">
      <formula1>#REF!</formula1>
    </dataValidation>
    <dataValidation type="list" allowBlank="1" showInputMessage="1" showErrorMessage="1" sqref="H42:I42">
      <formula1>#REF!</formula1>
    </dataValidation>
    <dataValidation type="list" allowBlank="1" showInputMessage="1" showErrorMessage="1" sqref="H55:I55">
      <formula1>#REF!</formula1>
    </dataValidation>
    <dataValidation type="list" allowBlank="1" showInputMessage="1" showErrorMessage="1" sqref="H68:I68">
      <formula1>#REF!</formula1>
    </dataValidation>
    <dataValidation type="list" allowBlank="1" showInputMessage="1" showErrorMessage="1" sqref="H81:I81">
      <formula1>#REF!</formula1>
    </dataValidation>
    <dataValidation type="list" allowBlank="1" showInputMessage="1" showErrorMessage="1" sqref="H94:I94">
      <formula1>#REF!</formula1>
    </dataValidation>
    <dataValidation type="list" allowBlank="1" showInputMessage="1" showErrorMessage="1" sqref="H14:I14 I20:I21 H28:I28 H45:I45 H58:I58 H71:I71 H84:I84 H97:I97 H108:I108 H118:I118 H151:I151 K200 K8 K148 K178 K189 H161 H128:I128 H138:I138">
      <formula1>#REF!</formula1>
    </dataValidation>
    <dataValidation type="list" allowBlank="1" showInputMessage="1" showErrorMessage="1" sqref="H31:I31">
      <formula1>#REF!</formula1>
    </dataValidation>
    <dataValidation type="list" allowBlank="1" showInputMessage="1" showErrorMessage="1" sqref="H48:I48">
      <formula1>#REF!</formula1>
    </dataValidation>
    <dataValidation type="list" allowBlank="1" showInputMessage="1" showErrorMessage="1" sqref="H61:I61">
      <formula1>#REF!</formula1>
    </dataValidation>
    <dataValidation type="list" allowBlank="1" showInputMessage="1" showErrorMessage="1" sqref="H74:I74">
      <formula1>#REF!</formula1>
    </dataValidation>
    <dataValidation type="list" allowBlank="1" showInputMessage="1" showErrorMessage="1" sqref="H87:I87">
      <formula1>#REF!</formula1>
    </dataValidation>
    <dataValidation type="list" allowBlank="1" showInputMessage="1" showErrorMessage="1" sqref="H100:I100">
      <formula1>#REF!</formula1>
    </dataValidation>
    <dataValidation type="list" allowBlank="1" showInputMessage="1" showErrorMessage="1" sqref="H101:I101">
      <formula1>#REF!</formula1>
    </dataValidation>
    <dataValidation type="list" allowBlank="1" showInputMessage="1" showErrorMessage="1" sqref="H111:I111 H131:I131">
      <formula1>#REF!</formula1>
    </dataValidation>
    <dataValidation type="list" allowBlank="1" showInputMessage="1" showErrorMessage="1" sqref="H121:I121 H141:I141">
      <formula1>#REF!</formula1>
    </dataValidation>
    <dataValidation type="list" allowBlank="1" showInputMessage="1" showErrorMessage="1" sqref="H154:I154">
      <formula1>#REF!</formula1>
    </dataValidation>
    <dataValidation type="list" allowBlank="1" showInputMessage="1" showErrorMessage="1" sqref="H164">
      <formula1>#REF!</formula1>
    </dataValidation>
    <dataValidation type="list" allowBlank="1" showInputMessage="1" showErrorMessage="1" sqref="H165">
      <formula1>#REF!</formula1>
    </dataValidation>
    <dataValidation type="list" allowBlank="1" showInputMessage="1" showErrorMessage="1" sqref="H178:I178">
      <formula1>#REF!</formula1>
    </dataValidation>
    <dataValidation type="list" allowBlank="1" showInputMessage="1" showErrorMessage="1" sqref="H189:I189">
      <formula1>#REF!</formula1>
    </dataValidation>
    <dataValidation type="list" allowBlank="1" showInputMessage="1" showErrorMessage="1" sqref="H200:I200">
      <formula1>#REF!</formula1>
    </dataValidation>
    <dataValidation type="list" allowBlank="1" showInputMessage="1" showErrorMessage="1" sqref="H25:I25">
      <formula1>#REF!</formula1>
    </dataValidation>
    <dataValidation type="list" allowBlank="1" showInputMessage="1" showErrorMessage="1" sqref="H17:I17">
      <formula1>#REF!</formula1>
    </dataValidation>
    <dataValidation type="list" allowBlank="1" showInputMessage="1" showErrorMessage="1" sqref="H18:I18">
      <formula1>#REF!</formula1>
    </dataValidation>
    <dataValidation type="list" allowBlank="1" showInputMessage="1" showErrorMessage="1" sqref="H11:I11">
      <formula1>#REF!</formula1>
    </dataValidation>
  </dataValidations>
  <hyperlinks>
    <hyperlink ref="C1:D1" location="notice!A1" display="Cliques → ICI ←"/>
  </hyperlinks>
  <pageMargins left="0.78740157499999996" right="0.78740157499999996" top="0.984251969" bottom="0.984251969" header="0.5" footer="0.5"/>
  <pageSetup paperSize="9" orientation="portrait" r:id="rId1"/>
  <headerFooter alignWithMargins="0"/>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V108"/>
  <sheetViews>
    <sheetView topLeftCell="A4" zoomScale="85" zoomScaleNormal="85" workbookViewId="0">
      <selection activeCell="C70" sqref="C70"/>
    </sheetView>
  </sheetViews>
  <sheetFormatPr baseColWidth="10" defaultColWidth="9.140625" defaultRowHeight="12.75" x14ac:dyDescent="0.2"/>
  <cols>
    <col min="1" max="1" width="6.28515625" style="3" customWidth="1"/>
    <col min="2" max="2" width="32.28515625" style="3" customWidth="1"/>
    <col min="3" max="3" width="14.7109375" style="3" customWidth="1"/>
    <col min="4" max="4" width="17" style="3" customWidth="1"/>
    <col min="5" max="5" width="15.7109375" style="3" customWidth="1"/>
    <col min="6" max="6" width="11.42578125" style="3" customWidth="1"/>
    <col min="7" max="8" width="12.42578125" style="3" customWidth="1"/>
    <col min="9" max="9" width="16.5703125" style="3" customWidth="1"/>
    <col min="10" max="10" width="10.85546875" style="3" customWidth="1"/>
    <col min="11" max="11" width="14.140625" style="3" customWidth="1"/>
    <col min="12" max="12" width="10.7109375" style="3" customWidth="1"/>
    <col min="13" max="13" width="11.5703125" style="3" customWidth="1"/>
    <col min="14" max="14" width="10.28515625" style="3" customWidth="1"/>
    <col min="15" max="15" width="9.140625" style="3"/>
    <col min="16" max="16" width="23.28515625" style="2" customWidth="1"/>
    <col min="17" max="17" width="9.140625" style="2"/>
    <col min="18" max="20" width="11.28515625" style="2" bestFit="1" customWidth="1"/>
    <col min="21" max="21" width="10.140625" style="2" customWidth="1"/>
    <col min="22" max="28" width="10.140625" style="3" bestFit="1" customWidth="1"/>
    <col min="29" max="50" width="9.140625" style="3"/>
    <col min="51" max="51" width="20.7109375" style="3" bestFit="1" customWidth="1"/>
    <col min="52" max="53" width="9.140625" style="3"/>
    <col min="54" max="54" width="11.5703125" style="3" bestFit="1" customWidth="1"/>
    <col min="55" max="55" width="13.85546875" style="3" bestFit="1" customWidth="1"/>
    <col min="56" max="57" width="9.140625" style="3"/>
    <col min="58" max="58" width="12.5703125" style="3" customWidth="1"/>
    <col min="59" max="59" width="12" style="3" customWidth="1"/>
    <col min="60" max="60" width="12.5703125" style="3" customWidth="1"/>
    <col min="61" max="61" width="16.7109375" style="3" bestFit="1" customWidth="1"/>
    <col min="62" max="62" width="9.28515625" style="3" bestFit="1" customWidth="1"/>
    <col min="63" max="16384" width="9.140625" style="3"/>
  </cols>
  <sheetData>
    <row r="1" spans="1:22" s="2" customFormat="1" x14ac:dyDescent="0.2">
      <c r="A1" s="1"/>
      <c r="B1" s="139" t="s">
        <v>53</v>
      </c>
      <c r="C1" s="292" t="s">
        <v>8</v>
      </c>
      <c r="D1" s="293"/>
      <c r="E1" s="5"/>
      <c r="F1" s="34"/>
      <c r="J1" s="22"/>
      <c r="N1" s="3"/>
      <c r="O1" s="10"/>
      <c r="P1" s="10"/>
      <c r="Q1" s="10"/>
      <c r="R1" s="10"/>
      <c r="S1" s="10"/>
      <c r="T1" s="10"/>
      <c r="U1" s="10"/>
      <c r="V1" s="10"/>
    </row>
    <row r="2" spans="1:22" s="2" customFormat="1" x14ac:dyDescent="0.2">
      <c r="E2" s="5"/>
      <c r="F2" s="34"/>
      <c r="G2" s="5"/>
      <c r="H2" s="5"/>
      <c r="I2" s="31"/>
      <c r="J2" s="31"/>
      <c r="K2" s="5"/>
      <c r="L2" s="5"/>
      <c r="O2" s="10"/>
      <c r="P2" s="10"/>
      <c r="Q2" s="10"/>
      <c r="R2" s="10"/>
      <c r="S2" s="10"/>
      <c r="T2" s="10"/>
      <c r="U2" s="10"/>
      <c r="V2" s="10"/>
    </row>
    <row r="3" spans="1:22" s="2" customFormat="1" ht="12.75" customHeight="1" x14ac:dyDescent="0.2">
      <c r="B3" s="310" t="s">
        <v>33</v>
      </c>
      <c r="C3" s="311"/>
      <c r="D3" s="312"/>
      <c r="E3" s="5"/>
      <c r="F3" s="9"/>
      <c r="G3" s="5"/>
      <c r="H3" s="5"/>
      <c r="I3" s="5"/>
      <c r="J3" s="5"/>
      <c r="K3" s="5"/>
      <c r="L3" s="5"/>
      <c r="M3" s="10"/>
      <c r="O3" s="10"/>
      <c r="P3" s="10"/>
      <c r="Q3" s="10"/>
      <c r="R3" s="10"/>
      <c r="S3" s="10"/>
      <c r="T3" s="10"/>
      <c r="U3" s="10"/>
      <c r="V3" s="10"/>
    </row>
    <row r="4" spans="1:22" s="2" customFormat="1" x14ac:dyDescent="0.2">
      <c r="G4" s="5"/>
      <c r="H4" s="5"/>
      <c r="I4" s="5"/>
      <c r="J4" s="5"/>
      <c r="K4" s="5"/>
      <c r="L4" s="5"/>
      <c r="M4" s="10"/>
      <c r="O4" s="10"/>
      <c r="P4" s="10"/>
      <c r="Q4" s="10"/>
      <c r="R4" s="10"/>
      <c r="S4" s="10"/>
      <c r="T4" s="10"/>
      <c r="U4" s="10"/>
      <c r="V4" s="10"/>
    </row>
    <row r="5" spans="1:22" s="2" customFormat="1" x14ac:dyDescent="0.2">
      <c r="B5" s="313" t="s">
        <v>15</v>
      </c>
      <c r="C5" s="314"/>
      <c r="E5" s="71"/>
      <c r="F5" s="5"/>
      <c r="G5" s="5"/>
      <c r="H5" s="5"/>
      <c r="I5" s="5"/>
      <c r="J5" s="5"/>
      <c r="K5" s="5"/>
      <c r="L5" s="5"/>
      <c r="M5" s="10"/>
      <c r="O5" s="34"/>
      <c r="P5" s="10"/>
      <c r="Q5" s="10"/>
      <c r="R5" s="10"/>
      <c r="S5" s="10"/>
      <c r="T5" s="10"/>
      <c r="U5" s="10"/>
      <c r="V5" s="10"/>
    </row>
    <row r="6" spans="1:22" s="2" customFormat="1" x14ac:dyDescent="0.2">
      <c r="B6" s="289" t="s">
        <v>3</v>
      </c>
      <c r="C6" s="290"/>
      <c r="I6" s="5"/>
      <c r="J6" s="5"/>
      <c r="M6" s="10"/>
      <c r="O6" s="34"/>
      <c r="P6" s="10"/>
      <c r="Q6" s="10"/>
      <c r="R6" s="10"/>
      <c r="S6" s="10"/>
      <c r="T6" s="10"/>
      <c r="U6" s="10"/>
      <c r="V6" s="10"/>
    </row>
    <row r="7" spans="1:22" s="2" customFormat="1" ht="13.5" thickBot="1" x14ac:dyDescent="0.25">
      <c r="B7" s="169"/>
      <c r="C7" s="171"/>
      <c r="I7" s="5"/>
      <c r="J7" s="5"/>
      <c r="M7" s="10"/>
      <c r="O7" s="34"/>
      <c r="P7" s="10"/>
      <c r="Q7" s="10"/>
      <c r="R7" s="10"/>
      <c r="S7" s="10"/>
      <c r="T7" s="10"/>
      <c r="U7" s="10"/>
      <c r="V7" s="10"/>
    </row>
    <row r="8" spans="1:22" s="2" customFormat="1" ht="36" customHeight="1" thickBot="1" x14ac:dyDescent="0.25">
      <c r="B8" s="64"/>
      <c r="C8" s="63" t="s">
        <v>58</v>
      </c>
      <c r="D8" s="82" t="s">
        <v>59</v>
      </c>
      <c r="E8" s="31"/>
      <c r="F8" s="30" t="s">
        <v>12</v>
      </c>
      <c r="G8" s="82" t="s">
        <v>13</v>
      </c>
      <c r="H8" s="71"/>
      <c r="I8" s="5"/>
      <c r="J8" s="5"/>
      <c r="O8" s="10"/>
      <c r="P8" s="10"/>
      <c r="Q8" s="10"/>
      <c r="R8" s="10"/>
      <c r="S8" s="10"/>
      <c r="T8" s="10"/>
      <c r="U8" s="10"/>
      <c r="V8" s="10"/>
    </row>
    <row r="9" spans="1:22" s="2" customFormat="1" x14ac:dyDescent="0.2">
      <c r="B9" s="17" t="e">
        <f>IF(C9="invalide","","orge (t)")</f>
        <v>#REF!</v>
      </c>
      <c r="C9" s="88" t="e">
        <f>IF(B6="","invalide",(VLOOKUP(#REF!,#REF!,9,FALSE)*SUM(#REF!)+VLOOKUP(#REF!,#REF!,9,FALSE)*SUM(#REF!)+VLOOKUP(#REF!,#REF!,9,FALSE)*SUM(#REF!)+VLOOKUP(#REF!,#REF!,6,FALSE)*SUM(#REF!)+VLOOKUP(#REF!,#REF!,7,FALSE)*SUM(#REF!)+VLOOKUP(#REF!,#REF!,5,FALSE)*SUM(#REF!)+VLOOKUP(#REF!,#REF!,6,FALSE)*SUM(#REF!)+VLOOKUP(#REF!,#REF!,6,FALSE)*SUM(#REF!)+VLOOKUP(#REF!,#REF!,9,FALSE)*SUM(#REF!)+VLOOKUP(#REF!,#REF!,6,FALSE)*SUM(#REF!)+VLOOKUP(#REF!,#REF!,6,FALSE)*SUM(#REF!)+VLOOKUP(#REF!,#REF!,6,FALSE)*SUM(#REF!)+VLOOKUP(#REF!,#REF!,6,FALSE)*SUM(#REF!)+VLOOKUP(#REF!,#REF!,6,FALSE)*SUM(#REF!)+VLOOKUP(#REF!,#REF!,6,FALSE)*SUM(#REF!))/1000)</f>
        <v>#REF!</v>
      </c>
      <c r="D9" s="180" t="e">
        <f>IF(B6="",0,IF(C9-#REF!&lt;0,0,C9-#REF!))</f>
        <v>#REF!</v>
      </c>
      <c r="E9" s="31"/>
      <c r="F9" s="242"/>
      <c r="G9" s="25" t="e">
        <f>F9*D9</f>
        <v>#REF!</v>
      </c>
      <c r="H9" s="31"/>
      <c r="I9" s="5"/>
      <c r="J9" s="5"/>
      <c r="P9" s="10"/>
      <c r="Q9" s="10"/>
      <c r="R9" s="10"/>
      <c r="S9" s="10"/>
      <c r="T9" s="10"/>
      <c r="U9" s="10"/>
      <c r="V9" s="10"/>
    </row>
    <row r="10" spans="1:22" s="2" customFormat="1" x14ac:dyDescent="0.2">
      <c r="B10" s="90" t="e">
        <f>IF(C10="invalide","","blé (t)")</f>
        <v>#REF!</v>
      </c>
      <c r="C10" s="174" t="e">
        <f>IF(B6="","invalide",(VLOOKUP(#REF!,#REF!,9,FALSE)*SUM(#REF!)+VLOOKUP(#REF!,#REF!,9,FALSE)*SUM(#REF!)+VLOOKUP(#REF!,#REF!,9,FALSE)*SUM(#REF!)+VLOOKUP(#REF!,#REF!,6,FALSE)*SUM(#REF!)+VLOOKUP(#REF!,#REF!,7,FALSE)*SUM(#REF!)+VLOOKUP(#REF!,#REF!,5,FALSE)*SUM(#REF!)+VLOOKUP(#REF!,#REF!,5,FALSE)*SUM(#REF!)+VLOOKUP(#REF!,#REF!,5,FALSE)*SUM(#REF!)+VLOOKUP(#REF!,#REF!,6,FALSE)*SUM(#REF!)+VLOOKUP(#REF!,#REF!,6,FALSE)*SUM(#REF!)+VLOOKUP(#REF!,#REF!,9,FALSE)*SUM(#REF!)+VLOOKUP(#REF!,#REF!,5,FALSE)*SUM(#REF!)+VLOOKUP(#REF!,#REF!,5,FALSE)*SUM(#REF!))/1000)</f>
        <v>#REF!</v>
      </c>
      <c r="D10" s="181" t="e">
        <f>IF(B6="",0,IF(C10-#REF!&lt;0,0,C10-#REF!))</f>
        <v>#REF!</v>
      </c>
      <c r="E10" s="31"/>
      <c r="F10" s="243"/>
      <c r="G10" s="27" t="e">
        <f t="shared" ref="G10:G38" si="0">F10*D10</f>
        <v>#REF!</v>
      </c>
      <c r="H10" s="31"/>
      <c r="I10" s="5"/>
      <c r="J10" s="5"/>
      <c r="P10" s="10"/>
      <c r="Q10" s="10"/>
      <c r="R10" s="10"/>
      <c r="S10" s="10"/>
      <c r="T10" s="10"/>
      <c r="U10" s="10"/>
      <c r="V10" s="10"/>
    </row>
    <row r="11" spans="1:22" s="2" customFormat="1" x14ac:dyDescent="0.2">
      <c r="B11" s="90" t="e">
        <f>IF(C11="invalide","","triticale (t)")</f>
        <v>#REF!</v>
      </c>
      <c r="C11" s="174" t="e">
        <f>IF(B6="","invalide",(VLOOKUP(#REF!,#REF!,9)*SUM(#REF!)+VLOOKUP(#REF!,#REF!,9)*SUM(#REF!)+VLOOKUP(#REF!,#REF!,9)*SUM(#REF!)+VLOOKUP(#REF!,#REF!,6)*SUM(#REF!)+VLOOKUP(#REF!,#REF!,7)*SUM(#REF!)+VLOOKUP(#REF!,#REF!,5)*SUM(#REF!)+VLOOKUP(#REF!,#REF!,5)*SUM(#REF!)+VLOOKUP(#REF!,#REF!,5)*SUM(#REF!)+VLOOKUP(#REF!,#REF!,6)*SUM(#REF!)+VLOOKUP(#REF!,#REF!,6)*SUM(#REF!)+VLOOKUP(#REF!,#REF!,9)*SUM(#REF!)+VLOOKUP(#REF!,#REF!,5)*SUM(#REF!)+VLOOKUP(#REF!,#REF!,5)*SUM(#REF!)+VLOOKUP(#REF!,#REF!,6)*SUM(#REF!)+VLOOKUP(#REF!,#REF!,6)*SUM(#REF!)+VLOOKUP(#REF!,#REF!,6)*SUM(#REF!)+VLOOKUP(#REF!,#REF!,6)*SUM(#REF!)+VLOOKUP(#REF!,#REF!,6)*SUM(#REF!)+VLOOKUP(#REF!,#REF!,6)*SUM(#REF!)+VLOOKUP(#REF!,#REF!,5)*7+VLOOKUP(#REF!,#REF!,5)*7)/1000)</f>
        <v>#REF!</v>
      </c>
      <c r="D11" s="181" t="e">
        <f>IF(B6="",0,IF(C11-#REF!&lt;0,0,C11-#REF!))</f>
        <v>#REF!</v>
      </c>
      <c r="E11" s="31"/>
      <c r="F11" s="243"/>
      <c r="G11" s="27" t="e">
        <f t="shared" si="0"/>
        <v>#REF!</v>
      </c>
      <c r="H11" s="31"/>
      <c r="I11" s="31"/>
      <c r="P11" s="10"/>
      <c r="Q11" s="10"/>
      <c r="R11" s="10"/>
      <c r="S11" s="10"/>
      <c r="T11" s="10"/>
      <c r="U11" s="10"/>
      <c r="V11" s="10"/>
    </row>
    <row r="12" spans="1:22" s="2" customFormat="1" x14ac:dyDescent="0.2">
      <c r="B12" s="90" t="e">
        <f>IF(C12="invalide","","seigle (t)")</f>
        <v>#REF!</v>
      </c>
      <c r="C12" s="174" t="e">
        <f>IF(B6="","invalide",(VLOOKUP(#REF!,#REF!,7)*SUM(#REF!))/1000)</f>
        <v>#REF!</v>
      </c>
      <c r="D12" s="181" t="e">
        <f>IF(B6="",0,IF(C12-#REF!&lt;0,0,C12-#REF!))</f>
        <v>#REF!</v>
      </c>
      <c r="E12" s="31"/>
      <c r="F12" s="243"/>
      <c r="G12" s="27" t="e">
        <f t="shared" si="0"/>
        <v>#REF!</v>
      </c>
      <c r="H12" s="31"/>
      <c r="I12" s="31"/>
      <c r="O12" s="10"/>
      <c r="P12" s="10"/>
      <c r="Q12" s="10"/>
      <c r="R12" s="10"/>
      <c r="S12" s="10"/>
      <c r="T12" s="10"/>
      <c r="U12" s="10"/>
      <c r="V12" s="10"/>
    </row>
    <row r="13" spans="1:22" s="2" customFormat="1" x14ac:dyDescent="0.2">
      <c r="B13" s="90" t="e">
        <f>IF(C13="invalide","",IF(OR(animaux!D4=#REF!,animaux!D4=#REF!,animaux!D4=#REF!),"Colza (t)","canola (t)"))</f>
        <v>#REF!</v>
      </c>
      <c r="C13" s="174" t="e">
        <f>IF(B6="","invalide",IF(COUNTIF(#REF!,#REF!)&gt;=1,(VLOOKUP(#REF!,#REF!,9)*SUM(#REF!)+VLOOKUP(#REF!,#REF!,9)*SUM(#REF!)+VLOOKUP(#REF!,#REF!,9)*SUM(#REF!)+VLOOKUP(#REF!,#REF!,7)*SUM(#REF!)+VLOOKUP(#REF!,#REF!,6)*SUM(#REF!)+VLOOKUP(#REF!,#REF!,6)*SUM(#REF!)+VLOOKUP(#REF!,#REF!,5)*SUM(#REF!))/1000,(VLOOKUP(#REF!,#REF!,9)*SUM(#REF!)+VLOOKUP(#REF!,#REF!,9)*SUM(#REF!)+VLOOKUP(#REF!,#REF!,9)*SUM(#REF!)+VLOOKUP(#REF!,#REF!,7)*SUM(#REF!)+VLOOKUP(#REF!,#REF!,6)*SUM(#REF!)+VLOOKUP(#REF!,#REF!,6)*SUM(#REF!)+VLOOKUP(#REF!,#REF!,5)*SUM(#REF!))/1000))</f>
        <v>#REF!</v>
      </c>
      <c r="D13" s="181" t="e">
        <f>IF(B6="",0,IF(C13="","",IF(C13-#REF!&lt;0,0,C13-#REF!)))</f>
        <v>#REF!</v>
      </c>
      <c r="E13" s="31"/>
      <c r="F13" s="243"/>
      <c r="G13" s="27" t="e">
        <f t="shared" si="0"/>
        <v>#REF!</v>
      </c>
      <c r="H13" s="31"/>
      <c r="I13" s="31"/>
      <c r="O13" s="87"/>
      <c r="P13" s="10"/>
      <c r="Q13" s="10"/>
      <c r="R13" s="10"/>
      <c r="S13" s="10"/>
      <c r="T13" s="10"/>
      <c r="U13" s="10"/>
      <c r="V13" s="10"/>
    </row>
    <row r="14" spans="1:22" s="2" customFormat="1" x14ac:dyDescent="0.2">
      <c r="B14" s="90" t="e">
        <f>IF(C14="invalide","","fèverole (t)")</f>
        <v>#REF!</v>
      </c>
      <c r="C14" s="174" t="e">
        <f>IF(B6="","invalide",(#REF!*SUM(Q2:Q26))/1000)</f>
        <v>#REF!</v>
      </c>
      <c r="D14" s="181" t="e">
        <f>IF(B6="",0,IF(C14-#REF!&lt;0,0,C14-#REF!))</f>
        <v>#REF!</v>
      </c>
      <c r="E14" s="31"/>
      <c r="F14" s="243"/>
      <c r="G14" s="27" t="e">
        <f t="shared" si="0"/>
        <v>#REF!</v>
      </c>
      <c r="H14" s="31"/>
      <c r="I14" s="31"/>
      <c r="O14" s="10"/>
      <c r="P14" s="10"/>
      <c r="Q14" s="10"/>
      <c r="R14" s="10"/>
      <c r="S14" s="10"/>
      <c r="T14" s="10"/>
      <c r="U14" s="10"/>
      <c r="V14" s="10"/>
    </row>
    <row r="15" spans="1:22" s="2" customFormat="1" x14ac:dyDescent="0.2">
      <c r="B15" s="90" t="e">
        <f>IF(C15="invalide","","soja (t)")</f>
        <v>#REF!</v>
      </c>
      <c r="C15" s="174" t="e">
        <f>IF(B6="","invalide",(#REF!*SUM(R2:R26)+#REF!*SUM(S2:S26)+(#REF!)*SUM(Q2:Q26)+#REF!*SUM(S2:S26))/1000)</f>
        <v>#REF!</v>
      </c>
      <c r="D15" s="181" t="e">
        <f>IF(B6="",0,IF(C15-#REF!&lt;0,0,C15-#REF!))</f>
        <v>#REF!</v>
      </c>
      <c r="E15" s="31"/>
      <c r="F15" s="243"/>
      <c r="G15" s="27" t="e">
        <f t="shared" si="0"/>
        <v>#REF!</v>
      </c>
      <c r="H15" s="31"/>
      <c r="I15" s="31"/>
      <c r="O15" s="10"/>
      <c r="P15" s="10"/>
      <c r="Q15" s="10"/>
      <c r="R15" s="10"/>
      <c r="S15" s="10"/>
      <c r="T15" s="10"/>
      <c r="U15" s="10"/>
      <c r="V15" s="10"/>
    </row>
    <row r="16" spans="1:22" s="2" customFormat="1" x14ac:dyDescent="0.2">
      <c r="B16" s="26" t="e">
        <f>IF(C16="invalide","","tourteau de colza (t)")</f>
        <v>#REF!</v>
      </c>
      <c r="C16" s="174" t="e">
        <f>IF(B6="","invalide",(#REF!*SUM(R2:R26)+(#REF!+#REF!)*SUM(U2:U26)+#REF!*SUM(Q2:Q26)+#REF!*SUM(S2:S26))/1000)</f>
        <v>#REF!</v>
      </c>
      <c r="D16" s="181" t="e">
        <f>IF(B6="",0,IF(C16-#REF!&lt;0,0,C16-#REF!))</f>
        <v>#REF!</v>
      </c>
      <c r="E16" s="31"/>
      <c r="F16" s="243"/>
      <c r="G16" s="27" t="e">
        <f t="shared" si="0"/>
        <v>#REF!</v>
      </c>
      <c r="H16" s="31"/>
      <c r="I16" s="31"/>
      <c r="O16" s="10"/>
      <c r="P16" s="10"/>
      <c r="Q16" s="10"/>
      <c r="R16" s="10"/>
      <c r="S16" s="10"/>
      <c r="T16" s="10"/>
      <c r="U16" s="10"/>
      <c r="V16" s="10"/>
    </row>
    <row r="17" spans="2:22" s="2" customFormat="1" x14ac:dyDescent="0.2">
      <c r="B17" s="26" t="e">
        <f>IF(C17="invalide","","foin (t)")</f>
        <v>#REF!</v>
      </c>
      <c r="C17" s="174" t="e">
        <f>IF(B6="","invalide",(#REF!*SUM(R2:R26)+#REF!*SUM(S2:S26)+#REF!*SUM(T2:T26)+(#REF!+#REF!)*SUM(U2:U26)+#REF!*SUM(Q2:Q26)+#REF!*SUM(S2:S26)+(#REF!+#REF!+#REF!+#REF!+#REF!+#REF!)*SUM(coût!V2:V26))/1000)</f>
        <v>#REF!</v>
      </c>
      <c r="D17" s="181" t="e">
        <f>IF(B6="",0,IF(C17-(#REF!+#REF!+#REF!)&lt;0,0,C17-(#REF!+#REF!+#REF!)))</f>
        <v>#REF!</v>
      </c>
      <c r="E17" s="31"/>
      <c r="F17" s="243"/>
      <c r="G17" s="27" t="e">
        <f t="shared" si="0"/>
        <v>#REF!</v>
      </c>
      <c r="H17" s="31"/>
      <c r="I17" s="31"/>
      <c r="O17" s="10"/>
      <c r="P17" s="10"/>
      <c r="Q17" s="10"/>
      <c r="R17" s="10"/>
      <c r="S17" s="10"/>
      <c r="T17" s="10"/>
      <c r="U17" s="10"/>
      <c r="V17" s="10"/>
    </row>
    <row r="18" spans="2:22" s="2" customFormat="1" x14ac:dyDescent="0.2">
      <c r="B18" s="68" t="e">
        <f>IF(C18="invalide","","minéraux &amp; vitamines (kg)")</f>
        <v>#REF!</v>
      </c>
      <c r="C18" s="174" t="e">
        <f>IF(B6="","invalide",(#REF!*SUM(R2:R26)+#REF!*SUM(S2:S26)+#REF!*SUM(T2:T26)+(#REF!+#REF!)*SUM(U2:U26)+(#REF!+#REF!+#REF!+#REF!+#REF!)*SUM(Q2:Q26)+#REF!*SUM(S2:S26))+SUM(#REF!)+(#REF!+#REF!+#REF!)*SUM(coût!V2:V26))</f>
        <v>#REF!</v>
      </c>
      <c r="D18" s="181" t="e">
        <f>IF(B6="",0,IF(C18-(#REF!+#REF!)&lt;0,0,C18-(#REF!+#REF!)))</f>
        <v>#REF!</v>
      </c>
      <c r="E18" s="31"/>
      <c r="F18" s="244">
        <v>1.38</v>
      </c>
      <c r="G18" s="27" t="e">
        <f t="shared" si="0"/>
        <v>#REF!</v>
      </c>
      <c r="H18" s="31"/>
      <c r="I18" s="31"/>
      <c r="O18" s="10"/>
      <c r="P18" s="10"/>
      <c r="Q18" s="10"/>
      <c r="R18" s="10"/>
      <c r="S18" s="10"/>
      <c r="T18" s="10"/>
      <c r="U18" s="10"/>
      <c r="V18" s="10"/>
    </row>
    <row r="19" spans="2:22" s="2" customFormat="1" x14ac:dyDescent="0.2">
      <c r="B19" s="68" t="e">
        <f>IF(C19="invalide","","maïs ensilé (t)")</f>
        <v>#REF!</v>
      </c>
      <c r="C19" s="174" t="e">
        <f>IF(B6="","invalide",(#REF!*SUM(R2:R26)+#REF!*SUM(T2:T26)+#REF!*SUM(U2:U26))/1000)</f>
        <v>#REF!</v>
      </c>
      <c r="D19" s="181" t="e">
        <f>IF(B6="",0,IF(C19-#REF!&lt;0,0,C19-#REF!))</f>
        <v>#REF!</v>
      </c>
      <c r="E19" s="31"/>
      <c r="F19" s="243"/>
      <c r="G19" s="27" t="e">
        <f t="shared" si="0"/>
        <v>#REF!</v>
      </c>
      <c r="H19" s="31"/>
      <c r="I19" s="31"/>
      <c r="O19" s="10"/>
      <c r="P19" s="10"/>
      <c r="Q19" s="10"/>
      <c r="R19" s="10"/>
      <c r="S19" s="10"/>
      <c r="T19" s="10"/>
      <c r="U19" s="10"/>
      <c r="V19" s="10"/>
    </row>
    <row r="20" spans="2:22" s="2" customFormat="1" x14ac:dyDescent="0.2">
      <c r="B20" s="68" t="e">
        <f>IF(C20="invalide","","concentré bovin (kg)")</f>
        <v>#REF!</v>
      </c>
      <c r="C20" s="174" t="e">
        <f>IF(B6="","invalide",#REF!*(SUM(R2:R26)))</f>
        <v>#REF!</v>
      </c>
      <c r="D20" s="181" t="e">
        <f>IF(B6="",0,IF(C20-(#REF!+#REF!)&lt;0,0,C20-(#REF!+#REF!)))</f>
        <v>#REF!</v>
      </c>
      <c r="E20" s="31"/>
      <c r="F20" s="244">
        <v>1.07</v>
      </c>
      <c r="G20" s="27" t="e">
        <f t="shared" si="0"/>
        <v>#REF!</v>
      </c>
      <c r="H20" s="31"/>
      <c r="I20" s="31"/>
      <c r="O20" s="10"/>
      <c r="P20" s="10"/>
      <c r="Q20" s="10"/>
      <c r="R20" s="10"/>
      <c r="S20" s="10"/>
      <c r="T20" s="10"/>
      <c r="U20" s="10"/>
      <c r="V20" s="10"/>
    </row>
    <row r="21" spans="2:22" s="2" customFormat="1" x14ac:dyDescent="0.2">
      <c r="B21" s="68" t="e">
        <f>IF(C21="invalide","","eau (l)")</f>
        <v>#REF!</v>
      </c>
      <c r="C21" s="174" t="e">
        <f>IF(B6="","invalide",(#REF!+#REF!/42+#REF!+#REF!+#REF!+#REF!+#REF!+#REF!+#REF!+#REF!+#REF!+#REF!+#REF!+#REF!+#REF!+#REF!)*SUM(Q2:Q26)+SUM(#REF!))</f>
        <v>#REF!</v>
      </c>
      <c r="D21" s="181" t="e">
        <f>IF(B6="",0,IF(C21-#REF!&lt;0,0,C21-#REF!))</f>
        <v>#REF!</v>
      </c>
      <c r="E21" s="31"/>
      <c r="F21" s="245">
        <v>2.5999999999999999E-3</v>
      </c>
      <c r="G21" s="27" t="e">
        <f t="shared" si="0"/>
        <v>#REF!</v>
      </c>
      <c r="H21" s="31"/>
      <c r="I21" s="31"/>
      <c r="O21" s="10"/>
      <c r="P21" s="10"/>
      <c r="Q21" s="10"/>
      <c r="R21" s="10"/>
      <c r="S21" s="10"/>
      <c r="T21" s="10"/>
      <c r="U21" s="10"/>
      <c r="V21" s="10"/>
    </row>
    <row r="22" spans="2:22" s="2" customFormat="1" x14ac:dyDescent="0.2">
      <c r="B22" s="68" t="e">
        <f>IF(C22="invalide","","avoine (t)")</f>
        <v>#REF!</v>
      </c>
      <c r="C22" s="174" t="e">
        <f>IF(B6="","invalide",(#REF!*SUM(S2:S26)+(#REF!+#REF!+#REF!+#REF!+#REF!)*SUM(Q2:Q26)+#REF!*SUM(S2:S26)+(#REF!+#REF!+#REF!)*SUM(coût!V2:V26))/1000+SUM(#REF!))</f>
        <v>#REF!</v>
      </c>
      <c r="D22" s="181" t="e">
        <f>IF(B6="",0,IF(C22-#REF!&lt;0,0,C22-#REF!))</f>
        <v>#REF!</v>
      </c>
      <c r="E22" s="31"/>
      <c r="F22" s="243"/>
      <c r="G22" s="27" t="e">
        <f t="shared" si="0"/>
        <v>#REF!</v>
      </c>
      <c r="H22" s="31"/>
      <c r="I22" s="31"/>
      <c r="O22" s="10"/>
      <c r="P22" s="10"/>
      <c r="Q22" s="10"/>
      <c r="R22" s="10"/>
      <c r="S22" s="10"/>
      <c r="T22" s="10"/>
      <c r="U22" s="10"/>
      <c r="V22" s="10"/>
    </row>
    <row r="23" spans="2:22" s="2" customFormat="1" x14ac:dyDescent="0.2">
      <c r="B23" s="68" t="e">
        <f>IF(C23="invalide","","maïs grain (t)")</f>
        <v>#REF!</v>
      </c>
      <c r="C23" s="174" t="e">
        <f>IF(B6="","invalide",((#REF!+#REF!+#REF!+#REF!+#REF!)*SUM(Q2:Q26)+(#REF!+#REF!+#REF!)*SUM(coût!V2:V26))/1000+SUM(#REF!))</f>
        <v>#REF!</v>
      </c>
      <c r="D23" s="181" t="e">
        <f>IF(B6="",0,IF(C23-#REF!&lt;0,0,C23-#REF!))</f>
        <v>#REF!</v>
      </c>
      <c r="E23" s="31"/>
      <c r="F23" s="243"/>
      <c r="G23" s="27" t="e">
        <f t="shared" si="0"/>
        <v>#REF!</v>
      </c>
      <c r="H23" s="31"/>
      <c r="I23" s="31"/>
      <c r="O23" s="10"/>
      <c r="P23" s="10"/>
      <c r="Q23" s="10"/>
      <c r="R23" s="10"/>
      <c r="S23" s="10"/>
      <c r="T23" s="10"/>
      <c r="U23" s="10"/>
      <c r="V23" s="10"/>
    </row>
    <row r="24" spans="2:22" s="2" customFormat="1" x14ac:dyDescent="0.2">
      <c r="B24" s="74" t="e">
        <f>IF(C24="invalide","","concentré lapins (kg)")</f>
        <v>#REF!</v>
      </c>
      <c r="C24" s="174" t="e">
        <f>IF(B6="","invalide",#REF!*SUM(Q2:Q26))</f>
        <v>#REF!</v>
      </c>
      <c r="D24" s="181" t="e">
        <f>IF(B6="",0,IF(C24-(#REF!+#REF!)&lt;0,0,C24-(#REF!+#REF!)))</f>
        <v>#REF!</v>
      </c>
      <c r="E24" s="31"/>
      <c r="F24" s="244">
        <v>1.1200000000000001</v>
      </c>
      <c r="G24" s="27" t="e">
        <f t="shared" si="0"/>
        <v>#REF!</v>
      </c>
      <c r="H24" s="31"/>
      <c r="I24" s="31"/>
      <c r="O24" s="10"/>
      <c r="P24" s="10"/>
      <c r="Q24" s="10"/>
      <c r="R24" s="10"/>
      <c r="S24" s="10"/>
      <c r="T24" s="10"/>
      <c r="U24" s="10"/>
      <c r="V24" s="10"/>
    </row>
    <row r="25" spans="2:22" s="2" customFormat="1" x14ac:dyDescent="0.2">
      <c r="B25" s="74" t="e">
        <f>IF(C25="invalide","","pois (t)")</f>
        <v>#REF!</v>
      </c>
      <c r="C25" s="174" t="e">
        <f>IF(B6="","invalide",#REF!*SUM(Q2:Q26)/1000)</f>
        <v>#REF!</v>
      </c>
      <c r="D25" s="181" t="e">
        <f>IF(B6="",0,IF(C25-#REF!&lt;0,0,C25-#REF!))</f>
        <v>#REF!</v>
      </c>
      <c r="E25" s="31"/>
      <c r="F25" s="243"/>
      <c r="G25" s="27" t="e">
        <f t="shared" si="0"/>
        <v>#REF!</v>
      </c>
      <c r="H25" s="31"/>
      <c r="I25" s="31"/>
      <c r="J25" s="170"/>
      <c r="O25" s="10"/>
      <c r="P25" s="10"/>
      <c r="Q25" s="10"/>
      <c r="R25" s="10"/>
      <c r="S25" s="10"/>
      <c r="T25" s="10"/>
      <c r="U25" s="10"/>
      <c r="V25" s="10"/>
    </row>
    <row r="26" spans="2:22" s="2" customFormat="1" x14ac:dyDescent="0.2">
      <c r="B26" s="74" t="e">
        <f>IF(C26="invalide","","tourteau de tournesol (t)")</f>
        <v>#REF!</v>
      </c>
      <c r="C26" s="174" t="e">
        <f>IF(B6="","invalide",#REF!*SUM(Q2:Q26)/1000)</f>
        <v>#REF!</v>
      </c>
      <c r="D26" s="181" t="e">
        <f>IF(B6="",0,IF(C26-#REF!&lt;0,0,C26-#REF!))</f>
        <v>#REF!</v>
      </c>
      <c r="E26" s="31"/>
      <c r="F26" s="243"/>
      <c r="G26" s="27" t="e">
        <f t="shared" si="0"/>
        <v>#REF!</v>
      </c>
      <c r="H26" s="31"/>
      <c r="I26" s="31"/>
      <c r="J26" s="8"/>
      <c r="O26" s="10"/>
      <c r="P26" s="10"/>
      <c r="Q26" s="10"/>
      <c r="R26" s="10"/>
      <c r="S26" s="10"/>
      <c r="T26" s="10"/>
      <c r="U26" s="10"/>
      <c r="V26" s="10"/>
    </row>
    <row r="27" spans="2:22" s="2" customFormat="1" x14ac:dyDescent="0.2">
      <c r="B27" s="74" t="e">
        <f>IF(C27="invalide","","betterave (t)")</f>
        <v>#REF!</v>
      </c>
      <c r="C27" s="174" t="e">
        <f>IF(B6="","invalide",(#REF!*SUM(R2:R26)+#REF!*SUM(T2:T26)+#REF!*SUM(U2:U26)+#REF!*SUM(Q2:Q26))/1000)</f>
        <v>#REF!</v>
      </c>
      <c r="D27" s="181" t="e">
        <f>IF(B6="",0,IF(C27-#REF!&lt;0,0,C27-#REF!))</f>
        <v>#REF!</v>
      </c>
      <c r="E27" s="31"/>
      <c r="F27" s="243"/>
      <c r="G27" s="27" t="e">
        <f t="shared" si="0"/>
        <v>#REF!</v>
      </c>
      <c r="H27" s="31"/>
      <c r="I27" s="31"/>
      <c r="J27" s="33"/>
      <c r="O27" s="10"/>
      <c r="P27" s="10"/>
      <c r="Q27" s="10"/>
      <c r="R27" s="10"/>
      <c r="S27" s="10"/>
      <c r="T27" s="10"/>
      <c r="U27" s="10"/>
      <c r="V27" s="10"/>
    </row>
    <row r="28" spans="2:22" s="2" customFormat="1" x14ac:dyDescent="0.2">
      <c r="B28" s="74" t="e">
        <f>IF(C28="invalide","","herbe ensilée (t)")</f>
        <v>#REF!</v>
      </c>
      <c r="C28" s="174" t="e">
        <f>IF(B6="","invalide",(#REF!*SUM(R2:R26)+#REF!*SUM(T2:T26)+#REF!*SUM(U2:U26))/1000)</f>
        <v>#REF!</v>
      </c>
      <c r="D28" s="181" t="e">
        <f>IF(B6="",0,IF(C28-#REF!&lt;0,0,C28-#REF!))</f>
        <v>#REF!</v>
      </c>
      <c r="E28" s="31"/>
      <c r="F28" s="243"/>
      <c r="G28" s="27" t="e">
        <f t="shared" si="0"/>
        <v>#REF!</v>
      </c>
      <c r="H28" s="31"/>
      <c r="I28" s="31"/>
      <c r="J28" s="33"/>
      <c r="O28" s="10"/>
    </row>
    <row r="29" spans="2:22" s="2" customFormat="1" x14ac:dyDescent="0.2">
      <c r="B29" s="74" t="e">
        <f>IF(C29="invalide","","paille (t)")</f>
        <v>#REF!</v>
      </c>
      <c r="C29" s="174" t="e">
        <f>IF(B6="","invalide",IF(B6=P26,(#REF!+#REF!+#REF!+#REF!+#REF!+#REF!)*SUM(Q2:Q7)/1000+(A46+A49+A52+A55+A58+A61)+#REF!/1000,(#REF!*SUM(R2:R26)+#REF!*SUM(T2:T26)+#REF!*SUM(U2:U26)+(#REF!+#REF!+#REF!+#REF!+#REF!+#REF!)*SUM(Q2:Q26)+(#REF!+#REF!+#REF!+#REF!+#REF!+#REF!)*SUM(coût!V2:V26))/1000))</f>
        <v>#REF!</v>
      </c>
      <c r="D29" s="181" t="e">
        <f>IF(B6="",0,IF(C29-(#REF!+#REF!)&lt;0,0,C29-(#REF!+#REF!)))</f>
        <v>#REF!</v>
      </c>
      <c r="E29" s="31"/>
      <c r="F29" s="243"/>
      <c r="G29" s="27" t="e">
        <f t="shared" si="0"/>
        <v>#REF!</v>
      </c>
      <c r="H29" s="309" t="e">
        <f>"en vaccin tu payes "&amp;#REF!*10+#REF!*20+#REF!*10+#REF!*10+#REF!*1.5+#REF!*1.5+#REF!*10+#REF!*1.5+#REF!*1.5+#REF!*10+#REF!*85+#REF!*85+#REF!*85&amp;"€/an"</f>
        <v>#REF!</v>
      </c>
      <c r="I29" s="309"/>
      <c r="J29" s="309"/>
      <c r="O29" s="170"/>
      <c r="P29" s="10"/>
    </row>
    <row r="30" spans="2:22" s="2" customFormat="1" x14ac:dyDescent="0.2">
      <c r="B30" s="68" t="e">
        <f>IF(C30="invalide","","concentré porcin (kg)")</f>
        <v>#REF!</v>
      </c>
      <c r="C30" s="89" t="e">
        <f>IF(B6="","invalide",#REF!*SUM(Q2:Q26))</f>
        <v>#REF!</v>
      </c>
      <c r="D30" s="181" t="e">
        <f>IF(B6="",0,IF(C30-(#REF!+#REF!)&lt;0,0,C30-(#REF!+#REF!)))</f>
        <v>#REF!</v>
      </c>
      <c r="E30" s="31"/>
      <c r="F30" s="246">
        <v>1.1299999999999999</v>
      </c>
      <c r="G30" s="27" t="e">
        <f t="shared" si="0"/>
        <v>#REF!</v>
      </c>
      <c r="H30" s="31"/>
      <c r="J30" s="10"/>
    </row>
    <row r="31" spans="2:22" s="2" customFormat="1" x14ac:dyDescent="0.2">
      <c r="B31" s="68" t="e">
        <f>IF(C31="invalide","","bouchons de luzerne (t)")</f>
        <v>#REF!</v>
      </c>
      <c r="C31" s="89" t="e">
        <f>IF(B6="","invalide",(#REF!+#REF!)/1000*SUM(Q2:Q26))</f>
        <v>#REF!</v>
      </c>
      <c r="D31" s="181" t="e">
        <f>IF(B6="",0,IF(C31-(#REF!)&lt;0,0,C31-(#REF!)))</f>
        <v>#REF!</v>
      </c>
      <c r="E31" s="31"/>
      <c r="F31" s="247"/>
      <c r="G31" s="27" t="e">
        <f t="shared" si="0"/>
        <v>#REF!</v>
      </c>
      <c r="H31" s="31"/>
      <c r="J31" s="10"/>
    </row>
    <row r="32" spans="2:22" s="2" customFormat="1" x14ac:dyDescent="0.2">
      <c r="B32" s="68" t="e">
        <f>IF(C32="invalide","","ration bisons (t)")</f>
        <v>#REF!</v>
      </c>
      <c r="C32" s="175" t="e">
        <f>IF(B6="","invalide",#REF!/42*42)</f>
        <v>#REF!</v>
      </c>
      <c r="D32" s="181" t="e">
        <f>IF(B6="",0,IF(C32-(#REF!)&lt;0,0,C32-(#REF!)))</f>
        <v>#REF!</v>
      </c>
      <c r="E32" s="31"/>
      <c r="F32" s="247"/>
      <c r="G32" s="27" t="e">
        <f t="shared" si="0"/>
        <v>#REF!</v>
      </c>
      <c r="H32" s="31"/>
      <c r="J32" s="10"/>
    </row>
    <row r="33" spans="1:13" s="2" customFormat="1" x14ac:dyDescent="0.2">
      <c r="B33" s="68" t="e">
        <f>IF(C33="invalide","","ration daims (t)")</f>
        <v>#REF!</v>
      </c>
      <c r="C33" s="175" t="e">
        <f>IF(B6="","invalide",#REF!/42*42)</f>
        <v>#REF!</v>
      </c>
      <c r="D33" s="181" t="e">
        <f>IF(B6="",0,IF(C33-(#REF!)&lt;0,0,C33-(#REF!)))</f>
        <v>#REF!</v>
      </c>
      <c r="E33" s="31"/>
      <c r="F33" s="247"/>
      <c r="G33" s="27" t="e">
        <f t="shared" si="0"/>
        <v>#REF!</v>
      </c>
      <c r="H33" s="31"/>
      <c r="J33" s="10"/>
    </row>
    <row r="34" spans="1:13" s="2" customFormat="1" x14ac:dyDescent="0.2">
      <c r="B34" s="68" t="e">
        <f>IF(C34="invalide","","ration hivernale bovins (t)")</f>
        <v>#REF!</v>
      </c>
      <c r="C34" s="175" t="e">
        <f>IF(B6="","invalide",IF(SUM(#REF!)=0,0,#REF!/35*35))</f>
        <v>#REF!</v>
      </c>
      <c r="D34" s="181" t="e">
        <f>IF(B9="",0,IF(C34-(#REF!)&lt;0,0,C34-(#REF!)))</f>
        <v>#REF!</v>
      </c>
      <c r="E34" s="31"/>
      <c r="F34" s="247"/>
      <c r="G34" s="27" t="e">
        <f t="shared" si="0"/>
        <v>#REF!</v>
      </c>
      <c r="H34" s="31"/>
      <c r="J34" s="10"/>
    </row>
    <row r="35" spans="1:13" s="2" customFormat="1" x14ac:dyDescent="0.2">
      <c r="B35" s="68" t="e">
        <f>IF(C35="invalide","","ration hivernale ovins (t)")</f>
        <v>#REF!</v>
      </c>
      <c r="C35" s="176" t="e">
        <f>IF(B6="","invalide",IF(SUM(#REF!)=0,0,#REF!/35*35))</f>
        <v>#REF!</v>
      </c>
      <c r="D35" s="181" t="e">
        <f>IF(B10="",0,IF(C35-(#REF!)&lt;0,0,C35-(#REF!)))</f>
        <v>#REF!</v>
      </c>
      <c r="E35" s="31"/>
      <c r="F35" s="247"/>
      <c r="G35" s="27" t="e">
        <f t="shared" si="0"/>
        <v>#REF!</v>
      </c>
      <c r="H35" s="31"/>
      <c r="J35" s="10"/>
    </row>
    <row r="36" spans="1:13" s="2" customFormat="1" x14ac:dyDescent="0.2">
      <c r="B36" s="68" t="e">
        <f>IF(C36="invalide","","ration hivernale chevaux de selle (t)")</f>
        <v>#REF!</v>
      </c>
      <c r="C36" s="176" t="e">
        <f>IF(B6="","invalide",IF(SUM(#REF!)=0,0,#REF!/21*21))</f>
        <v>#REF!</v>
      </c>
      <c r="D36" s="181" t="e">
        <f>IF(B11="",0,IF(C36-(#REF!)&lt;0,0,C36-(#REF!)))</f>
        <v>#REF!</v>
      </c>
      <c r="E36" s="31"/>
      <c r="F36" s="247"/>
      <c r="G36" s="27" t="e">
        <f t="shared" si="0"/>
        <v>#REF!</v>
      </c>
      <c r="H36" s="31"/>
      <c r="J36" s="10"/>
    </row>
    <row r="37" spans="1:13" s="2" customFormat="1" x14ac:dyDescent="0.2">
      <c r="B37" s="68" t="e">
        <f>IF(C37="invalide","","ration hivernale chevaux de trait (t)")</f>
        <v>#REF!</v>
      </c>
      <c r="C37" s="176" t="e">
        <f>IF(B6="","invalide",IF(SUM(#REF!)=0,0,#REF!/21*21))</f>
        <v>#REF!</v>
      </c>
      <c r="D37" s="181" t="e">
        <f>IF(B12="",0,IF(C37-(#REF!)&lt;0,0,C37-(#REF!)))</f>
        <v>#REF!</v>
      </c>
      <c r="E37" s="31"/>
      <c r="F37" s="247"/>
      <c r="G37" s="27" t="e">
        <f t="shared" si="0"/>
        <v>#REF!</v>
      </c>
      <c r="H37" s="31"/>
      <c r="J37" s="10"/>
    </row>
    <row r="38" spans="1:13" s="2" customFormat="1" ht="13.5" thickBot="1" x14ac:dyDescent="0.25">
      <c r="B38" s="91" t="e">
        <f>IF(C38="invalide","","ration hivernale poneys (t)")</f>
        <v>#REF!</v>
      </c>
      <c r="C38" s="177" t="e">
        <f>IF(B6="","invalide",IF(SUM(#REF!)=0,0,#REF!/21*21))</f>
        <v>#REF!</v>
      </c>
      <c r="D38" s="182" t="e">
        <f>IF(B13="",0,IF(C38-(#REF!)&lt;0,0,C38-(#REF!)))</f>
        <v>#REF!</v>
      </c>
      <c r="E38" s="31"/>
      <c r="F38" s="248"/>
      <c r="G38" s="32" t="e">
        <f t="shared" si="0"/>
        <v>#REF!</v>
      </c>
      <c r="H38" s="31"/>
      <c r="J38" s="10"/>
    </row>
    <row r="39" spans="1:13" s="2" customFormat="1" x14ac:dyDescent="0.2">
      <c r="B39" s="178"/>
      <c r="C39" s="178"/>
      <c r="D39" s="178"/>
      <c r="E39" s="178"/>
      <c r="F39" s="77"/>
      <c r="H39" s="75"/>
      <c r="I39" s="76"/>
      <c r="J39" s="1"/>
      <c r="M39" s="10"/>
    </row>
    <row r="40" spans="1:13" s="2" customFormat="1" x14ac:dyDescent="0.2">
      <c r="B40" s="179"/>
      <c r="C40" s="36"/>
      <c r="K40" s="66"/>
      <c r="M40" s="10"/>
    </row>
    <row r="41" spans="1:13" s="2" customFormat="1" x14ac:dyDescent="0.2">
      <c r="B41" s="179"/>
      <c r="C41" s="36"/>
      <c r="G41" s="305"/>
      <c r="H41" s="306"/>
      <c r="I41" s="28"/>
      <c r="K41" s="172"/>
      <c r="M41" s="10"/>
    </row>
    <row r="42" spans="1:13" s="2" customFormat="1" x14ac:dyDescent="0.2">
      <c r="B42" s="179"/>
      <c r="C42" s="36"/>
      <c r="K42" s="172"/>
      <c r="L42" s="67"/>
      <c r="M42" s="10"/>
    </row>
    <row r="43" spans="1:13" s="2" customFormat="1" x14ac:dyDescent="0.2">
      <c r="B43" s="179"/>
      <c r="C43" s="36"/>
      <c r="K43" s="172"/>
      <c r="M43" s="10"/>
    </row>
    <row r="44" spans="1:13" s="2" customFormat="1" x14ac:dyDescent="0.2">
      <c r="A44" s="34"/>
      <c r="B44" s="179"/>
      <c r="C44" s="36"/>
      <c r="K44" s="172"/>
      <c r="M44" s="10"/>
    </row>
    <row r="45" spans="1:13" s="2" customFormat="1" x14ac:dyDescent="0.2">
      <c r="A45" s="34"/>
      <c r="B45" s="179"/>
      <c r="C45" s="36"/>
      <c r="K45" s="172"/>
      <c r="M45" s="10"/>
    </row>
    <row r="46" spans="1:13" s="2" customFormat="1" x14ac:dyDescent="0.2">
      <c r="A46" s="183"/>
      <c r="C46" s="86"/>
      <c r="D46" s="172"/>
      <c r="E46" s="35"/>
      <c r="F46" s="299"/>
      <c r="G46" s="300"/>
      <c r="H46" s="307"/>
      <c r="I46" s="308"/>
      <c r="K46" s="172"/>
    </row>
    <row r="47" spans="1:13" s="2" customFormat="1" x14ac:dyDescent="0.2">
      <c r="A47" s="184"/>
      <c r="B47" s="5"/>
      <c r="C47" s="173"/>
      <c r="D47" s="172"/>
      <c r="E47" s="35"/>
      <c r="F47" s="299"/>
      <c r="G47" s="300"/>
      <c r="H47" s="307"/>
      <c r="I47" s="308"/>
      <c r="K47" s="172"/>
    </row>
    <row r="48" spans="1:13" s="2" customFormat="1" x14ac:dyDescent="0.2">
      <c r="A48" s="184"/>
      <c r="B48" s="298"/>
      <c r="C48" s="298"/>
      <c r="D48" s="298"/>
      <c r="E48" s="35"/>
      <c r="F48" s="299"/>
      <c r="G48" s="300"/>
      <c r="H48" s="301"/>
      <c r="I48" s="302"/>
      <c r="K48" s="172"/>
      <c r="L48" s="5"/>
    </row>
    <row r="49" spans="1:12" s="2" customFormat="1" x14ac:dyDescent="0.2">
      <c r="A49" s="185"/>
      <c r="H49" s="65"/>
      <c r="I49" s="65"/>
      <c r="K49" s="172"/>
      <c r="L49" s="5"/>
    </row>
    <row r="50" spans="1:12" s="2" customFormat="1" x14ac:dyDescent="0.2">
      <c r="A50" s="184"/>
      <c r="B50" s="7"/>
      <c r="C50" s="300"/>
      <c r="D50" s="303"/>
      <c r="F50" s="10"/>
      <c r="G50" s="10"/>
      <c r="H50" s="10"/>
      <c r="I50" s="10"/>
      <c r="J50" s="10"/>
      <c r="K50" s="172"/>
      <c r="L50" s="5"/>
    </row>
    <row r="51" spans="1:12" s="2" customFormat="1" x14ac:dyDescent="0.2">
      <c r="A51" s="184"/>
      <c r="B51" s="5"/>
      <c r="C51" s="5"/>
      <c r="D51" s="5"/>
      <c r="E51" s="5"/>
      <c r="F51" s="11"/>
      <c r="G51" s="11"/>
      <c r="H51" s="11"/>
      <c r="I51" s="11"/>
      <c r="J51" s="11"/>
      <c r="K51" s="172"/>
      <c r="L51" s="67"/>
    </row>
    <row r="52" spans="1:12" s="2" customFormat="1" x14ac:dyDescent="0.2">
      <c r="A52" s="183"/>
      <c r="B52" s="5"/>
      <c r="C52" s="5"/>
      <c r="D52" s="5"/>
      <c r="E52" s="5"/>
      <c r="F52" s="83"/>
      <c r="G52" s="37"/>
      <c r="H52" s="37"/>
      <c r="I52" s="83"/>
      <c r="J52" s="37"/>
      <c r="K52" s="172"/>
      <c r="L52" s="92"/>
    </row>
    <row r="53" spans="1:12" s="2" customFormat="1" x14ac:dyDescent="0.2">
      <c r="A53" s="184"/>
      <c r="B53" s="5"/>
      <c r="C53" s="5"/>
      <c r="D53" s="5"/>
      <c r="E53" s="5"/>
      <c r="F53" s="83"/>
      <c r="G53" s="37"/>
      <c r="H53" s="37"/>
      <c r="I53" s="83"/>
      <c r="J53" s="37"/>
      <c r="K53" s="172"/>
      <c r="L53" s="92"/>
    </row>
    <row r="54" spans="1:12" s="2" customFormat="1" x14ac:dyDescent="0.2">
      <c r="A54" s="184"/>
      <c r="B54" s="304"/>
      <c r="C54" s="304"/>
      <c r="D54" s="304"/>
      <c r="E54" s="5"/>
      <c r="F54" s="83"/>
      <c r="G54" s="37"/>
      <c r="H54" s="37"/>
      <c r="I54" s="37"/>
      <c r="J54" s="37"/>
      <c r="K54" s="172"/>
      <c r="L54" s="92"/>
    </row>
    <row r="55" spans="1:12" s="2" customFormat="1" x14ac:dyDescent="0.2">
      <c r="A55" s="186"/>
      <c r="B55" s="5"/>
      <c r="C55" s="5"/>
      <c r="D55" s="5"/>
      <c r="E55" s="5"/>
      <c r="F55" s="83"/>
      <c r="G55" s="37"/>
      <c r="H55" s="37"/>
      <c r="I55" s="37"/>
      <c r="J55" s="37"/>
    </row>
    <row r="56" spans="1:12" s="2" customFormat="1" x14ac:dyDescent="0.2">
      <c r="A56" s="183"/>
    </row>
    <row r="57" spans="1:12" s="2" customFormat="1" x14ac:dyDescent="0.2">
      <c r="A57" s="184"/>
    </row>
    <row r="58" spans="1:12" s="2" customFormat="1" x14ac:dyDescent="0.2">
      <c r="A58" s="186"/>
    </row>
    <row r="59" spans="1:12" s="2" customFormat="1" x14ac:dyDescent="0.2">
      <c r="A59" s="183"/>
    </row>
    <row r="60" spans="1:12" s="2" customFormat="1" x14ac:dyDescent="0.2">
      <c r="A60" s="184"/>
    </row>
    <row r="61" spans="1:12" s="2" customFormat="1" x14ac:dyDescent="0.2">
      <c r="A61" s="186"/>
    </row>
    <row r="62" spans="1:12" s="2" customFormat="1" x14ac:dyDescent="0.2">
      <c r="A62" s="183"/>
    </row>
    <row r="63" spans="1:12" s="2" customFormat="1" x14ac:dyDescent="0.2">
      <c r="A63" s="184"/>
    </row>
    <row r="64" spans="1:12" s="2" customFormat="1" x14ac:dyDescent="0.2">
      <c r="A64" s="37"/>
    </row>
    <row r="65" s="2" customFormat="1" x14ac:dyDescent="0.2"/>
    <row r="66" s="2" customFormat="1" x14ac:dyDescent="0.2"/>
    <row r="67" s="2" customFormat="1" x14ac:dyDescent="0.2"/>
    <row r="68" s="2" customFormat="1" x14ac:dyDescent="0.2"/>
    <row r="69" s="2" customFormat="1" x14ac:dyDescent="0.2"/>
    <row r="70" s="2" customFormat="1" x14ac:dyDescent="0.2"/>
    <row r="71" s="2" customFormat="1" x14ac:dyDescent="0.2"/>
    <row r="72" s="2" customFormat="1" x14ac:dyDescent="0.2"/>
    <row r="73" s="2" customFormat="1" x14ac:dyDescent="0.2"/>
    <row r="74" s="2" customFormat="1" x14ac:dyDescent="0.2"/>
    <row r="75" s="2" customFormat="1" x14ac:dyDescent="0.2"/>
    <row r="76" s="2" customFormat="1" x14ac:dyDescent="0.2"/>
    <row r="77" s="2" customFormat="1" x14ac:dyDescent="0.2"/>
    <row r="78" s="2" customFormat="1" x14ac:dyDescent="0.2"/>
    <row r="79" s="2" customFormat="1" x14ac:dyDescent="0.2"/>
    <row r="80" s="2" customFormat="1" x14ac:dyDescent="0.2"/>
    <row r="81" s="2" customFormat="1" x14ac:dyDescent="0.2"/>
    <row r="82" s="2" customFormat="1" x14ac:dyDescent="0.2"/>
    <row r="83" s="2" customFormat="1" x14ac:dyDescent="0.2"/>
    <row r="84" s="2" customFormat="1" x14ac:dyDescent="0.2"/>
    <row r="85" s="2" customFormat="1" x14ac:dyDescent="0.2"/>
    <row r="86" s="2" customFormat="1" x14ac:dyDescent="0.2"/>
    <row r="87" s="2" customFormat="1" x14ac:dyDescent="0.2"/>
    <row r="88" s="2" customFormat="1" x14ac:dyDescent="0.2"/>
    <row r="89" s="2" customFormat="1" x14ac:dyDescent="0.2"/>
    <row r="90" s="2" customFormat="1" x14ac:dyDescent="0.2"/>
    <row r="91" s="2" customFormat="1" x14ac:dyDescent="0.2"/>
    <row r="92" s="2" customFormat="1" x14ac:dyDescent="0.2"/>
    <row r="93" s="2" customFormat="1" x14ac:dyDescent="0.2"/>
    <row r="94" s="2" customFormat="1" x14ac:dyDescent="0.2"/>
    <row r="95" s="2" customFormat="1" x14ac:dyDescent="0.2"/>
    <row r="96" s="2" customFormat="1" x14ac:dyDescent="0.2"/>
    <row r="97" spans="11:12" s="2" customFormat="1" x14ac:dyDescent="0.2"/>
    <row r="98" spans="11:12" s="2" customFormat="1" x14ac:dyDescent="0.2"/>
    <row r="99" spans="11:12" s="2" customFormat="1" x14ac:dyDescent="0.2"/>
    <row r="100" spans="11:12" s="2" customFormat="1" x14ac:dyDescent="0.2"/>
    <row r="101" spans="11:12" s="2" customFormat="1" x14ac:dyDescent="0.2"/>
    <row r="102" spans="11:12" s="2" customFormat="1" x14ac:dyDescent="0.2"/>
    <row r="103" spans="11:12" s="2" customFormat="1" x14ac:dyDescent="0.2"/>
    <row r="104" spans="11:12" s="2" customFormat="1" x14ac:dyDescent="0.2"/>
    <row r="105" spans="11:12" s="2" customFormat="1" x14ac:dyDescent="0.2"/>
    <row r="106" spans="11:12" s="2" customFormat="1" x14ac:dyDescent="0.2">
      <c r="K106" s="3"/>
      <c r="L106" s="3"/>
    </row>
    <row r="107" spans="11:12" s="2" customFormat="1" x14ac:dyDescent="0.2">
      <c r="K107" s="3"/>
      <c r="L107" s="3"/>
    </row>
    <row r="108" spans="11:12" s="2" customFormat="1" x14ac:dyDescent="0.2">
      <c r="K108" s="3"/>
      <c r="L108" s="3"/>
    </row>
  </sheetData>
  <sheetProtection pivotTables="0"/>
  <mergeCells count="15">
    <mergeCell ref="H29:J29"/>
    <mergeCell ref="C1:D1"/>
    <mergeCell ref="B3:D3"/>
    <mergeCell ref="B5:C5"/>
    <mergeCell ref="B6:C6"/>
    <mergeCell ref="G41:H41"/>
    <mergeCell ref="F46:G46"/>
    <mergeCell ref="H46:I46"/>
    <mergeCell ref="F47:G47"/>
    <mergeCell ref="H47:I47"/>
    <mergeCell ref="B48:D48"/>
    <mergeCell ref="F48:G48"/>
    <mergeCell ref="H48:I48"/>
    <mergeCell ref="C50:D50"/>
    <mergeCell ref="B54:D54"/>
  </mergeCells>
  <conditionalFormatting sqref="F25:F29 F9:F17 F19 F22:F23 F31:F38">
    <cfRule type="cellIs" dxfId="14" priority="6" stopIfTrue="1" operator="equal">
      <formula>B9</formula>
    </cfRule>
    <cfRule type="cellIs" dxfId="13" priority="7" stopIfTrue="1" operator="notEqual">
      <formula>B9</formula>
    </cfRule>
  </conditionalFormatting>
  <conditionalFormatting sqref="E46:E48">
    <cfRule type="cellIs" dxfId="12" priority="8" stopIfTrue="1" operator="lessThan">
      <formula>0</formula>
    </cfRule>
    <cfRule type="cellIs" dxfId="11" priority="9" stopIfTrue="1" operator="equal">
      <formula>"ERREUR"</formula>
    </cfRule>
    <cfRule type="cellIs" dxfId="10" priority="10" stopIfTrue="1" operator="equal">
      <formula>"N.C."</formula>
    </cfRule>
  </conditionalFormatting>
  <conditionalFormatting sqref="F39">
    <cfRule type="cellIs" dxfId="9" priority="11" stopIfTrue="1" operator="greaterThan">
      <formula>0</formula>
    </cfRule>
  </conditionalFormatting>
  <conditionalFormatting sqref="L42 L51">
    <cfRule type="cellIs" dxfId="8" priority="12" stopIfTrue="1" operator="equal">
      <formula>"N.C."</formula>
    </cfRule>
    <cfRule type="cellIs" dxfId="7" priority="13" stopIfTrue="1" operator="greaterThan">
      <formula>0</formula>
    </cfRule>
  </conditionalFormatting>
  <conditionalFormatting sqref="C9:D38">
    <cfRule type="expression" dxfId="6" priority="14" stopIfTrue="1">
      <formula>IF($B$6="",TRUE,FALSE)</formula>
    </cfRule>
  </conditionalFormatting>
  <conditionalFormatting sqref="A1:XFD1 A12:XFD1048576 A2:H11 J11:XFD11 K2:XFD10">
    <cfRule type="cellIs" dxfId="5" priority="4" operator="equal">
      <formula>0</formula>
    </cfRule>
  </conditionalFormatting>
  <conditionalFormatting sqref="I11">
    <cfRule type="cellIs" dxfId="4" priority="3" operator="equal">
      <formula>0</formula>
    </cfRule>
  </conditionalFormatting>
  <conditionalFormatting sqref="I2:J2">
    <cfRule type="cellIs" dxfId="3" priority="2" operator="equal">
      <formula>0</formula>
    </cfRule>
  </conditionalFormatting>
  <conditionalFormatting sqref="I3:J10">
    <cfRule type="cellIs" dxfId="2" priority="1" operator="equal">
      <formula>0</formula>
    </cfRule>
  </conditionalFormatting>
  <dataValidations count="3">
    <dataValidation type="list" allowBlank="1" showInputMessage="1" showErrorMessage="1" sqref="C40:C45">
      <formula1>$F$1:$F$2</formula1>
    </dataValidation>
    <dataValidation allowBlank="1" showInputMessage="1" showErrorMessage="1" sqref="C7"/>
    <dataValidation type="list" allowBlank="1" showInputMessage="1" showErrorMessage="1" sqref="B6:C6">
      <formula1>#REF!</formula1>
    </dataValidation>
  </dataValidations>
  <hyperlinks>
    <hyperlink ref="C1:D1" location="notice!A1" display="Cliques → ICI ←"/>
  </hyperlinks>
  <pageMargins left="0.78740157499999996" right="0.78740157499999996" top="0.984251969" bottom="0.984251969" header="0.5" footer="0.5"/>
  <pageSetup paperSize="9" orientation="portrait" r:id="rId1"/>
  <headerFooter alignWithMargins="0"/>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BDD</vt:lpstr>
      <vt:lpstr>TCD</vt:lpstr>
      <vt:lpstr>Feuil1</vt:lpstr>
      <vt:lpstr>animaux</vt:lpstr>
      <vt:lpstr>coût</vt:lpstr>
      <vt:lpstr>Foin_mais_ensile_s1</vt:lpstr>
      <vt:lpstr>Foin_mais_ensile_s2</vt:lpstr>
      <vt:lpstr>animaux!ListeBovins</vt:lpstr>
      <vt:lpstr>animaux!ListePays</vt:lpstr>
      <vt:lpstr>Ration</vt:lpstr>
      <vt:lpstr>BDD!TêteListe</vt:lpstr>
    </vt:vector>
  </TitlesOfParts>
  <Manager>Ghislain</Manager>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Aide simagri</dc:title>
  <dc:subject>fichier d'aide à la gestion de la ferme sous www.SIMAGRI.com</dc:subject>
  <dc:creator>Ghislain</dc:creator>
  <cp:lastModifiedBy>Cecile</cp:lastModifiedBy>
  <dcterms:created xsi:type="dcterms:W3CDTF">2007-02-20T13:32:42Z</dcterms:created>
  <dcterms:modified xsi:type="dcterms:W3CDTF">2019-03-12T06:55:41Z</dcterms:modified>
  <cp:category>personnel</cp:category>
</cp:coreProperties>
</file>