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https://d.docs.live.net/219570f412cf64db/Bureau/"/>
    </mc:Choice>
  </mc:AlternateContent>
  <xr:revisionPtr revIDLastSave="18" documentId="13_ncr:1_{497167A3-8993-4ECB-9571-88A0812C5F24}" xr6:coauthVersionLast="47" xr6:coauthVersionMax="47" xr10:uidLastSave="{6C7148CF-385A-4E7A-BF18-D58B6880A60F}"/>
  <bookViews>
    <workbookView xWindow="-120" yWindow="-120" windowWidth="20730" windowHeight="11160" activeTab="1" xr2:uid="{00000000-000D-0000-FFFF-FFFF00000000}"/>
  </bookViews>
  <sheets>
    <sheet name="Planning" sheetId="1" r:id="rId1"/>
    <sheet name="Paramètres_Application" sheetId="3" r:id="rId2"/>
  </sheets>
  <definedNames>
    <definedName name="CeJour">IF(Paramètres_Application!$A$4="",TODAY(),Paramètres_Application!$A$4)</definedName>
    <definedName name="ChoixDate">Paramètres_Application!$J$27</definedName>
    <definedName name="Date_Deb">Paramètres_Application!$A$6</definedName>
    <definedName name="Décalage">Paramètres_Application!$A$10</definedName>
    <definedName name="Ech_Enc">(1-Planning!$F1)*WORKDAY.INTL(Planning!$B1,(INT((NETWORKDAYS.INTL(Planning!$B1,CeJour,WeekEnd,Fériés)-1)/Planning!$D1)+1)*Planning!$D1,WeekEnd,Fériés)+ (1*Planning!$F1)*(Planning!$B1+(INT((CeJour-Planning!$B1-1)/Planning!$D1)+1)*Planning!$D1)</definedName>
    <definedName name="Ech_Pre">(1-Planning!$F1)*WORKDAY.INTL(Planning!$B1,(INT((NETWORKDAYS.INTL(Planning!$B1,CeJour,WeekEnd,Fériés)-1)/Planning!$D1))*Planning!$D1,WeekEnd,Fériés)+ (1*Planning!$F1)*(Planning!$B1+(INT((CeJour-Planning!$B1-1)/Planning!$D1))*Planning!$D1)</definedName>
    <definedName name="Ech_Pro">(1-Planning!$F1)*WORKDAY.INTL(Planning!$B1,Planning!$D1*(IF(OR(Planning!$J1="",Planning!$J1="P"),9999,Planning!$J1-1)),WeekEnd,Fériés)+ (1*Planning!$F1)*(Planning!$B1+(Planning!$D1*(IF(OR(Planning!$J1="",Planning!$J1="P"),9999,Planning!$J1-1))))</definedName>
    <definedName name="Fériés">Paramètres_Application!$I$2:$I$34</definedName>
    <definedName name="Fêtes">Paramètres_Application!$D$2:$D$14</definedName>
    <definedName name="Fréquences">Paramètres_Application!$K$1:$L$10</definedName>
    <definedName name="Liste_Fréquences">Paramètres_Application!$K$2:$K$10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Paramètres_Application!$H$2:$H$21</definedName>
    <definedName name="WeekEnd">Paramètres_Application!$B$9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D18" i="1"/>
  <c r="D19" i="1"/>
  <c r="D20" i="1"/>
  <c r="I17" i="1"/>
  <c r="I18" i="1"/>
  <c r="I19" i="1"/>
  <c r="I20" i="1"/>
  <c r="O17" i="1"/>
  <c r="O18" i="1"/>
  <c r="O19" i="1"/>
  <c r="O20" i="1"/>
  <c r="P17" i="1"/>
  <c r="P18" i="1"/>
  <c r="P19" i="1"/>
  <c r="P20" i="1"/>
  <c r="D11" i="1"/>
  <c r="D12" i="1"/>
  <c r="D13" i="1"/>
  <c r="D14" i="1"/>
  <c r="P14" i="1" s="1"/>
  <c r="D15" i="1"/>
  <c r="D16" i="1"/>
  <c r="I11" i="1"/>
  <c r="I12" i="1"/>
  <c r="I13" i="1"/>
  <c r="I14" i="1"/>
  <c r="I15" i="1"/>
  <c r="I16" i="1"/>
  <c r="O11" i="1"/>
  <c r="O12" i="1"/>
  <c r="O13" i="1"/>
  <c r="O14" i="1"/>
  <c r="O15" i="1"/>
  <c r="O16" i="1"/>
  <c r="P11" i="1"/>
  <c r="P12" i="1"/>
  <c r="P13" i="1"/>
  <c r="P15" i="1"/>
  <c r="P16" i="1"/>
  <c r="A3" i="1"/>
  <c r="J2" i="3" l="1"/>
  <c r="J25" i="3" l="1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A10" i="3"/>
  <c r="D10" i="1"/>
  <c r="I10" i="1"/>
  <c r="D6" i="1"/>
  <c r="D7" i="1"/>
  <c r="D8" i="1"/>
  <c r="D9" i="1"/>
  <c r="J27" i="3" l="1"/>
  <c r="A2" i="3" l="1"/>
  <c r="A6" i="3" s="1"/>
  <c r="H21" i="3"/>
  <c r="I34" i="3" s="1"/>
  <c r="H20" i="3"/>
  <c r="I33" i="3" s="1"/>
  <c r="H19" i="3"/>
  <c r="I32" i="3" s="1"/>
  <c r="H18" i="3"/>
  <c r="I31" i="3" s="1"/>
  <c r="H17" i="3"/>
  <c r="I30" i="3" s="1"/>
  <c r="H16" i="3"/>
  <c r="I29" i="3" s="1"/>
  <c r="H15" i="3"/>
  <c r="I28" i="3" s="1"/>
  <c r="H14" i="3"/>
  <c r="I27" i="3" s="1"/>
  <c r="H13" i="3"/>
  <c r="I26" i="3" s="1"/>
  <c r="H12" i="3"/>
  <c r="I25" i="3" s="1"/>
  <c r="H11" i="3"/>
  <c r="I24" i="3" s="1"/>
  <c r="H10" i="3"/>
  <c r="I23" i="3" s="1"/>
  <c r="H9" i="3"/>
  <c r="H8" i="3"/>
  <c r="I21" i="3" s="1"/>
  <c r="H7" i="3"/>
  <c r="I20" i="3" s="1"/>
  <c r="H6" i="3"/>
  <c r="I19" i="3" s="1"/>
  <c r="H5" i="3"/>
  <c r="I18" i="3" s="1"/>
  <c r="H4" i="3"/>
  <c r="I17" i="3" s="1"/>
  <c r="I22" i="3"/>
  <c r="D14" i="3"/>
  <c r="I14" i="3" s="1"/>
  <c r="D6" i="3"/>
  <c r="I6" i="3" s="1"/>
  <c r="B9" i="3"/>
  <c r="D2" i="3" l="1"/>
  <c r="I2" i="3" s="1"/>
  <c r="H3" i="3"/>
  <c r="I16" i="3" s="1"/>
  <c r="H2" i="3"/>
  <c r="I15" i="3" s="1"/>
  <c r="Q4" i="1"/>
  <c r="D13" i="3"/>
  <c r="I13" i="3" s="1"/>
  <c r="D12" i="3"/>
  <c r="I12" i="3" s="1"/>
  <c r="D11" i="3"/>
  <c r="I11" i="3" s="1"/>
  <c r="D10" i="3"/>
  <c r="I10" i="3" s="1"/>
  <c r="D9" i="3"/>
  <c r="I9" i="3" s="1"/>
  <c r="D8" i="3"/>
  <c r="I8" i="3" s="1"/>
  <c r="D7" i="3"/>
  <c r="I7" i="3" s="1"/>
  <c r="D5" i="3"/>
  <c r="I5" i="3" s="1"/>
  <c r="D4" i="3"/>
  <c r="I4" i="3" s="1"/>
  <c r="D3" i="3"/>
  <c r="I3" i="3" s="1"/>
  <c r="I6" i="1"/>
  <c r="I7" i="1"/>
  <c r="I8" i="1"/>
  <c r="I9" i="1"/>
  <c r="F9" i="1"/>
  <c r="F8" i="1"/>
  <c r="F7" i="1"/>
  <c r="F6" i="1"/>
  <c r="L17" i="1" l="1"/>
  <c r="K17" i="1" s="1"/>
  <c r="N17" i="1"/>
  <c r="M17" i="1" s="1"/>
  <c r="L18" i="1"/>
  <c r="K18" i="1" s="1"/>
  <c r="N18" i="1"/>
  <c r="M18" i="1" s="1"/>
  <c r="L19" i="1"/>
  <c r="K19" i="1" s="1"/>
  <c r="N19" i="1"/>
  <c r="M19" i="1" s="1"/>
  <c r="L20" i="1"/>
  <c r="K20" i="1" s="1"/>
  <c r="N20" i="1"/>
  <c r="M20" i="1" s="1"/>
  <c r="L13" i="1"/>
  <c r="K13" i="1" s="1"/>
  <c r="N13" i="1"/>
  <c r="M13" i="1" s="1"/>
  <c r="N16" i="1"/>
  <c r="M16" i="1" s="1"/>
  <c r="L14" i="1"/>
  <c r="K14" i="1" s="1"/>
  <c r="N14" i="1"/>
  <c r="M14" i="1" s="1"/>
  <c r="L11" i="1"/>
  <c r="K11" i="1" s="1"/>
  <c r="L15" i="1"/>
  <c r="K15" i="1" s="1"/>
  <c r="N11" i="1"/>
  <c r="M11" i="1" s="1"/>
  <c r="N15" i="1"/>
  <c r="M15" i="1" s="1"/>
  <c r="L12" i="1"/>
  <c r="K12" i="1" s="1"/>
  <c r="L16" i="1"/>
  <c r="K16" i="1" s="1"/>
  <c r="N12" i="1"/>
  <c r="M12" i="1" s="1"/>
  <c r="N10" i="1"/>
  <c r="P10" i="1"/>
  <c r="O10" i="1" s="1"/>
  <c r="L10" i="1"/>
  <c r="Q3" i="1"/>
  <c r="Q2" i="1"/>
  <c r="Q1" i="1"/>
  <c r="L7" i="1"/>
  <c r="L6" i="1"/>
  <c r="P6" i="1"/>
  <c r="O6" i="1" s="1"/>
  <c r="P7" i="1"/>
  <c r="O7" i="1" s="1"/>
  <c r="P8" i="1"/>
  <c r="O8" i="1" s="1"/>
  <c r="P9" i="1"/>
  <c r="O9" i="1" s="1"/>
  <c r="N7" i="1"/>
  <c r="K6" i="1" l="1"/>
  <c r="K10" i="1"/>
  <c r="M10" i="1"/>
  <c r="M7" i="1"/>
  <c r="L9" i="1"/>
  <c r="K9" i="1" s="1"/>
  <c r="L8" i="1"/>
  <c r="K8" i="1" s="1"/>
  <c r="N6" i="1"/>
  <c r="N8" i="1"/>
  <c r="M8" i="1" s="1"/>
  <c r="N9" i="1"/>
  <c r="M9" i="1" s="1"/>
  <c r="R4" i="1"/>
  <c r="R3" i="1" s="1"/>
  <c r="M6" i="1" l="1"/>
  <c r="K7" i="1"/>
  <c r="R2" i="1"/>
  <c r="R1" i="1"/>
  <c r="S4" i="1"/>
  <c r="S3" i="1" s="1"/>
  <c r="S2" i="1" l="1"/>
  <c r="S1" i="1"/>
  <c r="T4" i="1"/>
  <c r="T3" i="1" s="1"/>
  <c r="T2" i="1" l="1"/>
  <c r="T1" i="1"/>
  <c r="U4" i="1"/>
  <c r="U3" i="1" s="1"/>
  <c r="U2" i="1" l="1"/>
  <c r="U1" i="1"/>
  <c r="V4" i="1"/>
  <c r="V3" i="1" s="1"/>
  <c r="V2" i="1" l="1"/>
  <c r="V1" i="1"/>
  <c r="W4" i="1"/>
  <c r="W3" i="1" s="1"/>
  <c r="W2" i="1" l="1"/>
  <c r="W1" i="1"/>
  <c r="X4" i="1"/>
  <c r="X3" i="1" s="1"/>
  <c r="X2" i="1" l="1"/>
  <c r="X1" i="1"/>
  <c r="Y4" i="1"/>
  <c r="Y3" i="1" s="1"/>
  <c r="Y2" i="1" l="1"/>
  <c r="Y1" i="1"/>
  <c r="Z4" i="1"/>
  <c r="Z3" i="1" s="1"/>
  <c r="Z2" i="1" l="1"/>
  <c r="Z1" i="1"/>
  <c r="AA4" i="1"/>
  <c r="AA3" i="1" s="1"/>
  <c r="AA2" i="1" l="1"/>
  <c r="AA1" i="1"/>
  <c r="AB4" i="1"/>
  <c r="AB3" i="1" s="1"/>
  <c r="AB2" i="1" l="1"/>
  <c r="AB1" i="1"/>
  <c r="AC4" i="1"/>
  <c r="AC3" i="1" s="1"/>
  <c r="AC2" i="1" l="1"/>
  <c r="AC1" i="1"/>
  <c r="AD4" i="1"/>
  <c r="AD3" i="1" s="1"/>
  <c r="AD2" i="1" l="1"/>
  <c r="AD1" i="1"/>
  <c r="AE4" i="1"/>
  <c r="AE3" i="1" s="1"/>
  <c r="AE2" i="1" l="1"/>
  <c r="AE1" i="1"/>
  <c r="AF4" i="1"/>
  <c r="AF3" i="1" s="1"/>
  <c r="AF2" i="1" l="1"/>
  <c r="AF1" i="1"/>
  <c r="AG4" i="1"/>
  <c r="AG3" i="1" s="1"/>
  <c r="AG2" i="1" l="1"/>
  <c r="AG1" i="1"/>
  <c r="AH4" i="1"/>
  <c r="AH3" i="1" s="1"/>
  <c r="AH2" i="1" l="1"/>
  <c r="AH1" i="1"/>
  <c r="AI4" i="1"/>
  <c r="AI3" i="1" s="1"/>
  <c r="AI2" i="1" l="1"/>
  <c r="AI1" i="1"/>
  <c r="AJ4" i="1"/>
  <c r="AJ3" i="1" s="1"/>
  <c r="AJ2" i="1" l="1"/>
  <c r="AJ1" i="1"/>
  <c r="AK4" i="1"/>
  <c r="AK3" i="1" s="1"/>
  <c r="AK2" i="1" l="1"/>
  <c r="AK1" i="1"/>
  <c r="AL4" i="1"/>
  <c r="AL3" i="1" s="1"/>
  <c r="AL2" i="1" l="1"/>
  <c r="AL1" i="1"/>
  <c r="AM4" i="1"/>
  <c r="AM3" i="1" s="1"/>
  <c r="AM2" i="1" l="1"/>
  <c r="AM1" i="1"/>
  <c r="AN4" i="1"/>
  <c r="AN3" i="1" s="1"/>
  <c r="AN2" i="1" l="1"/>
  <c r="AN1" i="1"/>
  <c r="AO4" i="1"/>
  <c r="AO3" i="1" s="1"/>
  <c r="AO2" i="1" l="1"/>
  <c r="AO1" i="1"/>
  <c r="AP4" i="1"/>
  <c r="AP3" i="1" s="1"/>
  <c r="AP2" i="1" l="1"/>
  <c r="AP1" i="1"/>
  <c r="AQ4" i="1"/>
  <c r="AQ3" i="1" s="1"/>
  <c r="AQ2" i="1" l="1"/>
  <c r="AQ1" i="1"/>
  <c r="AR4" i="1"/>
  <c r="AR3" i="1" s="1"/>
  <c r="AR2" i="1" l="1"/>
  <c r="AR1" i="1"/>
  <c r="AS4" i="1"/>
  <c r="AS3" i="1" s="1"/>
  <c r="AS2" i="1" l="1"/>
  <c r="AS1" i="1"/>
  <c r="AT4" i="1"/>
  <c r="AT3" i="1" s="1"/>
  <c r="AT2" i="1" l="1"/>
  <c r="AT1" i="1"/>
  <c r="AU4" i="1"/>
  <c r="AU3" i="1" s="1"/>
  <c r="AU2" i="1" l="1"/>
  <c r="AU1" i="1"/>
  <c r="AV4" i="1"/>
  <c r="AV3" i="1" s="1"/>
  <c r="AV2" i="1" l="1"/>
  <c r="AV1" i="1"/>
  <c r="AW4" i="1"/>
  <c r="AW3" i="1" s="1"/>
  <c r="AW2" i="1" l="1"/>
  <c r="AW1" i="1"/>
  <c r="AX4" i="1"/>
  <c r="AX3" i="1" s="1"/>
  <c r="AX2" i="1" l="1"/>
  <c r="AX1" i="1"/>
  <c r="AY4" i="1"/>
  <c r="AY3" i="1" s="1"/>
  <c r="AY2" i="1" l="1"/>
  <c r="AY1" i="1"/>
  <c r="AZ4" i="1"/>
  <c r="AZ3" i="1" s="1"/>
  <c r="AZ2" i="1" l="1"/>
  <c r="AZ1" i="1"/>
  <c r="BA4" i="1"/>
  <c r="BA3" i="1" s="1"/>
  <c r="BA2" i="1" l="1"/>
  <c r="BA1" i="1"/>
  <c r="BB4" i="1"/>
  <c r="BB3" i="1" s="1"/>
  <c r="BB2" i="1" l="1"/>
  <c r="BB1" i="1"/>
  <c r="BC4" i="1"/>
  <c r="BC3" i="1" s="1"/>
  <c r="BC2" i="1" l="1"/>
  <c r="BC1" i="1"/>
  <c r="BD4" i="1"/>
  <c r="BD3" i="1" s="1"/>
  <c r="BD2" i="1" l="1"/>
  <c r="BD1" i="1"/>
  <c r="BE4" i="1"/>
  <c r="BE3" i="1" s="1"/>
  <c r="BE2" i="1" l="1"/>
  <c r="BE1" i="1"/>
  <c r="BF4" i="1"/>
  <c r="BF3" i="1" s="1"/>
  <c r="BF2" i="1" l="1"/>
  <c r="BF1" i="1"/>
  <c r="BG4" i="1"/>
  <c r="BG3" i="1" s="1"/>
  <c r="BG2" i="1" l="1"/>
  <c r="BG1" i="1"/>
  <c r="BH4" i="1"/>
  <c r="BH3" i="1" s="1"/>
  <c r="BH2" i="1" l="1"/>
  <c r="BH1" i="1"/>
  <c r="BI4" i="1"/>
  <c r="BI3" i="1" s="1"/>
  <c r="BI2" i="1" l="1"/>
  <c r="BI1" i="1"/>
  <c r="BJ4" i="1"/>
  <c r="BJ3" i="1" s="1"/>
  <c r="BJ2" i="1" l="1"/>
  <c r="BJ1" i="1"/>
  <c r="BK4" i="1"/>
  <c r="BK3" i="1" s="1"/>
  <c r="BK2" i="1" l="1"/>
  <c r="BK1" i="1"/>
  <c r="BL4" i="1"/>
  <c r="BL3" i="1" s="1"/>
  <c r="BL2" i="1" l="1"/>
  <c r="BL1" i="1"/>
  <c r="BM4" i="1"/>
  <c r="BM3" i="1" s="1"/>
  <c r="BM2" i="1" l="1"/>
  <c r="BM1" i="1"/>
  <c r="BN4" i="1"/>
  <c r="BN3" i="1" s="1"/>
  <c r="BN2" i="1" l="1"/>
  <c r="BN1" i="1"/>
  <c r="BO4" i="1"/>
  <c r="BO3" i="1" s="1"/>
  <c r="BO2" i="1" l="1"/>
  <c r="BO1" i="1"/>
  <c r="BP4" i="1"/>
  <c r="BP3" i="1" s="1"/>
  <c r="BP2" i="1" l="1"/>
  <c r="BP1" i="1"/>
  <c r="BQ4" i="1"/>
  <c r="BQ3" i="1" s="1"/>
  <c r="BQ2" i="1" l="1"/>
  <c r="BQ1" i="1"/>
  <c r="BR4" i="1"/>
  <c r="BR3" i="1" s="1"/>
  <c r="BR2" i="1" l="1"/>
  <c r="BR1" i="1"/>
  <c r="BS4" i="1"/>
  <c r="BS3" i="1" s="1"/>
  <c r="BS2" i="1" l="1"/>
  <c r="BS1" i="1"/>
  <c r="BT4" i="1"/>
  <c r="BT3" i="1" s="1"/>
  <c r="BT2" i="1" l="1"/>
  <c r="BT1" i="1"/>
  <c r="BU4" i="1"/>
  <c r="BU3" i="1" s="1"/>
  <c r="BU2" i="1" l="1"/>
  <c r="BU1" i="1"/>
  <c r="BV4" i="1"/>
  <c r="BV3" i="1" s="1"/>
  <c r="BV2" i="1" l="1"/>
  <c r="BV1" i="1"/>
  <c r="BW4" i="1"/>
  <c r="BW3" i="1" s="1"/>
  <c r="BW2" i="1" l="1"/>
  <c r="BW1" i="1"/>
  <c r="BX4" i="1"/>
  <c r="BX3" i="1" s="1"/>
  <c r="BX2" i="1" l="1"/>
  <c r="BX1" i="1"/>
  <c r="BY4" i="1"/>
  <c r="BY3" i="1" s="1"/>
  <c r="BY2" i="1" l="1"/>
  <c r="BY1" i="1"/>
  <c r="BZ4" i="1"/>
  <c r="BZ3" i="1" s="1"/>
  <c r="BZ2" i="1" l="1"/>
  <c r="BZ1" i="1"/>
  <c r="CA4" i="1"/>
  <c r="CA3" i="1" s="1"/>
  <c r="CA2" i="1" l="1"/>
  <c r="CA1" i="1"/>
  <c r="CB4" i="1"/>
  <c r="CB3" i="1" s="1"/>
  <c r="CB2" i="1" l="1"/>
  <c r="CB1" i="1"/>
  <c r="CC4" i="1"/>
  <c r="CC3" i="1" s="1"/>
  <c r="CC2" i="1" l="1"/>
  <c r="CC1" i="1"/>
  <c r="CD4" i="1"/>
  <c r="CD3" i="1" s="1"/>
  <c r="CD2" i="1" l="1"/>
  <c r="CD1" i="1"/>
  <c r="CE4" i="1"/>
  <c r="CE3" i="1" s="1"/>
  <c r="CE2" i="1" l="1"/>
  <c r="CE1" i="1"/>
  <c r="CF4" i="1"/>
  <c r="CF3" i="1" s="1"/>
  <c r="CF2" i="1" l="1"/>
  <c r="CF1" i="1"/>
  <c r="CG4" i="1"/>
  <c r="CG3" i="1" s="1"/>
  <c r="CG2" i="1" l="1"/>
  <c r="CG1" i="1"/>
  <c r="CH4" i="1"/>
  <c r="CH3" i="1" s="1"/>
  <c r="CH2" i="1" l="1"/>
  <c r="CH1" i="1"/>
  <c r="CI4" i="1"/>
  <c r="CI3" i="1" s="1"/>
  <c r="CI2" i="1" l="1"/>
  <c r="CI1" i="1"/>
  <c r="CJ4" i="1"/>
  <c r="CJ3" i="1" s="1"/>
  <c r="CJ2" i="1" l="1"/>
  <c r="CJ1" i="1"/>
  <c r="CK4" i="1"/>
  <c r="CK3" i="1" s="1"/>
  <c r="CK2" i="1" l="1"/>
  <c r="CK1" i="1"/>
  <c r="CL4" i="1"/>
  <c r="CL3" i="1" s="1"/>
  <c r="CL2" i="1" l="1"/>
  <c r="CL1" i="1"/>
  <c r="CM4" i="1"/>
  <c r="CM3" i="1" s="1"/>
  <c r="CM2" i="1" l="1"/>
  <c r="CM1" i="1"/>
  <c r="CN4" i="1"/>
  <c r="CN3" i="1" s="1"/>
  <c r="CN2" i="1" l="1"/>
  <c r="CN1" i="1"/>
  <c r="CO4" i="1"/>
  <c r="CO3" i="1" s="1"/>
  <c r="CO2" i="1" l="1"/>
  <c r="CO1" i="1"/>
  <c r="CP4" i="1"/>
  <c r="CP3" i="1" s="1"/>
  <c r="CP2" i="1" l="1"/>
  <c r="CP1" i="1"/>
  <c r="CQ4" i="1"/>
  <c r="CQ3" i="1" s="1"/>
  <c r="CQ2" i="1" l="1"/>
  <c r="CQ1" i="1"/>
  <c r="CR4" i="1"/>
  <c r="CR3" i="1" s="1"/>
  <c r="CR2" i="1" l="1"/>
  <c r="CR1" i="1"/>
  <c r="CS4" i="1"/>
  <c r="CS3" i="1" s="1"/>
  <c r="CS2" i="1" l="1"/>
  <c r="CS1" i="1"/>
  <c r="CT4" i="1"/>
  <c r="CT3" i="1" s="1"/>
  <c r="CT2" i="1" l="1"/>
  <c r="CT1" i="1"/>
  <c r="CU4" i="1"/>
  <c r="CU3" i="1" s="1"/>
  <c r="CU2" i="1" l="1"/>
  <c r="CU1" i="1"/>
  <c r="CV4" i="1"/>
  <c r="CV3" i="1" s="1"/>
  <c r="CV2" i="1" l="1"/>
  <c r="CV1" i="1"/>
  <c r="CW4" i="1"/>
  <c r="CW3" i="1" s="1"/>
  <c r="CW2" i="1" l="1"/>
  <c r="CW1" i="1"/>
  <c r="CX4" i="1"/>
  <c r="CX3" i="1" s="1"/>
  <c r="CX2" i="1" l="1"/>
  <c r="CX1" i="1"/>
  <c r="CY4" i="1"/>
  <c r="CY3" i="1" s="1"/>
  <c r="CY2" i="1" l="1"/>
  <c r="CY1" i="1"/>
  <c r="CZ4" i="1"/>
  <c r="CZ3" i="1" s="1"/>
  <c r="CZ2" i="1" l="1"/>
  <c r="CZ1" i="1"/>
  <c r="DA4" i="1"/>
  <c r="DA3" i="1" s="1"/>
  <c r="DA2" i="1" l="1"/>
  <c r="DA1" i="1"/>
  <c r="DB4" i="1"/>
  <c r="DB3" i="1" s="1"/>
  <c r="DB1" i="1" l="1"/>
  <c r="DB2" i="1"/>
  <c r="DC4" i="1"/>
  <c r="DC3" i="1" s="1"/>
  <c r="DC1" i="1" l="1"/>
  <c r="DC2" i="1"/>
  <c r="DD4" i="1"/>
  <c r="DD3" i="1" s="1"/>
  <c r="DD2" i="1" l="1"/>
  <c r="DD1" i="1"/>
  <c r="DE4" i="1"/>
  <c r="DE3" i="1" s="1"/>
  <c r="DE2" i="1" l="1"/>
  <c r="DE1" i="1"/>
  <c r="DF4" i="1"/>
  <c r="DF3" i="1" s="1"/>
  <c r="DF2" i="1" l="1"/>
  <c r="DF1" i="1"/>
  <c r="DG4" i="1"/>
  <c r="DG3" i="1" s="1"/>
  <c r="DG2" i="1" l="1"/>
  <c r="DG1" i="1"/>
  <c r="DH4" i="1"/>
  <c r="DH3" i="1" s="1"/>
  <c r="DH2" i="1" l="1"/>
  <c r="DH1" i="1"/>
  <c r="DI4" i="1"/>
  <c r="DI3" i="1" s="1"/>
  <c r="DI2" i="1" l="1"/>
  <c r="DI1" i="1"/>
  <c r="DJ4" i="1"/>
  <c r="DJ3" i="1" s="1"/>
  <c r="DJ2" i="1" l="1"/>
  <c r="DJ1" i="1"/>
  <c r="DK4" i="1"/>
  <c r="DK3" i="1" s="1"/>
  <c r="DK2" i="1" l="1"/>
  <c r="DK1" i="1"/>
  <c r="DL4" i="1"/>
  <c r="DL3" i="1" s="1"/>
  <c r="DL2" i="1" l="1"/>
  <c r="DL1" i="1"/>
  <c r="DM4" i="1"/>
  <c r="DM3" i="1" s="1"/>
  <c r="DM2" i="1" l="1"/>
  <c r="DM1" i="1"/>
  <c r="DN4" i="1"/>
  <c r="DN3" i="1" s="1"/>
  <c r="DN2" i="1" l="1"/>
  <c r="DN1" i="1"/>
  <c r="DO4" i="1"/>
  <c r="DO3" i="1" s="1"/>
  <c r="DO2" i="1" l="1"/>
  <c r="DO1" i="1"/>
  <c r="DP4" i="1"/>
  <c r="DP3" i="1" s="1"/>
  <c r="DP1" i="1" l="1"/>
  <c r="DP2" i="1"/>
  <c r="DQ4" i="1"/>
  <c r="DQ3" i="1" s="1"/>
  <c r="DQ1" i="1" l="1"/>
  <c r="DQ2" i="1"/>
  <c r="DR4" i="1"/>
  <c r="DR3" i="1" s="1"/>
  <c r="DR2" i="1" l="1"/>
  <c r="DR1" i="1"/>
  <c r="DS4" i="1"/>
  <c r="DS3" i="1" s="1"/>
  <c r="DS2" i="1" l="1"/>
  <c r="DS1" i="1"/>
  <c r="DT4" i="1"/>
  <c r="DT3" i="1" s="1"/>
  <c r="DT2" i="1" l="1"/>
  <c r="DT1" i="1"/>
  <c r="DU4" i="1"/>
  <c r="DU3" i="1" s="1"/>
  <c r="DU2" i="1" l="1"/>
  <c r="DU1" i="1"/>
  <c r="DV4" i="1"/>
  <c r="DV3" i="1" s="1"/>
  <c r="DV2" i="1" l="1"/>
  <c r="DV1" i="1"/>
  <c r="DW4" i="1"/>
  <c r="DW3" i="1" s="1"/>
  <c r="DW2" i="1" l="1"/>
  <c r="DW1" i="1"/>
  <c r="DX4" i="1"/>
  <c r="DX3" i="1" s="1"/>
  <c r="DX1" i="1" l="1"/>
  <c r="DX2" i="1"/>
  <c r="DY4" i="1"/>
  <c r="DY3" i="1" s="1"/>
  <c r="DY1" i="1" l="1"/>
  <c r="DY2" i="1"/>
  <c r="DZ4" i="1"/>
  <c r="DZ3" i="1" s="1"/>
  <c r="DZ1" i="1" l="1"/>
  <c r="DZ2" i="1"/>
  <c r="EA4" i="1"/>
  <c r="EA3" i="1" s="1"/>
  <c r="EA1" i="1" l="1"/>
  <c r="EA2" i="1"/>
  <c r="EB4" i="1"/>
  <c r="EB3" i="1" s="1"/>
  <c r="EB1" i="1" l="1"/>
  <c r="EB2" i="1"/>
  <c r="EC4" i="1"/>
  <c r="EC3" i="1" s="1"/>
  <c r="EC1" i="1" l="1"/>
  <c r="EC2" i="1"/>
  <c r="ED4" i="1"/>
  <c r="ED3" i="1" s="1"/>
  <c r="ED1" i="1" l="1"/>
  <c r="ED2" i="1"/>
  <c r="EE4" i="1"/>
  <c r="EE3" i="1" s="1"/>
  <c r="EE2" i="1" l="1"/>
  <c r="EE1" i="1"/>
  <c r="EF4" i="1"/>
  <c r="EF3" i="1" s="1"/>
  <c r="EF2" i="1" l="1"/>
  <c r="EF1" i="1"/>
  <c r="EG4" i="1"/>
  <c r="EG3" i="1" s="1"/>
  <c r="EG2" i="1" l="1"/>
  <c r="EG1" i="1"/>
  <c r="EH4" i="1"/>
  <c r="EH3" i="1" s="1"/>
  <c r="EH2" i="1" l="1"/>
  <c r="EH1" i="1"/>
  <c r="EI4" i="1"/>
  <c r="EI3" i="1" s="1"/>
  <c r="EI2" i="1" l="1"/>
  <c r="EI1" i="1"/>
  <c r="EJ4" i="1"/>
  <c r="EJ3" i="1" s="1"/>
  <c r="EJ1" i="1" l="1"/>
  <c r="EJ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ADC</author>
  </authors>
  <commentList>
    <comment ref="E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Jour chômé supplémentaire "répétitif" année après année :</t>
        </r>
        <r>
          <rPr>
            <sz val="9"/>
            <color indexed="81"/>
            <rFont val="Tahoma"/>
            <family val="2"/>
          </rPr>
          <t xml:space="preserve">
Cochez la case à cocher sinon décochez.</t>
        </r>
      </text>
    </comment>
  </commentList>
</comments>
</file>

<file path=xl/sharedStrings.xml><?xml version="1.0" encoding="utf-8"?>
<sst xmlns="http://schemas.openxmlformats.org/spreadsheetml/2006/main" count="220" uniqueCount="200">
  <si>
    <t>Opération</t>
  </si>
  <si>
    <t>Date première échéance</t>
  </si>
  <si>
    <t>Fréquence des échéances</t>
  </si>
  <si>
    <t>Durée de l'opération</t>
  </si>
  <si>
    <t>Nombre d'échéance</t>
  </si>
  <si>
    <t>Type de fréquence
Ouvrable : 0
Calendaire : 1</t>
  </si>
  <si>
    <t>Type de durée
Ouvrable : 0
Calendaire : 1</t>
  </si>
  <si>
    <t>Date échéance précédente</t>
  </si>
  <si>
    <t>Date échéance à venir ou en cours</t>
  </si>
  <si>
    <t>Date dernière échéance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</si>
  <si>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</si>
  <si>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</si>
  <si>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</si>
  <si>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</si>
  <si>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</si>
  <si>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</si>
  <si>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</si>
  <si>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</si>
  <si>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</si>
  <si>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</si>
  <si>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</si>
  <si>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</si>
  <si>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</si>
  <si>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</si>
  <si>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</si>
  <si>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</si>
  <si>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</si>
  <si>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</si>
  <si>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</si>
  <si>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</si>
  <si>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</si>
  <si>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</si>
  <si>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</si>
  <si>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</si>
  <si>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</si>
  <si>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</si>
  <si>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</si>
  <si>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</si>
  <si>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</si>
  <si>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</si>
  <si>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</si>
  <si>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</si>
  <si>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</si>
  <si>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</si>
  <si>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</si>
  <si>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</si>
  <si>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</si>
  <si>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</si>
  <si>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</si>
  <si>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</si>
  <si>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</si>
  <si>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</si>
  <si>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</si>
  <si>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</si>
  <si>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</si>
  <si>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</si>
  <si>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</si>
  <si>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</si>
  <si>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</si>
  <si>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</si>
  <si>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</si>
  <si>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</si>
  <si>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</si>
  <si>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</si>
  <si>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</si>
  <si>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</si>
  <si>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</si>
  <si>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</si>
  <si>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</si>
  <si>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</si>
  <si>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</si>
  <si>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</si>
  <si>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</si>
  <si>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</si>
  <si>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</si>
  <si>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</si>
  <si>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</si>
  <si>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</si>
  <si>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</si>
  <si>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</si>
  <si>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</si>
  <si>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</si>
  <si>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</si>
  <si>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</si>
  <si>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</si>
  <si>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</si>
  <si>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</si>
  <si>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</si>
  <si>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</si>
  <si>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</si>
  <si>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</si>
  <si>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</si>
  <si>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</si>
  <si>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</si>
  <si>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</si>
  <si>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</si>
  <si>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</si>
  <si>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</si>
  <si>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</si>
  <si>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</si>
  <si>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</si>
  <si>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</si>
  <si>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</si>
  <si>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</si>
  <si>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</si>
  <si>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</si>
  <si>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</si>
  <si>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</si>
  <si>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</si>
  <si>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</si>
  <si>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</si>
  <si>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</si>
  <si>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</si>
  <si>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</si>
  <si>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</si>
  <si>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</si>
  <si>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</si>
  <si>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</si>
  <si>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</si>
  <si>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</si>
  <si>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</si>
  <si>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</si>
  <si>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</si>
  <si>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</si>
  <si>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</si>
  <si>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</si>
  <si>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</si>
  <si>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</si>
  <si>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</si>
  <si>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</si>
  <si>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</si>
  <si>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</si>
  <si>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</si>
  <si>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</si>
  <si>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</si>
  <si>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</si>
  <si>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</si>
  <si>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</si>
  <si>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</si>
  <si>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</si>
  <si>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</si>
  <si>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</si>
  <si>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</si>
  <si>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</si>
  <si>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C310</t>
  </si>
  <si>
    <t>Type de fréquence</t>
  </si>
  <si>
    <t>Calendaire</t>
  </si>
  <si>
    <t>C510</t>
  </si>
  <si>
    <t>Type de durée</t>
  </si>
  <si>
    <t>Date du début de planning Automatique</t>
  </si>
  <si>
    <t>Sélection des
jours chômés
de la semaine</t>
  </si>
  <si>
    <t>Sélection des
jours fériés</t>
  </si>
  <si>
    <t>Indications des dates chômées supplémentaires</t>
  </si>
  <si>
    <t>Répétitif ?</t>
  </si>
  <si>
    <t>Dates calculées
pour l'année en cours</t>
  </si>
  <si>
    <t>Date simulation</t>
  </si>
  <si>
    <t>Date début de planning calculée</t>
  </si>
  <si>
    <t>Tous les fériés : fériés et ponts</t>
  </si>
  <si>
    <t>Calcul du décalage</t>
  </si>
  <si>
    <t>Valeur de la barre de progression</t>
  </si>
  <si>
    <t>Date de début du calendrier</t>
  </si>
  <si>
    <t>Ensemble des opérations répétitives à effectuer</t>
  </si>
  <si>
    <t>C1010</t>
  </si>
  <si>
    <t>Date dernière échéance
ou état</t>
  </si>
  <si>
    <t>C810</t>
  </si>
  <si>
    <t>C710</t>
  </si>
  <si>
    <t>Date échéance précédente
ou état</t>
  </si>
  <si>
    <t>Date échéance à venir ou en cours
ou état</t>
  </si>
  <si>
    <t>C210</t>
  </si>
  <si>
    <t>Valeur de décalage</t>
  </si>
  <si>
    <t>Hebdomadaire</t>
  </si>
  <si>
    <t>2 semaines</t>
  </si>
  <si>
    <t>Mensuelle</t>
  </si>
  <si>
    <t>Bi Mensuelle</t>
  </si>
  <si>
    <t>Trimestrielle</t>
  </si>
  <si>
    <t>Quadrimestrielle</t>
  </si>
  <si>
    <t>Annuelle</t>
  </si>
  <si>
    <t>Semestrielle</t>
  </si>
  <si>
    <t>Bi Annuelle</t>
  </si>
  <si>
    <t>Fréquence des échéances
calculée
mois = 30 jours</t>
  </si>
  <si>
    <t>calcul</t>
  </si>
  <si>
    <t>Planning Périodique Sans VBA - LouReeD ©2020 - Excel-Pratique.com</t>
  </si>
  <si>
    <t>parcelle 1</t>
  </si>
  <si>
    <t>parcelle 2</t>
  </si>
  <si>
    <t>parcelle 3</t>
  </si>
  <si>
    <t>parcelle 4</t>
  </si>
  <si>
    <t>parcelle 5</t>
  </si>
  <si>
    <t>parcelle 6</t>
  </si>
  <si>
    <t>parcelle 7</t>
  </si>
  <si>
    <t>parcelle 8</t>
  </si>
  <si>
    <t>parcelle 9</t>
  </si>
  <si>
    <t>parcelle 10</t>
  </si>
  <si>
    <t>parcelle 11</t>
  </si>
  <si>
    <t>parcelle 12</t>
  </si>
  <si>
    <t>parcelle 13</t>
  </si>
  <si>
    <t>parcelle 14</t>
  </si>
  <si>
    <t>parcelle 15</t>
  </si>
  <si>
    <t>location zone 1</t>
  </si>
  <si>
    <t>location zone 2</t>
  </si>
  <si>
    <t>location zone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</si>
</sst>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"/>
  </numFmts>
  <fonts count="2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7" tint="0.79998168889431442"/>
      <name val="Calibri"/>
      <family val="2"/>
    </font>
    <font>
      <b/>
      <sz val="9"/>
      <color theme="7" tint="0.79998168889431442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sz val="11"/>
      <color rgb="FF7030A0"/>
      <name val="Calibri"/>
      <family val="2"/>
    </font>
    <font>
      <sz val="11"/>
      <color theme="7" tint="-0.499984740745262"/>
      <name val="Calibri"/>
      <family val="2"/>
    </font>
    <font>
      <sz val="22"/>
      <color rgb="FF00FF00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Arial Black"/>
      <family val="2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scheme val="minor"/>
    </font>
    <font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rgb="FFFFC00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14" fontId="5" fillId="3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/>
    <xf numFmtId="16" fontId="6" fillId="3" borderId="3" xfId="0" applyNumberFormat="1" applyFont="1" applyFill="1" applyBorder="1"/>
    <xf numFmtId="14" fontId="7" fillId="3" borderId="10" xfId="0" applyNumberFormat="1" applyFont="1" applyFill="1" applyBorder="1" applyAlignment="1">
      <alignment horizontal="right" indent="1"/>
    </xf>
    <xf numFmtId="14" fontId="8" fillId="4" borderId="1" xfId="0" applyNumberFormat="1" applyFont="1" applyFill="1" applyBorder="1" applyAlignment="1">
      <alignment horizontal="left" vertical="center" indent="1"/>
    </xf>
    <xf numFmtId="14" fontId="9" fillId="3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5" fillId="0" borderId="0" xfId="0" applyFont="1" applyFill="1"/>
    <xf numFmtId="0" fontId="11" fillId="2" borderId="3" xfId="0" applyFont="1" applyFill="1" applyBorder="1"/>
    <xf numFmtId="0" fontId="10" fillId="2" borderId="10" xfId="0" applyFont="1" applyFill="1" applyBorder="1"/>
    <xf numFmtId="0" fontId="10" fillId="2" borderId="3" xfId="0" applyFont="1" applyFill="1" applyBorder="1"/>
    <xf numFmtId="0" fontId="10" fillId="2" borderId="2" xfId="0" applyFont="1" applyFill="1" applyBorder="1"/>
    <xf numFmtId="0" fontId="11" fillId="6" borderId="10" xfId="0" applyFont="1" applyFill="1" applyBorder="1"/>
    <xf numFmtId="0" fontId="4" fillId="2" borderId="1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/>
    <xf numFmtId="14" fontId="8" fillId="3" borderId="3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/>
    </xf>
    <xf numFmtId="0" fontId="11" fillId="6" borderId="1" xfId="0" applyFont="1" applyFill="1" applyBorder="1"/>
    <xf numFmtId="164" fontId="16" fillId="8" borderId="0" xfId="0" applyNumberFormat="1" applyFont="1" applyFill="1" applyAlignment="1">
      <alignment horizontal="center" vertical="center" textRotation="90"/>
    </xf>
    <xf numFmtId="0" fontId="16" fillId="8" borderId="0" xfId="0" applyFont="1" applyFill="1" applyAlignment="1">
      <alignment horizontal="center" vertical="center" textRotation="90" wrapText="1"/>
    </xf>
    <xf numFmtId="0" fontId="16" fillId="8" borderId="1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 vertical="center" textRotation="90"/>
    </xf>
    <xf numFmtId="0" fontId="4" fillId="2" borderId="0" xfId="0" applyFont="1" applyFill="1" applyBorder="1" applyAlignment="1">
      <alignment horizontal="center" vertical="center" wrapText="1"/>
    </xf>
    <xf numFmtId="0" fontId="18" fillId="9" borderId="10" xfId="0" applyFont="1" applyFill="1" applyBorder="1" applyAlignment="1">
      <alignment horizontal="centerContinuous"/>
    </xf>
    <xf numFmtId="0" fontId="0" fillId="7" borderId="0" xfId="0" applyFill="1"/>
    <xf numFmtId="14" fontId="19" fillId="0" borderId="1" xfId="0" applyNumberFormat="1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/>
    </xf>
    <xf numFmtId="14" fontId="19" fillId="0" borderId="8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/>
    </xf>
    <xf numFmtId="0" fontId="13" fillId="3" borderId="1" xfId="0" applyNumberFormat="1" applyFont="1" applyFill="1" applyBorder="1" applyAlignment="1">
      <alignment horizont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/>
    </xf>
    <xf numFmtId="0" fontId="18" fillId="9" borderId="9" xfId="0" applyFont="1" applyFill="1" applyBorder="1" applyAlignment="1">
      <alignment horizontal="centerContinuous"/>
    </xf>
    <xf numFmtId="0" fontId="18" fillId="9" borderId="16" xfId="0" applyFont="1" applyFill="1" applyBorder="1" applyAlignment="1">
      <alignment horizontal="centerContinuous"/>
    </xf>
    <xf numFmtId="0" fontId="18" fillId="9" borderId="7" xfId="0" applyFont="1" applyFill="1" applyBorder="1" applyAlignment="1">
      <alignment horizontal="centerContinuous"/>
    </xf>
    <xf numFmtId="0" fontId="17" fillId="2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Continuous" vertical="center"/>
    </xf>
    <xf numFmtId="0" fontId="23" fillId="9" borderId="10" xfId="0" applyFont="1" applyFill="1" applyBorder="1" applyAlignment="1">
      <alignment horizontal="centerContinuous" vertical="center"/>
    </xf>
    <xf numFmtId="0" fontId="23" fillId="10" borderId="10" xfId="0" applyFont="1" applyFill="1" applyBorder="1" applyAlignment="1">
      <alignment horizontal="centerContinuous" vertical="center"/>
    </xf>
    <xf numFmtId="0" fontId="23" fillId="9" borderId="2" xfId="0" applyFont="1" applyFill="1" applyBorder="1" applyAlignment="1">
      <alignment horizontal="centerContinuous" vertical="center"/>
    </xf>
    <xf numFmtId="14" fontId="24" fillId="0" borderId="1" xfId="0" applyNumberFormat="1" applyFont="1" applyBorder="1" applyAlignment="1">
      <alignment horizontal="center" vertical="center" textRotation="90"/>
    </xf>
    <xf numFmtId="165" fontId="24" fillId="8" borderId="1" xfId="0" applyNumberFormat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25" fillId="8" borderId="3" xfId="0" applyNumberFormat="1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6" fillId="11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4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99FF"/>
        <name val="Calibri"/>
        <scheme val="minor"/>
      </font>
      <fill>
        <patternFill patternType="solid">
          <fgColor indexed="64"/>
          <bgColor rgb="FF33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934CC8"/>
        </patternFill>
      </fill>
    </dxf>
    <dxf>
      <fill>
        <patternFill>
          <bgColor rgb="FFBF95D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BF95DF"/>
      <color rgb="FF934CC8"/>
      <color rgb="FF9C5BCD"/>
      <color rgb="FFFF6699"/>
      <color rgb="FFA469D1"/>
      <color rgb="FFFF66CC"/>
      <color rgb="FFFF99FF"/>
      <color rgb="FFFF5050"/>
      <color rgb="FFDCC4EE"/>
      <color rgb="FFB48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Paramètres_Application!$A$8" horiz="1" inc="30" max="450" page="10" val="11"/>
</file>

<file path=xl/ctrlProps/ctrlProp2.xml><?xml version="1.0" encoding="utf-8"?>
<formControlPr xmlns="http://schemas.microsoft.com/office/spreadsheetml/2009/9/main" objectType="Scroll" dx="22" fmlaLink="Paramètres_Application!$A$8" horiz="1" inc="7" max="450" page="10" val="11"/>
</file>

<file path=xl/ctrlProps/ctrlProp3.xml><?xml version="1.0" encoding="utf-8"?>
<formControlPr xmlns="http://schemas.microsoft.com/office/spreadsheetml/2009/9/main" objectType="Scroll" dx="22" fmlaLink="Paramètres_Application!$A$8" horiz="1" max="450" page="10" val="11"/>
</file>

<file path=xl/ctrlProps/ctrlProp4.xml><?xml version="1.0" encoding="utf-8"?>
<formControlPr xmlns="http://schemas.microsoft.com/office/spreadsheetml/2009/9/main" objectType="Drop" dropLines="12" dropStyle="combo" dx="16" fmlaLink="Paramètres_Application!$J$26" fmlaRange="Paramètres_Application!$J$2:$J$25" noThreeD="1" sel="2" val="0"/>
</file>

<file path=xl/ctrlProps/ctrlProp5.xml><?xml version="1.0" encoding="utf-8"?>
<formControlPr xmlns="http://schemas.microsoft.com/office/spreadsheetml/2009/9/main" objectType="CheckBox" fmlaLink="B2" lockText="1" noThreeD="1"/>
</file>

<file path=xl/ctrlProps/ctrlProp6.xml><?xml version="1.0" encoding="utf-8"?>
<formControlPr xmlns="http://schemas.microsoft.com/office/spreadsheetml/2009/9/main" objectType="CheckBox" fmlaLink="B3" lockText="1" noThreeD="1"/>
</file>

<file path=xl/ctrlProps/ctrlProp7.xml><?xml version="1.0" encoding="utf-8"?>
<formControlPr xmlns="http://schemas.microsoft.com/office/spreadsheetml/2009/9/main" objectType="CheckBox" fmlaLink="B4" lockText="1" noThreeD="1"/>
</file>

<file path=xl/ctrlProps/ctrlProp8.xml><?xml version="1.0" encoding="utf-8"?>
<formControlPr xmlns="http://schemas.microsoft.com/office/spreadsheetml/2009/9/main" objectType="CheckBox" fmlaLink="B5" lockText="1" noThreeD="1"/>
</file>

<file path=xl/ctrlProps/ctrlProp9.xml><?xml version="1.0" encoding="utf-8"?>
<formControlPr xmlns="http://schemas.microsoft.com/office/spreadsheetml/2009/9/main" objectType="CheckBox" fmlaLink="B6" lockText="1" noThreeD="1"/>
</file>

<file path=xl/ctrlProps/ctrlProp10.xml><?xml version="1.0" encoding="utf-8"?>
<formControlPr xmlns="http://schemas.microsoft.com/office/spreadsheetml/2009/9/main" objectType="CheckBox" checked="Checked" fmlaLink="B7" lockText="1" noThreeD="1"/>
</file>

<file path=xl/ctrlProps/ctrlProp11.xml><?xml version="1.0" encoding="utf-8"?>
<formControlPr xmlns="http://schemas.microsoft.com/office/spreadsheetml/2009/9/main" objectType="CheckBox" checked="Checked" fmlaLink="B8" lockText="1" noThreeD="1"/>
</file>

<file path=xl/ctrlProps/ctrlProp12.xml><?xml version="1.0" encoding="utf-8"?>
<formControlPr xmlns="http://schemas.microsoft.com/office/spreadsheetml/2009/9/main" objectType="CheckBox" checked="Checked" fmlaLink="C2" lockText="1" noThreeD="1"/>
</file>

<file path=xl/ctrlProps/ctrlProp13.xml><?xml version="1.0" encoding="utf-8"?>
<formControlPr xmlns="http://schemas.microsoft.com/office/spreadsheetml/2009/9/main" objectType="CheckBox" checked="Checked" fmlaLink="C3" lockText="1" noThreeD="1"/>
</file>

<file path=xl/ctrlProps/ctrlProp14.xml><?xml version="1.0" encoding="utf-8"?>
<formControlPr xmlns="http://schemas.microsoft.com/office/spreadsheetml/2009/9/main" objectType="CheckBox" checked="Checked" fmlaLink="C4" lockText="1" noThreeD="1"/>
</file>

<file path=xl/ctrlProps/ctrlProp15.xml><?xml version="1.0" encoding="utf-8"?>
<formControlPr xmlns="http://schemas.microsoft.com/office/spreadsheetml/2009/9/main" objectType="CheckBox" checked="Checked" fmlaLink="C5" lockText="1" noThreeD="1"/>
</file>

<file path=xl/ctrlProps/ctrlProp16.xml><?xml version="1.0" encoding="utf-8"?>
<formControlPr xmlns="http://schemas.microsoft.com/office/spreadsheetml/2009/9/main" objectType="CheckBox" checked="Checked" fmlaLink="C7" lockText="1" noThreeD="1"/>
</file>

<file path=xl/ctrlProps/ctrlProp17.xml><?xml version="1.0" encoding="utf-8"?>
<formControlPr xmlns="http://schemas.microsoft.com/office/spreadsheetml/2009/9/main" objectType="CheckBox" checked="Checked" fmlaLink="C8" lockText="1" noThreeD="1"/>
</file>

<file path=xl/ctrlProps/ctrlProp18.xml><?xml version="1.0" encoding="utf-8"?>
<formControlPr xmlns="http://schemas.microsoft.com/office/spreadsheetml/2009/9/main" objectType="CheckBox" checked="Checked" fmlaLink="C9" lockText="1" noThreeD="1"/>
</file>

<file path=xl/ctrlProps/ctrlProp19.xml><?xml version="1.0" encoding="utf-8"?>
<formControlPr xmlns="http://schemas.microsoft.com/office/spreadsheetml/2009/9/main" objectType="CheckBox" checked="Checked" fmlaLink="C10" lockText="1" noThreeD="1"/>
</file>

<file path=xl/ctrlProps/ctrlProp20.xml><?xml version="1.0" encoding="utf-8"?>
<formControlPr xmlns="http://schemas.microsoft.com/office/spreadsheetml/2009/9/main" objectType="CheckBox" checked="Checked" fmlaLink="C11" lockText="1" noThreeD="1"/>
</file>

<file path=xl/ctrlProps/ctrlProp21.xml><?xml version="1.0" encoding="utf-8"?>
<formControlPr xmlns="http://schemas.microsoft.com/office/spreadsheetml/2009/9/main" objectType="CheckBox" checked="Checked" fmlaLink="C12" lockText="1" noThreeD="1"/>
</file>

<file path=xl/ctrlProps/ctrlProp22.xml><?xml version="1.0" encoding="utf-8"?>
<formControlPr xmlns="http://schemas.microsoft.com/office/spreadsheetml/2009/9/main" objectType="CheckBox" fmlaLink="C6" lockText="1" noThreeD="1"/>
</file>

<file path=xl/ctrlProps/ctrlProp23.xml><?xml version="1.0" encoding="utf-8"?>
<formControlPr xmlns="http://schemas.microsoft.com/office/spreadsheetml/2009/9/main" objectType="CheckBox" checked="Checked" fmlaLink="C13" lockText="1" noThreeD="1"/>
</file>

<file path=xl/ctrlProps/ctrlProp24.xml><?xml version="1.0" encoding="utf-8"?>
<formControlPr xmlns="http://schemas.microsoft.com/office/spreadsheetml/2009/9/main" objectType="CheckBox" fmlaLink="C14" lockText="1" noThreeD="1"/>
</file>

<file path=xl/ctrlProps/ctrlProp25.xml><?xml version="1.0" encoding="utf-8"?>
<formControlPr xmlns="http://schemas.microsoft.com/office/spreadsheetml/2009/9/main" objectType="CheckBox" fmlaLink="G2" lockText="1" noThreeD="1"/>
</file>

<file path=xl/ctrlProps/ctrlProp26.xml><?xml version="1.0" encoding="utf-8"?>
<formControlPr xmlns="http://schemas.microsoft.com/office/spreadsheetml/2009/9/main" objectType="CheckBox" fmlaLink="G3" lockText="1" noThreeD="1"/>
</file>

<file path=xl/ctrlProps/ctrlProp27.xml><?xml version="1.0" encoding="utf-8"?>
<formControlPr xmlns="http://schemas.microsoft.com/office/spreadsheetml/2009/9/main" objectType="CheckBox" fmlaLink="G4" lockText="1" noThreeD="1"/>
</file>

<file path=xl/ctrlProps/ctrlProp28.xml><?xml version="1.0" encoding="utf-8"?>
<formControlPr xmlns="http://schemas.microsoft.com/office/spreadsheetml/2009/9/main" objectType="CheckBox" fmlaLink="G5" lockText="1" noThreeD="1"/>
</file>

<file path=xl/ctrlProps/ctrlProp29.xml><?xml version="1.0" encoding="utf-8"?>
<formControlPr xmlns="http://schemas.microsoft.com/office/spreadsheetml/2009/9/main" objectType="CheckBox" fmlaLink="G6" lockText="1" noThreeD="1"/>
</file>

<file path=xl/ctrlProps/ctrlProp30.xml><?xml version="1.0" encoding="utf-8"?>
<formControlPr xmlns="http://schemas.microsoft.com/office/spreadsheetml/2009/9/main" objectType="CheckBox" fmlaLink="G7" lockText="1" noThreeD="1"/>
</file>

<file path=xl/ctrlProps/ctrlProp31.xml><?xml version="1.0" encoding="utf-8"?>
<formControlPr xmlns="http://schemas.microsoft.com/office/spreadsheetml/2009/9/main" objectType="CheckBox" fmlaLink="G8" lockText="1" noThreeD="1"/>
</file>

<file path=xl/ctrlProps/ctrlProp32.xml><?xml version="1.0" encoding="utf-8"?>
<formControlPr xmlns="http://schemas.microsoft.com/office/spreadsheetml/2009/9/main" objectType="CheckBox" fmlaLink="G9" lockText="1" noThreeD="1"/>
</file>

<file path=xl/ctrlProps/ctrlProp33.xml><?xml version="1.0" encoding="utf-8"?>
<formControlPr xmlns="http://schemas.microsoft.com/office/spreadsheetml/2009/9/main" objectType="CheckBox" fmlaLink="G10" lockText="1" noThreeD="1"/>
</file>

<file path=xl/ctrlProps/ctrlProp34.xml><?xml version="1.0" encoding="utf-8"?>
<formControlPr xmlns="http://schemas.microsoft.com/office/spreadsheetml/2009/9/main" objectType="CheckBox" fmlaLink="G11" lockText="1" noThreeD="1"/>
</file>

<file path=xl/ctrlProps/ctrlProp35.xml><?xml version="1.0" encoding="utf-8"?>
<formControlPr xmlns="http://schemas.microsoft.com/office/spreadsheetml/2009/9/main" objectType="CheckBox" fmlaLink="G12" lockText="1" noThreeD="1"/>
</file>

<file path=xl/ctrlProps/ctrlProp36.xml><?xml version="1.0" encoding="utf-8"?>
<formControlPr xmlns="http://schemas.microsoft.com/office/spreadsheetml/2009/9/main" objectType="CheckBox" fmlaLink="G13" lockText="1" noThreeD="1"/>
</file>

<file path=xl/ctrlProps/ctrlProp37.xml><?xml version="1.0" encoding="utf-8"?>
<formControlPr xmlns="http://schemas.microsoft.com/office/spreadsheetml/2009/9/main" objectType="CheckBox" fmlaLink="G14" lockText="1" noThreeD="1"/>
</file>

<file path=xl/ctrlProps/ctrlProp38.xml><?xml version="1.0" encoding="utf-8"?>
<formControlPr xmlns="http://schemas.microsoft.com/office/spreadsheetml/2009/9/main" objectType="CheckBox" fmlaLink="G15" lockText="1" noThreeD="1"/>
</file>

<file path=xl/ctrlProps/ctrlProp39.xml><?xml version="1.0" encoding="utf-8"?>
<formControlPr xmlns="http://schemas.microsoft.com/office/spreadsheetml/2009/9/main" objectType="CheckBox" fmlaLink="G16" lockText="1" noThreeD="1"/>
</file>

<file path=xl/ctrlProps/ctrlProp40.xml><?xml version="1.0" encoding="utf-8"?>
<formControlPr xmlns="http://schemas.microsoft.com/office/spreadsheetml/2009/9/main" objectType="CheckBox" fmlaLink="G17" lockText="1" noThreeD="1"/>
</file>

<file path=xl/ctrlProps/ctrlProp41.xml><?xml version="1.0" encoding="utf-8"?>
<formControlPr xmlns="http://schemas.microsoft.com/office/spreadsheetml/2009/9/main" objectType="CheckBox" fmlaLink="G18" lockText="1" noThreeD="1"/>
</file>

<file path=xl/ctrlProps/ctrlProp42.xml><?xml version="1.0" encoding="utf-8"?>
<formControlPr xmlns="http://schemas.microsoft.com/office/spreadsheetml/2009/9/main" objectType="CheckBox" fmlaLink="G19" lockText="1" noThreeD="1"/>
</file>

<file path=xl/ctrlProps/ctrlProp43.xml><?xml version="1.0" encoding="utf-8"?>
<formControlPr xmlns="http://schemas.microsoft.com/office/spreadsheetml/2009/9/main" objectType="CheckBox" fmlaLink="G20" lockText="1" noThreeD="1"/>
</file>

<file path=xl/ctrlProps/ctrlProp44.xml><?xml version="1.0" encoding="utf-8"?>
<formControlPr xmlns="http://schemas.microsoft.com/office/spreadsheetml/2009/9/main" objectType="CheckBox" fmlaLink="G2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66675</xdr:rowOff>
    </xdr:from>
    <xdr:to>
      <xdr:col>14</xdr:col>
      <xdr:colOff>695324</xdr:colOff>
      <xdr:row>0</xdr:row>
      <xdr:rowOff>1200151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95249" y="66675"/>
          <a:ext cx="7458075" cy="1133476"/>
          <a:chOff x="95249" y="47625"/>
          <a:chExt cx="7458075" cy="1133476"/>
        </a:xfrm>
      </xdr:grpSpPr>
      <xdr:sp macro="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5249" y="47625"/>
            <a:ext cx="7458075" cy="1133476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 b="1"/>
              <a:t>Scroll du calendrier</a:t>
            </a:r>
          </a:p>
          <a:p>
            <a:pPr algn="l"/>
            <a:r>
              <a:rPr lang="fr-FR" sz="2000" b="1">
                <a:solidFill>
                  <a:srgbClr val="FF6699"/>
                </a:solidFill>
              </a:rPr>
              <a:t>     Mensuel</a:t>
            </a:r>
            <a:r>
              <a:rPr lang="fr-FR" sz="2000" b="1"/>
              <a:t>           </a:t>
            </a:r>
            <a:r>
              <a:rPr lang="fr-FR" sz="2000" b="1">
                <a:solidFill>
                  <a:srgbClr val="FF6699"/>
                </a:solidFill>
              </a:rPr>
              <a:t>Hebdomadaire</a:t>
            </a:r>
            <a:r>
              <a:rPr lang="fr-FR" sz="2000" b="1"/>
              <a:t>          </a:t>
            </a:r>
            <a:r>
              <a:rPr lang="fr-FR" sz="2000" b="1">
                <a:solidFill>
                  <a:srgbClr val="FF6699"/>
                </a:solidFill>
              </a:rPr>
              <a:t>Journalier            </a:t>
            </a:r>
            <a:r>
              <a:rPr lang="fr-FR" sz="2000" b="1">
                <a:solidFill>
                  <a:srgbClr val="FFFF00"/>
                </a:solidFill>
              </a:rPr>
              <a:t>Date début</a:t>
            </a:r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209550" y="781050"/>
            <a:ext cx="1656000" cy="324000"/>
            <a:chOff x="200025" y="993498"/>
            <a:chExt cx="1656000" cy="324000"/>
          </a:xfrm>
        </xdr:grpSpPr>
        <xdr:sp macro="" textlink="">
          <xdr:nvSpPr>
            <xdr:cNvPr id="3" name="Rectangle à coins arrondis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20002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8" name="Scroll Bar 2" hidden="1">
                  <a:extLst>
                    <a:ext uri="{63B3BB69-23CF-44E3-9099-C40C66FF867C}">
                      <a14:compatExt spid="_x0000_s4098"/>
                    </a:ext>
                    <a:ext uri="{FF2B5EF4-FFF2-40B4-BE49-F238E27FC236}">
                      <a16:creationId xmlns:a16="http://schemas.microsoft.com/office/drawing/2014/main" id="{00000000-0008-0000-0000-000002100000}"/>
                    </a:ext>
                  </a:extLst>
                </xdr:cNvPr>
                <xdr:cNvSpPr/>
              </xdr:nvSpPr>
              <xdr:spPr bwMode="auto">
                <a:xfrm>
                  <a:off x="257175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2057400" y="781050"/>
            <a:ext cx="1656000" cy="324000"/>
            <a:chOff x="2705100" y="993498"/>
            <a:chExt cx="1656000" cy="324000"/>
          </a:xfrm>
        </xdr:grpSpPr>
        <xdr:sp macro="" textlink="">
          <xdr:nvSpPr>
            <xdr:cNvPr id="8" name="Rectangle à coins arrondis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2705100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099" name="Scroll Bar 3" hidden="1">
                  <a:extLst>
                    <a:ext uri="{63B3BB69-23CF-44E3-9099-C40C66FF867C}">
                      <a14:compatExt spid="_x0000_s4099"/>
                    </a:ext>
                    <a:ext uri="{FF2B5EF4-FFF2-40B4-BE49-F238E27FC236}">
                      <a16:creationId xmlns:a16="http://schemas.microsoft.com/office/drawing/2014/main" id="{00000000-0008-0000-0000-000003100000}"/>
                    </a:ext>
                  </a:extLst>
                </xdr:cNvPr>
                <xdr:cNvSpPr/>
              </xdr:nvSpPr>
              <xdr:spPr bwMode="auto">
                <a:xfrm>
                  <a:off x="27622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3905250" y="781050"/>
            <a:ext cx="1656000" cy="324000"/>
            <a:chOff x="5324475" y="993498"/>
            <a:chExt cx="1656000" cy="324000"/>
          </a:xfrm>
        </xdr:grpSpPr>
        <xdr:sp macro="" textlink="">
          <xdr:nvSpPr>
            <xdr:cNvPr id="9" name="Rectangle à coins arrondis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5324475" y="993498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0" name="Scroll Bar 4" hidden="1">
                  <a:extLst>
                    <a:ext uri="{63B3BB69-23CF-44E3-9099-C40C66FF867C}">
                      <a14:compatExt spid="_x0000_s4100"/>
                    </a:ext>
                    <a:ext uri="{FF2B5EF4-FFF2-40B4-BE49-F238E27FC236}">
                      <a16:creationId xmlns:a16="http://schemas.microsoft.com/office/drawing/2014/main" id="{00000000-0008-0000-0000-000004100000}"/>
                    </a:ext>
                  </a:extLst>
                </xdr:cNvPr>
                <xdr:cNvSpPr/>
              </xdr:nvSpPr>
              <xdr:spPr bwMode="auto">
                <a:xfrm>
                  <a:off x="5391150" y="1057275"/>
                  <a:ext cx="1512000" cy="18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</xdr:sp>
          </mc:Choice>
          <mc:Fallback/>
        </mc:AlternateContent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5753100" y="781050"/>
            <a:ext cx="1656000" cy="324000"/>
            <a:chOff x="5743575" y="990600"/>
            <a:chExt cx="1656000" cy="324000"/>
          </a:xfrm>
        </xdr:grpSpPr>
        <xdr:sp macro="" textlink="">
          <xdr:nvSpPr>
            <xdr:cNvPr id="13" name="Rectangle à coins arrondis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743575" y="990600"/>
              <a:ext cx="1656000" cy="324000"/>
            </a:xfrm>
            <a:prstGeom prst="roundRect">
              <a:avLst/>
            </a:prstGeom>
            <a:solidFill>
              <a:srgbClr val="002060"/>
            </a:solidFill>
            <a:ln w="12700" cap="flat" cmpd="sng" algn="ctr">
              <a:solidFill>
                <a:srgbClr val="5B9BD5">
                  <a:shade val="50000"/>
                </a:srgbClr>
              </a:solidFill>
              <a:prstDash val="solid"/>
              <a:miter lim="800000"/>
            </a:ln>
            <a:effectLst/>
            <a:scene3d>
              <a:camera prst="orthographicFront"/>
              <a:lightRig rig="threePt" dir="t"/>
            </a:scene3d>
            <a:sp3d>
              <a:bevelT w="114300" prst="artDeco"/>
            </a:sp3d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4102" name="Drop Down 6" hidden="1">
                  <a:extLst>
                    <a:ext uri="{63B3BB69-23CF-44E3-9099-C40C66FF867C}">
                      <a14:compatExt spid="_x0000_s4102"/>
                    </a:ext>
                    <a:ext uri="{FF2B5EF4-FFF2-40B4-BE49-F238E27FC236}">
                      <a16:creationId xmlns:a16="http://schemas.microsoft.com/office/drawing/2014/main" id="{00000000-0008-0000-0000-000006100000}"/>
                    </a:ext>
                  </a:extLst>
                </xdr:cNvPr>
                <xdr:cNvSpPr/>
              </xdr:nvSpPr>
              <xdr:spPr bwMode="auto">
                <a:xfrm>
                  <a:off x="5810250" y="1047750"/>
                  <a:ext cx="1533525" cy="20002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161925</xdr:rowOff>
        </xdr:from>
        <xdr:to>
          <xdr:col>3</xdr:col>
          <xdr:colOff>1038225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0</xdr:rowOff>
        </xdr:from>
        <xdr:to>
          <xdr:col>3</xdr:col>
          <xdr:colOff>828675</xdr:colOff>
          <xdr:row>8</xdr:row>
          <xdr:rowOff>28575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171450</xdr:rowOff>
        </xdr:from>
        <xdr:to>
          <xdr:col>3</xdr:col>
          <xdr:colOff>733425</xdr:colOff>
          <xdr:row>10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171450</xdr:rowOff>
        </xdr:from>
        <xdr:to>
          <xdr:col>3</xdr:col>
          <xdr:colOff>733425</xdr:colOff>
          <xdr:row>11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180975</xdr:rowOff>
        </xdr:from>
        <xdr:to>
          <xdr:col>3</xdr:col>
          <xdr:colOff>1219200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180975</xdr:rowOff>
        </xdr:from>
        <xdr:to>
          <xdr:col>3</xdr:col>
          <xdr:colOff>733425</xdr:colOff>
          <xdr:row>6</xdr:row>
          <xdr:rowOff>9525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180975</xdr:rowOff>
        </xdr:from>
        <xdr:to>
          <xdr:col>3</xdr:col>
          <xdr:colOff>733425</xdr:colOff>
          <xdr:row>13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3</xdr:col>
          <xdr:colOff>733425</xdr:colOff>
          <xdr:row>14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4</xdr:col>
          <xdr:colOff>1228725</xdr:colOff>
          <xdr:row>2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4</xdr:col>
          <xdr:colOff>1228725</xdr:colOff>
          <xdr:row>3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4</xdr:col>
          <xdr:colOff>1228725</xdr:colOff>
          <xdr:row>4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4</xdr:col>
          <xdr:colOff>1228725</xdr:colOff>
          <xdr:row>5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4</xdr:col>
          <xdr:colOff>1228725</xdr:colOff>
          <xdr:row>6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4</xdr:col>
          <xdr:colOff>1228725</xdr:colOff>
          <xdr:row>7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4</xdr:col>
          <xdr:colOff>1228725</xdr:colOff>
          <xdr:row>8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4</xdr:col>
          <xdr:colOff>1228725</xdr:colOff>
          <xdr:row>9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4</xdr:col>
          <xdr:colOff>1228725</xdr:colOff>
          <xdr:row>10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4</xdr:col>
          <xdr:colOff>1228725</xdr:colOff>
          <xdr:row>11</xdr:row>
          <xdr:rowOff>9525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4</xdr:col>
          <xdr:colOff>1228725</xdr:colOff>
          <xdr:row>12</xdr:row>
          <xdr:rowOff>9525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4</xdr:col>
          <xdr:colOff>1228725</xdr:colOff>
          <xdr:row>13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4</xdr:col>
          <xdr:colOff>1228725</xdr:colOff>
          <xdr:row>14</xdr:row>
          <xdr:rowOff>9525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4</xdr:col>
          <xdr:colOff>1228725</xdr:colOff>
          <xdr:row>15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4</xdr:col>
          <xdr:colOff>1228725</xdr:colOff>
          <xdr:row>16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4</xdr:col>
          <xdr:colOff>1228725</xdr:colOff>
          <xdr:row>17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4</xdr:col>
          <xdr:colOff>1228725</xdr:colOff>
          <xdr:row>18</xdr:row>
          <xdr:rowOff>9525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4</xdr:col>
          <xdr:colOff>1228725</xdr:colOff>
          <xdr:row>19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4</xdr:col>
          <xdr:colOff>1228725</xdr:colOff>
          <xdr:row>20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4</xdr:col>
          <xdr:colOff>1228725</xdr:colOff>
          <xdr:row>21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EJ20" totalsRowShown="0" headerRowDxfId="168" dataDxfId="166" headerRowBorderDxfId="167" tableBorderDxfId="165" totalsRowBorderDxfId="164">
  <autoFilter ref="A5:EJ20" xr:uid="{00000000-0009-0000-0100-000001000000}"/>
  <tableColumns count="140">
    <tableColumn id="1" xr3:uid="{00000000-0010-0000-0000-000001000000}" name="C1" dataDxfId="163"/>
    <tableColumn id="2" xr3:uid="{00000000-0010-0000-0000-000002000000}" name="C2" dataDxfId="162"/>
    <tableColumn id="140" xr3:uid="{00000000-0010-0000-0000-00008C000000}" name="C210" dataDxfId="161"/>
    <tableColumn id="3" xr3:uid="{00000000-0010-0000-0000-000003000000}" name="C3" dataDxfId="160">
      <calculatedColumnFormula>VLOOKUP(Tableau1[[#This Row],[C210]],Fréquences,2,0)*IF(OR(VLOOKUP(Tableau1[[#This Row],[C210]],Fréquences,2,0)=7,VLOOKUP(Tableau1[[#This Row],[C210]],Fréquences,2,0)=14),1,30)</calculatedColumnFormula>
    </tableColumn>
    <tableColumn id="135" xr3:uid="{00000000-0010-0000-0000-000087000000}" name="C310" dataDxfId="159"/>
    <tableColumn id="4" xr3:uid="{00000000-0010-0000-0000-000004000000}" name="C4" dataDxfId="158"/>
    <tableColumn id="5" xr3:uid="{00000000-0010-0000-0000-000005000000}" name="C5" dataDxfId="157"/>
    <tableColumn id="136" xr3:uid="{00000000-0010-0000-0000-000088000000}" name="C510" dataDxfId="156"/>
    <tableColumn id="6" xr3:uid="{00000000-0010-0000-0000-000006000000}" name="C6" dataDxfId="155">
      <calculatedColumnFormula>IF(Tableau1[[#This Row],[C510]]="Calendaire",1,0)</calculatedColumnFormula>
    </tableColumn>
    <tableColumn id="7" xr3:uid="{00000000-0010-0000-0000-000007000000}" name="C7" dataDxfId="154"/>
    <tableColumn id="139" xr3:uid="{00000000-0010-0000-0000-00008B000000}" name="C710" dataDxfId="153">
      <calculatedColumnFormula>IF(Tableau1[[#This Row],[C10]]="Terminé","/",Tableau1[[#This Row],[C8]])</calculatedColumnFormula>
    </tableColumn>
    <tableColumn id="8" xr3:uid="{00000000-0010-0000-0000-000008000000}" name="C8" dataDxfId="152">
      <calculatedColumnFormula>Ech_Pre</calculatedColumnFormula>
    </tableColumn>
    <tableColumn id="138" xr3:uid="{00000000-0010-0000-0000-00008A000000}" name="C810" dataDxfId="151">
      <calculatedColumnFormula>IF(Tableau1[[#This Row],[C10]]="Terminé","/",Tableau1[[#This Row],[C9]])</calculatedColumnFormula>
    </tableColumn>
    <tableColumn id="9" xr3:uid="{00000000-0010-0000-0000-000009000000}" name="C9" dataDxfId="150">
      <calculatedColumnFormula>Ech_Enc</calculatedColumnFormula>
    </tableColumn>
    <tableColumn id="10" xr3:uid="{00000000-0010-0000-0000-00000A000000}" name="C10" dataDxfId="149">
      <calculatedColumnFormula>IF(OR(Tableau1[[#This Row],[C7]]="P",Tableau1[[#This Row],[C7]]=""),"Permanent",IF(Tableau1[[#This Row],[C1010]]&lt;CeJour,"Terminé",Tableau1[[#This Row],[C1010]]))</calculatedColumnFormula>
    </tableColumn>
    <tableColumn id="137" xr3:uid="{00000000-0010-0000-0000-000089000000}" name="C1010" dataDxfId="148">
      <calculatedColumnFormula>Ech_Pro</calculatedColumnFormula>
    </tableColumn>
    <tableColumn id="11" xr3:uid="{00000000-0010-0000-0000-00000B000000}" name="C11" dataDxfId="147"/>
    <tableColumn id="12" xr3:uid="{00000000-0010-0000-0000-00000C000000}" name="C12" dataDxfId="146"/>
    <tableColumn id="13" xr3:uid="{00000000-0010-0000-0000-00000D000000}" name="C13" dataDxfId="145"/>
    <tableColumn id="14" xr3:uid="{00000000-0010-0000-0000-00000E000000}" name="C14" dataDxfId="144"/>
    <tableColumn id="15" xr3:uid="{00000000-0010-0000-0000-00000F000000}" name="C15" dataDxfId="143"/>
    <tableColumn id="16" xr3:uid="{00000000-0010-0000-0000-000010000000}" name="C16" dataDxfId="142"/>
    <tableColumn id="17" xr3:uid="{00000000-0010-0000-0000-000011000000}" name="C17" dataDxfId="141"/>
    <tableColumn id="18" xr3:uid="{00000000-0010-0000-0000-000012000000}" name="C18" dataDxfId="140"/>
    <tableColumn id="19" xr3:uid="{00000000-0010-0000-0000-000013000000}" name="C19" dataDxfId="139"/>
    <tableColumn id="20" xr3:uid="{00000000-0010-0000-0000-000014000000}" name="C20" dataDxfId="138"/>
    <tableColumn id="21" xr3:uid="{00000000-0010-0000-0000-000015000000}" name="C21" dataDxfId="137"/>
    <tableColumn id="22" xr3:uid="{00000000-0010-0000-0000-000016000000}" name="C22" dataDxfId="136"/>
    <tableColumn id="23" xr3:uid="{00000000-0010-0000-0000-000017000000}" name="C23" dataDxfId="135"/>
    <tableColumn id="24" xr3:uid="{00000000-0010-0000-0000-000018000000}" name="C24" dataDxfId="134"/>
    <tableColumn id="25" xr3:uid="{00000000-0010-0000-0000-000019000000}" name="C25" dataDxfId="133"/>
    <tableColumn id="26" xr3:uid="{00000000-0010-0000-0000-00001A000000}" name="C26" dataDxfId="132"/>
    <tableColumn id="27" xr3:uid="{00000000-0010-0000-0000-00001B000000}" name="C27" dataDxfId="131"/>
    <tableColumn id="28" xr3:uid="{00000000-0010-0000-0000-00001C000000}" name="C28" dataDxfId="130"/>
    <tableColumn id="29" xr3:uid="{00000000-0010-0000-0000-00001D000000}" name="C29" dataDxfId="129"/>
    <tableColumn id="30" xr3:uid="{00000000-0010-0000-0000-00001E000000}" name="C30" dataDxfId="128"/>
    <tableColumn id="31" xr3:uid="{00000000-0010-0000-0000-00001F000000}" name="C31" dataDxfId="127"/>
    <tableColumn id="32" xr3:uid="{00000000-0010-0000-0000-000020000000}" name="C32" dataDxfId="126"/>
    <tableColumn id="33" xr3:uid="{00000000-0010-0000-0000-000021000000}" name="C33" dataDxfId="125"/>
    <tableColumn id="34" xr3:uid="{00000000-0010-0000-0000-000022000000}" name="C34" dataDxfId="124"/>
    <tableColumn id="35" xr3:uid="{00000000-0010-0000-0000-000023000000}" name="C35" dataDxfId="123"/>
    <tableColumn id="36" xr3:uid="{00000000-0010-0000-0000-000024000000}" name="C36" dataDxfId="122"/>
    <tableColumn id="37" xr3:uid="{00000000-0010-0000-0000-000025000000}" name="C37" dataDxfId="121"/>
    <tableColumn id="38" xr3:uid="{00000000-0010-0000-0000-000026000000}" name="C38" dataDxfId="120"/>
    <tableColumn id="39" xr3:uid="{00000000-0010-0000-0000-000027000000}" name="C39" dataDxfId="119"/>
    <tableColumn id="40" xr3:uid="{00000000-0010-0000-0000-000028000000}" name="C40" dataDxfId="118"/>
    <tableColumn id="41" xr3:uid="{00000000-0010-0000-0000-000029000000}" name="C41" dataDxfId="117"/>
    <tableColumn id="42" xr3:uid="{00000000-0010-0000-0000-00002A000000}" name="C42" dataDxfId="116"/>
    <tableColumn id="43" xr3:uid="{00000000-0010-0000-0000-00002B000000}" name="C43" dataDxfId="115"/>
    <tableColumn id="44" xr3:uid="{00000000-0010-0000-0000-00002C000000}" name="C44" dataDxfId="114"/>
    <tableColumn id="45" xr3:uid="{00000000-0010-0000-0000-00002D000000}" name="C45" dataDxfId="113"/>
    <tableColumn id="46" xr3:uid="{00000000-0010-0000-0000-00002E000000}" name="C46" dataDxfId="112"/>
    <tableColumn id="47" xr3:uid="{00000000-0010-0000-0000-00002F000000}" name="C47" dataDxfId="111"/>
    <tableColumn id="48" xr3:uid="{00000000-0010-0000-0000-000030000000}" name="C48" dataDxfId="110"/>
    <tableColumn id="49" xr3:uid="{00000000-0010-0000-0000-000031000000}" name="C49" dataDxfId="109"/>
    <tableColumn id="50" xr3:uid="{00000000-0010-0000-0000-000032000000}" name="C50" dataDxfId="108"/>
    <tableColumn id="51" xr3:uid="{00000000-0010-0000-0000-000033000000}" name="C51" dataDxfId="107"/>
    <tableColumn id="52" xr3:uid="{00000000-0010-0000-0000-000034000000}" name="C52" dataDxfId="106"/>
    <tableColumn id="53" xr3:uid="{00000000-0010-0000-0000-000035000000}" name="C53" dataDxfId="105"/>
    <tableColumn id="54" xr3:uid="{00000000-0010-0000-0000-000036000000}" name="C54" dataDxfId="104"/>
    <tableColumn id="55" xr3:uid="{00000000-0010-0000-0000-000037000000}" name="C55" dataDxfId="103"/>
    <tableColumn id="56" xr3:uid="{00000000-0010-0000-0000-000038000000}" name="C56" dataDxfId="102"/>
    <tableColumn id="57" xr3:uid="{00000000-0010-0000-0000-000039000000}" name="C57" dataDxfId="101"/>
    <tableColumn id="58" xr3:uid="{00000000-0010-0000-0000-00003A000000}" name="C58" dataDxfId="100"/>
    <tableColumn id="59" xr3:uid="{00000000-0010-0000-0000-00003B000000}" name="C59" dataDxfId="99"/>
    <tableColumn id="60" xr3:uid="{00000000-0010-0000-0000-00003C000000}" name="C60" dataDxfId="98"/>
    <tableColumn id="61" xr3:uid="{00000000-0010-0000-0000-00003D000000}" name="C61" dataDxfId="97"/>
    <tableColumn id="62" xr3:uid="{00000000-0010-0000-0000-00003E000000}" name="C62" dataDxfId="96"/>
    <tableColumn id="63" xr3:uid="{00000000-0010-0000-0000-00003F000000}" name="C63" dataDxfId="95"/>
    <tableColumn id="64" xr3:uid="{00000000-0010-0000-0000-000040000000}" name="C64" dataDxfId="94"/>
    <tableColumn id="65" xr3:uid="{00000000-0010-0000-0000-000041000000}" name="C65" dataDxfId="93"/>
    <tableColumn id="66" xr3:uid="{00000000-0010-0000-0000-000042000000}" name="C66" dataDxfId="92"/>
    <tableColumn id="67" xr3:uid="{00000000-0010-0000-0000-000043000000}" name="C67" dataDxfId="91"/>
    <tableColumn id="68" xr3:uid="{00000000-0010-0000-0000-000044000000}" name="C68" dataDxfId="90"/>
    <tableColumn id="69" xr3:uid="{00000000-0010-0000-0000-000045000000}" name="C69" dataDxfId="89"/>
    <tableColumn id="70" xr3:uid="{00000000-0010-0000-0000-000046000000}" name="C70" dataDxfId="88"/>
    <tableColumn id="71" xr3:uid="{00000000-0010-0000-0000-000047000000}" name="C71" dataDxfId="87"/>
    <tableColumn id="72" xr3:uid="{00000000-0010-0000-0000-000048000000}" name="C72" dataDxfId="86"/>
    <tableColumn id="73" xr3:uid="{00000000-0010-0000-0000-000049000000}" name="C73" dataDxfId="85"/>
    <tableColumn id="74" xr3:uid="{00000000-0010-0000-0000-00004A000000}" name="C74" dataDxfId="84"/>
    <tableColumn id="75" xr3:uid="{00000000-0010-0000-0000-00004B000000}" name="C75" dataDxfId="83"/>
    <tableColumn id="76" xr3:uid="{00000000-0010-0000-0000-00004C000000}" name="C76" dataDxfId="82"/>
    <tableColumn id="77" xr3:uid="{00000000-0010-0000-0000-00004D000000}" name="C77" dataDxfId="81"/>
    <tableColumn id="78" xr3:uid="{00000000-0010-0000-0000-00004E000000}" name="C78" dataDxfId="80"/>
    <tableColumn id="79" xr3:uid="{00000000-0010-0000-0000-00004F000000}" name="C79" dataDxfId="79"/>
    <tableColumn id="80" xr3:uid="{00000000-0010-0000-0000-000050000000}" name="C80" dataDxfId="78"/>
    <tableColumn id="81" xr3:uid="{00000000-0010-0000-0000-000051000000}" name="C81" dataDxfId="77"/>
    <tableColumn id="82" xr3:uid="{00000000-0010-0000-0000-000052000000}" name="C82" dataDxfId="76"/>
    <tableColumn id="83" xr3:uid="{00000000-0010-0000-0000-000053000000}" name="C83" dataDxfId="75"/>
    <tableColumn id="84" xr3:uid="{00000000-0010-0000-0000-000054000000}" name="C84" dataDxfId="74"/>
    <tableColumn id="85" xr3:uid="{00000000-0010-0000-0000-000055000000}" name="C85" dataDxfId="73"/>
    <tableColumn id="86" xr3:uid="{00000000-0010-0000-0000-000056000000}" name="C86" dataDxfId="72"/>
    <tableColumn id="87" xr3:uid="{00000000-0010-0000-0000-000057000000}" name="C87" dataDxfId="71"/>
    <tableColumn id="88" xr3:uid="{00000000-0010-0000-0000-000058000000}" name="C88" dataDxfId="70"/>
    <tableColumn id="89" xr3:uid="{00000000-0010-0000-0000-000059000000}" name="C89" dataDxfId="69"/>
    <tableColumn id="90" xr3:uid="{00000000-0010-0000-0000-00005A000000}" name="C90" dataDxfId="68"/>
    <tableColumn id="91" xr3:uid="{00000000-0010-0000-0000-00005B000000}" name="C91" dataDxfId="67"/>
    <tableColumn id="92" xr3:uid="{00000000-0010-0000-0000-00005C000000}" name="C92" dataDxfId="66"/>
    <tableColumn id="93" xr3:uid="{00000000-0010-0000-0000-00005D000000}" name="C93" dataDxfId="65"/>
    <tableColumn id="94" xr3:uid="{00000000-0010-0000-0000-00005E000000}" name="C94" dataDxfId="64"/>
    <tableColumn id="95" xr3:uid="{00000000-0010-0000-0000-00005F000000}" name="C95" dataDxfId="63"/>
    <tableColumn id="96" xr3:uid="{00000000-0010-0000-0000-000060000000}" name="C96" dataDxfId="62"/>
    <tableColumn id="97" xr3:uid="{00000000-0010-0000-0000-000061000000}" name="C97" dataDxfId="61"/>
    <tableColumn id="98" xr3:uid="{00000000-0010-0000-0000-000062000000}" name="C98" dataDxfId="60"/>
    <tableColumn id="99" xr3:uid="{00000000-0010-0000-0000-000063000000}" name="C99" dataDxfId="59"/>
    <tableColumn id="100" xr3:uid="{00000000-0010-0000-0000-000064000000}" name="C100" dataDxfId="58"/>
    <tableColumn id="101" xr3:uid="{00000000-0010-0000-0000-000065000000}" name="C101" dataDxfId="57"/>
    <tableColumn id="102" xr3:uid="{00000000-0010-0000-0000-000066000000}" name="C102" dataDxfId="56"/>
    <tableColumn id="103" xr3:uid="{00000000-0010-0000-0000-000067000000}" name="C103" dataDxfId="55"/>
    <tableColumn id="104" xr3:uid="{00000000-0010-0000-0000-000068000000}" name="C104" dataDxfId="54"/>
    <tableColumn id="105" xr3:uid="{00000000-0010-0000-0000-000069000000}" name="C105" dataDxfId="53"/>
    <tableColumn id="106" xr3:uid="{00000000-0010-0000-0000-00006A000000}" name="C106" dataDxfId="52"/>
    <tableColumn id="107" xr3:uid="{00000000-0010-0000-0000-00006B000000}" name="C107" dataDxfId="51"/>
    <tableColumn id="108" xr3:uid="{00000000-0010-0000-0000-00006C000000}" name="C108" dataDxfId="50"/>
    <tableColumn id="109" xr3:uid="{00000000-0010-0000-0000-00006D000000}" name="C109" dataDxfId="49"/>
    <tableColumn id="110" xr3:uid="{00000000-0010-0000-0000-00006E000000}" name="C110" dataDxfId="48"/>
    <tableColumn id="111" xr3:uid="{00000000-0010-0000-0000-00006F000000}" name="C111" dataDxfId="47"/>
    <tableColumn id="112" xr3:uid="{00000000-0010-0000-0000-000070000000}" name="C112" dataDxfId="46"/>
    <tableColumn id="113" xr3:uid="{00000000-0010-0000-0000-000071000000}" name="C113" dataDxfId="45"/>
    <tableColumn id="114" xr3:uid="{00000000-0010-0000-0000-000072000000}" name="C114" dataDxfId="44"/>
    <tableColumn id="115" xr3:uid="{00000000-0010-0000-0000-000073000000}" name="C115" dataDxfId="43"/>
    <tableColumn id="116" xr3:uid="{00000000-0010-0000-0000-000074000000}" name="C116" dataDxfId="42"/>
    <tableColumn id="117" xr3:uid="{00000000-0010-0000-0000-000075000000}" name="C117" dataDxfId="41"/>
    <tableColumn id="118" xr3:uid="{00000000-0010-0000-0000-000076000000}" name="C118" dataDxfId="40"/>
    <tableColumn id="119" xr3:uid="{00000000-0010-0000-0000-000077000000}" name="C119" dataDxfId="39"/>
    <tableColumn id="120" xr3:uid="{00000000-0010-0000-0000-000078000000}" name="C120" dataDxfId="38"/>
    <tableColumn id="121" xr3:uid="{00000000-0010-0000-0000-000079000000}" name="C121" dataDxfId="37"/>
    <tableColumn id="122" xr3:uid="{00000000-0010-0000-0000-00007A000000}" name="C122" dataDxfId="36"/>
    <tableColumn id="123" xr3:uid="{00000000-0010-0000-0000-00007B000000}" name="C123" dataDxfId="35"/>
    <tableColumn id="124" xr3:uid="{00000000-0010-0000-0000-00007C000000}" name="C124" dataDxfId="34"/>
    <tableColumn id="125" xr3:uid="{00000000-0010-0000-0000-00007D000000}" name="C125" dataDxfId="33"/>
    <tableColumn id="126" xr3:uid="{00000000-0010-0000-0000-00007E000000}" name="C126" dataDxfId="32"/>
    <tableColumn id="127" xr3:uid="{00000000-0010-0000-0000-00007F000000}" name="C127" dataDxfId="31"/>
    <tableColumn id="128" xr3:uid="{00000000-0010-0000-0000-000080000000}" name="C128" dataDxfId="30"/>
    <tableColumn id="129" xr3:uid="{00000000-0010-0000-0000-000081000000}" name="C129" dataDxfId="29"/>
    <tableColumn id="130" xr3:uid="{00000000-0010-0000-0000-000082000000}" name="C130" dataDxfId="28"/>
    <tableColumn id="131" xr3:uid="{00000000-0010-0000-0000-000083000000}" name="C131" dataDxfId="27"/>
    <tableColumn id="132" xr3:uid="{00000000-0010-0000-0000-000084000000}" name="C132" dataDxfId="26"/>
    <tableColumn id="133" xr3:uid="{00000000-0010-0000-0000-000085000000}" name="C133" dataDxfId="25"/>
    <tableColumn id="134" xr3:uid="{00000000-0010-0000-0000-000086000000}" name="C134" dataDxfId="2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26" Type="http://schemas.openxmlformats.org/officeDocument/2006/relationships/ctrlProp" Target="../ctrlProps/ctrlProp26.xml"/><Relationship Id="rId39" Type="http://schemas.openxmlformats.org/officeDocument/2006/relationships/ctrlProp" Target="../ctrlProps/ctrlProp3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1.xml"/><Relationship Id="rId34" Type="http://schemas.openxmlformats.org/officeDocument/2006/relationships/ctrlProp" Target="../ctrlProps/ctrlProp34.xml"/><Relationship Id="rId42" Type="http://schemas.openxmlformats.org/officeDocument/2006/relationships/ctrlProp" Target="../ctrlProps/ctrlProp42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38" Type="http://schemas.openxmlformats.org/officeDocument/2006/relationships/ctrlProp" Target="../ctrlProps/ctrlProp3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6.xml"/><Relationship Id="rId20" Type="http://schemas.openxmlformats.org/officeDocument/2006/relationships/ctrlProp" Target="../ctrlProps/ctrlProp20.xml"/><Relationship Id="rId29" Type="http://schemas.openxmlformats.org/officeDocument/2006/relationships/ctrlProp" Target="../ctrlProps/ctrlProp29.xml"/><Relationship Id="rId41" Type="http://schemas.openxmlformats.org/officeDocument/2006/relationships/ctrlProp" Target="../ctrlProps/ctrlProp4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24" Type="http://schemas.openxmlformats.org/officeDocument/2006/relationships/ctrlProp" Target="../ctrlProps/ctrlProp24.xml"/><Relationship Id="rId32" Type="http://schemas.openxmlformats.org/officeDocument/2006/relationships/ctrlProp" Target="../ctrlProps/ctrlProp32.xml"/><Relationship Id="rId37" Type="http://schemas.openxmlformats.org/officeDocument/2006/relationships/ctrlProp" Target="../ctrlProps/ctrlProp37.xml"/><Relationship Id="rId40" Type="http://schemas.openxmlformats.org/officeDocument/2006/relationships/ctrlProp" Target="../ctrlProps/ctrlProp40.xml"/><Relationship Id="rId45" Type="http://schemas.openxmlformats.org/officeDocument/2006/relationships/comments" Target="../comments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36" Type="http://schemas.openxmlformats.org/officeDocument/2006/relationships/ctrlProp" Target="../ctrlProps/ctrlProp36.xml"/><Relationship Id="rId10" Type="http://schemas.openxmlformats.org/officeDocument/2006/relationships/ctrlProp" Target="../ctrlProps/ctrlProp10.xml"/><Relationship Id="rId19" Type="http://schemas.openxmlformats.org/officeDocument/2006/relationships/ctrlProp" Target="../ctrlProps/ctrlProp19.xml"/><Relationship Id="rId31" Type="http://schemas.openxmlformats.org/officeDocument/2006/relationships/ctrlProp" Target="../ctrlProps/ctrlProp31.xml"/><Relationship Id="rId44" Type="http://schemas.openxmlformats.org/officeDocument/2006/relationships/ctrlProp" Target="../ctrlProps/ctrlProp44.xml"/><Relationship Id="rId4" Type="http://schemas.openxmlformats.org/officeDocument/2006/relationships/image" Target="../media/image1.png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30" Type="http://schemas.openxmlformats.org/officeDocument/2006/relationships/ctrlProp" Target="../ctrlProps/ctrlProp30.xml"/><Relationship Id="rId35" Type="http://schemas.openxmlformats.org/officeDocument/2006/relationships/ctrlProp" Target="../ctrlProps/ctrlProp35.xml"/><Relationship Id="rId43" Type="http://schemas.openxmlformats.org/officeDocument/2006/relationships/ctrlProp" Target="../ctrlProps/ctrlProp4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</sheetPr>
  <dimension ref="A1:EJ20"/>
  <sheetViews>
    <sheetView showGridLines="0" showRowColHeaders="0" zoomScaleNormal="100" workbookViewId="0">
      <pane xSplit="16" ySplit="5" topLeftCell="Q6" activePane="bottomRight" state="frozen"/>
      <selection pane="topRight" activeCell="P1" sqref="P1"/>
      <selection pane="bottomLeft" activeCell="A6" sqref="A6"/>
      <selection pane="bottomRight" activeCell="G18" sqref="G17:G18"/>
    </sheetView>
  </sheetViews>
  <sheetFormatPr baseColWidth="10" defaultRowHeight="15" x14ac:dyDescent="0.25"/>
  <cols>
    <col min="4" max="4" width="11.42578125" hidden="1" customWidth="1"/>
    <col min="6" max="6" width="11.42578125" hidden="1" customWidth="1"/>
    <col min="9" max="9" width="11.42578125" hidden="1" customWidth="1"/>
    <col min="11" max="11" width="11.42578125" customWidth="1"/>
    <col min="12" max="12" width="11.42578125" hidden="1" customWidth="1"/>
    <col min="13" max="13" width="11.42578125" customWidth="1"/>
    <col min="14" max="14" width="11.42578125" hidden="1" customWidth="1"/>
    <col min="16" max="16" width="11.42578125" hidden="1" customWidth="1"/>
    <col min="17" max="140" width="3.42578125" customWidth="1"/>
    <col min="141" max="142" width="2.42578125" customWidth="1"/>
  </cols>
  <sheetData>
    <row r="1" spans="1:140" ht="100.5" customHeigh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34" t="str">
        <f ca="1">UPPER(TEXT(Q4,"MMMM AAAA"))</f>
        <v>MAI 2021</v>
      </c>
      <c r="R1" s="39" t="str">
        <f ca="1">IF(UPPER(TEXT(Q4,"MMMM AAAA"))=UPPER(TEXT(R4,"MMMM AAAA")),"",UPPER(TEXT(R4,"MMMM AAAA")))</f>
        <v/>
      </c>
      <c r="S1" s="35" t="str">
        <f t="shared" ref="S1:CD1" ca="1" si="0">IF(UPPER(TEXT(R4,"MMMM AAAA"))=UPPER(TEXT(S4,"MMMM AAAA")),"",UPPER(TEXT(S4,"MMMM AAAA")))</f>
        <v/>
      </c>
      <c r="T1" s="35" t="str">
        <f t="shared" ca="1" si="0"/>
        <v/>
      </c>
      <c r="U1" s="35" t="str">
        <f t="shared" ca="1" si="0"/>
        <v/>
      </c>
      <c r="V1" s="35" t="str">
        <f t="shared" ca="1" si="0"/>
        <v/>
      </c>
      <c r="W1" s="35" t="str">
        <f t="shared" ca="1" si="0"/>
        <v/>
      </c>
      <c r="X1" s="35" t="str">
        <f t="shared" ca="1" si="0"/>
        <v/>
      </c>
      <c r="Y1" s="35" t="str">
        <f t="shared" ca="1" si="0"/>
        <v/>
      </c>
      <c r="Z1" s="35" t="str">
        <f t="shared" ca="1" si="0"/>
        <v/>
      </c>
      <c r="AA1" s="35" t="str">
        <f t="shared" ca="1" si="0"/>
        <v/>
      </c>
      <c r="AB1" s="35" t="str">
        <f t="shared" ca="1" si="0"/>
        <v/>
      </c>
      <c r="AC1" s="35" t="str">
        <f t="shared" ca="1" si="0"/>
        <v/>
      </c>
      <c r="AD1" s="35" t="str">
        <f t="shared" ca="1" si="0"/>
        <v/>
      </c>
      <c r="AE1" s="35" t="str">
        <f t="shared" ca="1" si="0"/>
        <v/>
      </c>
      <c r="AF1" s="35" t="str">
        <f t="shared" ca="1" si="0"/>
        <v/>
      </c>
      <c r="AG1" s="35" t="str">
        <f t="shared" ca="1" si="0"/>
        <v/>
      </c>
      <c r="AH1" s="35" t="str">
        <f t="shared" ca="1" si="0"/>
        <v/>
      </c>
      <c r="AI1" s="35" t="str">
        <f t="shared" ca="1" si="0"/>
        <v/>
      </c>
      <c r="AJ1" s="35" t="str">
        <f t="shared" ca="1" si="0"/>
        <v/>
      </c>
      <c r="AK1" s="35" t="str">
        <f t="shared" ca="1" si="0"/>
        <v/>
      </c>
      <c r="AL1" s="35" t="str">
        <f t="shared" ca="1" si="0"/>
        <v/>
      </c>
      <c r="AM1" s="35" t="str">
        <f t="shared" ca="1" si="0"/>
        <v/>
      </c>
      <c r="AN1" s="35" t="str">
        <f t="shared" ca="1" si="0"/>
        <v/>
      </c>
      <c r="AO1" s="35" t="str">
        <f t="shared" ca="1" si="0"/>
        <v/>
      </c>
      <c r="AP1" s="35" t="str">
        <f t="shared" ca="1" si="0"/>
        <v/>
      </c>
      <c r="AQ1" s="35" t="str">
        <f t="shared" ca="1" si="0"/>
        <v/>
      </c>
      <c r="AR1" s="35" t="str">
        <f t="shared" ca="1" si="0"/>
        <v/>
      </c>
      <c r="AS1" s="35" t="str">
        <f t="shared" ca="1" si="0"/>
        <v>JUIN 2021</v>
      </c>
      <c r="AT1" s="35" t="str">
        <f t="shared" ca="1" si="0"/>
        <v/>
      </c>
      <c r="AU1" s="35" t="str">
        <f t="shared" ca="1" si="0"/>
        <v/>
      </c>
      <c r="AV1" s="35" t="str">
        <f t="shared" ca="1" si="0"/>
        <v/>
      </c>
      <c r="AW1" s="35" t="str">
        <f t="shared" ca="1" si="0"/>
        <v/>
      </c>
      <c r="AX1" s="35" t="str">
        <f t="shared" ca="1" si="0"/>
        <v/>
      </c>
      <c r="AY1" s="35" t="str">
        <f t="shared" ca="1" si="0"/>
        <v/>
      </c>
      <c r="AZ1" s="35" t="str">
        <f t="shared" ca="1" si="0"/>
        <v/>
      </c>
      <c r="BA1" s="35" t="str">
        <f t="shared" ca="1" si="0"/>
        <v/>
      </c>
      <c r="BB1" s="35" t="str">
        <f t="shared" ca="1" si="0"/>
        <v/>
      </c>
      <c r="BC1" s="35" t="str">
        <f t="shared" ca="1" si="0"/>
        <v/>
      </c>
      <c r="BD1" s="35" t="str">
        <f t="shared" ca="1" si="0"/>
        <v/>
      </c>
      <c r="BE1" s="35" t="str">
        <f t="shared" ca="1" si="0"/>
        <v/>
      </c>
      <c r="BF1" s="35" t="str">
        <f t="shared" ca="1" si="0"/>
        <v/>
      </c>
      <c r="BG1" s="35" t="str">
        <f t="shared" ca="1" si="0"/>
        <v/>
      </c>
      <c r="BH1" s="35" t="str">
        <f t="shared" ca="1" si="0"/>
        <v/>
      </c>
      <c r="BI1" s="35" t="str">
        <f t="shared" ca="1" si="0"/>
        <v/>
      </c>
      <c r="BJ1" s="35" t="str">
        <f t="shared" ca="1" si="0"/>
        <v/>
      </c>
      <c r="BK1" s="35" t="str">
        <f t="shared" ca="1" si="0"/>
        <v/>
      </c>
      <c r="BL1" s="35" t="str">
        <f t="shared" ca="1" si="0"/>
        <v/>
      </c>
      <c r="BM1" s="35" t="str">
        <f t="shared" ca="1" si="0"/>
        <v/>
      </c>
      <c r="BN1" s="35" t="str">
        <f t="shared" ca="1" si="0"/>
        <v/>
      </c>
      <c r="BO1" s="35" t="str">
        <f t="shared" ca="1" si="0"/>
        <v/>
      </c>
      <c r="BP1" s="35" t="str">
        <f t="shared" ca="1" si="0"/>
        <v/>
      </c>
      <c r="BQ1" s="35" t="str">
        <f t="shared" ca="1" si="0"/>
        <v/>
      </c>
      <c r="BR1" s="35" t="str">
        <f t="shared" ca="1" si="0"/>
        <v/>
      </c>
      <c r="BS1" s="35" t="str">
        <f t="shared" ca="1" si="0"/>
        <v/>
      </c>
      <c r="BT1" s="35" t="str">
        <f t="shared" ca="1" si="0"/>
        <v/>
      </c>
      <c r="BU1" s="35" t="str">
        <f t="shared" ca="1" si="0"/>
        <v/>
      </c>
      <c r="BV1" s="35" t="str">
        <f t="shared" ca="1" si="0"/>
        <v/>
      </c>
      <c r="BW1" s="35" t="str">
        <f t="shared" ca="1" si="0"/>
        <v>JUILLET 2021</v>
      </c>
      <c r="BX1" s="35" t="str">
        <f t="shared" ca="1" si="0"/>
        <v/>
      </c>
      <c r="BY1" s="35" t="str">
        <f t="shared" ca="1" si="0"/>
        <v/>
      </c>
      <c r="BZ1" s="35" t="str">
        <f t="shared" ca="1" si="0"/>
        <v/>
      </c>
      <c r="CA1" s="35" t="str">
        <f t="shared" ca="1" si="0"/>
        <v/>
      </c>
      <c r="CB1" s="35" t="str">
        <f t="shared" ca="1" si="0"/>
        <v/>
      </c>
      <c r="CC1" s="35" t="str">
        <f t="shared" ca="1" si="0"/>
        <v/>
      </c>
      <c r="CD1" s="35" t="str">
        <f t="shared" ca="1" si="0"/>
        <v/>
      </c>
      <c r="CE1" s="35" t="str">
        <f t="shared" ref="CE1:EJ1" ca="1" si="1">IF(UPPER(TEXT(CD4,"MMMM AAAA"))=UPPER(TEXT(CE4,"MMMM AAAA")),"",UPPER(TEXT(CE4,"MMMM AAAA")))</f>
        <v/>
      </c>
      <c r="CF1" s="35" t="str">
        <f t="shared" ca="1" si="1"/>
        <v/>
      </c>
      <c r="CG1" s="35" t="str">
        <f t="shared" ca="1" si="1"/>
        <v/>
      </c>
      <c r="CH1" s="35" t="str">
        <f t="shared" ca="1" si="1"/>
        <v/>
      </c>
      <c r="CI1" s="35" t="str">
        <f t="shared" ca="1" si="1"/>
        <v/>
      </c>
      <c r="CJ1" s="35" t="str">
        <f t="shared" ca="1" si="1"/>
        <v/>
      </c>
      <c r="CK1" s="35" t="str">
        <f t="shared" ca="1" si="1"/>
        <v/>
      </c>
      <c r="CL1" s="35" t="str">
        <f t="shared" ca="1" si="1"/>
        <v/>
      </c>
      <c r="CM1" s="35" t="str">
        <f t="shared" ca="1" si="1"/>
        <v/>
      </c>
      <c r="CN1" s="35" t="str">
        <f t="shared" ca="1" si="1"/>
        <v/>
      </c>
      <c r="CO1" s="35" t="str">
        <f t="shared" ca="1" si="1"/>
        <v/>
      </c>
      <c r="CP1" s="35" t="str">
        <f t="shared" ca="1" si="1"/>
        <v/>
      </c>
      <c r="CQ1" s="35" t="str">
        <f t="shared" ca="1" si="1"/>
        <v/>
      </c>
      <c r="CR1" s="35" t="str">
        <f t="shared" ca="1" si="1"/>
        <v/>
      </c>
      <c r="CS1" s="35" t="str">
        <f t="shared" ca="1" si="1"/>
        <v/>
      </c>
      <c r="CT1" s="35" t="str">
        <f t="shared" ca="1" si="1"/>
        <v/>
      </c>
      <c r="CU1" s="35" t="str">
        <f t="shared" ca="1" si="1"/>
        <v/>
      </c>
      <c r="CV1" s="35" t="str">
        <f t="shared" ca="1" si="1"/>
        <v/>
      </c>
      <c r="CW1" s="35" t="str">
        <f t="shared" ca="1" si="1"/>
        <v/>
      </c>
      <c r="CX1" s="35" t="str">
        <f t="shared" ca="1" si="1"/>
        <v/>
      </c>
      <c r="CY1" s="35" t="str">
        <f t="shared" ca="1" si="1"/>
        <v/>
      </c>
      <c r="CZ1" s="35" t="str">
        <f t="shared" ca="1" si="1"/>
        <v/>
      </c>
      <c r="DA1" s="35" t="str">
        <f t="shared" ca="1" si="1"/>
        <v/>
      </c>
      <c r="DB1" s="35" t="str">
        <f t="shared" ca="1" si="1"/>
        <v>AOÛT 2021</v>
      </c>
      <c r="DC1" s="35" t="str">
        <f t="shared" ca="1" si="1"/>
        <v/>
      </c>
      <c r="DD1" s="35" t="str">
        <f t="shared" ca="1" si="1"/>
        <v/>
      </c>
      <c r="DE1" s="35" t="str">
        <f t="shared" ca="1" si="1"/>
        <v/>
      </c>
      <c r="DF1" s="35" t="str">
        <f t="shared" ca="1" si="1"/>
        <v/>
      </c>
      <c r="DG1" s="35" t="str">
        <f t="shared" ca="1" si="1"/>
        <v/>
      </c>
      <c r="DH1" s="35" t="str">
        <f t="shared" ca="1" si="1"/>
        <v/>
      </c>
      <c r="DI1" s="35" t="str">
        <f t="shared" ca="1" si="1"/>
        <v/>
      </c>
      <c r="DJ1" s="35" t="str">
        <f t="shared" ca="1" si="1"/>
        <v/>
      </c>
      <c r="DK1" s="35" t="str">
        <f t="shared" ca="1" si="1"/>
        <v/>
      </c>
      <c r="DL1" s="35" t="str">
        <f t="shared" ca="1" si="1"/>
        <v/>
      </c>
      <c r="DM1" s="35" t="str">
        <f t="shared" ca="1" si="1"/>
        <v/>
      </c>
      <c r="DN1" s="35" t="str">
        <f t="shared" ca="1" si="1"/>
        <v/>
      </c>
      <c r="DO1" s="35" t="str">
        <f t="shared" ca="1" si="1"/>
        <v/>
      </c>
      <c r="DP1" s="35" t="str">
        <f t="shared" ca="1" si="1"/>
        <v/>
      </c>
      <c r="DQ1" s="35" t="str">
        <f t="shared" ca="1" si="1"/>
        <v/>
      </c>
      <c r="DR1" s="35" t="str">
        <f t="shared" ca="1" si="1"/>
        <v/>
      </c>
      <c r="DS1" s="35" t="str">
        <f t="shared" ca="1" si="1"/>
        <v/>
      </c>
      <c r="DT1" s="35" t="str">
        <f t="shared" ca="1" si="1"/>
        <v/>
      </c>
      <c r="DU1" s="35" t="str">
        <f t="shared" ca="1" si="1"/>
        <v/>
      </c>
      <c r="DV1" s="35" t="str">
        <f t="shared" ca="1" si="1"/>
        <v/>
      </c>
      <c r="DW1" s="35" t="str">
        <f t="shared" ca="1" si="1"/>
        <v/>
      </c>
      <c r="DX1" s="35" t="str">
        <f t="shared" ca="1" si="1"/>
        <v/>
      </c>
      <c r="DY1" s="35" t="str">
        <f t="shared" ca="1" si="1"/>
        <v/>
      </c>
      <c r="DZ1" s="35" t="str">
        <f t="shared" ca="1" si="1"/>
        <v/>
      </c>
      <c r="EA1" s="35" t="str">
        <f t="shared" ca="1" si="1"/>
        <v/>
      </c>
      <c r="EB1" s="35" t="str">
        <f t="shared" ca="1" si="1"/>
        <v/>
      </c>
      <c r="EC1" s="35" t="str">
        <f t="shared" ca="1" si="1"/>
        <v/>
      </c>
      <c r="ED1" s="35" t="str">
        <f t="shared" ca="1" si="1"/>
        <v/>
      </c>
      <c r="EE1" s="35" t="str">
        <f t="shared" ca="1" si="1"/>
        <v/>
      </c>
      <c r="EF1" s="35" t="str">
        <f t="shared" ca="1" si="1"/>
        <v/>
      </c>
      <c r="EG1" s="35" t="str">
        <f t="shared" ca="1" si="1"/>
        <v>SEPTEMBRE 2021</v>
      </c>
      <c r="EH1" s="35" t="str">
        <f t="shared" ca="1" si="1"/>
        <v/>
      </c>
      <c r="EI1" s="35" t="str">
        <f t="shared" ca="1" si="1"/>
        <v/>
      </c>
      <c r="EJ1" s="36" t="str">
        <f t="shared" ca="1" si="1"/>
        <v/>
      </c>
    </row>
    <row r="2" spans="1:140" ht="18.75" customHeight="1" x14ac:dyDescent="0.3">
      <c r="A2" s="54" t="s">
        <v>161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  <c r="P2" s="41"/>
      <c r="Q2" s="66" t="str">
        <f ca="1">IF(WEEKDAY(Q4,2)&gt;=4,_xlfn.ISOWEEKNUM(Q4),"")</f>
        <v/>
      </c>
      <c r="R2" s="67" t="str">
        <f ca="1">IF(WEEKDAY(R4,2)=4,_xlfn.ISOWEEKNUM(R4),"")</f>
        <v/>
      </c>
      <c r="S2" s="67">
        <f t="shared" ref="S2:CD2" ca="1" si="2">IF(WEEKDAY(S4,2)=4,_xlfn.ISOWEEKNUM(S4),"")</f>
        <v>18</v>
      </c>
      <c r="T2" s="67" t="str">
        <f t="shared" ca="1" si="2"/>
        <v/>
      </c>
      <c r="U2" s="67" t="str">
        <f t="shared" ca="1" si="2"/>
        <v/>
      </c>
      <c r="V2" s="67" t="str">
        <f t="shared" ca="1" si="2"/>
        <v/>
      </c>
      <c r="W2" s="67" t="str">
        <f t="shared" ca="1" si="2"/>
        <v/>
      </c>
      <c r="X2" s="67" t="str">
        <f t="shared" ca="1" si="2"/>
        <v/>
      </c>
      <c r="Y2" s="67" t="str">
        <f t="shared" ca="1" si="2"/>
        <v/>
      </c>
      <c r="Z2" s="67">
        <f t="shared" ca="1" si="2"/>
        <v>19</v>
      </c>
      <c r="AA2" s="67" t="str">
        <f t="shared" ca="1" si="2"/>
        <v/>
      </c>
      <c r="AB2" s="67" t="str">
        <f t="shared" ca="1" si="2"/>
        <v/>
      </c>
      <c r="AC2" s="67" t="str">
        <f t="shared" ca="1" si="2"/>
        <v/>
      </c>
      <c r="AD2" s="67" t="str">
        <f t="shared" ca="1" si="2"/>
        <v/>
      </c>
      <c r="AE2" s="67" t="str">
        <f t="shared" ca="1" si="2"/>
        <v/>
      </c>
      <c r="AF2" s="67" t="str">
        <f t="shared" ca="1" si="2"/>
        <v/>
      </c>
      <c r="AG2" s="67">
        <f t="shared" ca="1" si="2"/>
        <v>20</v>
      </c>
      <c r="AH2" s="67" t="str">
        <f t="shared" ca="1" si="2"/>
        <v/>
      </c>
      <c r="AI2" s="67" t="str">
        <f t="shared" ca="1" si="2"/>
        <v/>
      </c>
      <c r="AJ2" s="67" t="str">
        <f t="shared" ca="1" si="2"/>
        <v/>
      </c>
      <c r="AK2" s="67" t="str">
        <f t="shared" ca="1" si="2"/>
        <v/>
      </c>
      <c r="AL2" s="67" t="str">
        <f t="shared" ca="1" si="2"/>
        <v/>
      </c>
      <c r="AM2" s="67" t="str">
        <f t="shared" ca="1" si="2"/>
        <v/>
      </c>
      <c r="AN2" s="67">
        <f t="shared" ca="1" si="2"/>
        <v>21</v>
      </c>
      <c r="AO2" s="67" t="str">
        <f t="shared" ca="1" si="2"/>
        <v/>
      </c>
      <c r="AP2" s="67" t="str">
        <f t="shared" ca="1" si="2"/>
        <v/>
      </c>
      <c r="AQ2" s="67" t="str">
        <f t="shared" ca="1" si="2"/>
        <v/>
      </c>
      <c r="AR2" s="67" t="str">
        <f t="shared" ca="1" si="2"/>
        <v/>
      </c>
      <c r="AS2" s="67" t="str">
        <f t="shared" ca="1" si="2"/>
        <v/>
      </c>
      <c r="AT2" s="67" t="str">
        <f t="shared" ca="1" si="2"/>
        <v/>
      </c>
      <c r="AU2" s="67">
        <f t="shared" ca="1" si="2"/>
        <v>22</v>
      </c>
      <c r="AV2" s="67" t="str">
        <f t="shared" ca="1" si="2"/>
        <v/>
      </c>
      <c r="AW2" s="67" t="str">
        <f t="shared" ca="1" si="2"/>
        <v/>
      </c>
      <c r="AX2" s="67" t="str">
        <f t="shared" ca="1" si="2"/>
        <v/>
      </c>
      <c r="AY2" s="67" t="str">
        <f t="shared" ca="1" si="2"/>
        <v/>
      </c>
      <c r="AZ2" s="67" t="str">
        <f t="shared" ca="1" si="2"/>
        <v/>
      </c>
      <c r="BA2" s="67" t="str">
        <f t="shared" ca="1" si="2"/>
        <v/>
      </c>
      <c r="BB2" s="67">
        <f t="shared" ca="1" si="2"/>
        <v>23</v>
      </c>
      <c r="BC2" s="67" t="str">
        <f t="shared" ca="1" si="2"/>
        <v/>
      </c>
      <c r="BD2" s="67" t="str">
        <f t="shared" ca="1" si="2"/>
        <v/>
      </c>
      <c r="BE2" s="67" t="str">
        <f t="shared" ca="1" si="2"/>
        <v/>
      </c>
      <c r="BF2" s="67" t="str">
        <f t="shared" ca="1" si="2"/>
        <v/>
      </c>
      <c r="BG2" s="67" t="str">
        <f t="shared" ca="1" si="2"/>
        <v/>
      </c>
      <c r="BH2" s="67" t="str">
        <f t="shared" ca="1" si="2"/>
        <v/>
      </c>
      <c r="BI2" s="67">
        <f t="shared" ca="1" si="2"/>
        <v>24</v>
      </c>
      <c r="BJ2" s="67" t="str">
        <f t="shared" ca="1" si="2"/>
        <v/>
      </c>
      <c r="BK2" s="67" t="str">
        <f t="shared" ca="1" si="2"/>
        <v/>
      </c>
      <c r="BL2" s="67" t="str">
        <f t="shared" ca="1" si="2"/>
        <v/>
      </c>
      <c r="BM2" s="67" t="str">
        <f t="shared" ca="1" si="2"/>
        <v/>
      </c>
      <c r="BN2" s="67" t="str">
        <f t="shared" ca="1" si="2"/>
        <v/>
      </c>
      <c r="BO2" s="67" t="str">
        <f t="shared" ca="1" si="2"/>
        <v/>
      </c>
      <c r="BP2" s="67">
        <f t="shared" ca="1" si="2"/>
        <v>25</v>
      </c>
      <c r="BQ2" s="67" t="str">
        <f t="shared" ca="1" si="2"/>
        <v/>
      </c>
      <c r="BR2" s="67" t="str">
        <f t="shared" ca="1" si="2"/>
        <v/>
      </c>
      <c r="BS2" s="67" t="str">
        <f t="shared" ca="1" si="2"/>
        <v/>
      </c>
      <c r="BT2" s="67" t="str">
        <f t="shared" ca="1" si="2"/>
        <v/>
      </c>
      <c r="BU2" s="67" t="str">
        <f t="shared" ca="1" si="2"/>
        <v/>
      </c>
      <c r="BV2" s="67" t="str">
        <f t="shared" ca="1" si="2"/>
        <v/>
      </c>
      <c r="BW2" s="67">
        <f t="shared" ca="1" si="2"/>
        <v>26</v>
      </c>
      <c r="BX2" s="67" t="str">
        <f t="shared" ca="1" si="2"/>
        <v/>
      </c>
      <c r="BY2" s="67" t="str">
        <f t="shared" ca="1" si="2"/>
        <v/>
      </c>
      <c r="BZ2" s="67" t="str">
        <f t="shared" ca="1" si="2"/>
        <v/>
      </c>
      <c r="CA2" s="67" t="str">
        <f t="shared" ca="1" si="2"/>
        <v/>
      </c>
      <c r="CB2" s="67" t="str">
        <f t="shared" ca="1" si="2"/>
        <v/>
      </c>
      <c r="CC2" s="67" t="str">
        <f t="shared" ca="1" si="2"/>
        <v/>
      </c>
      <c r="CD2" s="67">
        <f t="shared" ca="1" si="2"/>
        <v>27</v>
      </c>
      <c r="CE2" s="67" t="str">
        <f t="shared" ref="CE2:EI2" ca="1" si="3">IF(WEEKDAY(CE4,2)=4,_xlfn.ISOWEEKNUM(CE4),"")</f>
        <v/>
      </c>
      <c r="CF2" s="67" t="str">
        <f t="shared" ca="1" si="3"/>
        <v/>
      </c>
      <c r="CG2" s="67" t="str">
        <f t="shared" ca="1" si="3"/>
        <v/>
      </c>
      <c r="CH2" s="67" t="str">
        <f t="shared" ca="1" si="3"/>
        <v/>
      </c>
      <c r="CI2" s="67" t="str">
        <f t="shared" ca="1" si="3"/>
        <v/>
      </c>
      <c r="CJ2" s="67" t="str">
        <f t="shared" ca="1" si="3"/>
        <v/>
      </c>
      <c r="CK2" s="67">
        <f t="shared" ca="1" si="3"/>
        <v>28</v>
      </c>
      <c r="CL2" s="67" t="str">
        <f t="shared" ca="1" si="3"/>
        <v/>
      </c>
      <c r="CM2" s="67" t="str">
        <f t="shared" ca="1" si="3"/>
        <v/>
      </c>
      <c r="CN2" s="67" t="str">
        <f t="shared" ca="1" si="3"/>
        <v/>
      </c>
      <c r="CO2" s="67" t="str">
        <f t="shared" ca="1" si="3"/>
        <v/>
      </c>
      <c r="CP2" s="67" t="str">
        <f t="shared" ca="1" si="3"/>
        <v/>
      </c>
      <c r="CQ2" s="67" t="str">
        <f t="shared" ca="1" si="3"/>
        <v/>
      </c>
      <c r="CR2" s="67">
        <f t="shared" ca="1" si="3"/>
        <v>29</v>
      </c>
      <c r="CS2" s="67" t="str">
        <f t="shared" ca="1" si="3"/>
        <v/>
      </c>
      <c r="CT2" s="67" t="str">
        <f t="shared" ca="1" si="3"/>
        <v/>
      </c>
      <c r="CU2" s="67" t="str">
        <f t="shared" ca="1" si="3"/>
        <v/>
      </c>
      <c r="CV2" s="67" t="str">
        <f t="shared" ca="1" si="3"/>
        <v/>
      </c>
      <c r="CW2" s="67" t="str">
        <f t="shared" ca="1" si="3"/>
        <v/>
      </c>
      <c r="CX2" s="67" t="str">
        <f t="shared" ca="1" si="3"/>
        <v/>
      </c>
      <c r="CY2" s="67">
        <f t="shared" ca="1" si="3"/>
        <v>30</v>
      </c>
      <c r="CZ2" s="67" t="str">
        <f t="shared" ca="1" si="3"/>
        <v/>
      </c>
      <c r="DA2" s="67" t="str">
        <f t="shared" ca="1" si="3"/>
        <v/>
      </c>
      <c r="DB2" s="67" t="str">
        <f t="shared" ca="1" si="3"/>
        <v/>
      </c>
      <c r="DC2" s="67" t="str">
        <f t="shared" ca="1" si="3"/>
        <v/>
      </c>
      <c r="DD2" s="67" t="str">
        <f t="shared" ca="1" si="3"/>
        <v/>
      </c>
      <c r="DE2" s="67" t="str">
        <f t="shared" ca="1" si="3"/>
        <v/>
      </c>
      <c r="DF2" s="67">
        <f t="shared" ca="1" si="3"/>
        <v>31</v>
      </c>
      <c r="DG2" s="67" t="str">
        <f t="shared" ca="1" si="3"/>
        <v/>
      </c>
      <c r="DH2" s="67" t="str">
        <f t="shared" ca="1" si="3"/>
        <v/>
      </c>
      <c r="DI2" s="67" t="str">
        <f t="shared" ca="1" si="3"/>
        <v/>
      </c>
      <c r="DJ2" s="67" t="str">
        <f t="shared" ca="1" si="3"/>
        <v/>
      </c>
      <c r="DK2" s="67" t="str">
        <f t="shared" ca="1" si="3"/>
        <v/>
      </c>
      <c r="DL2" s="67" t="str">
        <f t="shared" ca="1" si="3"/>
        <v/>
      </c>
      <c r="DM2" s="67">
        <f t="shared" ca="1" si="3"/>
        <v>32</v>
      </c>
      <c r="DN2" s="67" t="str">
        <f t="shared" ca="1" si="3"/>
        <v/>
      </c>
      <c r="DO2" s="67" t="str">
        <f t="shared" ca="1" si="3"/>
        <v/>
      </c>
      <c r="DP2" s="67" t="str">
        <f t="shared" ca="1" si="3"/>
        <v/>
      </c>
      <c r="DQ2" s="67" t="str">
        <f t="shared" ca="1" si="3"/>
        <v/>
      </c>
      <c r="DR2" s="67" t="str">
        <f t="shared" ca="1" si="3"/>
        <v/>
      </c>
      <c r="DS2" s="67" t="str">
        <f t="shared" ca="1" si="3"/>
        <v/>
      </c>
      <c r="DT2" s="67">
        <f t="shared" ca="1" si="3"/>
        <v>33</v>
      </c>
      <c r="DU2" s="67" t="str">
        <f t="shared" ca="1" si="3"/>
        <v/>
      </c>
      <c r="DV2" s="67" t="str">
        <f t="shared" ca="1" si="3"/>
        <v/>
      </c>
      <c r="DW2" s="67" t="str">
        <f t="shared" ca="1" si="3"/>
        <v/>
      </c>
      <c r="DX2" s="67" t="str">
        <f t="shared" ca="1" si="3"/>
        <v/>
      </c>
      <c r="DY2" s="67" t="str">
        <f t="shared" ca="1" si="3"/>
        <v/>
      </c>
      <c r="DZ2" s="67" t="str">
        <f t="shared" ca="1" si="3"/>
        <v/>
      </c>
      <c r="EA2" s="67">
        <f t="shared" ca="1" si="3"/>
        <v>34</v>
      </c>
      <c r="EB2" s="67" t="str">
        <f t="shared" ca="1" si="3"/>
        <v/>
      </c>
      <c r="EC2" s="67" t="str">
        <f t="shared" ca="1" si="3"/>
        <v/>
      </c>
      <c r="ED2" s="67" t="str">
        <f t="shared" ca="1" si="3"/>
        <v/>
      </c>
      <c r="EE2" s="67" t="str">
        <f t="shared" ca="1" si="3"/>
        <v/>
      </c>
      <c r="EF2" s="67" t="str">
        <f t="shared" ca="1" si="3"/>
        <v/>
      </c>
      <c r="EG2" s="67" t="str">
        <f t="shared" ca="1" si="3"/>
        <v/>
      </c>
      <c r="EH2" s="67">
        <f t="shared" ca="1" si="3"/>
        <v>35</v>
      </c>
      <c r="EI2" s="67" t="str">
        <f t="shared" ca="1" si="3"/>
        <v/>
      </c>
      <c r="EJ2" s="68" t="str">
        <f ca="1">IF(WEEKDAY(EJ4,2)&lt;=4,_xlfn.ISOWEEKNUM(EJ4),"")</f>
        <v/>
      </c>
    </row>
    <row r="3" spans="1:140" ht="18.75" customHeight="1" x14ac:dyDescent="0.25">
      <c r="A3" s="59" t="str">
        <f ca="1">"Valeurs affichées pour une situation "&amp;IF(Paramètres_Application!A4&lt;&gt;"","simulée","")&amp;" au "&amp;TEXT(CeJour,"jjjj jj mmmm aaaa")</f>
        <v>Valeurs affichées pour une situation  au lundi 23 août 2021</v>
      </c>
      <c r="B3" s="60"/>
      <c r="C3" s="60"/>
      <c r="D3" s="61" t="s">
        <v>180</v>
      </c>
      <c r="E3" s="60"/>
      <c r="F3" s="61" t="s">
        <v>180</v>
      </c>
      <c r="G3" s="60"/>
      <c r="H3" s="60"/>
      <c r="I3" s="61" t="s">
        <v>180</v>
      </c>
      <c r="J3" s="60"/>
      <c r="K3" s="60"/>
      <c r="L3" s="61" t="s">
        <v>180</v>
      </c>
      <c r="M3" s="60"/>
      <c r="N3" s="61" t="s">
        <v>180</v>
      </c>
      <c r="O3" s="62"/>
      <c r="P3" s="53" t="s">
        <v>180</v>
      </c>
      <c r="Q3" s="64" t="str">
        <f ca="1">CHOOSE(WEEKDAY(Q$4,2),"L","M","Me","J","V","S","D")</f>
        <v>M</v>
      </c>
      <c r="R3" s="65" t="str">
        <f t="shared" ref="R3:CC3" ca="1" si="4">CHOOSE(WEEKDAY(R$4,2),"L","M","Me","J","V","S","D")</f>
        <v>Me</v>
      </c>
      <c r="S3" s="65" t="str">
        <f t="shared" ca="1" si="4"/>
        <v>J</v>
      </c>
      <c r="T3" s="65" t="str">
        <f t="shared" ca="1" si="4"/>
        <v>V</v>
      </c>
      <c r="U3" s="65" t="str">
        <f t="shared" ca="1" si="4"/>
        <v>S</v>
      </c>
      <c r="V3" s="65" t="str">
        <f t="shared" ca="1" si="4"/>
        <v>D</v>
      </c>
      <c r="W3" s="65" t="str">
        <f t="shared" ca="1" si="4"/>
        <v>L</v>
      </c>
      <c r="X3" s="65" t="str">
        <f t="shared" ca="1" si="4"/>
        <v>M</v>
      </c>
      <c r="Y3" s="65" t="str">
        <f t="shared" ca="1" si="4"/>
        <v>Me</v>
      </c>
      <c r="Z3" s="65" t="str">
        <f t="shared" ca="1" si="4"/>
        <v>J</v>
      </c>
      <c r="AA3" s="65" t="str">
        <f t="shared" ca="1" si="4"/>
        <v>V</v>
      </c>
      <c r="AB3" s="65" t="str">
        <f t="shared" ca="1" si="4"/>
        <v>S</v>
      </c>
      <c r="AC3" s="65" t="str">
        <f t="shared" ca="1" si="4"/>
        <v>D</v>
      </c>
      <c r="AD3" s="65" t="str">
        <f t="shared" ca="1" si="4"/>
        <v>L</v>
      </c>
      <c r="AE3" s="65" t="str">
        <f t="shared" ca="1" si="4"/>
        <v>M</v>
      </c>
      <c r="AF3" s="65" t="str">
        <f t="shared" ca="1" si="4"/>
        <v>Me</v>
      </c>
      <c r="AG3" s="65" t="str">
        <f t="shared" ca="1" si="4"/>
        <v>J</v>
      </c>
      <c r="AH3" s="65" t="str">
        <f t="shared" ca="1" si="4"/>
        <v>V</v>
      </c>
      <c r="AI3" s="65" t="str">
        <f t="shared" ca="1" si="4"/>
        <v>S</v>
      </c>
      <c r="AJ3" s="65" t="str">
        <f t="shared" ca="1" si="4"/>
        <v>D</v>
      </c>
      <c r="AK3" s="65" t="str">
        <f t="shared" ca="1" si="4"/>
        <v>L</v>
      </c>
      <c r="AL3" s="65" t="str">
        <f t="shared" ca="1" si="4"/>
        <v>M</v>
      </c>
      <c r="AM3" s="65" t="str">
        <f t="shared" ca="1" si="4"/>
        <v>Me</v>
      </c>
      <c r="AN3" s="65" t="str">
        <f t="shared" ca="1" si="4"/>
        <v>J</v>
      </c>
      <c r="AO3" s="65" t="str">
        <f t="shared" ca="1" si="4"/>
        <v>V</v>
      </c>
      <c r="AP3" s="65" t="str">
        <f t="shared" ca="1" si="4"/>
        <v>S</v>
      </c>
      <c r="AQ3" s="65" t="str">
        <f t="shared" ca="1" si="4"/>
        <v>D</v>
      </c>
      <c r="AR3" s="65" t="str">
        <f t="shared" ca="1" si="4"/>
        <v>L</v>
      </c>
      <c r="AS3" s="65" t="str">
        <f t="shared" ca="1" si="4"/>
        <v>M</v>
      </c>
      <c r="AT3" s="65" t="str">
        <f t="shared" ca="1" si="4"/>
        <v>Me</v>
      </c>
      <c r="AU3" s="65" t="str">
        <f t="shared" ca="1" si="4"/>
        <v>J</v>
      </c>
      <c r="AV3" s="65" t="str">
        <f t="shared" ca="1" si="4"/>
        <v>V</v>
      </c>
      <c r="AW3" s="65" t="str">
        <f t="shared" ca="1" si="4"/>
        <v>S</v>
      </c>
      <c r="AX3" s="65" t="str">
        <f t="shared" ca="1" si="4"/>
        <v>D</v>
      </c>
      <c r="AY3" s="65" t="str">
        <f t="shared" ca="1" si="4"/>
        <v>L</v>
      </c>
      <c r="AZ3" s="65" t="str">
        <f t="shared" ca="1" si="4"/>
        <v>M</v>
      </c>
      <c r="BA3" s="65" t="str">
        <f t="shared" ca="1" si="4"/>
        <v>Me</v>
      </c>
      <c r="BB3" s="65" t="str">
        <f t="shared" ca="1" si="4"/>
        <v>J</v>
      </c>
      <c r="BC3" s="65" t="str">
        <f t="shared" ca="1" si="4"/>
        <v>V</v>
      </c>
      <c r="BD3" s="65" t="str">
        <f t="shared" ca="1" si="4"/>
        <v>S</v>
      </c>
      <c r="BE3" s="65" t="str">
        <f t="shared" ca="1" si="4"/>
        <v>D</v>
      </c>
      <c r="BF3" s="65" t="str">
        <f t="shared" ca="1" si="4"/>
        <v>L</v>
      </c>
      <c r="BG3" s="65" t="str">
        <f t="shared" ca="1" si="4"/>
        <v>M</v>
      </c>
      <c r="BH3" s="65" t="str">
        <f t="shared" ca="1" si="4"/>
        <v>Me</v>
      </c>
      <c r="BI3" s="65" t="str">
        <f t="shared" ca="1" si="4"/>
        <v>J</v>
      </c>
      <c r="BJ3" s="65" t="str">
        <f t="shared" ca="1" si="4"/>
        <v>V</v>
      </c>
      <c r="BK3" s="65" t="str">
        <f t="shared" ca="1" si="4"/>
        <v>S</v>
      </c>
      <c r="BL3" s="65" t="str">
        <f t="shared" ca="1" si="4"/>
        <v>D</v>
      </c>
      <c r="BM3" s="65" t="str">
        <f t="shared" ca="1" si="4"/>
        <v>L</v>
      </c>
      <c r="BN3" s="65" t="str">
        <f t="shared" ca="1" si="4"/>
        <v>M</v>
      </c>
      <c r="BO3" s="65" t="str">
        <f t="shared" ca="1" si="4"/>
        <v>Me</v>
      </c>
      <c r="BP3" s="65" t="str">
        <f t="shared" ca="1" si="4"/>
        <v>J</v>
      </c>
      <c r="BQ3" s="65" t="str">
        <f t="shared" ca="1" si="4"/>
        <v>V</v>
      </c>
      <c r="BR3" s="65" t="str">
        <f t="shared" ca="1" si="4"/>
        <v>S</v>
      </c>
      <c r="BS3" s="65" t="str">
        <f t="shared" ca="1" si="4"/>
        <v>D</v>
      </c>
      <c r="BT3" s="65" t="str">
        <f t="shared" ca="1" si="4"/>
        <v>L</v>
      </c>
      <c r="BU3" s="65" t="str">
        <f t="shared" ca="1" si="4"/>
        <v>M</v>
      </c>
      <c r="BV3" s="65" t="str">
        <f t="shared" ca="1" si="4"/>
        <v>Me</v>
      </c>
      <c r="BW3" s="65" t="str">
        <f t="shared" ca="1" si="4"/>
        <v>J</v>
      </c>
      <c r="BX3" s="65" t="str">
        <f t="shared" ca="1" si="4"/>
        <v>V</v>
      </c>
      <c r="BY3" s="65" t="str">
        <f t="shared" ca="1" si="4"/>
        <v>S</v>
      </c>
      <c r="BZ3" s="65" t="str">
        <f t="shared" ca="1" si="4"/>
        <v>D</v>
      </c>
      <c r="CA3" s="65" t="str">
        <f t="shared" ca="1" si="4"/>
        <v>L</v>
      </c>
      <c r="CB3" s="65" t="str">
        <f t="shared" ca="1" si="4"/>
        <v>M</v>
      </c>
      <c r="CC3" s="65" t="str">
        <f t="shared" ca="1" si="4"/>
        <v>Me</v>
      </c>
      <c r="CD3" s="65" t="str">
        <f t="shared" ref="CD3:EJ3" ca="1" si="5">CHOOSE(WEEKDAY(CD$4,2),"L","M","Me","J","V","S","D")</f>
        <v>J</v>
      </c>
      <c r="CE3" s="65" t="str">
        <f t="shared" ca="1" si="5"/>
        <v>V</v>
      </c>
      <c r="CF3" s="65" t="str">
        <f t="shared" ca="1" si="5"/>
        <v>S</v>
      </c>
      <c r="CG3" s="65" t="str">
        <f t="shared" ca="1" si="5"/>
        <v>D</v>
      </c>
      <c r="CH3" s="65" t="str">
        <f t="shared" ca="1" si="5"/>
        <v>L</v>
      </c>
      <c r="CI3" s="65" t="str">
        <f t="shared" ca="1" si="5"/>
        <v>M</v>
      </c>
      <c r="CJ3" s="65" t="str">
        <f t="shared" ca="1" si="5"/>
        <v>Me</v>
      </c>
      <c r="CK3" s="65" t="str">
        <f t="shared" ca="1" si="5"/>
        <v>J</v>
      </c>
      <c r="CL3" s="65" t="str">
        <f t="shared" ca="1" si="5"/>
        <v>V</v>
      </c>
      <c r="CM3" s="65" t="str">
        <f t="shared" ca="1" si="5"/>
        <v>S</v>
      </c>
      <c r="CN3" s="65" t="str">
        <f t="shared" ca="1" si="5"/>
        <v>D</v>
      </c>
      <c r="CO3" s="65" t="str">
        <f t="shared" ca="1" si="5"/>
        <v>L</v>
      </c>
      <c r="CP3" s="65" t="str">
        <f t="shared" ca="1" si="5"/>
        <v>M</v>
      </c>
      <c r="CQ3" s="65" t="str">
        <f t="shared" ca="1" si="5"/>
        <v>Me</v>
      </c>
      <c r="CR3" s="65" t="str">
        <f t="shared" ca="1" si="5"/>
        <v>J</v>
      </c>
      <c r="CS3" s="65" t="str">
        <f t="shared" ca="1" si="5"/>
        <v>V</v>
      </c>
      <c r="CT3" s="65" t="str">
        <f t="shared" ca="1" si="5"/>
        <v>S</v>
      </c>
      <c r="CU3" s="65" t="str">
        <f t="shared" ca="1" si="5"/>
        <v>D</v>
      </c>
      <c r="CV3" s="65" t="str">
        <f t="shared" ca="1" si="5"/>
        <v>L</v>
      </c>
      <c r="CW3" s="65" t="str">
        <f t="shared" ca="1" si="5"/>
        <v>M</v>
      </c>
      <c r="CX3" s="65" t="str">
        <f t="shared" ca="1" si="5"/>
        <v>Me</v>
      </c>
      <c r="CY3" s="65" t="str">
        <f t="shared" ca="1" si="5"/>
        <v>J</v>
      </c>
      <c r="CZ3" s="65" t="str">
        <f t="shared" ca="1" si="5"/>
        <v>V</v>
      </c>
      <c r="DA3" s="65" t="str">
        <f t="shared" ca="1" si="5"/>
        <v>S</v>
      </c>
      <c r="DB3" s="65" t="str">
        <f t="shared" ca="1" si="5"/>
        <v>D</v>
      </c>
      <c r="DC3" s="65" t="str">
        <f t="shared" ca="1" si="5"/>
        <v>L</v>
      </c>
      <c r="DD3" s="65" t="str">
        <f t="shared" ca="1" si="5"/>
        <v>M</v>
      </c>
      <c r="DE3" s="65" t="str">
        <f t="shared" ca="1" si="5"/>
        <v>Me</v>
      </c>
      <c r="DF3" s="65" t="str">
        <f t="shared" ca="1" si="5"/>
        <v>J</v>
      </c>
      <c r="DG3" s="65" t="str">
        <f t="shared" ca="1" si="5"/>
        <v>V</v>
      </c>
      <c r="DH3" s="65" t="str">
        <f t="shared" ca="1" si="5"/>
        <v>S</v>
      </c>
      <c r="DI3" s="65" t="str">
        <f t="shared" ca="1" si="5"/>
        <v>D</v>
      </c>
      <c r="DJ3" s="65" t="str">
        <f t="shared" ca="1" si="5"/>
        <v>L</v>
      </c>
      <c r="DK3" s="65" t="str">
        <f t="shared" ca="1" si="5"/>
        <v>M</v>
      </c>
      <c r="DL3" s="65" t="str">
        <f t="shared" ca="1" si="5"/>
        <v>Me</v>
      </c>
      <c r="DM3" s="65" t="str">
        <f t="shared" ca="1" si="5"/>
        <v>J</v>
      </c>
      <c r="DN3" s="65" t="str">
        <f t="shared" ca="1" si="5"/>
        <v>V</v>
      </c>
      <c r="DO3" s="65" t="str">
        <f t="shared" ca="1" si="5"/>
        <v>S</v>
      </c>
      <c r="DP3" s="65" t="str">
        <f t="shared" ca="1" si="5"/>
        <v>D</v>
      </c>
      <c r="DQ3" s="65" t="str">
        <f t="shared" ca="1" si="5"/>
        <v>L</v>
      </c>
      <c r="DR3" s="65" t="str">
        <f t="shared" ca="1" si="5"/>
        <v>M</v>
      </c>
      <c r="DS3" s="65" t="str">
        <f t="shared" ca="1" si="5"/>
        <v>Me</v>
      </c>
      <c r="DT3" s="65" t="str">
        <f t="shared" ca="1" si="5"/>
        <v>J</v>
      </c>
      <c r="DU3" s="65" t="str">
        <f t="shared" ca="1" si="5"/>
        <v>V</v>
      </c>
      <c r="DV3" s="65" t="str">
        <f t="shared" ca="1" si="5"/>
        <v>S</v>
      </c>
      <c r="DW3" s="65" t="str">
        <f t="shared" ca="1" si="5"/>
        <v>D</v>
      </c>
      <c r="DX3" s="65" t="str">
        <f t="shared" ca="1" si="5"/>
        <v>L</v>
      </c>
      <c r="DY3" s="65" t="str">
        <f t="shared" ca="1" si="5"/>
        <v>M</v>
      </c>
      <c r="DZ3" s="65" t="str">
        <f t="shared" ca="1" si="5"/>
        <v>Me</v>
      </c>
      <c r="EA3" s="65" t="str">
        <f t="shared" ca="1" si="5"/>
        <v>J</v>
      </c>
      <c r="EB3" s="65" t="str">
        <f t="shared" ca="1" si="5"/>
        <v>V</v>
      </c>
      <c r="EC3" s="65" t="str">
        <f t="shared" ca="1" si="5"/>
        <v>S</v>
      </c>
      <c r="ED3" s="65" t="str">
        <f t="shared" ca="1" si="5"/>
        <v>D</v>
      </c>
      <c r="EE3" s="65" t="str">
        <f t="shared" ca="1" si="5"/>
        <v>L</v>
      </c>
      <c r="EF3" s="65" t="str">
        <f t="shared" ca="1" si="5"/>
        <v>M</v>
      </c>
      <c r="EG3" s="65" t="str">
        <f t="shared" ca="1" si="5"/>
        <v>Me</v>
      </c>
      <c r="EH3" s="65" t="str">
        <f t="shared" ca="1" si="5"/>
        <v>J</v>
      </c>
      <c r="EI3" s="65" t="str">
        <f t="shared" ca="1" si="5"/>
        <v>V</v>
      </c>
      <c r="EJ3" s="65" t="str">
        <f t="shared" ca="1" si="5"/>
        <v>S</v>
      </c>
    </row>
    <row r="4" spans="1:140" ht="66" customHeight="1" x14ac:dyDescent="0.25">
      <c r="A4" s="57" t="s">
        <v>0</v>
      </c>
      <c r="B4" s="57" t="s">
        <v>1</v>
      </c>
      <c r="C4" s="57" t="s">
        <v>2</v>
      </c>
      <c r="D4" s="58" t="s">
        <v>179</v>
      </c>
      <c r="E4" s="57" t="s">
        <v>145</v>
      </c>
      <c r="F4" s="58" t="s">
        <v>5</v>
      </c>
      <c r="G4" s="57" t="s">
        <v>3</v>
      </c>
      <c r="H4" s="57" t="s">
        <v>148</v>
      </c>
      <c r="I4" s="58" t="s">
        <v>6</v>
      </c>
      <c r="J4" s="57" t="s">
        <v>4</v>
      </c>
      <c r="K4" s="57" t="s">
        <v>166</v>
      </c>
      <c r="L4" s="58" t="s">
        <v>7</v>
      </c>
      <c r="M4" s="57" t="s">
        <v>167</v>
      </c>
      <c r="N4" s="58" t="s">
        <v>8</v>
      </c>
      <c r="O4" s="57" t="s">
        <v>163</v>
      </c>
      <c r="P4" s="52" t="s">
        <v>9</v>
      </c>
      <c r="Q4" s="63">
        <f ca="1">Date_Deb</f>
        <v>44320</v>
      </c>
      <c r="R4" s="63">
        <f ca="1">Q4+1</f>
        <v>44321</v>
      </c>
      <c r="S4" s="63">
        <f t="shared" ref="S4:BF4" ca="1" si="6">R4+1</f>
        <v>44322</v>
      </c>
      <c r="T4" s="63">
        <f t="shared" ca="1" si="6"/>
        <v>44323</v>
      </c>
      <c r="U4" s="63">
        <f t="shared" ca="1" si="6"/>
        <v>44324</v>
      </c>
      <c r="V4" s="63">
        <f t="shared" ca="1" si="6"/>
        <v>44325</v>
      </c>
      <c r="W4" s="63">
        <f t="shared" ca="1" si="6"/>
        <v>44326</v>
      </c>
      <c r="X4" s="63">
        <f t="shared" ca="1" si="6"/>
        <v>44327</v>
      </c>
      <c r="Y4" s="63">
        <f t="shared" ca="1" si="6"/>
        <v>44328</v>
      </c>
      <c r="Z4" s="63">
        <f t="shared" ca="1" si="6"/>
        <v>44329</v>
      </c>
      <c r="AA4" s="63">
        <f t="shared" ca="1" si="6"/>
        <v>44330</v>
      </c>
      <c r="AB4" s="63">
        <f t="shared" ca="1" si="6"/>
        <v>44331</v>
      </c>
      <c r="AC4" s="63">
        <f t="shared" ca="1" si="6"/>
        <v>44332</v>
      </c>
      <c r="AD4" s="63">
        <f t="shared" ca="1" si="6"/>
        <v>44333</v>
      </c>
      <c r="AE4" s="63">
        <f t="shared" ca="1" si="6"/>
        <v>44334</v>
      </c>
      <c r="AF4" s="63">
        <f t="shared" ca="1" si="6"/>
        <v>44335</v>
      </c>
      <c r="AG4" s="63">
        <f t="shared" ca="1" si="6"/>
        <v>44336</v>
      </c>
      <c r="AH4" s="63">
        <f t="shared" ca="1" si="6"/>
        <v>44337</v>
      </c>
      <c r="AI4" s="63">
        <f t="shared" ca="1" si="6"/>
        <v>44338</v>
      </c>
      <c r="AJ4" s="63">
        <f t="shared" ca="1" si="6"/>
        <v>44339</v>
      </c>
      <c r="AK4" s="63">
        <f t="shared" ca="1" si="6"/>
        <v>44340</v>
      </c>
      <c r="AL4" s="63">
        <f t="shared" ca="1" si="6"/>
        <v>44341</v>
      </c>
      <c r="AM4" s="63">
        <f t="shared" ca="1" si="6"/>
        <v>44342</v>
      </c>
      <c r="AN4" s="63">
        <f t="shared" ca="1" si="6"/>
        <v>44343</v>
      </c>
      <c r="AO4" s="63">
        <f t="shared" ca="1" si="6"/>
        <v>44344</v>
      </c>
      <c r="AP4" s="63">
        <f t="shared" ca="1" si="6"/>
        <v>44345</v>
      </c>
      <c r="AQ4" s="63">
        <f t="shared" ca="1" si="6"/>
        <v>44346</v>
      </c>
      <c r="AR4" s="63">
        <f t="shared" ca="1" si="6"/>
        <v>44347</v>
      </c>
      <c r="AS4" s="63">
        <f t="shared" ca="1" si="6"/>
        <v>44348</v>
      </c>
      <c r="AT4" s="63">
        <f t="shared" ca="1" si="6"/>
        <v>44349</v>
      </c>
      <c r="AU4" s="63">
        <f t="shared" ca="1" si="6"/>
        <v>44350</v>
      </c>
      <c r="AV4" s="63">
        <f t="shared" ca="1" si="6"/>
        <v>44351</v>
      </c>
      <c r="AW4" s="63">
        <f t="shared" ca="1" si="6"/>
        <v>44352</v>
      </c>
      <c r="AX4" s="63">
        <f t="shared" ca="1" si="6"/>
        <v>44353</v>
      </c>
      <c r="AY4" s="63">
        <f t="shared" ca="1" si="6"/>
        <v>44354</v>
      </c>
      <c r="AZ4" s="63">
        <f t="shared" ca="1" si="6"/>
        <v>44355</v>
      </c>
      <c r="BA4" s="63">
        <f t="shared" ca="1" si="6"/>
        <v>44356</v>
      </c>
      <c r="BB4" s="63">
        <f t="shared" ca="1" si="6"/>
        <v>44357</v>
      </c>
      <c r="BC4" s="63">
        <f t="shared" ca="1" si="6"/>
        <v>44358</v>
      </c>
      <c r="BD4" s="63">
        <f t="shared" ca="1" si="6"/>
        <v>44359</v>
      </c>
      <c r="BE4" s="63">
        <f t="shared" ca="1" si="6"/>
        <v>44360</v>
      </c>
      <c r="BF4" s="63">
        <f t="shared" ca="1" si="6"/>
        <v>44361</v>
      </c>
      <c r="BG4" s="63">
        <f t="shared" ref="BG4" ca="1" si="7">BF4+1</f>
        <v>44362</v>
      </c>
      <c r="BH4" s="63">
        <f t="shared" ref="BH4" ca="1" si="8">BG4+1</f>
        <v>44363</v>
      </c>
      <c r="BI4" s="63">
        <f t="shared" ref="BI4" ca="1" si="9">BH4+1</f>
        <v>44364</v>
      </c>
      <c r="BJ4" s="63">
        <f t="shared" ref="BJ4" ca="1" si="10">BI4+1</f>
        <v>44365</v>
      </c>
      <c r="BK4" s="63">
        <f t="shared" ref="BK4" ca="1" si="11">BJ4+1</f>
        <v>44366</v>
      </c>
      <c r="BL4" s="63">
        <f t="shared" ref="BL4" ca="1" si="12">BK4+1</f>
        <v>44367</v>
      </c>
      <c r="BM4" s="63">
        <f t="shared" ref="BM4" ca="1" si="13">BL4+1</f>
        <v>44368</v>
      </c>
      <c r="BN4" s="63">
        <f t="shared" ref="BN4" ca="1" si="14">BM4+1</f>
        <v>44369</v>
      </c>
      <c r="BO4" s="63">
        <f t="shared" ref="BO4" ca="1" si="15">BN4+1</f>
        <v>44370</v>
      </c>
      <c r="BP4" s="63">
        <f t="shared" ref="BP4" ca="1" si="16">BO4+1</f>
        <v>44371</v>
      </c>
      <c r="BQ4" s="63">
        <f t="shared" ref="BQ4" ca="1" si="17">BP4+1</f>
        <v>44372</v>
      </c>
      <c r="BR4" s="63">
        <f t="shared" ref="BR4" ca="1" si="18">BQ4+1</f>
        <v>44373</v>
      </c>
      <c r="BS4" s="63">
        <f t="shared" ref="BS4" ca="1" si="19">BR4+1</f>
        <v>44374</v>
      </c>
      <c r="BT4" s="63">
        <f t="shared" ref="BT4" ca="1" si="20">BS4+1</f>
        <v>44375</v>
      </c>
      <c r="BU4" s="63">
        <f t="shared" ref="BU4" ca="1" si="21">BT4+1</f>
        <v>44376</v>
      </c>
      <c r="BV4" s="63">
        <f t="shared" ref="BV4" ca="1" si="22">BU4+1</f>
        <v>44377</v>
      </c>
      <c r="BW4" s="63">
        <f t="shared" ref="BW4" ca="1" si="23">BV4+1</f>
        <v>44378</v>
      </c>
      <c r="BX4" s="63">
        <f t="shared" ref="BX4" ca="1" si="24">BW4+1</f>
        <v>44379</v>
      </c>
      <c r="BY4" s="63">
        <f t="shared" ref="BY4" ca="1" si="25">BX4+1</f>
        <v>44380</v>
      </c>
      <c r="BZ4" s="63">
        <f t="shared" ref="BZ4" ca="1" si="26">BY4+1</f>
        <v>44381</v>
      </c>
      <c r="CA4" s="63">
        <f t="shared" ref="CA4" ca="1" si="27">BZ4+1</f>
        <v>44382</v>
      </c>
      <c r="CB4" s="63">
        <f t="shared" ref="CB4" ca="1" si="28">CA4+1</f>
        <v>44383</v>
      </c>
      <c r="CC4" s="63">
        <f t="shared" ref="CC4" ca="1" si="29">CB4+1</f>
        <v>44384</v>
      </c>
      <c r="CD4" s="63">
        <f t="shared" ref="CD4" ca="1" si="30">CC4+1</f>
        <v>44385</v>
      </c>
      <c r="CE4" s="63">
        <f t="shared" ref="CE4" ca="1" si="31">CD4+1</f>
        <v>44386</v>
      </c>
      <c r="CF4" s="63">
        <f t="shared" ref="CF4" ca="1" si="32">CE4+1</f>
        <v>44387</v>
      </c>
      <c r="CG4" s="63">
        <f t="shared" ref="CG4" ca="1" si="33">CF4+1</f>
        <v>44388</v>
      </c>
      <c r="CH4" s="63">
        <f t="shared" ref="CH4" ca="1" si="34">CG4+1</f>
        <v>44389</v>
      </c>
      <c r="CI4" s="63">
        <f t="shared" ref="CI4" ca="1" si="35">CH4+1</f>
        <v>44390</v>
      </c>
      <c r="CJ4" s="63">
        <f t="shared" ref="CJ4" ca="1" si="36">CI4+1</f>
        <v>44391</v>
      </c>
      <c r="CK4" s="63">
        <f t="shared" ref="CK4" ca="1" si="37">CJ4+1</f>
        <v>44392</v>
      </c>
      <c r="CL4" s="63">
        <f t="shared" ref="CL4" ca="1" si="38">CK4+1</f>
        <v>44393</v>
      </c>
      <c r="CM4" s="63">
        <f t="shared" ref="CM4" ca="1" si="39">CL4+1</f>
        <v>44394</v>
      </c>
      <c r="CN4" s="63">
        <f t="shared" ref="CN4" ca="1" si="40">CM4+1</f>
        <v>44395</v>
      </c>
      <c r="CO4" s="63">
        <f t="shared" ref="CO4" ca="1" si="41">CN4+1</f>
        <v>44396</v>
      </c>
      <c r="CP4" s="63">
        <f t="shared" ref="CP4" ca="1" si="42">CO4+1</f>
        <v>44397</v>
      </c>
      <c r="CQ4" s="63">
        <f t="shared" ref="CQ4" ca="1" si="43">CP4+1</f>
        <v>44398</v>
      </c>
      <c r="CR4" s="63">
        <f t="shared" ref="CR4" ca="1" si="44">CQ4+1</f>
        <v>44399</v>
      </c>
      <c r="CS4" s="63">
        <f t="shared" ref="CS4" ca="1" si="45">CR4+1</f>
        <v>44400</v>
      </c>
      <c r="CT4" s="63">
        <f t="shared" ref="CT4" ca="1" si="46">CS4+1</f>
        <v>44401</v>
      </c>
      <c r="CU4" s="63">
        <f t="shared" ref="CU4" ca="1" si="47">CT4+1</f>
        <v>44402</v>
      </c>
      <c r="CV4" s="63">
        <f t="shared" ref="CV4" ca="1" si="48">CU4+1</f>
        <v>44403</v>
      </c>
      <c r="CW4" s="63">
        <f t="shared" ref="CW4" ca="1" si="49">CV4+1</f>
        <v>44404</v>
      </c>
      <c r="CX4" s="63">
        <f t="shared" ref="CX4" ca="1" si="50">CW4+1</f>
        <v>44405</v>
      </c>
      <c r="CY4" s="63">
        <f t="shared" ref="CY4" ca="1" si="51">CX4+1</f>
        <v>44406</v>
      </c>
      <c r="CZ4" s="63">
        <f t="shared" ref="CZ4" ca="1" si="52">CY4+1</f>
        <v>44407</v>
      </c>
      <c r="DA4" s="63">
        <f t="shared" ref="DA4" ca="1" si="53">CZ4+1</f>
        <v>44408</v>
      </c>
      <c r="DB4" s="63">
        <f t="shared" ref="DB4" ca="1" si="54">DA4+1</f>
        <v>44409</v>
      </c>
      <c r="DC4" s="63">
        <f t="shared" ref="DC4" ca="1" si="55">DB4+1</f>
        <v>44410</v>
      </c>
      <c r="DD4" s="63">
        <f t="shared" ref="DD4" ca="1" si="56">DC4+1</f>
        <v>44411</v>
      </c>
      <c r="DE4" s="63">
        <f t="shared" ref="DE4" ca="1" si="57">DD4+1</f>
        <v>44412</v>
      </c>
      <c r="DF4" s="63">
        <f t="shared" ref="DF4" ca="1" si="58">DE4+1</f>
        <v>44413</v>
      </c>
      <c r="DG4" s="63">
        <f t="shared" ref="DG4" ca="1" si="59">DF4+1</f>
        <v>44414</v>
      </c>
      <c r="DH4" s="63">
        <f t="shared" ref="DH4" ca="1" si="60">DG4+1</f>
        <v>44415</v>
      </c>
      <c r="DI4" s="63">
        <f t="shared" ref="DI4" ca="1" si="61">DH4+1</f>
        <v>44416</v>
      </c>
      <c r="DJ4" s="63">
        <f t="shared" ref="DJ4" ca="1" si="62">DI4+1</f>
        <v>44417</v>
      </c>
      <c r="DK4" s="63">
        <f t="shared" ref="DK4" ca="1" si="63">DJ4+1</f>
        <v>44418</v>
      </c>
      <c r="DL4" s="63">
        <f t="shared" ref="DL4" ca="1" si="64">DK4+1</f>
        <v>44419</v>
      </c>
      <c r="DM4" s="63">
        <f t="shared" ref="DM4" ca="1" si="65">DL4+1</f>
        <v>44420</v>
      </c>
      <c r="DN4" s="63">
        <f t="shared" ref="DN4" ca="1" si="66">DM4+1</f>
        <v>44421</v>
      </c>
      <c r="DO4" s="63">
        <f t="shared" ref="DO4" ca="1" si="67">DN4+1</f>
        <v>44422</v>
      </c>
      <c r="DP4" s="63">
        <f t="shared" ref="DP4" ca="1" si="68">DO4+1</f>
        <v>44423</v>
      </c>
      <c r="DQ4" s="63">
        <f t="shared" ref="DQ4" ca="1" si="69">DP4+1</f>
        <v>44424</v>
      </c>
      <c r="DR4" s="63">
        <f t="shared" ref="DR4" ca="1" si="70">DQ4+1</f>
        <v>44425</v>
      </c>
      <c r="DS4" s="63">
        <f t="shared" ref="DS4" ca="1" si="71">DR4+1</f>
        <v>44426</v>
      </c>
      <c r="DT4" s="63">
        <f t="shared" ref="DT4" ca="1" si="72">DS4+1</f>
        <v>44427</v>
      </c>
      <c r="DU4" s="63">
        <f t="shared" ref="DU4" ca="1" si="73">DT4+1</f>
        <v>44428</v>
      </c>
      <c r="DV4" s="63">
        <f t="shared" ref="DV4" ca="1" si="74">DU4+1</f>
        <v>44429</v>
      </c>
      <c r="DW4" s="63">
        <f t="shared" ref="DW4" ca="1" si="75">DV4+1</f>
        <v>44430</v>
      </c>
      <c r="DX4" s="63">
        <f t="shared" ref="DX4" ca="1" si="76">DW4+1</f>
        <v>44431</v>
      </c>
      <c r="DY4" s="63">
        <f t="shared" ref="DY4" ca="1" si="77">DX4+1</f>
        <v>44432</v>
      </c>
      <c r="DZ4" s="63">
        <f t="shared" ref="DZ4" ca="1" si="78">DY4+1</f>
        <v>44433</v>
      </c>
      <c r="EA4" s="63">
        <f t="shared" ref="EA4" ca="1" si="79">DZ4+1</f>
        <v>44434</v>
      </c>
      <c r="EB4" s="63">
        <f t="shared" ref="EB4" ca="1" si="80">EA4+1</f>
        <v>44435</v>
      </c>
      <c r="EC4" s="63">
        <f t="shared" ref="EC4" ca="1" si="81">EB4+1</f>
        <v>44436</v>
      </c>
      <c r="ED4" s="63">
        <f t="shared" ref="ED4" ca="1" si="82">EC4+1</f>
        <v>44437</v>
      </c>
      <c r="EE4" s="63">
        <f t="shared" ref="EE4" ca="1" si="83">ED4+1</f>
        <v>44438</v>
      </c>
      <c r="EF4" s="63">
        <f t="shared" ref="EF4" ca="1" si="84">EE4+1</f>
        <v>44439</v>
      </c>
      <c r="EG4" s="63">
        <f t="shared" ref="EG4" ca="1" si="85">EF4+1</f>
        <v>44440</v>
      </c>
      <c r="EH4" s="63">
        <f t="shared" ref="EH4" ca="1" si="86">EG4+1</f>
        <v>44441</v>
      </c>
      <c r="EI4" s="63">
        <f t="shared" ref="EI4" ca="1" si="87">EH4+1</f>
        <v>44442</v>
      </c>
      <c r="EJ4" s="63">
        <f t="shared" ref="EJ4" ca="1" si="88">EI4+1</f>
        <v>44443</v>
      </c>
    </row>
    <row r="5" spans="1:140" ht="14.25" customHeight="1" x14ac:dyDescent="0.25">
      <c r="A5" s="9" t="s">
        <v>10</v>
      </c>
      <c r="B5" s="10" t="s">
        <v>11</v>
      </c>
      <c r="C5" s="10" t="s">
        <v>168</v>
      </c>
      <c r="D5" s="10" t="s">
        <v>12</v>
      </c>
      <c r="E5" s="10" t="s">
        <v>144</v>
      </c>
      <c r="F5" s="10" t="s">
        <v>13</v>
      </c>
      <c r="G5" s="10" t="s">
        <v>14</v>
      </c>
      <c r="H5" s="10" t="s">
        <v>147</v>
      </c>
      <c r="I5" s="10" t="s">
        <v>15</v>
      </c>
      <c r="J5" s="10" t="s">
        <v>16</v>
      </c>
      <c r="K5" s="69" t="s">
        <v>165</v>
      </c>
      <c r="L5" s="69" t="s">
        <v>17</v>
      </c>
      <c r="M5" s="69" t="s">
        <v>164</v>
      </c>
      <c r="N5" s="69" t="s">
        <v>18</v>
      </c>
      <c r="O5" s="69" t="s">
        <v>19</v>
      </c>
      <c r="P5" s="10" t="s">
        <v>162</v>
      </c>
      <c r="Q5" s="10" t="s">
        <v>20</v>
      </c>
      <c r="R5" s="10" t="s">
        <v>21</v>
      </c>
      <c r="S5" s="10" t="s">
        <v>22</v>
      </c>
      <c r="T5" s="10" t="s">
        <v>23</v>
      </c>
      <c r="U5" s="10" t="s">
        <v>24</v>
      </c>
      <c r="V5" s="10" t="s">
        <v>25</v>
      </c>
      <c r="W5" s="10" t="s">
        <v>26</v>
      </c>
      <c r="X5" s="10" t="s">
        <v>27</v>
      </c>
      <c r="Y5" s="10" t="s">
        <v>28</v>
      </c>
      <c r="Z5" s="10" t="s">
        <v>29</v>
      </c>
      <c r="AA5" s="10" t="s">
        <v>30</v>
      </c>
      <c r="AB5" s="10" t="s">
        <v>31</v>
      </c>
      <c r="AC5" s="10" t="s">
        <v>32</v>
      </c>
      <c r="AD5" s="10" t="s">
        <v>33</v>
      </c>
      <c r="AE5" s="10" t="s">
        <v>34</v>
      </c>
      <c r="AF5" s="10" t="s">
        <v>35</v>
      </c>
      <c r="AG5" s="10" t="s">
        <v>36</v>
      </c>
      <c r="AH5" s="10" t="s">
        <v>37</v>
      </c>
      <c r="AI5" s="10" t="s">
        <v>38</v>
      </c>
      <c r="AJ5" s="10" t="s">
        <v>39</v>
      </c>
      <c r="AK5" s="10" t="s">
        <v>40</v>
      </c>
      <c r="AL5" s="10" t="s">
        <v>41</v>
      </c>
      <c r="AM5" s="10" t="s">
        <v>42</v>
      </c>
      <c r="AN5" s="10" t="s">
        <v>43</v>
      </c>
      <c r="AO5" s="10" t="s">
        <v>44</v>
      </c>
      <c r="AP5" s="10" t="s">
        <v>45</v>
      </c>
      <c r="AQ5" s="10" t="s">
        <v>46</v>
      </c>
      <c r="AR5" s="10" t="s">
        <v>47</v>
      </c>
      <c r="AS5" s="10" t="s">
        <v>48</v>
      </c>
      <c r="AT5" s="10" t="s">
        <v>49</v>
      </c>
      <c r="AU5" s="10" t="s">
        <v>50</v>
      </c>
      <c r="AV5" s="10" t="s">
        <v>51</v>
      </c>
      <c r="AW5" s="10" t="s">
        <v>52</v>
      </c>
      <c r="AX5" s="10" t="s">
        <v>53</v>
      </c>
      <c r="AY5" s="10" t="s">
        <v>54</v>
      </c>
      <c r="AZ5" s="10" t="s">
        <v>55</v>
      </c>
      <c r="BA5" s="10" t="s">
        <v>56</v>
      </c>
      <c r="BB5" s="10" t="s">
        <v>57</v>
      </c>
      <c r="BC5" s="10" t="s">
        <v>58</v>
      </c>
      <c r="BD5" s="10" t="s">
        <v>59</v>
      </c>
      <c r="BE5" s="10" t="s">
        <v>60</v>
      </c>
      <c r="BF5" s="37" t="s">
        <v>61</v>
      </c>
      <c r="BG5" s="10" t="s">
        <v>62</v>
      </c>
      <c r="BH5" s="10" t="s">
        <v>63</v>
      </c>
      <c r="BI5" s="10" t="s">
        <v>64</v>
      </c>
      <c r="BJ5" s="10" t="s">
        <v>65</v>
      </c>
      <c r="BK5" s="10" t="s">
        <v>66</v>
      </c>
      <c r="BL5" s="10" t="s">
        <v>67</v>
      </c>
      <c r="BM5" s="10" t="s">
        <v>68</v>
      </c>
      <c r="BN5" s="10" t="s">
        <v>69</v>
      </c>
      <c r="BO5" s="10" t="s">
        <v>70</v>
      </c>
      <c r="BP5" s="10" t="s">
        <v>71</v>
      </c>
      <c r="BQ5" s="10" t="s">
        <v>72</v>
      </c>
      <c r="BR5" s="10" t="s">
        <v>73</v>
      </c>
      <c r="BS5" s="10" t="s">
        <v>74</v>
      </c>
      <c r="BT5" s="10" t="s">
        <v>75</v>
      </c>
      <c r="BU5" s="10" t="s">
        <v>76</v>
      </c>
      <c r="BV5" s="10" t="s">
        <v>77</v>
      </c>
      <c r="BW5" s="10" t="s">
        <v>78</v>
      </c>
      <c r="BX5" s="10" t="s">
        <v>79</v>
      </c>
      <c r="BY5" s="10" t="s">
        <v>80</v>
      </c>
      <c r="BZ5" s="10" t="s">
        <v>81</v>
      </c>
      <c r="CA5" s="10" t="s">
        <v>82</v>
      </c>
      <c r="CB5" s="10" t="s">
        <v>83</v>
      </c>
      <c r="CC5" s="10" t="s">
        <v>84</v>
      </c>
      <c r="CD5" s="10" t="s">
        <v>85</v>
      </c>
      <c r="CE5" s="10" t="s">
        <v>86</v>
      </c>
      <c r="CF5" s="10" t="s">
        <v>87</v>
      </c>
      <c r="CG5" s="10" t="s">
        <v>88</v>
      </c>
      <c r="CH5" s="10" t="s">
        <v>89</v>
      </c>
      <c r="CI5" s="10" t="s">
        <v>90</v>
      </c>
      <c r="CJ5" s="10" t="s">
        <v>91</v>
      </c>
      <c r="CK5" s="10" t="s">
        <v>92</v>
      </c>
      <c r="CL5" s="10" t="s">
        <v>93</v>
      </c>
      <c r="CM5" s="10" t="s">
        <v>94</v>
      </c>
      <c r="CN5" s="10" t="s">
        <v>95</v>
      </c>
      <c r="CO5" s="10" t="s">
        <v>96</v>
      </c>
      <c r="CP5" s="10" t="s">
        <v>97</v>
      </c>
      <c r="CQ5" s="10" t="s">
        <v>98</v>
      </c>
      <c r="CR5" s="10" t="s">
        <v>99</v>
      </c>
      <c r="CS5" s="10" t="s">
        <v>100</v>
      </c>
      <c r="CT5" s="10" t="s">
        <v>101</v>
      </c>
      <c r="CU5" s="10" t="s">
        <v>102</v>
      </c>
      <c r="CV5" s="10" t="s">
        <v>103</v>
      </c>
      <c r="CW5" s="10" t="s">
        <v>104</v>
      </c>
      <c r="CX5" s="10" t="s">
        <v>105</v>
      </c>
      <c r="CY5" s="10" t="s">
        <v>106</v>
      </c>
      <c r="CZ5" s="10" t="s">
        <v>107</v>
      </c>
      <c r="DA5" s="10" t="s">
        <v>108</v>
      </c>
      <c r="DB5" s="10" t="s">
        <v>109</v>
      </c>
      <c r="DC5" s="10" t="s">
        <v>110</v>
      </c>
      <c r="DD5" s="10" t="s">
        <v>111</v>
      </c>
      <c r="DE5" s="10" t="s">
        <v>112</v>
      </c>
      <c r="DF5" s="10" t="s">
        <v>113</v>
      </c>
      <c r="DG5" s="10" t="s">
        <v>114</v>
      </c>
      <c r="DH5" s="10" t="s">
        <v>115</v>
      </c>
      <c r="DI5" s="10" t="s">
        <v>116</v>
      </c>
      <c r="DJ5" s="10" t="s">
        <v>117</v>
      </c>
      <c r="DK5" s="10" t="s">
        <v>118</v>
      </c>
      <c r="DL5" s="10" t="s">
        <v>119</v>
      </c>
      <c r="DM5" s="10" t="s">
        <v>120</v>
      </c>
      <c r="DN5" s="10" t="s">
        <v>121</v>
      </c>
      <c r="DO5" s="10" t="s">
        <v>122</v>
      </c>
      <c r="DP5" s="10" t="s">
        <v>123</v>
      </c>
      <c r="DQ5" s="10" t="s">
        <v>124</v>
      </c>
      <c r="DR5" s="10" t="s">
        <v>125</v>
      </c>
      <c r="DS5" s="10" t="s">
        <v>126</v>
      </c>
      <c r="DT5" s="10" t="s">
        <v>127</v>
      </c>
      <c r="DU5" s="10" t="s">
        <v>128</v>
      </c>
      <c r="DV5" s="10" t="s">
        <v>129</v>
      </c>
      <c r="DW5" s="10" t="s">
        <v>130</v>
      </c>
      <c r="DX5" s="10" t="s">
        <v>131</v>
      </c>
      <c r="DY5" s="10" t="s">
        <v>132</v>
      </c>
      <c r="DZ5" s="10" t="s">
        <v>133</v>
      </c>
      <c r="EA5" s="10" t="s">
        <v>134</v>
      </c>
      <c r="EB5" s="10" t="s">
        <v>135</v>
      </c>
      <c r="EC5" s="10" t="s">
        <v>136</v>
      </c>
      <c r="ED5" s="10" t="s">
        <v>137</v>
      </c>
      <c r="EE5" s="10" t="s">
        <v>138</v>
      </c>
      <c r="EF5" s="10" t="s">
        <v>139</v>
      </c>
      <c r="EG5" s="10" t="s">
        <v>140</v>
      </c>
      <c r="EH5" s="10" t="s">
        <v>141</v>
      </c>
      <c r="EI5" s="10" t="s">
        <v>142</v>
      </c>
      <c r="EJ5" s="10" t="s">
        <v>143</v>
      </c>
    </row>
    <row r="6" spans="1:140" x14ac:dyDescent="0.25">
      <c r="A6" s="79" t="s">
        <v>182</v>
      </c>
      <c r="B6" s="2">
        <v>44011</v>
      </c>
      <c r="C6" s="49" t="s">
        <v>170</v>
      </c>
      <c r="D6" s="1">
        <f>VLOOKUP(Tableau1[[#This Row],[C210]],Fréquences,2,0)*IF(OR(VLOOKUP(Tableau1[[#This Row],[C210]],Fréquences,2,0)=7,VLOOKUP(Tableau1[[#This Row],[C210]],Fréquences,2,0)=14),1,30)</f>
        <v>7</v>
      </c>
      <c r="E6" s="1" t="s">
        <v>146</v>
      </c>
      <c r="F6" s="1">
        <f>IF(Tableau1[[#This Row],[C310]]="Calendaire",1,0)</f>
        <v>1</v>
      </c>
      <c r="G6" s="1">
        <v>3</v>
      </c>
      <c r="H6" s="1" t="s">
        <v>146</v>
      </c>
      <c r="I6" s="1">
        <f>IF(Tableau1[[#This Row],[C510]]="Calendaire",1,0)</f>
        <v>1</v>
      </c>
      <c r="J6" s="46"/>
      <c r="K6" s="2">
        <f ca="1">IF(Tableau1[[#This Row],[C10]]="Terminé","/",Tableau1[[#This Row],[C8]])</f>
        <v>44424</v>
      </c>
      <c r="L6" s="2">
        <f ca="1">Ech_Pre</f>
        <v>44424</v>
      </c>
      <c r="M6" s="2">
        <f ca="1">IF(Tableau1[[#This Row],[C10]]="Terminé","/",Tableau1[[#This Row],[C9]])</f>
        <v>44431</v>
      </c>
      <c r="N6" s="2">
        <f ca="1">Ech_Enc</f>
        <v>44431</v>
      </c>
      <c r="O6" s="44" t="str">
        <f>IF(OR(Tableau1[[#This Row],[C7]]="P",Tableau1[[#This Row],[C7]]=""),"Permanent",IF(Tableau1[[#This Row],[C1010]]&lt;CeJour,"Terminé",Tableau1[[#This Row],[C1010]]))</f>
        <v>Permanent</v>
      </c>
      <c r="P6" s="2">
        <f ca="1">Ech_Pro</f>
        <v>114004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"/>
      <c r="AE6" s="1"/>
      <c r="AF6" s="1"/>
      <c r="AG6" s="3"/>
      <c r="AH6" s="1"/>
      <c r="AI6" s="1"/>
      <c r="AJ6" s="1"/>
      <c r="AK6" s="1"/>
      <c r="AL6" s="1"/>
      <c r="AM6" s="1"/>
      <c r="AN6" s="3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4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</row>
    <row r="7" spans="1:140" x14ac:dyDescent="0.25">
      <c r="A7" s="79" t="s">
        <v>183</v>
      </c>
      <c r="B7" s="2">
        <v>44011</v>
      </c>
      <c r="C7" s="49" t="s">
        <v>171</v>
      </c>
      <c r="D7" s="1">
        <f>VLOOKUP(Tableau1[[#This Row],[C210]],Fréquences,2,0)*IF(OR(VLOOKUP(Tableau1[[#This Row],[C210]],Fréquences,2,0)=7,VLOOKUP(Tableau1[[#This Row],[C210]],Fréquences,2,0)=14),1,30)</f>
        <v>14</v>
      </c>
      <c r="E7" s="1" t="s">
        <v>146</v>
      </c>
      <c r="F7" s="1">
        <f>IF(Tableau1[[#This Row],[C310]]="Calendaire",1,0)</f>
        <v>1</v>
      </c>
      <c r="G7" s="1">
        <v>4</v>
      </c>
      <c r="H7" s="1" t="s">
        <v>146</v>
      </c>
      <c r="I7" s="1">
        <f>IF(Tableau1[[#This Row],[C510]]="Calendaire",1,0)</f>
        <v>1</v>
      </c>
      <c r="J7" s="1">
        <v>9</v>
      </c>
      <c r="K7" s="2" t="str">
        <f ca="1">IF(Tableau1[[#This Row],[C10]]="Terminé","/",Tableau1[[#This Row],[C8]])</f>
        <v>/</v>
      </c>
      <c r="L7" s="2">
        <f ca="1">Ech_Pre</f>
        <v>44417</v>
      </c>
      <c r="M7" s="2" t="str">
        <f ca="1">IF(Tableau1[[#This Row],[C10]]="Terminé","/",Tableau1[[#This Row],[C9]])</f>
        <v>/</v>
      </c>
      <c r="N7" s="2">
        <f ca="1">Ech_Enc</f>
        <v>44431</v>
      </c>
      <c r="O7" s="43" t="str">
        <f ca="1">IF(OR(Tableau1[[#This Row],[C7]]="P",Tableau1[[#This Row],[C7]]=""),"Permanent",IF(Tableau1[[#This Row],[C1010]]&lt;CeJour,"Terminé",Tableau1[[#This Row],[C1010]]))</f>
        <v>Terminé</v>
      </c>
      <c r="P7" s="2">
        <f ca="1">Ech_Pro</f>
        <v>44123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4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</row>
    <row r="8" spans="1:140" x14ac:dyDescent="0.25">
      <c r="A8" s="79" t="s">
        <v>184</v>
      </c>
      <c r="B8" s="2">
        <v>44011</v>
      </c>
      <c r="C8" s="49" t="s">
        <v>172</v>
      </c>
      <c r="D8" s="1">
        <f>VLOOKUP(Tableau1[[#This Row],[C210]],Fréquences,2,0)*IF(OR(VLOOKUP(Tableau1[[#This Row],[C210]],Fréquences,2,0)=7,VLOOKUP(Tableau1[[#This Row],[C210]],Fréquences,2,0)=14),1,30)</f>
        <v>30</v>
      </c>
      <c r="E8" s="1" t="s">
        <v>146</v>
      </c>
      <c r="F8" s="1">
        <f>IF(Tableau1[[#This Row],[C310]]="Calendaire",1,0)</f>
        <v>1</v>
      </c>
      <c r="G8" s="1">
        <v>5</v>
      </c>
      <c r="H8" s="1" t="s">
        <v>146</v>
      </c>
      <c r="I8" s="1">
        <f>IF(Tableau1[[#This Row],[C510]]="Calendaire",1,0)</f>
        <v>1</v>
      </c>
      <c r="J8" s="1">
        <v>9</v>
      </c>
      <c r="K8" s="2" t="str">
        <f ca="1">IF(Tableau1[[#This Row],[C10]]="Terminé","/",Tableau1[[#This Row],[C8]])</f>
        <v>/</v>
      </c>
      <c r="L8" s="2">
        <f ca="1">Ech_Pre</f>
        <v>44401</v>
      </c>
      <c r="M8" s="2" t="str">
        <f ca="1">IF(Tableau1[[#This Row],[C10]]="Terminé","/",Tableau1[[#This Row],[C9]])</f>
        <v>/</v>
      </c>
      <c r="N8" s="2">
        <f ca="1">Ech_Enc</f>
        <v>44431</v>
      </c>
      <c r="O8" s="43" t="str">
        <f ca="1">IF(OR(Tableau1[[#This Row],[C7]]="P",Tableau1[[#This Row],[C7]]=""),"Permanent",IF(Tableau1[[#This Row],[C1010]]&lt;CeJour,"Terminé",Tableau1[[#This Row],[C1010]]))</f>
        <v>Terminé</v>
      </c>
      <c r="P8" s="2">
        <f ca="1">Ech_Pro</f>
        <v>44251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4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</row>
    <row r="9" spans="1:140" x14ac:dyDescent="0.25">
      <c r="A9" s="79" t="s">
        <v>185</v>
      </c>
      <c r="B9" s="5">
        <v>44011</v>
      </c>
      <c r="C9" s="50" t="s">
        <v>175</v>
      </c>
      <c r="D9" s="1">
        <f>VLOOKUP(Tableau1[[#This Row],[C210]],Fréquences,2,0)*IF(OR(VLOOKUP(Tableau1[[#This Row],[C210]],Fréquences,2,0)=7,VLOOKUP(Tableau1[[#This Row],[C210]],Fréquences,2,0)=14),1,30)</f>
        <v>120</v>
      </c>
      <c r="E9" s="6" t="s">
        <v>146</v>
      </c>
      <c r="F9" s="6">
        <f>IF(Tableau1[[#This Row],[C310]]="Calendaire",1,0)</f>
        <v>1</v>
      </c>
      <c r="G9" s="6">
        <v>6</v>
      </c>
      <c r="H9" s="6" t="s">
        <v>146</v>
      </c>
      <c r="I9" s="6">
        <f>IF(Tableau1[[#This Row],[C510]]="Calendaire",1,0)</f>
        <v>1</v>
      </c>
      <c r="J9" s="6">
        <v>9</v>
      </c>
      <c r="K9" s="5">
        <f ca="1">IF(Tableau1[[#This Row],[C10]]="Terminé","/",Tableau1[[#This Row],[C8]])</f>
        <v>44371</v>
      </c>
      <c r="L9" s="5">
        <f ca="1">Ech_Pre</f>
        <v>44371</v>
      </c>
      <c r="M9" s="5">
        <f ca="1">IF(Tableau1[[#This Row],[C10]]="Terminé","/",Tableau1[[#This Row],[C9]])</f>
        <v>44491</v>
      </c>
      <c r="N9" s="5">
        <f ca="1">Ech_Enc</f>
        <v>44491</v>
      </c>
      <c r="O9" s="45">
        <f ca="1">IF(OR(Tableau1[[#This Row],[C7]]="P",Tableau1[[#This Row],[C7]]=""),"Permanent",IF(Tableau1[[#This Row],[C1010]]&lt;CeJour,"Terminé",Tableau1[[#This Row],[C1010]]))</f>
        <v>44971</v>
      </c>
      <c r="P9" s="5">
        <f ca="1">Ech_Pro</f>
        <v>44971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7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</row>
    <row r="10" spans="1:140" x14ac:dyDescent="0.25">
      <c r="A10" s="79" t="s">
        <v>186</v>
      </c>
      <c r="B10" s="5">
        <v>44011</v>
      </c>
      <c r="C10" s="50" t="s">
        <v>172</v>
      </c>
      <c r="D10" s="51">
        <f>VLOOKUP(Tableau1[[#This Row],[C210]],Fréquences,2,0)*IF(OR(VLOOKUP(Tableau1[[#This Row],[C210]],Fréquences,2,0)=7,VLOOKUP(Tableau1[[#This Row],[C210]],Fréquences,2,0)=14),1,30)</f>
        <v>30</v>
      </c>
      <c r="E10" s="6" t="s">
        <v>146</v>
      </c>
      <c r="F10" s="6"/>
      <c r="G10" s="6">
        <v>7</v>
      </c>
      <c r="H10" s="6" t="s">
        <v>146</v>
      </c>
      <c r="I10" s="51">
        <f>IF(Tableau1[[#This Row],[C510]]="Calendaire",1,0)</f>
        <v>1</v>
      </c>
      <c r="J10" s="6">
        <v>5</v>
      </c>
      <c r="K10" s="5" t="str">
        <f ca="1">IF(Tableau1[[#This Row],[C10]]="Terminé","/",Tableau1[[#This Row],[C8]])</f>
        <v>/</v>
      </c>
      <c r="L10" s="5">
        <f ca="1">Ech_Pre</f>
        <v>44396</v>
      </c>
      <c r="M10" s="5" t="str">
        <f ca="1">IF(Tableau1[[#This Row],[C10]]="Terminé","/",Tableau1[[#This Row],[C9]])</f>
        <v>/</v>
      </c>
      <c r="N10" s="5">
        <f ca="1">Ech_Enc</f>
        <v>44438</v>
      </c>
      <c r="O10" s="5" t="str">
        <f ca="1">IF(OR(Tableau1[[#This Row],[C7]]="P",Tableau1[[#This Row],[C7]]=""),"Permanent",IF(Tableau1[[#This Row],[C1010]]&lt;CeJour,"Terminé",Tableau1[[#This Row],[C1010]]))</f>
        <v>Terminé</v>
      </c>
      <c r="P10" s="5">
        <f ca="1">Ech_Pro</f>
        <v>44181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7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</row>
    <row r="11" spans="1:140" x14ac:dyDescent="0.25">
      <c r="A11" s="78" t="s">
        <v>187</v>
      </c>
      <c r="B11" s="2"/>
      <c r="C11" s="49"/>
      <c r="D11" s="75" t="e">
        <f>VLOOKUP(Tableau1[[#This Row],[C210]],Fréquences,2,0)*IF(OR(VLOOKUP(Tableau1[[#This Row],[C210]],Fréquences,2,0)=7,VLOOKUP(Tableau1[[#This Row],[C210]],Fréquences,2,0)=14),1,30)</f>
        <v>#N/A</v>
      </c>
      <c r="E11" s="1"/>
      <c r="F11" s="1"/>
      <c r="G11" s="1"/>
      <c r="H11" s="1"/>
      <c r="I11" s="75">
        <f>IF(Tableau1[[#This Row],[C510]]="Calendaire",1,0)</f>
        <v>0</v>
      </c>
      <c r="J11" s="1"/>
      <c r="K11" s="2" t="e">
        <f ca="1">IF(Tableau1[[#This Row],[C10]]="Terminé","/",Tableau1[[#This Row],[C8]])</f>
        <v>#N/A</v>
      </c>
      <c r="L11" s="2" t="e">
        <f ca="1">Ech_Pre</f>
        <v>#N/A</v>
      </c>
      <c r="M11" s="2" t="e">
        <f ca="1">IF(Tableau1[[#This Row],[C10]]="Terminé","/",Tableau1[[#This Row],[C9]])</f>
        <v>#N/A</v>
      </c>
      <c r="N11" s="2" t="e">
        <f ca="1">Ech_Enc</f>
        <v>#N/A</v>
      </c>
      <c r="O11" s="2" t="str">
        <f>IF(OR(Tableau1[[#This Row],[C7]]="P",Tableau1[[#This Row],[C7]]=""),"Permanent",IF(Tableau1[[#This Row],[C1010]]&lt;CeJour,"Terminé",Tableau1[[#This Row],[C1010]]))</f>
        <v>Permanent</v>
      </c>
      <c r="P11" s="5" t="e">
        <f>Ech_Pro</f>
        <v>#N/A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4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</row>
    <row r="12" spans="1:140" x14ac:dyDescent="0.25">
      <c r="A12" s="78" t="s">
        <v>188</v>
      </c>
      <c r="B12" s="2"/>
      <c r="C12" s="49"/>
      <c r="D12" s="75" t="e">
        <f>VLOOKUP(Tableau1[[#This Row],[C210]],Fréquences,2,0)*IF(OR(VLOOKUP(Tableau1[[#This Row],[C210]],Fréquences,2,0)=7,VLOOKUP(Tableau1[[#This Row],[C210]],Fréquences,2,0)=14),1,30)</f>
        <v>#N/A</v>
      </c>
      <c r="E12" s="1"/>
      <c r="F12" s="1"/>
      <c r="G12" s="1"/>
      <c r="H12" s="1"/>
      <c r="I12" s="75">
        <f>IF(Tableau1[[#This Row],[C510]]="Calendaire",1,0)</f>
        <v>0</v>
      </c>
      <c r="J12" s="1"/>
      <c r="K12" s="2" t="e">
        <f ca="1">IF(Tableau1[[#This Row],[C10]]="Terminé","/",Tableau1[[#This Row],[C8]])</f>
        <v>#N/A</v>
      </c>
      <c r="L12" s="2" t="e">
        <f ca="1">Ech_Pre</f>
        <v>#N/A</v>
      </c>
      <c r="M12" s="2" t="e">
        <f ca="1">IF(Tableau1[[#This Row],[C10]]="Terminé","/",Tableau1[[#This Row],[C9]])</f>
        <v>#N/A</v>
      </c>
      <c r="N12" s="2" t="e">
        <f ca="1">Ech_Enc</f>
        <v>#N/A</v>
      </c>
      <c r="O12" s="2" t="str">
        <f>IF(OR(Tableau1[[#This Row],[C7]]="P",Tableau1[[#This Row],[C7]]=""),"Permanent",IF(Tableau1[[#This Row],[C1010]]&lt;CeJour,"Terminé",Tableau1[[#This Row],[C1010]]))</f>
        <v>Permanent</v>
      </c>
      <c r="P12" s="76" t="e">
        <f>Ech_Pro</f>
        <v>#N/A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4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</row>
    <row r="13" spans="1:140" x14ac:dyDescent="0.25">
      <c r="A13" s="78" t="s">
        <v>189</v>
      </c>
      <c r="B13" s="2"/>
      <c r="C13" s="49"/>
      <c r="D13" s="75" t="e">
        <f>VLOOKUP(Tableau1[[#This Row],[C210]],Fréquences,2,0)*IF(OR(VLOOKUP(Tableau1[[#This Row],[C210]],Fréquences,2,0)=7,VLOOKUP(Tableau1[[#This Row],[C210]],Fréquences,2,0)=14),1,30)</f>
        <v>#N/A</v>
      </c>
      <c r="E13" s="1"/>
      <c r="F13" s="1"/>
      <c r="G13" s="1"/>
      <c r="H13" s="1"/>
      <c r="I13" s="75">
        <f>IF(Tableau1[[#This Row],[C510]]="Calendaire",1,0)</f>
        <v>0</v>
      </c>
      <c r="J13" s="1"/>
      <c r="K13" s="2" t="e">
        <f ca="1">IF(Tableau1[[#This Row],[C10]]="Terminé","/",Tableau1[[#This Row],[C8]])</f>
        <v>#N/A</v>
      </c>
      <c r="L13" s="2" t="e">
        <f ca="1">Ech_Pre</f>
        <v>#N/A</v>
      </c>
      <c r="M13" s="2" t="e">
        <f ca="1">IF(Tableau1[[#This Row],[C10]]="Terminé","/",Tableau1[[#This Row],[C9]])</f>
        <v>#N/A</v>
      </c>
      <c r="N13" s="2" t="e">
        <f ca="1">Ech_Enc</f>
        <v>#N/A</v>
      </c>
      <c r="O13" s="2" t="str">
        <f>IF(OR(Tableau1[[#This Row],[C7]]="P",Tableau1[[#This Row],[C7]]=""),"Permanent",IF(Tableau1[[#This Row],[C1010]]&lt;CeJour,"Terminé",Tableau1[[#This Row],[C1010]]))</f>
        <v>Permanent</v>
      </c>
      <c r="P13" s="76" t="e">
        <f>Ech_Pro</f>
        <v>#N/A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4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</row>
    <row r="14" spans="1:140" x14ac:dyDescent="0.25">
      <c r="A14" s="78" t="s">
        <v>190</v>
      </c>
      <c r="B14" s="2"/>
      <c r="C14" s="49"/>
      <c r="D14" s="75" t="e">
        <f>VLOOKUP(Tableau1[[#This Row],[C210]],Fréquences,2,0)*IF(OR(VLOOKUP(Tableau1[[#This Row],[C210]],Fréquences,2,0)=7,VLOOKUP(Tableau1[[#This Row],[C210]],Fréquences,2,0)=14),1,30)</f>
        <v>#N/A</v>
      </c>
      <c r="E14" s="1"/>
      <c r="F14" s="1"/>
      <c r="G14" s="1"/>
      <c r="H14" s="1"/>
      <c r="I14" s="75">
        <f>IF(Tableau1[[#This Row],[C510]]="Calendaire",1,0)</f>
        <v>0</v>
      </c>
      <c r="J14" s="1"/>
      <c r="K14" s="2" t="e">
        <f ca="1">IF(Tableau1[[#This Row],[C10]]="Terminé","/",Tableau1[[#This Row],[C8]])</f>
        <v>#N/A</v>
      </c>
      <c r="L14" s="2" t="e">
        <f ca="1">Ech_Pre</f>
        <v>#N/A</v>
      </c>
      <c r="M14" s="2" t="e">
        <f ca="1">IF(Tableau1[[#This Row],[C10]]="Terminé","/",Tableau1[[#This Row],[C9]])</f>
        <v>#N/A</v>
      </c>
      <c r="N14" s="2" t="e">
        <f ca="1">Ech_Enc</f>
        <v>#N/A</v>
      </c>
      <c r="O14" s="2" t="str">
        <f>IF(OR(Tableau1[[#This Row],[C7]]="P",Tableau1[[#This Row],[C7]]=""),"Permanent",IF(Tableau1[[#This Row],[C1010]]&lt;CeJour,"Terminé",Tableau1[[#This Row],[C1010]]))</f>
        <v>Permanent</v>
      </c>
      <c r="P14" s="76" t="e">
        <f>Ech_Pro</f>
        <v>#N/A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4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</row>
    <row r="15" spans="1:140" x14ac:dyDescent="0.25">
      <c r="A15" s="78" t="s">
        <v>191</v>
      </c>
      <c r="B15" s="2"/>
      <c r="C15" s="49"/>
      <c r="D15" s="75" t="e">
        <f>VLOOKUP(Tableau1[[#This Row],[C210]],Fréquences,2,0)*IF(OR(VLOOKUP(Tableau1[[#This Row],[C210]],Fréquences,2,0)=7,VLOOKUP(Tableau1[[#This Row],[C210]],Fréquences,2,0)=14),1,30)</f>
        <v>#N/A</v>
      </c>
      <c r="E15" s="1"/>
      <c r="F15" s="1"/>
      <c r="G15" s="1"/>
      <c r="H15" s="1"/>
      <c r="I15" s="75">
        <f>IF(Tableau1[[#This Row],[C510]]="Calendaire",1,0)</f>
        <v>0</v>
      </c>
      <c r="J15" s="1"/>
      <c r="K15" s="2" t="e">
        <f ca="1">IF(Tableau1[[#This Row],[C10]]="Terminé","/",Tableau1[[#This Row],[C8]])</f>
        <v>#N/A</v>
      </c>
      <c r="L15" s="2" t="e">
        <f ca="1">Ech_Pre</f>
        <v>#N/A</v>
      </c>
      <c r="M15" s="2" t="e">
        <f ca="1">IF(Tableau1[[#This Row],[C10]]="Terminé","/",Tableau1[[#This Row],[C9]])</f>
        <v>#N/A</v>
      </c>
      <c r="N15" s="2" t="e">
        <f ca="1">Ech_Enc</f>
        <v>#N/A</v>
      </c>
      <c r="O15" s="2" t="str">
        <f>IF(OR(Tableau1[[#This Row],[C7]]="P",Tableau1[[#This Row],[C7]]=""),"Permanent",IF(Tableau1[[#This Row],[C1010]]&lt;CeJour,"Terminé",Tableau1[[#This Row],[C1010]]))</f>
        <v>Permanent</v>
      </c>
      <c r="P15" s="76" t="e">
        <f>Ech_Pro</f>
        <v>#N/A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4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</row>
    <row r="16" spans="1:140" x14ac:dyDescent="0.25">
      <c r="A16" s="77" t="s">
        <v>192</v>
      </c>
      <c r="B16" s="2"/>
      <c r="C16" s="49"/>
      <c r="D16" s="75" t="e">
        <f>VLOOKUP(Tableau1[[#This Row],[C210]],Fréquences,2,0)*IF(OR(VLOOKUP(Tableau1[[#This Row],[C210]],Fréquences,2,0)=7,VLOOKUP(Tableau1[[#This Row],[C210]],Fréquences,2,0)=14),1,30)</f>
        <v>#N/A</v>
      </c>
      <c r="E16" s="1"/>
      <c r="F16" s="1"/>
      <c r="G16" s="1"/>
      <c r="H16" s="1"/>
      <c r="I16" s="75">
        <f>IF(Tableau1[[#This Row],[C510]]="Calendaire",1,0)</f>
        <v>0</v>
      </c>
      <c r="J16" s="1"/>
      <c r="K16" s="2" t="e">
        <f ca="1">IF(Tableau1[[#This Row],[C10]]="Terminé","/",Tableau1[[#This Row],[C8]])</f>
        <v>#N/A</v>
      </c>
      <c r="L16" s="2" t="e">
        <f ca="1">Ech_Pre</f>
        <v>#N/A</v>
      </c>
      <c r="M16" s="2" t="e">
        <f ca="1">IF(Tableau1[[#This Row],[C10]]="Terminé","/",Tableau1[[#This Row],[C9]])</f>
        <v>#N/A</v>
      </c>
      <c r="N16" s="2" t="e">
        <f ca="1">Ech_Enc</f>
        <v>#N/A</v>
      </c>
      <c r="O16" s="2" t="str">
        <f>IF(OR(Tableau1[[#This Row],[C7]]="P",Tableau1[[#This Row],[C7]]=""),"Permanent",IF(Tableau1[[#This Row],[C1010]]&lt;CeJour,"Terminé",Tableau1[[#This Row],[C1010]]))</f>
        <v>Permanent</v>
      </c>
      <c r="P16" s="76" t="e">
        <f>Ech_Pro</f>
        <v>#N/A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4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</row>
    <row r="17" spans="1:140" x14ac:dyDescent="0.25">
      <c r="A17" s="77" t="s">
        <v>193</v>
      </c>
      <c r="B17" s="2"/>
      <c r="C17" s="49"/>
      <c r="D17" s="75" t="e">
        <f>VLOOKUP(Tableau1[[#This Row],[C210]],Fréquences,2,0)*IF(OR(VLOOKUP(Tableau1[[#This Row],[C210]],Fréquences,2,0)=7,VLOOKUP(Tableau1[[#This Row],[C210]],Fréquences,2,0)=14),1,30)</f>
        <v>#N/A</v>
      </c>
      <c r="E17" s="1"/>
      <c r="F17" s="1"/>
      <c r="G17" s="1"/>
      <c r="H17" s="1"/>
      <c r="I17" s="75">
        <f>IF(Tableau1[[#This Row],[C510]]="Calendaire",1,0)</f>
        <v>0</v>
      </c>
      <c r="J17" s="1"/>
      <c r="K17" s="2" t="e">
        <f ca="1">IF(Tableau1[[#This Row],[C10]]="Terminé","/",Tableau1[[#This Row],[C8]])</f>
        <v>#N/A</v>
      </c>
      <c r="L17" s="2" t="e">
        <f ca="1">Ech_Pre</f>
        <v>#N/A</v>
      </c>
      <c r="M17" s="2" t="e">
        <f ca="1">IF(Tableau1[[#This Row],[C10]]="Terminé","/",Tableau1[[#This Row],[C9]])</f>
        <v>#N/A</v>
      </c>
      <c r="N17" s="2" t="e">
        <f ca="1">Ech_Enc</f>
        <v>#N/A</v>
      </c>
      <c r="O17" s="2" t="str">
        <f>IF(OR(Tableau1[[#This Row],[C7]]="P",Tableau1[[#This Row],[C7]]=""),"Permanent",IF(Tableau1[[#This Row],[C1010]]&lt;CeJour,"Terminé",Tableau1[[#This Row],[C1010]]))</f>
        <v>Permanent</v>
      </c>
      <c r="P17" s="5" t="e">
        <f>Ech_Pro</f>
        <v>#N/A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4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</row>
    <row r="18" spans="1:140" x14ac:dyDescent="0.25">
      <c r="A18" s="77" t="s">
        <v>194</v>
      </c>
      <c r="B18" s="2"/>
      <c r="C18" s="49"/>
      <c r="D18" s="75" t="e">
        <f>VLOOKUP(Tableau1[[#This Row],[C210]],Fréquences,2,0)*IF(OR(VLOOKUP(Tableau1[[#This Row],[C210]],Fréquences,2,0)=7,VLOOKUP(Tableau1[[#This Row],[C210]],Fréquences,2,0)=14),1,30)</f>
        <v>#N/A</v>
      </c>
      <c r="E18" s="1"/>
      <c r="F18" s="1"/>
      <c r="G18" s="1"/>
      <c r="H18" s="1"/>
      <c r="I18" s="75">
        <f>IF(Tableau1[[#This Row],[C510]]="Calendaire",1,0)</f>
        <v>0</v>
      </c>
      <c r="J18" s="1"/>
      <c r="K18" s="2" t="e">
        <f ca="1">IF(Tableau1[[#This Row],[C10]]="Terminé","/",Tableau1[[#This Row],[C8]])</f>
        <v>#N/A</v>
      </c>
      <c r="L18" s="2" t="e">
        <f ca="1">Ech_Pre</f>
        <v>#N/A</v>
      </c>
      <c r="M18" s="2" t="e">
        <f ca="1">IF(Tableau1[[#This Row],[C10]]="Terminé","/",Tableau1[[#This Row],[C9]])</f>
        <v>#N/A</v>
      </c>
      <c r="N18" s="2" t="e">
        <f ca="1">Ech_Enc</f>
        <v>#N/A</v>
      </c>
      <c r="O18" s="2" t="str">
        <f>IF(OR(Tableau1[[#This Row],[C7]]="P",Tableau1[[#This Row],[C7]]=""),"Permanent",IF(Tableau1[[#This Row],[C1010]]&lt;CeJour,"Terminé",Tableau1[[#This Row],[C1010]]))</f>
        <v>Permanent</v>
      </c>
      <c r="P18" s="76" t="e">
        <f>Ech_Pro</f>
        <v>#N/A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4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</row>
    <row r="19" spans="1:140" x14ac:dyDescent="0.25">
      <c r="A19" s="77" t="s">
        <v>195</v>
      </c>
      <c r="B19" s="2"/>
      <c r="C19" s="49"/>
      <c r="D19" s="75" t="e">
        <f>VLOOKUP(Tableau1[[#This Row],[C210]],Fréquences,2,0)*IF(OR(VLOOKUP(Tableau1[[#This Row],[C210]],Fréquences,2,0)=7,VLOOKUP(Tableau1[[#This Row],[C210]],Fréquences,2,0)=14),1,30)</f>
        <v>#N/A</v>
      </c>
      <c r="E19" s="1"/>
      <c r="F19" s="1"/>
      <c r="G19" s="1"/>
      <c r="H19" s="1"/>
      <c r="I19" s="75">
        <f>IF(Tableau1[[#This Row],[C510]]="Calendaire",1,0)</f>
        <v>0</v>
      </c>
      <c r="J19" s="1"/>
      <c r="K19" s="2" t="e">
        <f ca="1">IF(Tableau1[[#This Row],[C10]]="Terminé","/",Tableau1[[#This Row],[C8]])</f>
        <v>#N/A</v>
      </c>
      <c r="L19" s="2" t="e">
        <f ca="1">Ech_Pre</f>
        <v>#N/A</v>
      </c>
      <c r="M19" s="2" t="e">
        <f ca="1">IF(Tableau1[[#This Row],[C10]]="Terminé","/",Tableau1[[#This Row],[C9]])</f>
        <v>#N/A</v>
      </c>
      <c r="N19" s="2" t="e">
        <f ca="1">Ech_Enc</f>
        <v>#N/A</v>
      </c>
      <c r="O19" s="2" t="str">
        <f>IF(OR(Tableau1[[#This Row],[C7]]="P",Tableau1[[#This Row],[C7]]=""),"Permanent",IF(Tableau1[[#This Row],[C1010]]&lt;CeJour,"Terminé",Tableau1[[#This Row],[C1010]]))</f>
        <v>Permanent</v>
      </c>
      <c r="P19" s="76" t="e">
        <f>Ech_Pro</f>
        <v>#N/A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4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</row>
    <row r="20" spans="1:140" x14ac:dyDescent="0.25">
      <c r="A20" s="77" t="s">
        <v>196</v>
      </c>
      <c r="B20" s="2"/>
      <c r="C20" s="49"/>
      <c r="D20" s="75" t="e">
        <f>VLOOKUP(Tableau1[[#This Row],[C210]],Fréquences,2,0)*IF(OR(VLOOKUP(Tableau1[[#This Row],[C210]],Fréquences,2,0)=7,VLOOKUP(Tableau1[[#This Row],[C210]],Fréquences,2,0)=14),1,30)</f>
        <v>#N/A</v>
      </c>
      <c r="E20" s="1"/>
      <c r="F20" s="1"/>
      <c r="G20" s="1"/>
      <c r="H20" s="1"/>
      <c r="I20" s="75">
        <f>IF(Tableau1[[#This Row],[C510]]="Calendaire",1,0)</f>
        <v>0</v>
      </c>
      <c r="J20" s="1"/>
      <c r="K20" s="2" t="e">
        <f ca="1">IF(Tableau1[[#This Row],[C10]]="Terminé","/",Tableau1[[#This Row],[C8]])</f>
        <v>#N/A</v>
      </c>
      <c r="L20" s="2" t="e">
        <f ca="1">Ech_Pre</f>
        <v>#N/A</v>
      </c>
      <c r="M20" s="2" t="e">
        <f ca="1">IF(Tableau1[[#This Row],[C10]]="Terminé","/",Tableau1[[#This Row],[C9]])</f>
        <v>#N/A</v>
      </c>
      <c r="N20" s="2" t="e">
        <f ca="1">Ech_Enc</f>
        <v>#N/A</v>
      </c>
      <c r="O20" s="2" t="str">
        <f>IF(OR(Tableau1[[#This Row],[C7]]="P",Tableau1[[#This Row],[C7]]=""),"Permanent",IF(Tableau1[[#This Row],[C1010]]&lt;CeJour,"Terminé",Tableau1[[#This Row],[C1010]]))</f>
        <v>Permanent</v>
      </c>
      <c r="P20" s="76" t="e">
        <f>Ech_Pro</f>
        <v>#N/A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4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</row>
  </sheetData>
  <phoneticPr fontId="27" type="noConversion"/>
  <conditionalFormatting sqref="Q3:EJ4">
    <cfRule type="expression" dxfId="183" priority="1">
      <formula>Q$4=CeJour</formula>
    </cfRule>
  </conditionalFormatting>
  <conditionalFormatting sqref="B6:C20">
    <cfRule type="expression" dxfId="182" priority="6">
      <formula>AND(NETWORKDAYS.INTL($B6,$B6,WeekEnd,Fériés)=0,$F6=0)</formula>
    </cfRule>
  </conditionalFormatting>
  <conditionalFormatting sqref="Q1:EJ1">
    <cfRule type="expression" dxfId="181" priority="4">
      <formula>ISODD(MONTH(Q$4))</formula>
    </cfRule>
    <cfRule type="expression" dxfId="180" priority="5">
      <formula>AND(MONTH(Q$4)&lt;&gt;MONTH(R$4))</formula>
    </cfRule>
  </conditionalFormatting>
  <conditionalFormatting sqref="Q2:EJ3">
    <cfRule type="expression" dxfId="179" priority="2">
      <formula>ISODD(_xlfn.ISOWEEKNUM(Q$4))</formula>
    </cfRule>
    <cfRule type="expression" dxfId="178" priority="3">
      <formula>AND(WEEKDAY(Q$4,2)=7)</formula>
    </cfRule>
  </conditionalFormatting>
  <conditionalFormatting sqref="Q4:EJ4 Q6:EJ20">
    <cfRule type="expression" dxfId="177" priority="36">
      <formula>AND(NETWORKDAYS.INTL(Q$4,Q$4,"0000000",Ponts)=0)</formula>
    </cfRule>
    <cfRule type="expression" dxfId="176" priority="38">
      <formula>AND(NETWORKDAYS.INTL(Q$4,Q$4,WeekEnd)=0)</formula>
    </cfRule>
    <cfRule type="expression" dxfId="175" priority="37">
      <formula>AND(NETWORKDAYS.INTL(Q$4,Q$4,"0000000",Fêtes)=0)</formula>
    </cfRule>
  </conditionalFormatting>
  <conditionalFormatting sqref="Q6:EJ20">
    <cfRule type="expression" dxfId="174" priority="24">
      <formula>AND(($B6+(INT((Q$4-$B6-1)/$D6)+1)*$D6)=Q$4,$F6=1,Q$4&gt;=$B6,Q$4&lt;=$P6)</formula>
    </cfRule>
    <cfRule type="expression" dxfId="173" priority="25">
      <formula>AND(WORKDAY.INTL($B6,(INT((NETWORKDAYS.INTL($B6,Q$4-1,WeekEnd,Fériés)-1)/$D6)+1)*$D6,WeekEnd,Fériés)=Q$4,$F6=0,Q$4&gt;=$B6,Q$4&lt;=$P6)</formula>
    </cfRule>
    <cfRule type="expression" dxfId="172" priority="26">
      <formula>AND($I6=1,$F6=1,Q$4&gt;=$B6+(INT((Q$4-$B6-1)/$D6))*$D6,Q$4&lt;=$B6+(INT((Q$4-$B6-1)/$D6))*$D6+$G6-1,Q$4&gt;=$B6,Q$4&lt;=$P6+$G6)</formula>
    </cfRule>
    <cfRule type="expression" dxfId="171" priority="35">
      <formula>AND($I6=1,$F6=0,Q$4&lt;=WORKDAY.INTL($B6,(INT((NETWORKDAYS.INTL($B6,Q$4-1,WeekEnd,Fériés)-1)/$D6))*$D6,WeekEnd,Fériés)+$G6-1,Q$4&gt;=WORKDAY.INTL($B6,(INT((NETWORKDAYS.INTL($B6,Q$4-1,WeekEnd,Fériés)-1)/$D6))*$D6,WeekEnd,Fériés),Q$4&gt;=$B6,Q$4&lt;=WORKDAY.INTL($P6,$G6,WeekEnd,Fériés))</formula>
    </cfRule>
    <cfRule type="expression" dxfId="170" priority="39">
      <formula>AND($I6=0,$F6=1,Q$4&gt;=$B6+(INT((Q$4-$B6-1)/$D6))*$D6,Q$4&lt;=WORKDAY.INTL($B6+(INT((Q$4-$B6-1)/$D6))*$D6,$G6-1,WeekEnd,Fériés),Q$4&gt;=$B6,Q$4&lt;=WORKDAY.INTL($P6,$G6,WeekEnd,Fériés))</formula>
    </cfRule>
    <cfRule type="expression" dxfId="169" priority="40">
      <formula>AND($I6=0,$F6=0,Q$4&lt;=WORKDAY.INTL(WORKDAY.INTL($B6,(INT((NETWORKDAYS.INTL($B6,Q$4-1,WeekEnd,Fériés)-1)/$D6))*$D6,WeekEnd,Fériés),$G6-1,WeekEnd,Fériés),Q$4&gt;=WORKDAY.INTL($B6,(INT((NETWORKDAYS.INTL($B6,Q$4-1,WeekEnd,Fériés)-1)/$D6))*$D6,WeekEnd,Fériés),Q$4&gt;=$B6,Q$4&lt;=WORKDAY.INTL($P6,$G6,WeekEnd,Fériés))</formula>
    </cfRule>
  </conditionalFormatting>
  <dataValidations count="2">
    <dataValidation type="list" allowBlank="1" showInputMessage="1" showErrorMessage="1" sqref="E6:E20 H6:H20" xr:uid="{00000000-0002-0000-0000-000000000000}">
      <formula1>"Calendaire,Ouvrable"</formula1>
    </dataValidation>
    <dataValidation type="list" allowBlank="1" showInputMessage="1" showErrorMessage="1" sqref="C6:C20" xr:uid="{00000000-0002-0000-0000-000001000000}">
      <formula1>Liste_Fréquences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0</xdr:col>
                    <xdr:colOff>266700</xdr:colOff>
                    <xdr:row>0</xdr:row>
                    <xdr:rowOff>866775</xdr:rowOff>
                  </from>
                  <to>
                    <xdr:col>2</xdr:col>
                    <xdr:colOff>257175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Scroll Bar 3">
              <controlPr defaultSize="0" autoPict="0">
                <anchor moveWithCells="1">
                  <from>
                    <xdr:col>2</xdr:col>
                    <xdr:colOff>590550</xdr:colOff>
                    <xdr:row>0</xdr:row>
                    <xdr:rowOff>866775</xdr:rowOff>
                  </from>
                  <to>
                    <xdr:col>6</xdr:col>
                    <xdr:colOff>581025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Scroll Bar 4">
              <controlPr defaultSize="0" autoPict="0">
                <anchor moveWithCells="1">
                  <from>
                    <xdr:col>7</xdr:col>
                    <xdr:colOff>161925</xdr:colOff>
                    <xdr:row>0</xdr:row>
                    <xdr:rowOff>866775</xdr:rowOff>
                  </from>
                  <to>
                    <xdr:col>10</xdr:col>
                    <xdr:colOff>152400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Drop Down 6">
              <controlPr defaultSize="0" autoLine="0" autoPict="0">
                <anchor>
                  <from>
                    <xdr:col>10</xdr:col>
                    <xdr:colOff>485775</xdr:colOff>
                    <xdr:row>0</xdr:row>
                    <xdr:rowOff>857250</xdr:rowOff>
                  </from>
                  <to>
                    <xdr:col>14</xdr:col>
                    <xdr:colOff>495300</xdr:colOff>
                    <xdr:row>0</xdr:row>
                    <xdr:rowOff>1057275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OP39"/>
  <sheetViews>
    <sheetView showGridLines="0" tabSelected="1" workbookViewId="0">
      <pane xSplit="18" ySplit="45" topLeftCell="S49" activePane="bottomRight" state="frozen"/>
      <selection pane="topRight" activeCell="Q1" sqref="Q1"/>
      <selection pane="bottomLeft" activeCell="A35" sqref="A35"/>
      <selection pane="bottomRight" activeCell="N1" sqref="N1"/>
    </sheetView>
  </sheetViews>
  <sheetFormatPr baseColWidth="10" defaultColWidth="11.42578125" defaultRowHeight="15" x14ac:dyDescent="0.25"/>
  <cols>
    <col min="1" max="1" width="33.5703125" style="13" bestFit="1" customWidth="1"/>
    <col min="2" max="2" width="20.28515625" style="13" customWidth="1"/>
    <col min="3" max="3" width="4.28515625" style="13" customWidth="1"/>
    <col min="4" max="6" width="20" style="13" customWidth="1"/>
    <col min="7" max="12" width="14.7109375" style="13" hidden="1" customWidth="1"/>
    <col min="13" max="13" width="20.7109375" style="13" customWidth="1"/>
    <col min="14" max="14" width="18.140625" style="13" customWidth="1"/>
    <col min="15" max="16" width="17.42578125" style="13" customWidth="1"/>
    <col min="17" max="17" width="0.5703125" style="13" customWidth="1"/>
    <col min="18" max="25" width="10.140625" style="13" customWidth="1"/>
    <col min="26" max="16384" width="11.42578125" style="13"/>
  </cols>
  <sheetData>
    <row r="1" spans="1:406" ht="45" customHeight="1" x14ac:dyDescent="0.25">
      <c r="A1" s="11" t="s">
        <v>149</v>
      </c>
      <c r="B1" s="11" t="s">
        <v>150</v>
      </c>
      <c r="C1" s="70" t="s">
        <v>151</v>
      </c>
      <c r="D1" s="71"/>
      <c r="E1" s="11" t="s">
        <v>152</v>
      </c>
      <c r="F1" s="80" t="s">
        <v>197</v>
      </c>
      <c r="G1" s="11" t="s">
        <v>153</v>
      </c>
      <c r="H1" s="12" t="s">
        <v>154</v>
      </c>
      <c r="I1" s="28" t="s">
        <v>157</v>
      </c>
      <c r="J1" s="40" t="s">
        <v>160</v>
      </c>
      <c r="K1" s="12" t="s">
        <v>145</v>
      </c>
      <c r="L1" s="12" t="s">
        <v>169</v>
      </c>
      <c r="M1" s="81" t="s">
        <v>198</v>
      </c>
      <c r="N1" s="82" t="s">
        <v>199</v>
      </c>
    </row>
    <row r="2" spans="1:406" x14ac:dyDescent="0.25">
      <c r="A2" s="14">
        <f ca="1">ChoixDate+Décalage</f>
        <v>44320</v>
      </c>
      <c r="B2" s="15" t="b">
        <v>0</v>
      </c>
      <c r="C2" s="16" t="b">
        <v>1</v>
      </c>
      <c r="D2" s="17">
        <f ca="1">IF(C2,DATE(IF(Date_Deb&gt;DATE(YEAR(Date_Deb),1,1),YEAR(Date_Deb)+1,YEAR(Date_Deb)),1,1),0)</f>
        <v>44562</v>
      </c>
      <c r="E2" s="18">
        <v>44054</v>
      </c>
      <c r="F2" s="18"/>
      <c r="G2" s="19" t="b">
        <v>0</v>
      </c>
      <c r="H2" s="31">
        <f t="shared" ref="H2:H21" si="0">IF($E2&lt;&gt;"",IF($G2,DATE(IF(Date_Deb&gt;DATE(YEAR(Date_Deb),MONTH(E2),DAY(E2)),YEAR(Date_Deb)+1,YEAR(Date_Deb)),MONTH(E2),DAY(E2)),$E2),0)</f>
        <v>44054</v>
      </c>
      <c r="I2" s="32">
        <f ca="1">D2</f>
        <v>44562</v>
      </c>
      <c r="J2" s="47">
        <f ca="1">EDATE(TODAY(),ROW()-6)</f>
        <v>44309</v>
      </c>
      <c r="K2" s="32" t="s">
        <v>170</v>
      </c>
      <c r="L2" s="48">
        <v>7</v>
      </c>
      <c r="M2" s="18"/>
      <c r="N2" s="18"/>
    </row>
    <row r="3" spans="1:406" x14ac:dyDescent="0.25">
      <c r="A3" s="11" t="s">
        <v>155</v>
      </c>
      <c r="B3" s="15" t="b">
        <v>0</v>
      </c>
      <c r="C3" s="15" t="b">
        <v>1</v>
      </c>
      <c r="D3" s="17">
        <f ca="1">IF(C3,IF(AND(Date_Deb&gt;Pâq_Année_N+1,Date_Deb&lt;=Pâq_Année_N1),Pâq_Année_N1+1,Pâq_Année_N+1),0)</f>
        <v>44669</v>
      </c>
      <c r="E3" s="18">
        <v>44027</v>
      </c>
      <c r="F3" s="18"/>
      <c r="G3" s="19" t="b">
        <v>0</v>
      </c>
      <c r="H3" s="31">
        <f t="shared" si="0"/>
        <v>44027</v>
      </c>
      <c r="I3" s="32">
        <f t="shared" ref="I3:I14" ca="1" si="1">D3</f>
        <v>44669</v>
      </c>
      <c r="J3" s="47">
        <f t="shared" ref="J3:J25" ca="1" si="2">EDATE(TODAY(),ROW()-6)</f>
        <v>44339</v>
      </c>
      <c r="K3" s="32" t="s">
        <v>171</v>
      </c>
      <c r="L3" s="48">
        <v>14</v>
      </c>
      <c r="M3" s="18"/>
      <c r="N3" s="18"/>
    </row>
    <row r="4" spans="1:406" x14ac:dyDescent="0.25">
      <c r="A4" s="20"/>
      <c r="B4" s="15" t="b">
        <v>0</v>
      </c>
      <c r="C4" s="15" t="b">
        <v>1</v>
      </c>
      <c r="D4" s="17">
        <f ca="1">IF(C4,DATE(IF(Date_Deb&gt;DATE(YEAR(Date_Deb),5,1),YEAR(Date_Deb)+1,YEAR(Date_Deb)),5,1),0)</f>
        <v>44682</v>
      </c>
      <c r="E4" s="18"/>
      <c r="F4" s="18"/>
      <c r="G4" s="19" t="b">
        <v>0</v>
      </c>
      <c r="H4" s="31">
        <f t="shared" si="0"/>
        <v>0</v>
      </c>
      <c r="I4" s="32">
        <f t="shared" ca="1" si="1"/>
        <v>44682</v>
      </c>
      <c r="J4" s="47">
        <f t="shared" ca="1" si="2"/>
        <v>44370</v>
      </c>
      <c r="K4" s="32" t="s">
        <v>172</v>
      </c>
      <c r="L4" s="48">
        <v>1</v>
      </c>
      <c r="M4" s="18"/>
      <c r="N4" s="18"/>
    </row>
    <row r="5" spans="1:406" x14ac:dyDescent="0.25">
      <c r="A5" s="11" t="s">
        <v>156</v>
      </c>
      <c r="B5" s="15" t="b">
        <v>0</v>
      </c>
      <c r="C5" s="15" t="b">
        <v>1</v>
      </c>
      <c r="D5" s="17">
        <f ca="1">IF(C5,IF(AND(Date_Deb&gt;Pâq_Année_N+39,Date_Deb&lt;=Pâq_Année_N1),Pâq_Année_N1+39,Pâq_Année_N+39),0)</f>
        <v>44329</v>
      </c>
      <c r="E5" s="18"/>
      <c r="F5" s="18"/>
      <c r="G5" s="19" t="b">
        <v>0</v>
      </c>
      <c r="H5" s="31">
        <f t="shared" si="0"/>
        <v>0</v>
      </c>
      <c r="I5" s="32">
        <f t="shared" ca="1" si="1"/>
        <v>44329</v>
      </c>
      <c r="J5" s="47">
        <f t="shared" ca="1" si="2"/>
        <v>44400</v>
      </c>
      <c r="K5" s="32" t="s">
        <v>173</v>
      </c>
      <c r="L5" s="48">
        <v>2</v>
      </c>
      <c r="M5" s="18"/>
      <c r="N5" s="18"/>
    </row>
    <row r="6" spans="1:406" x14ac:dyDescent="0.25">
      <c r="A6" s="14">
        <f ca="1">IF(A4="",A2,A4)</f>
        <v>44320</v>
      </c>
      <c r="B6" s="15" t="b">
        <v>0</v>
      </c>
      <c r="C6" s="15" t="b">
        <v>0</v>
      </c>
      <c r="D6" s="17">
        <f>IF(C6,IF(AND(Date_Deb&gt;Pâq_Année_N+40,Date_Deb&lt;=Pâq_Année_N1),Pâq_Année_N1+40,Pâq_Année_N+40),0)</f>
        <v>0</v>
      </c>
      <c r="E6" s="18"/>
      <c r="F6" s="18"/>
      <c r="G6" s="19" t="b">
        <v>0</v>
      </c>
      <c r="H6" s="31">
        <f t="shared" si="0"/>
        <v>0</v>
      </c>
      <c r="I6" s="32">
        <f t="shared" si="1"/>
        <v>0</v>
      </c>
      <c r="J6" s="47">
        <f t="shared" ca="1" si="2"/>
        <v>44431</v>
      </c>
      <c r="K6" s="32" t="s">
        <v>174</v>
      </c>
      <c r="L6" s="48">
        <v>3</v>
      </c>
      <c r="M6" s="18"/>
      <c r="N6" s="18"/>
    </row>
    <row r="7" spans="1:406" x14ac:dyDescent="0.25">
      <c r="A7" s="11" t="s">
        <v>159</v>
      </c>
      <c r="B7" s="15" t="b">
        <v>1</v>
      </c>
      <c r="C7" s="15" t="b">
        <v>1</v>
      </c>
      <c r="D7" s="17">
        <f ca="1">IF(C7,DATE(IF(Date_Deb&gt;DATE(YEAR(Date_Deb),5,8),YEAR(Date_Deb)+1,YEAR(Date_Deb)),5,8),0)</f>
        <v>44324</v>
      </c>
      <c r="E7" s="18"/>
      <c r="F7" s="18"/>
      <c r="G7" s="19" t="b">
        <v>0</v>
      </c>
      <c r="H7" s="31">
        <f t="shared" si="0"/>
        <v>0</v>
      </c>
      <c r="I7" s="32">
        <f t="shared" ca="1" si="1"/>
        <v>44324</v>
      </c>
      <c r="J7" s="47">
        <f t="shared" ca="1" si="2"/>
        <v>44462</v>
      </c>
      <c r="K7" s="32" t="s">
        <v>175</v>
      </c>
      <c r="L7" s="48">
        <v>4</v>
      </c>
      <c r="M7" s="18"/>
      <c r="N7" s="18"/>
    </row>
    <row r="8" spans="1:406" x14ac:dyDescent="0.25">
      <c r="A8" s="38">
        <v>11</v>
      </c>
      <c r="B8" s="15" t="b">
        <v>1</v>
      </c>
      <c r="C8" s="15" t="b">
        <v>1</v>
      </c>
      <c r="D8" s="17">
        <f ca="1">IF(C8,IF(AND(Date_Deb&gt;Pâq_Année_N+50,Date_Deb&lt;=Pâq_Année_N1),Pâq_Année_N1+50,Pâq_Année_N+50),0)</f>
        <v>44340</v>
      </c>
      <c r="E8" s="18"/>
      <c r="F8" s="18"/>
      <c r="G8" s="19" t="b">
        <v>0</v>
      </c>
      <c r="H8" s="31">
        <f t="shared" si="0"/>
        <v>0</v>
      </c>
      <c r="I8" s="32">
        <f t="shared" ca="1" si="1"/>
        <v>44340</v>
      </c>
      <c r="J8" s="47">
        <f t="shared" ca="1" si="2"/>
        <v>44492</v>
      </c>
      <c r="K8" s="32" t="s">
        <v>177</v>
      </c>
      <c r="L8" s="48">
        <v>6</v>
      </c>
      <c r="M8" s="18"/>
      <c r="N8" s="18"/>
    </row>
    <row r="9" spans="1:406" x14ac:dyDescent="0.25">
      <c r="A9" s="11" t="s">
        <v>158</v>
      </c>
      <c r="B9" s="21" t="str">
        <f>CONCATENATE(B2*1,B3*1,B4*1,B5*1,B6*1,B7*1,B8*1)</f>
        <v>0000011</v>
      </c>
      <c r="C9" s="15" t="b">
        <v>1</v>
      </c>
      <c r="D9" s="17">
        <f ca="1">IF(C9,DATE(IF(Date_Deb&gt;DATE(YEAR(Date_Deb),7,14),YEAR(Date_Deb)+1,YEAR(Date_Deb)),7,14),0)</f>
        <v>44391</v>
      </c>
      <c r="E9" s="18"/>
      <c r="F9" s="18"/>
      <c r="G9" s="19" t="b">
        <v>0</v>
      </c>
      <c r="H9" s="31">
        <f t="shared" si="0"/>
        <v>0</v>
      </c>
      <c r="I9" s="32">
        <f t="shared" ca="1" si="1"/>
        <v>44391</v>
      </c>
      <c r="J9" s="47">
        <f t="shared" ca="1" si="2"/>
        <v>44523</v>
      </c>
      <c r="K9" s="32" t="s">
        <v>176</v>
      </c>
      <c r="L9" s="48">
        <v>12</v>
      </c>
      <c r="M9" s="18"/>
      <c r="N9" s="18"/>
    </row>
    <row r="10" spans="1:406" x14ac:dyDescent="0.25">
      <c r="A10" s="38">
        <f>A8-30</f>
        <v>-19</v>
      </c>
      <c r="C10" s="15" t="b">
        <v>1</v>
      </c>
      <c r="D10" s="17">
        <f ca="1">IF(C10,DATE(IF(Date_Deb&gt;DATE(YEAR(Date_Deb),8,15),YEAR(Date_Deb)+1,YEAR(Date_Deb)),8,15),0)</f>
        <v>44423</v>
      </c>
      <c r="E10" s="18"/>
      <c r="F10" s="18"/>
      <c r="G10" s="19" t="b">
        <v>0</v>
      </c>
      <c r="H10" s="31">
        <f t="shared" si="0"/>
        <v>0</v>
      </c>
      <c r="I10" s="32">
        <f t="shared" ca="1" si="1"/>
        <v>44423</v>
      </c>
      <c r="J10" s="47">
        <f t="shared" ca="1" si="2"/>
        <v>44553</v>
      </c>
      <c r="K10" s="32" t="s">
        <v>178</v>
      </c>
      <c r="L10" s="48">
        <v>24</v>
      </c>
      <c r="M10" s="18"/>
      <c r="N10" s="18"/>
    </row>
    <row r="11" spans="1:406" x14ac:dyDescent="0.25">
      <c r="A11" s="25"/>
      <c r="C11" s="15" t="b">
        <v>1</v>
      </c>
      <c r="D11" s="17">
        <f ca="1">IF(C11,DATE(IF(Date_Deb&gt;DATE(YEAR(Date_Deb),11,1),YEAR(Date_Deb)+1,YEAR(Date_Deb)),11,1),0)</f>
        <v>44501</v>
      </c>
      <c r="E11" s="18"/>
      <c r="F11" s="18"/>
      <c r="G11" s="19" t="b">
        <v>0</v>
      </c>
      <c r="H11" s="31">
        <f t="shared" si="0"/>
        <v>0</v>
      </c>
      <c r="I11" s="32">
        <f t="shared" ca="1" si="1"/>
        <v>44501</v>
      </c>
      <c r="J11" s="47">
        <f t="shared" ca="1" si="2"/>
        <v>44584</v>
      </c>
      <c r="K11" s="27"/>
      <c r="L11" s="27"/>
      <c r="M11" s="18"/>
      <c r="N11" s="18"/>
    </row>
    <row r="12" spans="1:406" x14ac:dyDescent="0.25">
      <c r="C12" s="15" t="b">
        <v>1</v>
      </c>
      <c r="D12" s="17">
        <f ca="1">IF(C12,DATE(IF(Date_Deb&gt;DATE(YEAR(Date_Deb),11,11),YEAR(Date_Deb)+1,YEAR(Date_Deb)),11,11),0)</f>
        <v>44511</v>
      </c>
      <c r="E12" s="18"/>
      <c r="F12" s="18"/>
      <c r="G12" s="19" t="b">
        <v>0</v>
      </c>
      <c r="H12" s="31">
        <f t="shared" si="0"/>
        <v>0</v>
      </c>
      <c r="I12" s="32">
        <f t="shared" ca="1" si="1"/>
        <v>44511</v>
      </c>
      <c r="J12" s="47">
        <f t="shared" ca="1" si="2"/>
        <v>44615</v>
      </c>
      <c r="M12" s="18"/>
      <c r="N12" s="18"/>
    </row>
    <row r="13" spans="1:406" x14ac:dyDescent="0.25">
      <c r="C13" s="15" t="b">
        <v>1</v>
      </c>
      <c r="D13" s="17">
        <f ca="1">IF(C13,DATE(IF(Date_Deb&gt;DATE(YEAR(Date_Deb),12,25),YEAR(Date_Deb)+1,YEAR(Date_Deb)),12,25),0)</f>
        <v>44555</v>
      </c>
      <c r="E13" s="18"/>
      <c r="F13" s="18"/>
      <c r="G13" s="19" t="b">
        <v>0</v>
      </c>
      <c r="H13" s="31">
        <f t="shared" si="0"/>
        <v>0</v>
      </c>
      <c r="I13" s="32">
        <f t="shared" ca="1" si="1"/>
        <v>44555</v>
      </c>
      <c r="J13" s="47">
        <f t="shared" ca="1" si="2"/>
        <v>44643</v>
      </c>
      <c r="M13" s="18"/>
      <c r="N13" s="18"/>
    </row>
    <row r="14" spans="1:406" x14ac:dyDescent="0.25">
      <c r="C14" s="15" t="b">
        <v>0</v>
      </c>
      <c r="D14" s="17">
        <f>IF(C14,DATE(IF(Date_Deb&gt;DATE(YEAR(Date_Deb),12,26),YEAR(Date_Deb)+1,YEAR(Date_Deb)),12,26),0)</f>
        <v>0</v>
      </c>
      <c r="E14" s="18"/>
      <c r="F14" s="18"/>
      <c r="G14" s="19" t="b">
        <v>0</v>
      </c>
      <c r="H14" s="31">
        <f t="shared" si="0"/>
        <v>0</v>
      </c>
      <c r="I14" s="32">
        <f t="shared" si="1"/>
        <v>0</v>
      </c>
      <c r="J14" s="47">
        <f t="shared" ca="1" si="2"/>
        <v>44674</v>
      </c>
      <c r="K14" s="22"/>
      <c r="L14" s="22"/>
      <c r="M14" s="18"/>
      <c r="N14" s="18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</row>
    <row r="15" spans="1:406" x14ac:dyDescent="0.25">
      <c r="C15" s="23"/>
      <c r="D15" s="24"/>
      <c r="E15" s="18"/>
      <c r="F15" s="18"/>
      <c r="G15" s="19" t="b">
        <v>0</v>
      </c>
      <c r="H15" s="31">
        <f t="shared" si="0"/>
        <v>0</v>
      </c>
      <c r="I15" s="32">
        <f>H2</f>
        <v>44054</v>
      </c>
      <c r="J15" s="47">
        <f t="shared" ca="1" si="2"/>
        <v>44704</v>
      </c>
      <c r="K15" s="22"/>
      <c r="L15" s="22"/>
      <c r="M15" s="18"/>
      <c r="N15" s="18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  <c r="IW15" s="22"/>
      <c r="IX15" s="22"/>
      <c r="IY15" s="22"/>
      <c r="IZ15" s="22"/>
      <c r="JA15" s="22"/>
      <c r="JB15" s="22"/>
      <c r="JC15" s="22"/>
      <c r="JD15" s="22"/>
      <c r="JE15" s="22"/>
      <c r="JF15" s="22"/>
      <c r="JG15" s="22"/>
      <c r="JH15" s="22"/>
      <c r="JI15" s="22"/>
      <c r="JJ15" s="22"/>
      <c r="JK15" s="22"/>
      <c r="JL15" s="22"/>
      <c r="JM15" s="22"/>
      <c r="JN15" s="22"/>
      <c r="JO15" s="22"/>
      <c r="JP15" s="22"/>
      <c r="JQ15" s="22"/>
      <c r="JR15" s="22"/>
      <c r="JS15" s="22"/>
      <c r="JT15" s="22"/>
      <c r="JU15" s="22"/>
      <c r="JV15" s="22"/>
      <c r="JW15" s="22"/>
      <c r="JX15" s="22"/>
      <c r="JY15" s="22"/>
      <c r="JZ15" s="22"/>
      <c r="KA15" s="22"/>
      <c r="KB15" s="22"/>
      <c r="KC15" s="22"/>
      <c r="KD15" s="22"/>
      <c r="KE15" s="22"/>
      <c r="KF15" s="22"/>
      <c r="KG15" s="22"/>
      <c r="KH15" s="22"/>
      <c r="KI15" s="22"/>
      <c r="KJ15" s="22"/>
      <c r="KK15" s="22"/>
      <c r="KL15" s="22"/>
      <c r="KM15" s="22"/>
      <c r="KN15" s="22"/>
      <c r="KO15" s="22"/>
      <c r="KP15" s="22"/>
      <c r="KQ15" s="22"/>
      <c r="KR15" s="22"/>
      <c r="KS15" s="22"/>
      <c r="KT15" s="22"/>
      <c r="KU15" s="22"/>
      <c r="KV15" s="22"/>
      <c r="KW15" s="22"/>
      <c r="KX15" s="22"/>
      <c r="KY15" s="22"/>
      <c r="KZ15" s="22"/>
      <c r="LA15" s="22"/>
      <c r="LB15" s="22"/>
      <c r="LC15" s="22"/>
      <c r="LD15" s="22"/>
      <c r="LE15" s="22"/>
      <c r="LF15" s="22"/>
      <c r="LG15" s="22"/>
      <c r="LH15" s="22"/>
      <c r="LI15" s="22"/>
      <c r="LJ15" s="22"/>
      <c r="LK15" s="22"/>
      <c r="LL15" s="22"/>
      <c r="LM15" s="22"/>
      <c r="LN15" s="22"/>
      <c r="LO15" s="22"/>
      <c r="LP15" s="22"/>
      <c r="LQ15" s="22"/>
      <c r="LR15" s="22"/>
      <c r="LS15" s="22"/>
      <c r="LT15" s="22"/>
      <c r="LU15" s="22"/>
      <c r="LV15" s="22"/>
      <c r="LW15" s="22"/>
      <c r="LX15" s="22"/>
      <c r="LY15" s="22"/>
      <c r="LZ15" s="22"/>
      <c r="MA15" s="22"/>
      <c r="MB15" s="22"/>
      <c r="MC15" s="22"/>
      <c r="MD15" s="22"/>
      <c r="ME15" s="22"/>
      <c r="MF15" s="22"/>
      <c r="MG15" s="22"/>
      <c r="MH15" s="22"/>
      <c r="MI15" s="22"/>
      <c r="MJ15" s="22"/>
      <c r="MK15" s="22"/>
      <c r="ML15" s="22"/>
      <c r="MM15" s="22"/>
      <c r="MN15" s="22"/>
      <c r="MO15" s="22"/>
      <c r="MP15" s="22"/>
      <c r="MQ15" s="22"/>
      <c r="MR15" s="22"/>
      <c r="MS15" s="22"/>
      <c r="MT15" s="22"/>
      <c r="MU15" s="22"/>
      <c r="MV15" s="22"/>
      <c r="MW15" s="22"/>
      <c r="MX15" s="22"/>
      <c r="MY15" s="22"/>
      <c r="MZ15" s="22"/>
      <c r="NA15" s="22"/>
      <c r="NB15" s="22"/>
      <c r="NC15" s="22"/>
      <c r="ND15" s="22"/>
      <c r="NE15" s="22"/>
      <c r="NF15" s="22"/>
      <c r="NG15" s="22"/>
      <c r="NH15" s="22"/>
      <c r="NI15" s="22"/>
      <c r="NJ15" s="22"/>
      <c r="NK15" s="22"/>
      <c r="NL15" s="22"/>
      <c r="NM15" s="22"/>
      <c r="NN15" s="22"/>
      <c r="NO15" s="22"/>
      <c r="NP15" s="22"/>
      <c r="NQ15" s="22"/>
      <c r="NR15" s="22"/>
      <c r="NS15" s="22"/>
      <c r="NT15" s="22"/>
      <c r="NU15" s="22"/>
      <c r="NV15" s="22"/>
      <c r="NW15" s="22"/>
      <c r="NX15" s="22"/>
      <c r="NY15" s="22"/>
      <c r="NZ15" s="22"/>
      <c r="OA15" s="22"/>
      <c r="OB15" s="22"/>
      <c r="OC15" s="22"/>
      <c r="OD15" s="22"/>
      <c r="OE15" s="22"/>
      <c r="OF15" s="22"/>
      <c r="OG15" s="22"/>
      <c r="OH15" s="22"/>
      <c r="OI15" s="22"/>
      <c r="OJ15" s="22"/>
      <c r="OK15" s="22"/>
      <c r="OL15" s="22"/>
      <c r="OM15" s="22"/>
      <c r="ON15" s="22"/>
      <c r="OO15" s="22"/>
      <c r="OP15" s="22"/>
    </row>
    <row r="16" spans="1:406" x14ac:dyDescent="0.25">
      <c r="D16" s="22"/>
      <c r="E16" s="18"/>
      <c r="F16" s="18"/>
      <c r="G16" s="19" t="b">
        <v>0</v>
      </c>
      <c r="H16" s="31">
        <f t="shared" si="0"/>
        <v>0</v>
      </c>
      <c r="I16" s="32">
        <f t="shared" ref="I16:I34" si="3">H3</f>
        <v>44027</v>
      </c>
      <c r="J16" s="47">
        <f t="shared" ca="1" si="2"/>
        <v>44735</v>
      </c>
      <c r="K16" s="22"/>
      <c r="L16" s="22"/>
      <c r="M16" s="18"/>
      <c r="N16" s="18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2"/>
      <c r="LV16" s="22"/>
      <c r="LW16" s="22"/>
      <c r="LX16" s="22"/>
      <c r="LY16" s="22"/>
      <c r="LZ16" s="22"/>
      <c r="MA16" s="22"/>
      <c r="MB16" s="22"/>
      <c r="MC16" s="22"/>
      <c r="MD16" s="22"/>
      <c r="ME16" s="22"/>
      <c r="MF16" s="22"/>
      <c r="MG16" s="22"/>
      <c r="MH16" s="22"/>
      <c r="MI16" s="22"/>
      <c r="MJ16" s="22"/>
      <c r="MK16" s="22"/>
      <c r="ML16" s="22"/>
      <c r="MM16" s="22"/>
      <c r="MN16" s="22"/>
      <c r="MO16" s="22"/>
      <c r="MP16" s="22"/>
      <c r="MQ16" s="22"/>
      <c r="MR16" s="22"/>
      <c r="MS16" s="22"/>
      <c r="MT16" s="22"/>
      <c r="MU16" s="22"/>
      <c r="MV16" s="22"/>
      <c r="MW16" s="22"/>
      <c r="MX16" s="22"/>
      <c r="MY16" s="22"/>
      <c r="MZ16" s="22"/>
      <c r="NA16" s="22"/>
      <c r="NB16" s="22"/>
      <c r="NC16" s="22"/>
      <c r="ND16" s="22"/>
      <c r="NE16" s="22"/>
      <c r="NF16" s="22"/>
      <c r="NG16" s="22"/>
      <c r="NH16" s="22"/>
      <c r="NI16" s="22"/>
      <c r="NJ16" s="22"/>
      <c r="NK16" s="22"/>
      <c r="NL16" s="22"/>
      <c r="NM16" s="22"/>
      <c r="NN16" s="22"/>
      <c r="NO16" s="22"/>
      <c r="NP16" s="22"/>
      <c r="NQ16" s="22"/>
      <c r="NR16" s="22"/>
      <c r="NS16" s="22"/>
      <c r="NT16" s="22"/>
      <c r="NU16" s="22"/>
      <c r="NV16" s="22"/>
      <c r="NW16" s="22"/>
      <c r="NX16" s="22"/>
      <c r="NY16" s="22"/>
      <c r="NZ16" s="22"/>
      <c r="OA16" s="22"/>
      <c r="OB16" s="22"/>
      <c r="OC16" s="22"/>
      <c r="OD16" s="22"/>
      <c r="OE16" s="22"/>
      <c r="OF16" s="22"/>
      <c r="OG16" s="22"/>
      <c r="OH16" s="22"/>
      <c r="OI16" s="22"/>
      <c r="OJ16" s="22"/>
      <c r="OK16" s="22"/>
      <c r="OL16" s="22"/>
      <c r="OM16" s="22"/>
      <c r="ON16" s="22"/>
    </row>
    <row r="17" spans="4:404" x14ac:dyDescent="0.25">
      <c r="D17" s="22"/>
      <c r="E17" s="18"/>
      <c r="F17" s="18"/>
      <c r="G17" s="19" t="b">
        <v>0</v>
      </c>
      <c r="H17" s="31">
        <f t="shared" si="0"/>
        <v>0</v>
      </c>
      <c r="I17" s="32">
        <f t="shared" si="3"/>
        <v>0</v>
      </c>
      <c r="J17" s="47">
        <f t="shared" ca="1" si="2"/>
        <v>44765</v>
      </c>
      <c r="K17" s="22"/>
      <c r="L17" s="22"/>
      <c r="M17" s="18"/>
      <c r="N17" s="18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  <c r="IV17" s="22"/>
      <c r="IW17" s="22"/>
      <c r="IX17" s="22"/>
      <c r="IY17" s="22"/>
      <c r="IZ17" s="22"/>
      <c r="JA17" s="22"/>
      <c r="JB17" s="22"/>
      <c r="JC17" s="22"/>
      <c r="JD17" s="22"/>
      <c r="JE17" s="22"/>
      <c r="JF17" s="22"/>
      <c r="JG17" s="22"/>
      <c r="JH17" s="22"/>
      <c r="JI17" s="22"/>
      <c r="JJ17" s="22"/>
      <c r="JK17" s="22"/>
      <c r="JL17" s="22"/>
      <c r="JM17" s="22"/>
      <c r="JN17" s="22"/>
      <c r="JO17" s="22"/>
      <c r="JP17" s="22"/>
      <c r="JQ17" s="22"/>
      <c r="JR17" s="22"/>
      <c r="JS17" s="22"/>
      <c r="JT17" s="22"/>
      <c r="JU17" s="22"/>
      <c r="JV17" s="22"/>
      <c r="JW17" s="22"/>
      <c r="JX17" s="22"/>
      <c r="JY17" s="22"/>
      <c r="JZ17" s="22"/>
      <c r="KA17" s="22"/>
      <c r="KB17" s="22"/>
      <c r="KC17" s="22"/>
      <c r="KD17" s="22"/>
      <c r="KE17" s="22"/>
      <c r="KF17" s="22"/>
      <c r="KG17" s="22"/>
      <c r="KH17" s="22"/>
      <c r="KI17" s="22"/>
      <c r="KJ17" s="22"/>
      <c r="KK17" s="22"/>
      <c r="KL17" s="22"/>
      <c r="KM17" s="22"/>
      <c r="KN17" s="22"/>
      <c r="KO17" s="22"/>
      <c r="KP17" s="22"/>
      <c r="KQ17" s="22"/>
      <c r="KR17" s="22"/>
      <c r="KS17" s="22"/>
      <c r="KT17" s="22"/>
      <c r="KU17" s="22"/>
      <c r="KV17" s="22"/>
      <c r="KW17" s="22"/>
      <c r="KX17" s="22"/>
      <c r="KY17" s="22"/>
      <c r="KZ17" s="22"/>
      <c r="LA17" s="22"/>
      <c r="LB17" s="22"/>
      <c r="LC17" s="22"/>
      <c r="LD17" s="22"/>
      <c r="LE17" s="22"/>
      <c r="LF17" s="22"/>
      <c r="LG17" s="22"/>
      <c r="LH17" s="22"/>
      <c r="LI17" s="22"/>
      <c r="LJ17" s="22"/>
      <c r="LK17" s="22"/>
      <c r="LL17" s="22"/>
      <c r="LM17" s="22"/>
      <c r="LN17" s="22"/>
      <c r="LO17" s="22"/>
      <c r="LP17" s="22"/>
      <c r="LQ17" s="22"/>
      <c r="LR17" s="22"/>
      <c r="LS17" s="22"/>
      <c r="LT17" s="22"/>
      <c r="LU17" s="22"/>
      <c r="LV17" s="22"/>
      <c r="LW17" s="22"/>
      <c r="LX17" s="22"/>
      <c r="LY17" s="22"/>
      <c r="LZ17" s="22"/>
      <c r="MA17" s="22"/>
      <c r="MB17" s="22"/>
      <c r="MC17" s="22"/>
      <c r="MD17" s="22"/>
      <c r="ME17" s="22"/>
      <c r="MF17" s="22"/>
      <c r="MG17" s="22"/>
      <c r="MH17" s="22"/>
      <c r="MI17" s="22"/>
      <c r="MJ17" s="22"/>
      <c r="MK17" s="22"/>
      <c r="ML17" s="22"/>
      <c r="MM17" s="22"/>
      <c r="MN17" s="22"/>
      <c r="MO17" s="22"/>
      <c r="MP17" s="22"/>
      <c r="MQ17" s="22"/>
      <c r="MR17" s="22"/>
      <c r="MS17" s="22"/>
      <c r="MT17" s="22"/>
      <c r="MU17" s="22"/>
      <c r="MV17" s="22"/>
      <c r="MW17" s="22"/>
      <c r="MX17" s="22"/>
      <c r="MY17" s="22"/>
      <c r="MZ17" s="22"/>
      <c r="NA17" s="22"/>
      <c r="NB17" s="22"/>
      <c r="NC17" s="22"/>
      <c r="ND17" s="22"/>
      <c r="NE17" s="22"/>
      <c r="NF17" s="22"/>
      <c r="NG17" s="22"/>
      <c r="NH17" s="22"/>
      <c r="NI17" s="22"/>
      <c r="NJ17" s="22"/>
      <c r="NK17" s="22"/>
      <c r="NL17" s="22"/>
      <c r="NM17" s="22"/>
      <c r="NN17" s="22"/>
      <c r="NO17" s="22"/>
      <c r="NP17" s="22"/>
      <c r="NQ17" s="22"/>
      <c r="NR17" s="22"/>
      <c r="NS17" s="22"/>
      <c r="NT17" s="22"/>
      <c r="NU17" s="22"/>
      <c r="NV17" s="22"/>
      <c r="NW17" s="22"/>
      <c r="NX17" s="22"/>
      <c r="NY17" s="22"/>
      <c r="NZ17" s="22"/>
      <c r="OA17" s="22"/>
      <c r="OB17" s="22"/>
      <c r="OC17" s="22"/>
      <c r="OD17" s="22"/>
      <c r="OE17" s="22"/>
      <c r="OF17" s="22"/>
      <c r="OG17" s="22"/>
      <c r="OH17" s="22"/>
      <c r="OI17" s="22"/>
      <c r="OJ17" s="22"/>
      <c r="OK17" s="22"/>
      <c r="OL17" s="22"/>
      <c r="OM17" s="22"/>
      <c r="ON17" s="22"/>
    </row>
    <row r="18" spans="4:404" x14ac:dyDescent="0.25">
      <c r="E18" s="18"/>
      <c r="F18" s="18"/>
      <c r="G18" s="19" t="b">
        <v>0</v>
      </c>
      <c r="H18" s="31">
        <f t="shared" si="0"/>
        <v>0</v>
      </c>
      <c r="I18" s="32">
        <f t="shared" si="3"/>
        <v>0</v>
      </c>
      <c r="J18" s="47">
        <f t="shared" ca="1" si="2"/>
        <v>44796</v>
      </c>
      <c r="M18" s="18"/>
      <c r="N18" s="18"/>
    </row>
    <row r="19" spans="4:404" x14ac:dyDescent="0.25">
      <c r="E19" s="18"/>
      <c r="F19" s="18"/>
      <c r="G19" s="19" t="b">
        <v>0</v>
      </c>
      <c r="H19" s="31">
        <f t="shared" si="0"/>
        <v>0</v>
      </c>
      <c r="I19" s="32">
        <f t="shared" si="3"/>
        <v>0</v>
      </c>
      <c r="J19" s="47">
        <f t="shared" ca="1" si="2"/>
        <v>44827</v>
      </c>
      <c r="M19" s="18"/>
      <c r="N19" s="18"/>
    </row>
    <row r="20" spans="4:404" x14ac:dyDescent="0.25">
      <c r="E20" s="18"/>
      <c r="F20" s="18"/>
      <c r="G20" s="19" t="b">
        <v>0</v>
      </c>
      <c r="H20" s="31">
        <f t="shared" si="0"/>
        <v>0</v>
      </c>
      <c r="I20" s="32">
        <f t="shared" si="3"/>
        <v>0</v>
      </c>
      <c r="J20" s="47">
        <f t="shared" ca="1" si="2"/>
        <v>44857</v>
      </c>
      <c r="M20" s="18"/>
      <c r="N20" s="18"/>
    </row>
    <row r="21" spans="4:404" x14ac:dyDescent="0.25">
      <c r="E21" s="18"/>
      <c r="F21" s="18"/>
      <c r="G21" s="19" t="b">
        <v>0</v>
      </c>
      <c r="H21" s="31">
        <f t="shared" si="0"/>
        <v>0</v>
      </c>
      <c r="I21" s="32">
        <f t="shared" si="3"/>
        <v>0</v>
      </c>
      <c r="J21" s="47">
        <f t="shared" ca="1" si="2"/>
        <v>44888</v>
      </c>
      <c r="M21" s="18"/>
      <c r="N21" s="18"/>
    </row>
    <row r="22" spans="4:404" x14ac:dyDescent="0.25">
      <c r="E22" s="25"/>
      <c r="F22" s="26"/>
      <c r="G22" s="27"/>
      <c r="H22" s="27"/>
      <c r="I22" s="32">
        <f t="shared" si="3"/>
        <v>0</v>
      </c>
      <c r="J22" s="47">
        <f t="shared" ca="1" si="2"/>
        <v>44918</v>
      </c>
      <c r="M22" s="26"/>
      <c r="N22" s="26"/>
    </row>
    <row r="23" spans="4:404" ht="15.75" thickBot="1" x14ac:dyDescent="0.3">
      <c r="E23" s="29"/>
      <c r="F23" s="29"/>
      <c r="G23" s="30"/>
      <c r="H23" s="30"/>
      <c r="I23" s="32">
        <f t="shared" si="3"/>
        <v>0</v>
      </c>
      <c r="J23" s="32">
        <f t="shared" ca="1" si="2"/>
        <v>44949</v>
      </c>
    </row>
    <row r="24" spans="4:404" hidden="1" x14ac:dyDescent="0.25">
      <c r="E24" s="29"/>
      <c r="F24" s="29"/>
      <c r="G24" s="30"/>
      <c r="H24" s="30"/>
      <c r="I24" s="32">
        <f t="shared" si="3"/>
        <v>0</v>
      </c>
      <c r="J24" s="32">
        <f t="shared" ca="1" si="2"/>
        <v>44980</v>
      </c>
    </row>
    <row r="25" spans="4:404" hidden="1" x14ac:dyDescent="0.25">
      <c r="E25" s="29"/>
      <c r="F25" s="29"/>
      <c r="G25" s="30"/>
      <c r="H25" s="30"/>
      <c r="I25" s="32">
        <f t="shared" si="3"/>
        <v>0</v>
      </c>
      <c r="J25" s="32">
        <f t="shared" ca="1" si="2"/>
        <v>45008</v>
      </c>
    </row>
    <row r="26" spans="4:404" hidden="1" x14ac:dyDescent="0.25">
      <c r="E26" s="29"/>
      <c r="F26" s="29"/>
      <c r="G26" s="30"/>
      <c r="H26" s="30"/>
      <c r="I26" s="32">
        <f t="shared" si="3"/>
        <v>0</v>
      </c>
      <c r="J26" s="33">
        <v>2</v>
      </c>
    </row>
    <row r="27" spans="4:404" hidden="1" x14ac:dyDescent="0.25">
      <c r="E27" s="29"/>
      <c r="F27" s="29"/>
      <c r="G27" s="30"/>
      <c r="H27" s="30"/>
      <c r="I27" s="32">
        <f t="shared" si="3"/>
        <v>0</v>
      </c>
      <c r="J27" s="33">
        <f ca="1">INDEX(J2:J25,J26)</f>
        <v>44339</v>
      </c>
    </row>
    <row r="28" spans="4:404" hidden="1" x14ac:dyDescent="0.25">
      <c r="E28" s="29"/>
      <c r="F28" s="29"/>
      <c r="G28" s="30"/>
      <c r="H28" s="30"/>
      <c r="I28" s="32">
        <f t="shared" si="3"/>
        <v>0</v>
      </c>
    </row>
    <row r="29" spans="4:404" hidden="1" x14ac:dyDescent="0.25">
      <c r="E29" s="29"/>
      <c r="F29" s="29"/>
      <c r="G29" s="30"/>
      <c r="H29" s="30"/>
      <c r="I29" s="32">
        <f t="shared" si="3"/>
        <v>0</v>
      </c>
    </row>
    <row r="30" spans="4:404" hidden="1" x14ac:dyDescent="0.25">
      <c r="E30" s="29"/>
      <c r="F30" s="29"/>
      <c r="G30" s="30"/>
      <c r="H30" s="30"/>
      <c r="I30" s="32">
        <f t="shared" si="3"/>
        <v>0</v>
      </c>
    </row>
    <row r="31" spans="4:404" hidden="1" x14ac:dyDescent="0.25">
      <c r="E31" s="29"/>
      <c r="F31" s="29"/>
      <c r="G31" s="30"/>
      <c r="H31" s="30"/>
      <c r="I31" s="32">
        <f t="shared" si="3"/>
        <v>0</v>
      </c>
    </row>
    <row r="32" spans="4:404" hidden="1" x14ac:dyDescent="0.25">
      <c r="E32" s="29"/>
      <c r="F32" s="29"/>
      <c r="G32" s="30"/>
      <c r="H32" s="30"/>
      <c r="I32" s="32">
        <f t="shared" si="3"/>
        <v>0</v>
      </c>
    </row>
    <row r="33" spans="1:13" hidden="1" x14ac:dyDescent="0.25">
      <c r="I33" s="32">
        <f t="shared" si="3"/>
        <v>0</v>
      </c>
    </row>
    <row r="34" spans="1:13" hidden="1" x14ac:dyDescent="0.25">
      <c r="I34" s="32">
        <f t="shared" si="3"/>
        <v>0</v>
      </c>
    </row>
    <row r="35" spans="1:13" hidden="1" x14ac:dyDescent="0.25">
      <c r="I35" s="33"/>
    </row>
    <row r="36" spans="1:13" ht="15.75" hidden="1" thickBot="1" x14ac:dyDescent="0.3">
      <c r="I36" s="22"/>
      <c r="J36" s="22"/>
      <c r="K36" s="22"/>
      <c r="L36" s="22"/>
    </row>
    <row r="37" spans="1:13" ht="48" customHeight="1" thickTop="1" thickBot="1" x14ac:dyDescent="0.3">
      <c r="A37" s="72" t="s">
        <v>181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4"/>
    </row>
    <row r="38" spans="1:13" ht="15" customHeight="1" thickTop="1" x14ac:dyDescent="0.25"/>
    <row r="39" spans="1:13" ht="15.75" customHeight="1" x14ac:dyDescent="0.25"/>
  </sheetData>
  <mergeCells count="2">
    <mergeCell ref="C1:D1"/>
    <mergeCell ref="A37:M37"/>
  </mergeCells>
  <conditionalFormatting sqref="B1">
    <cfRule type="expression" dxfId="23" priority="4">
      <formula>AND($B$9="1111111")</formula>
    </cfRule>
  </conditionalFormatting>
  <conditionalFormatting sqref="E2:F21">
    <cfRule type="expression" dxfId="22" priority="3">
      <formula>AND($G2)</formula>
    </cfRule>
  </conditionalFormatting>
  <conditionalFormatting sqref="M2:M21">
    <cfRule type="expression" dxfId="1" priority="2">
      <formula>AND($G2)</formula>
    </cfRule>
  </conditionalFormatting>
  <conditionalFormatting sqref="N2:N21">
    <cfRule type="expression" dxfId="0" priority="1">
      <formula>AND($G2)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Check Box 2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Check Box 9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Check Box 10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Check Box 1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161925</xdr:rowOff>
                  </from>
                  <to>
                    <xdr:col>3</xdr:col>
                    <xdr:colOff>1038225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Check Box 12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828675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Check Box 15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171450</xdr:rowOff>
                  </from>
                  <to>
                    <xdr:col>3</xdr:col>
                    <xdr:colOff>733425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Check Box 16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171450</xdr:rowOff>
                  </from>
                  <to>
                    <xdr:col>3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Check Box 17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180975</xdr:rowOff>
                  </from>
                  <to>
                    <xdr:col>3</xdr:col>
                    <xdr:colOff>1219200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Check Box 18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180975</xdr:rowOff>
                  </from>
                  <to>
                    <xdr:col>3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180975</xdr:rowOff>
                  </from>
                  <to>
                    <xdr:col>3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3</xdr:col>
                    <xdr:colOff>733425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Check Box 21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4</xdr:col>
                    <xdr:colOff>1228725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Check Box 22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4</xdr:col>
                    <xdr:colOff>1228725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Check Box 23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4</xdr:col>
                    <xdr:colOff>1228725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Check Box 24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4</xdr:col>
                    <xdr:colOff>1228725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9" name="Check Box 25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4</xdr:col>
                    <xdr:colOff>1228725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30" name="Check Box 26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4</xdr:col>
                    <xdr:colOff>1228725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1" name="Check Box 27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4</xdr:col>
                    <xdr:colOff>1228725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2" name="Check Box 28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4</xdr:col>
                    <xdr:colOff>1228725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3" name="Check Box 29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4</xdr:col>
                    <xdr:colOff>1228725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4" name="Check Box 30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4</xdr:col>
                    <xdr:colOff>1228725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5" name="Check Box 31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4</xdr:col>
                    <xdr:colOff>1228725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6" name="Check Box 32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4</xdr:col>
                    <xdr:colOff>1228725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7" name="Check Box 33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4</xdr:col>
                    <xdr:colOff>1228725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8" name="Check Box 34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4</xdr:col>
                    <xdr:colOff>1228725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9" name="Check Box 35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4</xdr:col>
                    <xdr:colOff>1228725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40" name="Check Box 36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4</xdr:col>
                    <xdr:colOff>1228725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1" name="Check Box 37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4</xdr:col>
                    <xdr:colOff>1228725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2" name="Check Box 38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4</xdr:col>
                    <xdr:colOff>1228725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3" name="Check Box 39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4</xdr:col>
                    <xdr:colOff>1228725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4" name="Check Box 40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4</xdr:col>
                    <xdr:colOff>1228725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Planning</vt:lpstr>
      <vt:lpstr>Paramètres_Application</vt:lpstr>
      <vt:lpstr>ChoixDate</vt:lpstr>
      <vt:lpstr>Date_Deb</vt:lpstr>
      <vt:lpstr>Décalage</vt:lpstr>
      <vt:lpstr>Fériés</vt:lpstr>
      <vt:lpstr>Fêtes</vt:lpstr>
      <vt:lpstr>Fréquences</vt:lpstr>
      <vt:lpstr>Liste_Fréquences</vt:lpstr>
      <vt:lpstr>Ponts</vt:lpstr>
      <vt:lpstr>WeekEnd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Périodique Sans VBA</dc:title>
  <dc:subject>Suivre des opérations periodiques</dc:subject>
  <cp:keywords>Planning, périodique,opérations</cp:keywords>
  <cp:lastModifiedBy>stephane mascret</cp:lastModifiedBy>
  <dcterms:created xsi:type="dcterms:W3CDTF">2020-07-31T06:54:32Z</dcterms:created>
  <dcterms:modified xsi:type="dcterms:W3CDTF">2021-08-23T08:21:07Z</dcterms:modified>
  <cp:category>Gestion de son temps</cp:category>
</cp:coreProperties>
</file>