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e\Desktop\"/>
    </mc:Choice>
  </mc:AlternateContent>
  <xr:revisionPtr revIDLastSave="0" documentId="13_ncr:1_{77CD92C6-28D3-4D68-B7DF-10DDCACE9DA5}" xr6:coauthVersionLast="43" xr6:coauthVersionMax="43" xr10:uidLastSave="{00000000-0000-0000-0000-000000000000}"/>
  <bookViews>
    <workbookView xWindow="-120" yWindow="-120" windowWidth="29040" windowHeight="15840" activeTab="4" xr2:uid="{00000000-000D-0000-FFFF-FFFF00000000}"/>
  </bookViews>
  <sheets>
    <sheet name="Menu" sheetId="29" r:id="rId1"/>
    <sheet name="Evenements principaux" sheetId="32" r:id="rId2"/>
    <sheet name="Equipe construction" sheetId="30" r:id="rId3"/>
    <sheet name="Inspection client" sheetId="35" r:id="rId4"/>
    <sheet name="Sécurité" sheetId="36" r:id="rId5"/>
    <sheet name="Technique" sheetId="34" r:id="rId6"/>
    <sheet name="Chantier" sheetId="37" r:id="rId7"/>
    <sheet name="Audit" sheetId="33" r:id="rId8"/>
    <sheet name="Critical Points" sheetId="39" r:id="rId9"/>
    <sheet name="Data" sheetId="28" r:id="rId10"/>
  </sheets>
  <functionGroups builtInGroupCount="19"/>
  <externalReferences>
    <externalReference r:id="rId11"/>
    <externalReference r:id="rId12"/>
    <externalReference r:id="rId13"/>
    <externalReference r:id="rId14"/>
    <externalReference r:id="rId15"/>
  </externalReferences>
  <definedNames>
    <definedName name="_xlnm._FilterDatabase" localSheetId="7" hidden="1">Menu!$B$46:$G$46</definedName>
    <definedName name="_xlnm._FilterDatabase" localSheetId="0" hidden="1">Menu!$A$33:$K$45</definedName>
    <definedName name="Gestion">[1]Liste!$N$3:$N$4</definedName>
    <definedName name="Incidentstatus">[2]Liste!$V$3:$V$7</definedName>
    <definedName name="Incidenttype">[3]Liste!$U$3:$U$12</definedName>
    <definedName name="Investigation">[3]Liste!$T$3:$T$8</definedName>
    <definedName name="Item">[4]List!$A$2:$A$506</definedName>
    <definedName name="SO">[3]Liste!$Z$3:$Z$7</definedName>
    <definedName name="Type_of_MoC">[5]Feuil2!$C$2:$C$5</definedName>
    <definedName name="VESSELS">[3]Liste!$F$3:$F$33</definedName>
  </definedNames>
  <calcPr calcId="181029"/>
</workbook>
</file>

<file path=xl/calcChain.xml><?xml version="1.0" encoding="utf-8"?>
<calcChain xmlns="http://schemas.openxmlformats.org/spreadsheetml/2006/main">
  <c r="B9" i="36" l="1"/>
  <c r="B10" i="36"/>
  <c r="B11" i="36"/>
  <c r="B12" i="36"/>
  <c r="B13" i="36"/>
  <c r="B14" i="36"/>
  <c r="B15" i="36"/>
  <c r="B16" i="36"/>
  <c r="B17" i="36"/>
  <c r="B8" i="36"/>
  <c r="K37" i="29" l="1"/>
  <c r="L37" i="29"/>
  <c r="L39" i="29"/>
  <c r="M39" i="29"/>
  <c r="K41" i="29"/>
  <c r="L41" i="29"/>
  <c r="K43" i="29"/>
  <c r="L43" i="29"/>
  <c r="H47" i="29"/>
  <c r="I47" i="29"/>
  <c r="J37" i="29" l="1"/>
  <c r="K39" i="29"/>
  <c r="J39" i="29"/>
  <c r="J41" i="29"/>
  <c r="I41" i="29"/>
  <c r="H41" i="29"/>
  <c r="G41" i="29"/>
  <c r="F41" i="29"/>
  <c r="E41" i="29"/>
  <c r="D41" i="29"/>
  <c r="C41" i="29"/>
  <c r="B41" i="29"/>
  <c r="B43" i="29"/>
  <c r="C43" i="29"/>
  <c r="D43" i="29"/>
  <c r="E43" i="29"/>
  <c r="F43" i="29"/>
  <c r="G43" i="29"/>
  <c r="H43" i="29"/>
  <c r="I43" i="29"/>
  <c r="J43" i="29"/>
  <c r="I45" i="29"/>
  <c r="B45" i="29"/>
  <c r="C45" i="29"/>
  <c r="H45" i="29"/>
  <c r="D45" i="29"/>
  <c r="G45" i="29"/>
  <c r="G47" i="29"/>
  <c r="F47" i="29"/>
  <c r="E47" i="29"/>
  <c r="D47" i="29"/>
  <c r="C47" i="29"/>
  <c r="B47" i="29"/>
  <c r="B39" i="29"/>
  <c r="C35" i="29" l="1"/>
  <c r="E35" i="29" l="1"/>
  <c r="F35" i="29"/>
  <c r="D35" i="29"/>
  <c r="H39" i="29"/>
  <c r="I39" i="29"/>
  <c r="C39" i="29"/>
  <c r="F39" i="29"/>
  <c r="D39" i="29"/>
  <c r="E39" i="29"/>
  <c r="G39" i="29"/>
  <c r="J45" i="29" l="1"/>
  <c r="E23" i="37"/>
  <c r="D23" i="37"/>
  <c r="E22" i="37"/>
  <c r="D22" i="37"/>
  <c r="E21" i="37"/>
  <c r="D21" i="37"/>
  <c r="E20" i="37"/>
  <c r="D20" i="37"/>
  <c r="E19" i="37"/>
  <c r="D19" i="37"/>
  <c r="E18" i="37"/>
  <c r="D18" i="37"/>
  <c r="E17" i="37"/>
  <c r="D17" i="37"/>
  <c r="E16" i="37"/>
  <c r="D16" i="37"/>
  <c r="E15" i="37"/>
  <c r="D15" i="37"/>
  <c r="E14" i="37"/>
  <c r="D14" i="37"/>
  <c r="F45" i="29" l="1"/>
  <c r="E45" i="29"/>
  <c r="E34" i="29" l="1"/>
  <c r="D34" i="29"/>
  <c r="B34" i="29"/>
  <c r="B35" i="29"/>
  <c r="F34" i="29"/>
  <c r="C34" i="29"/>
</calcChain>
</file>

<file path=xl/sharedStrings.xml><?xml version="1.0" encoding="utf-8"?>
<sst xmlns="http://schemas.openxmlformats.org/spreadsheetml/2006/main" count="197" uniqueCount="71">
  <si>
    <t>Vessel</t>
  </si>
  <si>
    <t>type of lay-up</t>
  </si>
  <si>
    <t>expected area / port</t>
  </si>
  <si>
    <t>expected date of lay-up</t>
  </si>
  <si>
    <t>expected duration of lay-up</t>
  </si>
  <si>
    <t>progress</t>
  </si>
  <si>
    <t>to be transfered to FIM</t>
  </si>
  <si>
    <t>LAYS-UP TO COME</t>
  </si>
  <si>
    <t>BOURBON PERIDOT</t>
  </si>
  <si>
    <t>LAID-UP SINCE</t>
  </si>
  <si>
    <t>LAY-UP DURATION</t>
  </si>
  <si>
    <t>OPEX PER DAY STACKED : VP</t>
  </si>
  <si>
    <t>OPEX PER DAY STACKED : FCM</t>
  </si>
  <si>
    <t>PERSPECTIVES</t>
  </si>
  <si>
    <t>EXPECTED TIME OF REACTIVATION</t>
  </si>
  <si>
    <t>MANAGEMENT</t>
  </si>
  <si>
    <t>CLUSTER/PORT</t>
  </si>
  <si>
    <t>X</t>
  </si>
  <si>
    <t>fggg</t>
  </si>
  <si>
    <t>gggg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</si>
  <si>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</si>
  <si>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</si>
  <si>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</si>
  <si>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</si>
  <si>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</si>
  <si>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</si>
  <si>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</si>
  <si>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</si>
  <si>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</si>
  <si>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</si>
  <si>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Rapport hebdomadaire Maison</t>
  </si>
  <si>
    <t>Code maison</t>
  </si>
  <si>
    <t>Evenements principaux</t>
  </si>
  <si>
    <t>EQUIPE CONSTRUCTION</t>
  </si>
  <si>
    <t>Code Maison</t>
  </si>
  <si>
    <t>Points Critiques</t>
  </si>
  <si>
    <t>Inspection client</t>
  </si>
  <si>
    <t xml:space="preserve">Code maison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</si>
  <si>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</si>
  <si>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</si>
  <si>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</si>
  <si>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</si>
  <si>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</si>
  <si>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</si>
  <si>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</si>
  <si>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</si>
  <si>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</si>
  <si>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Points critiques</t>
  </si>
  <si>
    <t>Maison 31D</t>
  </si>
  <si>
    <t>Maison 31E</t>
  </si>
  <si>
    <t>Maison 31F</t>
  </si>
  <si>
    <t>Maison 31H</t>
  </si>
  <si>
    <t>Maison 32</t>
  </si>
  <si>
    <t>Maison 33</t>
  </si>
  <si>
    <t>Maison 34</t>
  </si>
  <si>
    <t>Maison 35</t>
  </si>
  <si>
    <t>Maison 36</t>
  </si>
  <si>
    <t>Maison FLEURS</t>
  </si>
  <si>
    <t>Chantier</t>
  </si>
  <si>
    <t>Matériel</t>
  </si>
  <si>
    <t>Sécurité</t>
  </si>
  <si>
    <t xml:space="preserve">Rapport heddomadaire Maison </t>
  </si>
  <si>
    <t>Evénements principaux</t>
  </si>
  <si>
    <t>Equipe construction</t>
  </si>
  <si>
    <t>Insespection client</t>
  </si>
  <si>
    <t>Technique</t>
  </si>
  <si>
    <t>Audit</t>
  </si>
  <si>
    <t>J</t>
  </si>
  <si>
    <t xml:space="preserve">Code Maison </t>
  </si>
  <si>
    <t>Maison 1</t>
  </si>
  <si>
    <t>Maison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</si>
</sst>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]_-;\-* #,##0.00\ [$€]_-;_-* &quot;-&quot;??\ [$€]_-;_-@_-"/>
    <numFmt numFmtId="165" formatCode="dd/mm/yyyy;@"/>
    <numFmt numFmtId="166" formatCode="[$$-409]#,##0.0"/>
    <numFmt numFmtId="167" formatCode="[$$-409]#,##0.0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2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10"/>
      <color theme="0"/>
      <name val="Arial"/>
      <family val="2"/>
    </font>
    <font>
      <sz val="14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Arial"/>
      <family val="2"/>
    </font>
    <font>
      <b/>
      <sz val="14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6"/>
      <name val="Arial"/>
      <family val="2"/>
    </font>
    <font>
      <sz val="10"/>
      <color rgb="FF00000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/>
        <bgColor theme="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theme="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theme="4"/>
      </patternFill>
    </fill>
    <fill>
      <patternFill patternType="solid">
        <fgColor theme="2"/>
        <bgColor theme="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C0C0C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medium">
        <color indexed="64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medium">
        <color indexed="64"/>
      </top>
      <bottom style="medium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164" fontId="2" fillId="0" borderId="0" applyFont="0" applyFill="0" applyBorder="0" applyAlignment="0" applyProtection="0"/>
    <xf numFmtId="0" fontId="5" fillId="0" borderId="1" applyNumberFormat="0" applyFill="0" applyAlignment="0" applyProtection="0"/>
    <xf numFmtId="0" fontId="4" fillId="0" borderId="0"/>
    <xf numFmtId="0" fontId="2" fillId="0" borderId="0"/>
    <xf numFmtId="0" fontId="1" fillId="0" borderId="0"/>
  </cellStyleXfs>
  <cellXfs count="1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5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0" fontId="9" fillId="0" borderId="0" xfId="0" applyFont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8" fillId="0" borderId="0" xfId="0" applyFont="1"/>
    <xf numFmtId="0" fontId="12" fillId="0" borderId="0" xfId="0" applyFont="1"/>
    <xf numFmtId="0" fontId="19" fillId="0" borderId="0" xfId="0" applyFont="1"/>
    <xf numFmtId="0" fontId="17" fillId="0" borderId="0" xfId="0" applyFont="1"/>
    <xf numFmtId="0" fontId="18" fillId="0" borderId="0" xfId="0" applyFont="1"/>
    <xf numFmtId="0" fontId="20" fillId="0" borderId="0" xfId="0" applyFont="1"/>
    <xf numFmtId="0" fontId="14" fillId="0" borderId="11" xfId="0" applyFont="1" applyBorder="1"/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4" fontId="10" fillId="0" borderId="0" xfId="0" applyNumberFormat="1" applyFont="1" applyAlignment="1">
      <alignment horizontal="center" vertical="center" wrapText="1"/>
    </xf>
    <xf numFmtId="0" fontId="24" fillId="0" borderId="0" xfId="0" applyFont="1"/>
    <xf numFmtId="0" fontId="0" fillId="0" borderId="0" xfId="0" applyAlignment="1">
      <alignment horizontal="center" vertical="center" wrapText="1"/>
    </xf>
    <xf numFmtId="0" fontId="22" fillId="8" borderId="11" xfId="0" applyFont="1" applyFill="1" applyBorder="1" applyAlignment="1">
      <alignment horizontal="center" vertical="center" wrapText="1"/>
    </xf>
    <xf numFmtId="0" fontId="0" fillId="9" borderId="0" xfId="0" applyFill="1"/>
    <xf numFmtId="0" fontId="8" fillId="9" borderId="0" xfId="0" applyFont="1" applyFill="1"/>
    <xf numFmtId="0" fontId="21" fillId="9" borderId="0" xfId="0" applyFont="1" applyFill="1"/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2" fontId="16" fillId="10" borderId="0" xfId="0" applyNumberFormat="1" applyFont="1" applyFill="1" applyBorder="1" applyAlignment="1">
      <alignment horizontal="center" vertical="center" wrapText="1"/>
    </xf>
    <xf numFmtId="166" fontId="16" fillId="10" borderId="0" xfId="0" applyNumberFormat="1" applyFont="1" applyFill="1" applyBorder="1" applyAlignment="1">
      <alignment horizontal="center" vertical="center" wrapText="1"/>
    </xf>
    <xf numFmtId="167" fontId="15" fillId="0" borderId="0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 wrapText="1"/>
    </xf>
    <xf numFmtId="167" fontId="11" fillId="0" borderId="0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2" fontId="16" fillId="10" borderId="2" xfId="0" applyNumberFormat="1" applyFont="1" applyFill="1" applyBorder="1" applyAlignment="1">
      <alignment horizontal="center" vertical="center" wrapText="1"/>
    </xf>
    <xf numFmtId="166" fontId="16" fillId="10" borderId="2" xfId="0" applyNumberFormat="1" applyFont="1" applyFill="1" applyBorder="1" applyAlignment="1">
      <alignment horizontal="center" vertical="center" wrapText="1"/>
    </xf>
    <xf numFmtId="167" fontId="15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3" xfId="0" applyBorder="1" applyAlignment="1">
      <alignment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0" xfId="0" applyFont="1"/>
    <xf numFmtId="0" fontId="19" fillId="0" borderId="0" xfId="0" applyFont="1" applyAlignment="1">
      <alignment wrapText="1"/>
    </xf>
    <xf numFmtId="0" fontId="2" fillId="9" borderId="0" xfId="0" applyFont="1" applyFill="1"/>
    <xf numFmtId="0" fontId="2" fillId="9" borderId="0" xfId="0" applyFont="1" applyFill="1" applyBorder="1" applyAlignment="1">
      <alignment wrapText="1"/>
    </xf>
    <xf numFmtId="0" fontId="0" fillId="9" borderId="7" xfId="0" applyFill="1" applyBorder="1"/>
    <xf numFmtId="0" fontId="7" fillId="11" borderId="19" xfId="0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0" fontId="2" fillId="11" borderId="14" xfId="0" applyFont="1" applyFill="1" applyBorder="1" applyAlignment="1">
      <alignment horizontal="center" vertical="center" wrapText="1"/>
    </xf>
    <xf numFmtId="14" fontId="2" fillId="11" borderId="14" xfId="0" applyNumberFormat="1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2" fontId="16" fillId="10" borderId="24" xfId="0" applyNumberFormat="1" applyFont="1" applyFill="1" applyBorder="1" applyAlignment="1">
      <alignment horizontal="center" vertical="center" wrapText="1"/>
    </xf>
    <xf numFmtId="166" fontId="16" fillId="10" borderId="24" xfId="0" applyNumberFormat="1" applyFont="1" applyFill="1" applyBorder="1" applyAlignment="1">
      <alignment horizontal="center" vertical="center" wrapText="1"/>
    </xf>
    <xf numFmtId="167" fontId="15" fillId="0" borderId="24" xfId="0" applyNumberFormat="1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6" fillId="12" borderId="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2" fillId="13" borderId="0" xfId="0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14" fontId="2" fillId="11" borderId="15" xfId="0" applyNumberFormat="1" applyFont="1" applyFill="1" applyBorder="1" applyAlignment="1">
      <alignment horizontal="center" vertical="center" wrapText="1"/>
    </xf>
    <xf numFmtId="0" fontId="2" fillId="14" borderId="0" xfId="0" applyFont="1" applyFill="1" applyAlignment="1">
      <alignment horizontal="center" vertical="center" wrapText="1"/>
    </xf>
    <xf numFmtId="0" fontId="22" fillId="14" borderId="33" xfId="0" applyFont="1" applyFill="1" applyBorder="1" applyAlignment="1">
      <alignment horizontal="center" vertical="center" wrapText="1"/>
    </xf>
    <xf numFmtId="0" fontId="14" fillId="14" borderId="34" xfId="0" applyFont="1" applyFill="1" applyBorder="1" applyAlignment="1">
      <alignment horizontal="center" vertical="center" wrapText="1"/>
    </xf>
    <xf numFmtId="0" fontId="14" fillId="14" borderId="35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0" fillId="11" borderId="0" xfId="0" applyFill="1"/>
    <xf numFmtId="0" fontId="18" fillId="0" borderId="37" xfId="0" applyFont="1" applyBorder="1"/>
    <xf numFmtId="0" fontId="0" fillId="0" borderId="37" xfId="0" applyBorder="1"/>
    <xf numFmtId="0" fontId="19" fillId="14" borderId="30" xfId="0" applyFont="1" applyFill="1" applyBorder="1" applyAlignment="1">
      <alignment wrapText="1"/>
    </xf>
    <xf numFmtId="0" fontId="26" fillId="14" borderId="3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11" borderId="14" xfId="0" applyFont="1" applyFill="1" applyBorder="1" applyAlignment="1">
      <alignment wrapText="1"/>
    </xf>
    <xf numFmtId="0" fontId="26" fillId="12" borderId="27" xfId="0" applyFont="1" applyFill="1" applyBorder="1" applyAlignment="1">
      <alignment horizontal="center" vertical="center" wrapText="1"/>
    </xf>
    <xf numFmtId="0" fontId="26" fillId="12" borderId="38" xfId="0" applyFont="1" applyFill="1" applyBorder="1" applyAlignment="1">
      <alignment horizontal="center" vertical="center" wrapText="1"/>
    </xf>
    <xf numFmtId="0" fontId="26" fillId="12" borderId="39" xfId="0" applyFont="1" applyFill="1" applyBorder="1" applyAlignment="1">
      <alignment horizontal="center" vertical="center" wrapText="1"/>
    </xf>
    <xf numFmtId="14" fontId="2" fillId="11" borderId="16" xfId="0" applyNumberFormat="1" applyFont="1" applyFill="1" applyBorder="1" applyAlignment="1">
      <alignment horizontal="center" vertical="center" wrapText="1"/>
    </xf>
    <xf numFmtId="0" fontId="2" fillId="11" borderId="16" xfId="0" applyNumberFormat="1" applyFont="1" applyFill="1" applyBorder="1" applyAlignment="1">
      <alignment horizontal="center" vertical="center" wrapText="1"/>
    </xf>
    <xf numFmtId="0" fontId="2" fillId="11" borderId="16" xfId="0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0" fontId="6" fillId="16" borderId="14" xfId="0" applyFont="1" applyFill="1" applyBorder="1" applyAlignment="1">
      <alignment horizontal="center" vertical="center" wrapText="1"/>
    </xf>
    <xf numFmtId="0" fontId="25" fillId="15" borderId="28" xfId="0" applyFont="1" applyFill="1" applyBorder="1" applyAlignment="1">
      <alignment horizontal="center" vertical="center" wrapText="1"/>
    </xf>
    <xf numFmtId="0" fontId="25" fillId="15" borderId="29" xfId="0" applyFont="1" applyFill="1" applyBorder="1" applyAlignment="1">
      <alignment horizontal="center" vertical="center" wrapText="1"/>
    </xf>
    <xf numFmtId="0" fontId="25" fillId="15" borderId="36" xfId="0" applyFont="1" applyFill="1" applyBorder="1" applyAlignment="1">
      <alignment horizontal="center" vertical="center" wrapText="1"/>
    </xf>
    <xf numFmtId="0" fontId="6" fillId="15" borderId="20" xfId="0" applyFont="1" applyFill="1" applyBorder="1" applyAlignment="1">
      <alignment horizontal="center" vertical="center" wrapText="1"/>
    </xf>
    <xf numFmtId="0" fontId="6" fillId="15" borderId="15" xfId="0" applyFont="1" applyFill="1" applyBorder="1" applyAlignment="1">
      <alignment horizontal="center" vertical="center" wrapText="1"/>
    </xf>
    <xf numFmtId="0" fontId="6" fillId="15" borderId="18" xfId="0" applyFont="1" applyFill="1" applyBorder="1" applyAlignment="1">
      <alignment horizontal="center" vertical="center" wrapText="1"/>
    </xf>
    <xf numFmtId="0" fontId="6" fillId="15" borderId="22" xfId="0" applyFont="1" applyFill="1" applyBorder="1" applyAlignment="1">
      <alignment horizontal="center" vertical="center" wrapText="1"/>
    </xf>
    <xf numFmtId="0" fontId="6" fillId="16" borderId="11" xfId="0" applyFont="1" applyFill="1" applyBorder="1" applyAlignment="1">
      <alignment horizontal="center" vertical="center" wrapText="1"/>
    </xf>
    <xf numFmtId="0" fontId="6" fillId="16" borderId="31" xfId="0" applyFont="1" applyFill="1" applyBorder="1" applyAlignment="1">
      <alignment horizontal="center" vertical="center" wrapText="1"/>
    </xf>
    <xf numFmtId="0" fontId="6" fillId="12" borderId="32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15" borderId="32" xfId="0" applyFont="1" applyFill="1" applyBorder="1" applyAlignment="1">
      <alignment horizontal="center" vertical="center" wrapText="1"/>
    </xf>
    <xf numFmtId="0" fontId="28" fillId="17" borderId="9" xfId="0" applyFont="1" applyFill="1" applyBorder="1" applyAlignment="1">
      <alignment horizontal="center" vertical="center" wrapText="1"/>
    </xf>
    <xf numFmtId="0" fontId="28" fillId="17" borderId="10" xfId="0" applyFont="1" applyFill="1" applyBorder="1" applyAlignment="1">
      <alignment horizontal="center" vertical="center" wrapText="1"/>
    </xf>
    <xf numFmtId="0" fontId="28" fillId="17" borderId="12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0" fillId="0" borderId="14" xfId="0" applyBorder="1"/>
    <xf numFmtId="0" fontId="22" fillId="8" borderId="40" xfId="0" applyFont="1" applyFill="1" applyBorder="1" applyAlignment="1">
      <alignment horizontal="center" vertical="center" wrapText="1"/>
    </xf>
    <xf numFmtId="0" fontId="0" fillId="0" borderId="44" xfId="0" applyBorder="1"/>
    <xf numFmtId="0" fontId="0" fillId="0" borderId="46" xfId="0" applyBorder="1"/>
    <xf numFmtId="0" fontId="0" fillId="0" borderId="47" xfId="0" applyBorder="1"/>
    <xf numFmtId="0" fontId="22" fillId="15" borderId="41" xfId="0" applyFont="1" applyFill="1" applyBorder="1" applyAlignment="1">
      <alignment horizontal="center" vertical="center" wrapText="1"/>
    </xf>
    <xf numFmtId="0" fontId="22" fillId="15" borderId="42" xfId="0" applyFont="1" applyFill="1" applyBorder="1" applyAlignment="1">
      <alignment horizontal="center" vertical="center" wrapText="1"/>
    </xf>
    <xf numFmtId="0" fontId="14" fillId="18" borderId="43" xfId="0" applyFont="1" applyFill="1" applyBorder="1"/>
    <xf numFmtId="0" fontId="14" fillId="18" borderId="45" xfId="0" applyFont="1" applyFill="1" applyBorder="1"/>
    <xf numFmtId="0" fontId="29" fillId="0" borderId="0" xfId="0" applyFont="1"/>
    <xf numFmtId="0" fontId="27" fillId="9" borderId="0" xfId="0" applyFont="1" applyFill="1" applyAlignment="1">
      <alignment horizontal="center" vertical="center"/>
    </xf>
    <xf numFmtId="0" fontId="7" fillId="11" borderId="7" xfId="0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 wrapText="1"/>
    </xf>
    <xf numFmtId="0" fontId="6" fillId="12" borderId="0" xfId="0" applyFont="1" applyFill="1" applyBorder="1" applyAlignment="1">
      <alignment horizontal="center" vertical="center" wrapText="1"/>
    </xf>
    <xf numFmtId="0" fontId="6" fillId="12" borderId="17" xfId="0" applyFont="1" applyFill="1" applyBorder="1" applyAlignment="1">
      <alignment horizontal="center" vertical="center" wrapText="1"/>
    </xf>
    <xf numFmtId="0" fontId="6" fillId="15" borderId="17" xfId="0" applyFont="1" applyFill="1" applyBorder="1" applyAlignment="1">
      <alignment horizontal="center" vertical="center" wrapText="1"/>
    </xf>
    <xf numFmtId="0" fontId="6" fillId="15" borderId="0" xfId="0" applyFont="1" applyFill="1" applyBorder="1" applyAlignment="1">
      <alignment horizontal="center" vertical="center" wrapText="1"/>
    </xf>
    <xf numFmtId="0" fontId="6" fillId="15" borderId="26" xfId="0" applyFont="1" applyFill="1" applyBorder="1" applyAlignment="1">
      <alignment horizontal="center" vertical="center" wrapText="1"/>
    </xf>
    <xf numFmtId="0" fontId="6" fillId="15" borderId="23" xfId="0" applyFont="1" applyFill="1" applyBorder="1" applyAlignment="1">
      <alignment horizontal="center" vertical="center" wrapText="1"/>
    </xf>
    <xf numFmtId="0" fontId="6" fillId="12" borderId="21" xfId="0" applyFont="1" applyFill="1" applyBorder="1" applyAlignment="1">
      <alignment horizontal="center" vertical="center" wrapText="1"/>
    </xf>
    <xf numFmtId="0" fontId="6" fillId="12" borderId="16" xfId="0" applyFont="1" applyFill="1" applyBorder="1" applyAlignment="1">
      <alignment horizontal="center" vertical="center" wrapText="1"/>
    </xf>
    <xf numFmtId="0" fontId="6" fillId="15" borderId="21" xfId="0" applyFont="1" applyFill="1" applyBorder="1" applyAlignment="1">
      <alignment horizontal="center" vertical="center" wrapText="1"/>
    </xf>
    <xf numFmtId="0" fontId="6" fillId="12" borderId="23" xfId="0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2" fillId="19" borderId="0" xfId="0" applyFont="1" applyFill="1" applyAlignment="1">
      <alignment wrapText="1"/>
    </xf>
    <xf numFmtId="0" fontId="0" fillId="20" borderId="0" xfId="0" applyFill="1"/>
    <xf numFmtId="14" fontId="2" fillId="0" borderId="0" xfId="0" applyNumberFormat="1" applyFont="1"/>
    <xf numFmtId="0" fontId="0" fillId="20" borderId="0" xfId="0" applyFill="1" applyAlignment="1">
      <alignment horizontal="center"/>
    </xf>
    <xf numFmtId="0" fontId="2" fillId="20" borderId="0" xfId="0" applyFont="1" applyFill="1" applyAlignment="1">
      <alignment horizontal="center"/>
    </xf>
    <xf numFmtId="0" fontId="2" fillId="0" borderId="0" xfId="0" applyFont="1" applyAlignment="1">
      <alignment wrapText="1"/>
    </xf>
  </cellXfs>
  <cellStyles count="12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Euro" xfId="7" xr:uid="{00000000-0005-0000-0000-000006000000}"/>
    <cellStyle name="Normal" xfId="0" builtinId="0"/>
    <cellStyle name="Normal 2" xfId="9" xr:uid="{00000000-0005-0000-0000-000008000000}"/>
    <cellStyle name="Normal 2 2" xfId="10" xr:uid="{00000000-0005-0000-0000-000009000000}"/>
    <cellStyle name="Normal 3" xfId="11" xr:uid="{00000000-0005-0000-0000-00000A000000}"/>
    <cellStyle name="Total" xfId="8" builtinId="25" customBuiltin="1"/>
  </cellStyles>
  <dxfs count="41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[$$-409]#,##0.0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6" formatCode="[$$-409]#,##0.0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2" formatCode="0.00"/>
      <fill>
        <patternFill patternType="solid">
          <fgColor indexed="64"/>
          <bgColor theme="0" tint="-0.499984740745262"/>
        </patternFill>
      </fill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/>
        </patternFill>
      </fill>
      <alignment horizontal="center" vertical="center" textRotation="0" wrapText="1" indent="0" justifyLastLine="0" shrinkToFit="0" readingOrder="0"/>
    </dxf>
    <dxf>
      <numFmt numFmtId="19" formatCode="dd/mm/yyyy"/>
    </dxf>
    <dxf>
      <numFmt numFmtId="19" formatCode="dd/mm/yyyy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C0C0C"/>
      <color rgb="FF66FFFF"/>
      <color rgb="FFCCECFF"/>
      <color rgb="FF009900"/>
      <color rgb="FF00CC00"/>
      <color rgb="FF0000FF"/>
      <color rgb="FF00FF00"/>
      <color rgb="FF99FF66"/>
      <color rgb="FFFEBC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Chantier!A1"/><Relationship Id="rId3" Type="http://schemas.openxmlformats.org/officeDocument/2006/relationships/hyperlink" Target="#'Equipe construction'!A1"/><Relationship Id="rId7" Type="http://schemas.openxmlformats.org/officeDocument/2006/relationships/hyperlink" Target="#Technique!A1"/><Relationship Id="rId2" Type="http://schemas.openxmlformats.org/officeDocument/2006/relationships/hyperlink" Target="#'Inspection client'!A1"/><Relationship Id="rId1" Type="http://schemas.openxmlformats.org/officeDocument/2006/relationships/hyperlink" Target="#'Evenements principaux'!A1"/><Relationship Id="rId6" Type="http://schemas.openxmlformats.org/officeDocument/2006/relationships/hyperlink" Target="#S&#233;curit&#233;!A1"/><Relationship Id="rId5" Type="http://schemas.openxmlformats.org/officeDocument/2006/relationships/image" Target="../media/image1.png"/><Relationship Id="rId4" Type="http://schemas.openxmlformats.org/officeDocument/2006/relationships/hyperlink" Target="#'Critical Points'!A1"/><Relationship Id="rId9" Type="http://schemas.openxmlformats.org/officeDocument/2006/relationships/hyperlink" Target="#Audit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53662</xdr:rowOff>
    </xdr:from>
    <xdr:to>
      <xdr:col>0</xdr:col>
      <xdr:colOff>1395212</xdr:colOff>
      <xdr:row>8</xdr:row>
      <xdr:rowOff>13415</xdr:rowOff>
    </xdr:to>
    <xdr:sp macro="" textlink="">
      <xdr:nvSpPr>
        <xdr:cNvPr id="5" name="Rectangl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64683" y="778099"/>
          <a:ext cx="2039156" cy="952499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Evenements</a:t>
          </a:r>
          <a:r>
            <a:rPr lang="fr-FR" sz="2000" b="1" baseline="0"/>
            <a:t> principaux </a:t>
          </a:r>
          <a:endParaRPr lang="fr-FR" sz="2000" b="1"/>
        </a:p>
      </xdr:txBody>
    </xdr:sp>
    <xdr:clientData/>
  </xdr:twoCellAnchor>
  <xdr:twoCellAnchor>
    <xdr:from>
      <xdr:col>0</xdr:col>
      <xdr:colOff>0</xdr:colOff>
      <xdr:row>14</xdr:row>
      <xdr:rowOff>147570</xdr:rowOff>
    </xdr:from>
    <xdr:to>
      <xdr:col>0</xdr:col>
      <xdr:colOff>1448872</xdr:colOff>
      <xdr:row>19</xdr:row>
      <xdr:rowOff>120740</xdr:rowOff>
    </xdr:to>
    <xdr:sp macro="" textlink="">
      <xdr:nvSpPr>
        <xdr:cNvPr id="7" name="Rectangl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4682" y="2830669"/>
          <a:ext cx="2092817" cy="778099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Inspection client</a:t>
          </a:r>
        </a:p>
      </xdr:txBody>
    </xdr:sp>
    <xdr:clientData/>
  </xdr:twoCellAnchor>
  <xdr:twoCellAnchor>
    <xdr:from>
      <xdr:col>0</xdr:col>
      <xdr:colOff>0</xdr:colOff>
      <xdr:row>8</xdr:row>
      <xdr:rowOff>134153</xdr:rowOff>
    </xdr:from>
    <xdr:to>
      <xdr:col>0</xdr:col>
      <xdr:colOff>1422041</xdr:colOff>
      <xdr:row>13</xdr:row>
      <xdr:rowOff>120739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51267" y="1851336"/>
          <a:ext cx="2079401" cy="791516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Equipe</a:t>
          </a:r>
          <a:r>
            <a:rPr lang="fr-FR" sz="2000" b="1" baseline="0"/>
            <a:t> construction</a:t>
          </a:r>
          <a:endParaRPr lang="fr-FR" sz="2000" b="1"/>
        </a:p>
      </xdr:txBody>
    </xdr:sp>
    <xdr:clientData/>
  </xdr:twoCellAnchor>
  <xdr:twoCellAnchor>
    <xdr:from>
      <xdr:col>0</xdr:col>
      <xdr:colOff>0</xdr:colOff>
      <xdr:row>21</xdr:row>
      <xdr:rowOff>13416</xdr:rowOff>
    </xdr:from>
    <xdr:to>
      <xdr:col>0</xdr:col>
      <xdr:colOff>1435459</xdr:colOff>
      <xdr:row>26</xdr:row>
      <xdr:rowOff>13415</xdr:rowOff>
    </xdr:to>
    <xdr:sp macro="" textlink="">
      <xdr:nvSpPr>
        <xdr:cNvPr id="3" name="Rectangle 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78099" y="3823416"/>
          <a:ext cx="2065987" cy="804929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Points</a:t>
          </a:r>
          <a:r>
            <a:rPr lang="fr-FR" sz="1800" b="1" baseline="0"/>
            <a:t> Critiques</a:t>
          </a:r>
          <a:endParaRPr lang="fr-FR" sz="1800" b="1"/>
        </a:p>
      </xdr:txBody>
    </xdr:sp>
    <xdr:clientData/>
  </xdr:twoCellAnchor>
  <xdr:twoCellAnchor editAs="oneCell">
    <xdr:from>
      <xdr:col>0</xdr:col>
      <xdr:colOff>1650104</xdr:colOff>
      <xdr:row>3</xdr:row>
      <xdr:rowOff>195063</xdr:rowOff>
    </xdr:from>
    <xdr:to>
      <xdr:col>4</xdr:col>
      <xdr:colOff>318046</xdr:colOff>
      <xdr:row>24</xdr:row>
      <xdr:rowOff>80523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58731" y="919500"/>
          <a:ext cx="6663576" cy="3453981"/>
        </a:xfrm>
        <a:prstGeom prst="rect">
          <a:avLst/>
        </a:prstGeom>
      </xdr:spPr>
    </xdr:pic>
    <xdr:clientData/>
  </xdr:twoCellAnchor>
  <xdr:twoCellAnchor>
    <xdr:from>
      <xdr:col>3</xdr:col>
      <xdr:colOff>1556198</xdr:colOff>
      <xdr:row>4</xdr:row>
      <xdr:rowOff>93908</xdr:rowOff>
    </xdr:from>
    <xdr:to>
      <xdr:col>4</xdr:col>
      <xdr:colOff>1730599</xdr:colOff>
      <xdr:row>10</xdr:row>
      <xdr:rowOff>26831</xdr:rowOff>
    </xdr:to>
    <xdr:sp macro="" textlink="">
      <xdr:nvSpPr>
        <xdr:cNvPr id="10" name="Rectangl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894473" y="1167147"/>
          <a:ext cx="2240387" cy="898839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2000" b="1"/>
            <a:t>Sécurité</a:t>
          </a:r>
        </a:p>
        <a:p>
          <a:pPr algn="ctr"/>
          <a:endParaRPr lang="fr-FR" sz="2000" b="1"/>
        </a:p>
      </xdr:txBody>
    </xdr:sp>
    <xdr:clientData/>
  </xdr:twoCellAnchor>
  <xdr:twoCellAnchor>
    <xdr:from>
      <xdr:col>3</xdr:col>
      <xdr:colOff>1542781</xdr:colOff>
      <xdr:row>10</xdr:row>
      <xdr:rowOff>160985</xdr:rowOff>
    </xdr:from>
    <xdr:to>
      <xdr:col>4</xdr:col>
      <xdr:colOff>1690351</xdr:colOff>
      <xdr:row>16</xdr:row>
      <xdr:rowOff>40245</xdr:rowOff>
    </xdr:to>
    <xdr:sp macro="" textlink="">
      <xdr:nvSpPr>
        <xdr:cNvPr id="9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881056" y="2200140"/>
          <a:ext cx="2213556" cy="845175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Technique</a:t>
          </a:r>
        </a:p>
      </xdr:txBody>
    </xdr:sp>
    <xdr:clientData/>
  </xdr:twoCellAnchor>
  <xdr:twoCellAnchor>
    <xdr:from>
      <xdr:col>3</xdr:col>
      <xdr:colOff>1556196</xdr:colOff>
      <xdr:row>17</xdr:row>
      <xdr:rowOff>107324</xdr:rowOff>
    </xdr:from>
    <xdr:to>
      <xdr:col>4</xdr:col>
      <xdr:colOff>1703765</xdr:colOff>
      <xdr:row>23</xdr:row>
      <xdr:rowOff>13415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894471" y="3273380"/>
          <a:ext cx="2213555" cy="872007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Chantier</a:t>
          </a:r>
        </a:p>
      </xdr:txBody>
    </xdr:sp>
    <xdr:clientData/>
  </xdr:twoCellAnchor>
  <xdr:twoCellAnchor>
    <xdr:from>
      <xdr:col>0</xdr:col>
      <xdr:colOff>1717182</xdr:colOff>
      <xdr:row>22</xdr:row>
      <xdr:rowOff>67077</xdr:rowOff>
    </xdr:from>
    <xdr:to>
      <xdr:col>1</xdr:col>
      <xdr:colOff>1220810</xdr:colOff>
      <xdr:row>27</xdr:row>
      <xdr:rowOff>80493</xdr:rowOff>
    </xdr:to>
    <xdr:sp macro="" textlink="">
      <xdr:nvSpPr>
        <xdr:cNvPr id="13" name="Rectangle 12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3125809" y="4038063"/>
          <a:ext cx="1784262" cy="818345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AUDIT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1144679</xdr:colOff>
      <xdr:row>2</xdr:row>
      <xdr:rowOff>37779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333375"/>
          <a:ext cx="1792379" cy="695004"/>
        </a:xfrm>
        <a:prstGeom prst="rect">
          <a:avLst/>
        </a:prstGeom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36635</xdr:colOff>
      <xdr:row>2</xdr:row>
      <xdr:rowOff>85481</xdr:rowOff>
    </xdr:from>
    <xdr:to>
      <xdr:col>2</xdr:col>
      <xdr:colOff>599587</xdr:colOff>
      <xdr:row>7</xdr:row>
      <xdr:rowOff>97693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93750" y="402981"/>
          <a:ext cx="2260356" cy="952500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a:rPr>
            <a:t>Back</a:t>
          </a:r>
          <a:endParaRPr lang="fr-FR" sz="1800" b="1"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66675</xdr:rowOff>
    </xdr:from>
    <xdr:to>
      <xdr:col>2</xdr:col>
      <xdr:colOff>142875</xdr:colOff>
      <xdr:row>4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7625" y="66675"/>
          <a:ext cx="1943100" cy="742950"/>
        </a:xfrm>
        <a:prstGeom prst="rect">
          <a:avLst/>
        </a:prstGeom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Back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95250</xdr:rowOff>
    </xdr:from>
    <xdr:to>
      <xdr:col>2</xdr:col>
      <xdr:colOff>866775</xdr:colOff>
      <xdr:row>4</xdr:row>
      <xdr:rowOff>777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" y="257175"/>
          <a:ext cx="2114550" cy="819927"/>
        </a:xfrm>
        <a:prstGeom prst="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2</xdr:col>
      <xdr:colOff>588545</xdr:colOff>
      <xdr:row>3</xdr:row>
      <xdr:rowOff>133350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428625"/>
          <a:ext cx="2112545" cy="819150"/>
        </a:xfrm>
        <a:prstGeom prst="rect">
          <a:avLst/>
        </a:prstGeom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723900</xdr:colOff>
          <xdr:row>5</xdr:row>
          <xdr:rowOff>161925</xdr:rowOff>
        </xdr:from>
        <xdr:to>
          <xdr:col>13</xdr:col>
          <xdr:colOff>161925</xdr:colOff>
          <xdr:row>7</xdr:row>
          <xdr:rowOff>142875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552450</xdr:colOff>
          <xdr:row>14</xdr:row>
          <xdr:rowOff>104775</xdr:rowOff>
        </xdr:from>
        <xdr:to>
          <xdr:col>12</xdr:col>
          <xdr:colOff>723900</xdr:colOff>
          <xdr:row>18</xdr:row>
          <xdr:rowOff>114300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5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38100</xdr:rowOff>
    </xdr:from>
    <xdr:to>
      <xdr:col>2</xdr:col>
      <xdr:colOff>481720</xdr:colOff>
      <xdr:row>4</xdr:row>
      <xdr:rowOff>47625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2475" y="361950"/>
          <a:ext cx="2329570" cy="904875"/>
        </a:xfrm>
        <a:prstGeom prst="rect">
          <a:avLst/>
        </a:prstGeom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  <xdr:twoCellAnchor editAs="oneCell">
    <xdr:from>
      <xdr:col>3</xdr:col>
      <xdr:colOff>428625</xdr:colOff>
      <xdr:row>23</xdr:row>
      <xdr:rowOff>123824</xdr:rowOff>
    </xdr:from>
    <xdr:to>
      <xdr:col>6</xdr:col>
      <xdr:colOff>190500</xdr:colOff>
      <xdr:row>32</xdr:row>
      <xdr:rowOff>152399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43450" y="5915024"/>
          <a:ext cx="2990850" cy="14954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</xdr:col>
      <xdr:colOff>506504</xdr:colOff>
      <xdr:row>4</xdr:row>
      <xdr:rowOff>9204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57325" y="904875"/>
          <a:ext cx="1792379" cy="695004"/>
        </a:xfrm>
        <a:prstGeom prst="rect">
          <a:avLst/>
        </a:prstGeom>
        <a:ln>
          <a:solidFill>
            <a:schemeClr val="bg1"/>
          </a:solidFill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301557</xdr:colOff>
      <xdr:row>3</xdr:row>
      <xdr:rowOff>152400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25" y="333375"/>
          <a:ext cx="1863657" cy="723900"/>
        </a:xfrm>
        <a:prstGeom prst="rect">
          <a:avLst/>
        </a:prstGeom>
        <a:ln>
          <a:solidFill>
            <a:schemeClr val="bg1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hub.bourbon-online.com/workspaces/fleet_management/Documents/WRU/SUBSEA/WRU%20Subsea%20-%202019%20wXX%20-%20TO%20BE%20UPDATE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mostert/Desktop/MARINE%20I/WRU%20Marine%20I%20-%202018%20wXX%20-%20TO%20BE%20UPDATED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mostert/Desktop/MARINE%20II/WRU%20MARINE%20II%20-%202018%20wXX%20To%20Be%20Updated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VID%202018\OVIQ%20follow%20up%20-%20BX%20512%20-%2002-11-2018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Section%207%20Management%20of%20change\BOS-FRM-06.0005-ver.01%20-%20Management%20of%20change%20Regist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 Unit"/>
      <sheetName val="P&amp;L"/>
      <sheetName val="Last Week Feedback"/>
      <sheetName val="HSE Summary"/>
      <sheetName val="HSE OVERVIEW"/>
      <sheetName val="LTIR"/>
      <sheetName val="LTI"/>
      <sheetName val="TRI"/>
      <sheetName val="B-Safe Cards"/>
      <sheetName val="Hazard Hunt"/>
      <sheetName val="Drills"/>
      <sheetName val="Pub Incident"/>
      <sheetName val="INCIDENT"/>
      <sheetName val="AUDIT-INSPECTION"/>
      <sheetName val="OVIQ"/>
      <sheetName val="Date OVID Ins"/>
      <sheetName val="Security Summary"/>
      <sheetName val="Fleet Summary"/>
      <sheetName val="Crewing Summary"/>
      <sheetName val="Financial"/>
      <sheetName val="FLEET OVERVIEW"/>
      <sheetName val="YTD"/>
      <sheetName val="Cost Analysis"/>
      <sheetName val="CFF"/>
      <sheetName val="CFF DATABASE"/>
      <sheetName val="Suppliers"/>
      <sheetName val="CREWING OVERVIEW"/>
      <sheetName val="POB MENU"/>
      <sheetName val="BOS Officers"/>
      <sheetName val="Planning"/>
      <sheetName val="Crewing Issues"/>
      <sheetName val="Review"/>
      <sheetName val="Referents"/>
      <sheetName val="FLEET ALLOCATION"/>
      <sheetName val="MPR"/>
      <sheetName val="Commercial"/>
      <sheetName val="Operational"/>
      <sheetName val="LAY UP"/>
      <sheetName val="OPEX Stacked"/>
      <sheetName val="ODA Bourbon Crew"/>
      <sheetName val="CEPR"/>
      <sheetName val="Overlap (duration)"/>
      <sheetName val="Overlap (cost)"/>
      <sheetName val="Turnover"/>
      <sheetName val="TRIR"/>
      <sheetName val="Technical"/>
      <sheetName val="Vessel Specifications"/>
      <sheetName val="GT"/>
      <sheetName val="Direct Cost"/>
      <sheetName val="FLEET OPM"/>
      <sheetName val="TOTAL POB"/>
      <sheetName val="BOS Employees"/>
      <sheetName val="BOURBON CREW"/>
      <sheetName val="EXT CATERING"/>
      <sheetName val="TRAINEES"/>
      <sheetName val="ROV"/>
      <sheetName val="OTHER PEOPLE"/>
      <sheetName val="CALCULATION"/>
      <sheetName val="FLEET UTR"/>
      <sheetName val="FLEET TAR"/>
      <sheetName val="FLEET AWD"/>
      <sheetName val="POOL"/>
      <sheetName val="Liste"/>
      <sheetName val="GT2"/>
      <sheetName val="OP Margin"/>
      <sheetName val="EBITDAR"/>
      <sheetName val="EBITDA"/>
      <sheetName val="EBIT"/>
      <sheetName val="LISTE (2)"/>
      <sheetName val="Vessel Ty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2">
          <cell r="A12" t="str">
            <v>Value</v>
          </cell>
          <cell r="B12" t="str">
            <v>Étiquettes de colonnes</v>
          </cell>
        </row>
        <row r="13">
          <cell r="A13" t="str">
            <v>Indicators</v>
          </cell>
          <cell r="B13" t="str">
            <v>Calendar 2018</v>
          </cell>
        </row>
        <row r="14">
          <cell r="A14" t="str">
            <v>Africa</v>
          </cell>
          <cell r="B14">
            <v>-1170.5981121280045</v>
          </cell>
        </row>
        <row r="15">
          <cell r="A15" t="str">
            <v>Cameroon, Republic of</v>
          </cell>
          <cell r="B15">
            <v>-1223.6461139106775</v>
          </cell>
        </row>
        <row r="16">
          <cell r="A16" t="str">
            <v>LIMBE</v>
          </cell>
          <cell r="B16">
            <v>-1223.6461139106775</v>
          </cell>
        </row>
        <row r="17">
          <cell r="A17" t="str">
            <v>BOURBON HARMONIE</v>
          </cell>
          <cell r="B17">
            <v>-1333.7388638151178</v>
          </cell>
        </row>
        <row r="18">
          <cell r="A18" t="str">
            <v>BOURBON HERMES</v>
          </cell>
          <cell r="B18">
            <v>-530.69930986170687</v>
          </cell>
        </row>
        <row r="19">
          <cell r="A19" t="str">
            <v>BOURBON LIBERTY 110</v>
          </cell>
          <cell r="B19">
            <v>-2460.5166357871508</v>
          </cell>
        </row>
        <row r="20">
          <cell r="A20" t="str">
            <v>Congo, Republic of the</v>
          </cell>
          <cell r="B20">
            <v>-2096.8992734639578</v>
          </cell>
        </row>
        <row r="21">
          <cell r="A21" t="str">
            <v>POINTE NOIRE</v>
          </cell>
          <cell r="B21">
            <v>-2096.8992734639578</v>
          </cell>
        </row>
        <row r="22">
          <cell r="A22" t="str">
            <v>SURFER 326</v>
          </cell>
          <cell r="B22">
            <v>-2096.8992734639578</v>
          </cell>
        </row>
        <row r="23">
          <cell r="A23" t="str">
            <v>Cote d'Ivoire, Republic of</v>
          </cell>
          <cell r="B23">
            <v>-1114.1159984917792</v>
          </cell>
        </row>
        <row r="24">
          <cell r="A24" t="str">
            <v>ABIDJAN</v>
          </cell>
          <cell r="B24">
            <v>-1114.1159984917792</v>
          </cell>
        </row>
        <row r="25">
          <cell r="A25" t="str">
            <v>BOURBON BISON</v>
          </cell>
          <cell r="B25">
            <v>-650.69554597737238</v>
          </cell>
        </row>
        <row r="26">
          <cell r="A26" t="str">
            <v>BOURBON CROWN</v>
          </cell>
          <cell r="B26">
            <v>-898.58888416551849</v>
          </cell>
        </row>
        <row r="27">
          <cell r="A27" t="str">
            <v>BOURBON EVOLUTION 801 (EX UNGUNDJA)</v>
          </cell>
          <cell r="B27">
            <v>-12557.683253603804</v>
          </cell>
        </row>
        <row r="28">
          <cell r="A28" t="str">
            <v>BOURBON EVOLUTION 803</v>
          </cell>
          <cell r="B28">
            <v>-3350.5144437487538</v>
          </cell>
        </row>
        <row r="29">
          <cell r="A29" t="str">
            <v>BOURBON HEMERA</v>
          </cell>
          <cell r="B29">
            <v>-964.99306487807655</v>
          </cell>
        </row>
        <row r="30">
          <cell r="A30" t="str">
            <v>BOURBON HERA</v>
          </cell>
          <cell r="B30">
            <v>-1145.265990633096</v>
          </cell>
        </row>
        <row r="31">
          <cell r="A31" t="str">
            <v>BOURBON JADE</v>
          </cell>
          <cell r="B31">
            <v>-1391.6104235398054</v>
          </cell>
        </row>
        <row r="32">
          <cell r="A32" t="str">
            <v>BOURBON LIBERTY 201</v>
          </cell>
          <cell r="B32">
            <v>-751.21148406777252</v>
          </cell>
        </row>
        <row r="33">
          <cell r="A33" t="str">
            <v>BOURBON OCEANE</v>
          </cell>
          <cell r="B33">
            <v>-1422.289333967364</v>
          </cell>
        </row>
        <row r="34">
          <cell r="A34" t="str">
            <v>BOURBON SIROCCO</v>
          </cell>
          <cell r="B34">
            <v>-410.08382895477803</v>
          </cell>
        </row>
        <row r="35">
          <cell r="A35" t="str">
            <v>KEMBA</v>
          </cell>
          <cell r="B35">
            <v>-1057.8756466552002</v>
          </cell>
        </row>
        <row r="36">
          <cell r="A36" t="str">
            <v>SURF EXPRESS</v>
          </cell>
          <cell r="B36">
            <v>-510.29456743280548</v>
          </cell>
        </row>
        <row r="37">
          <cell r="A37" t="str">
            <v>Egypt, Arab Republic of</v>
          </cell>
          <cell r="B37">
            <v>-3586.0846859267394</v>
          </cell>
        </row>
        <row r="38">
          <cell r="A38" t="str">
            <v>ALEXANDRIA</v>
          </cell>
          <cell r="B38">
            <v>-3586.0846859267394</v>
          </cell>
        </row>
        <row r="39">
          <cell r="A39" t="str">
            <v>BOURBON LIBERTY 233</v>
          </cell>
          <cell r="B39">
            <v>-3586.0846859267394</v>
          </cell>
        </row>
        <row r="40">
          <cell r="A40" t="str">
            <v>Ghana, Republic of</v>
          </cell>
          <cell r="B40">
            <v>-935.14217156089569</v>
          </cell>
        </row>
        <row r="41">
          <cell r="A41" t="str">
            <v>SEKONDI</v>
          </cell>
          <cell r="B41">
            <v>-935.14217156089569</v>
          </cell>
        </row>
        <row r="42">
          <cell r="A42" t="str">
            <v>BOURBON HIMALYA</v>
          </cell>
          <cell r="B42">
            <v>-935.14217156089569</v>
          </cell>
        </row>
        <row r="43">
          <cell r="A43" t="str">
            <v>Asia</v>
          </cell>
          <cell r="B43">
            <v>-1638.7851549145175</v>
          </cell>
        </row>
        <row r="44">
          <cell r="A44" t="str">
            <v>Indonesia, Republic of</v>
          </cell>
          <cell r="B44">
            <v>-3992.6485892114902</v>
          </cell>
        </row>
        <row r="45">
          <cell r="A45" t="str">
            <v>BATAM ISLAND</v>
          </cell>
          <cell r="B45">
            <v>-3992.6485892114902</v>
          </cell>
        </row>
        <row r="46">
          <cell r="A46" t="str">
            <v>BOURBON EVOLUTION 807</v>
          </cell>
          <cell r="B46">
            <v>-3992.6485892114902</v>
          </cell>
        </row>
        <row r="47">
          <cell r="A47" t="str">
            <v>United Arab Emirates</v>
          </cell>
          <cell r="B47">
            <v>-602.00264487352047</v>
          </cell>
        </row>
        <row r="48">
          <cell r="A48" t="str">
            <v>RAS AL KHAIMAH</v>
          </cell>
          <cell r="B48">
            <v>-602.00264487352047</v>
          </cell>
        </row>
        <row r="49">
          <cell r="A49" t="str">
            <v>BOURBON ALADIN</v>
          </cell>
          <cell r="B49">
            <v>-602.00264487352047</v>
          </cell>
        </row>
        <row r="50">
          <cell r="A50" t="str">
            <v>Vietnam, Socialist Republic of</v>
          </cell>
          <cell r="B50">
            <v>-1151.0568001297136</v>
          </cell>
        </row>
        <row r="51">
          <cell r="A51" t="str">
            <v>HO CHI MINH CITY</v>
          </cell>
          <cell r="B51">
            <v>-1151.0568001297136</v>
          </cell>
        </row>
        <row r="52">
          <cell r="A52" t="str">
            <v>BOURBON CALIMA</v>
          </cell>
          <cell r="B52">
            <v>-1024.4862147497142</v>
          </cell>
        </row>
        <row r="53">
          <cell r="A53" t="str">
            <v>BOURBON MARAAMU</v>
          </cell>
          <cell r="B53">
            <v>-1315.7893710514218</v>
          </cell>
        </row>
        <row r="54">
          <cell r="A54" t="str">
            <v>Europe</v>
          </cell>
          <cell r="B54">
            <v>-5759.8538621164798</v>
          </cell>
        </row>
        <row r="55">
          <cell r="A55" t="str">
            <v>Spain, Kingdom of</v>
          </cell>
          <cell r="B55">
            <v>-5759.8538621164798</v>
          </cell>
        </row>
        <row r="56">
          <cell r="A56" t="str">
            <v>VIGO</v>
          </cell>
          <cell r="B56">
            <v>-5759.8538621164798</v>
          </cell>
        </row>
        <row r="57">
          <cell r="A57" t="str">
            <v>BOURBON EMERALD</v>
          </cell>
          <cell r="B57">
            <v>-5759.8538621164798</v>
          </cell>
        </row>
        <row r="58">
          <cell r="A58" t="str">
            <v>N/A</v>
          </cell>
          <cell r="B58">
            <v>-1972.219796997183</v>
          </cell>
        </row>
        <row r="59">
          <cell r="A59" t="str">
            <v>N/A</v>
          </cell>
          <cell r="B59">
            <v>-1972.219796997183</v>
          </cell>
        </row>
        <row r="60">
          <cell r="A60" t="str">
            <v>N/A</v>
          </cell>
          <cell r="B60">
            <v>-1972.2197969971833</v>
          </cell>
        </row>
        <row r="61">
          <cell r="A61" t="str">
            <v>BOURBON ATLAS</v>
          </cell>
          <cell r="B61">
            <v>-2821.8775554042386</v>
          </cell>
        </row>
        <row r="62">
          <cell r="A62" t="str">
            <v>BOURBON EXPLORER 502</v>
          </cell>
          <cell r="B62">
            <v>-3697.0688162505207</v>
          </cell>
        </row>
        <row r="63">
          <cell r="A63" t="str">
            <v>BOURBON EXPLORER 509</v>
          </cell>
          <cell r="B63">
            <v>-5110.4477048176686</v>
          </cell>
        </row>
        <row r="64">
          <cell r="A64" t="str">
            <v>BOURBON HARMATTAN</v>
          </cell>
          <cell r="B64">
            <v>-1590.0536073304575</v>
          </cell>
        </row>
        <row r="65">
          <cell r="A65" t="str">
            <v>BOURBON LIBERTY 105</v>
          </cell>
          <cell r="B65">
            <v>-5791.9063875614993</v>
          </cell>
        </row>
        <row r="66">
          <cell r="A66" t="str">
            <v>BOURBON LIBERTY 218</v>
          </cell>
          <cell r="B66">
            <v>-4018.0544358677721</v>
          </cell>
        </row>
        <row r="67">
          <cell r="A67" t="str">
            <v>BOURBON LIBERTY 223</v>
          </cell>
          <cell r="B67">
            <v>-3710.9301639978903</v>
          </cell>
        </row>
        <row r="68">
          <cell r="A68" t="str">
            <v>BOURBON MELTEM</v>
          </cell>
          <cell r="B68">
            <v>-1217.2111843580403</v>
          </cell>
        </row>
        <row r="69">
          <cell r="A69" t="str">
            <v>BOURBON PEARL</v>
          </cell>
          <cell r="B69">
            <v>-1631.9810562931239</v>
          </cell>
        </row>
        <row r="70">
          <cell r="A70" t="str">
            <v>N'DUVA</v>
          </cell>
          <cell r="B70">
            <v>-897.95776282040515</v>
          </cell>
        </row>
        <row r="71">
          <cell r="A71" t="str">
            <v>SURFER 325</v>
          </cell>
          <cell r="B71">
            <v>-156.31826525123648</v>
          </cell>
        </row>
        <row r="72">
          <cell r="A72" t="str">
            <v>ULYSSE</v>
          </cell>
          <cell r="B72">
            <v>-954.27439099695607</v>
          </cell>
        </row>
        <row r="73">
          <cell r="A73" t="str">
            <v>VISSOLELA</v>
          </cell>
          <cell r="B73">
            <v>-6636.274655506013</v>
          </cell>
        </row>
        <row r="74">
          <cell r="A74" t="str">
            <v>North America</v>
          </cell>
          <cell r="B74">
            <v>-1029.1393206526204</v>
          </cell>
        </row>
        <row r="75">
          <cell r="A75" t="str">
            <v>Mexico, United Mexican States</v>
          </cell>
          <cell r="B75">
            <v>-896.76188354783562</v>
          </cell>
        </row>
        <row r="76">
          <cell r="A76" t="str">
            <v>BOURBON LIBERTY 207</v>
          </cell>
          <cell r="B76">
            <v>-896.76188354783562</v>
          </cell>
        </row>
        <row r="77">
          <cell r="A77" t="str">
            <v>Netherlands Antilles</v>
          </cell>
          <cell r="B77">
            <v>-1161.5167577574055</v>
          </cell>
        </row>
        <row r="78">
          <cell r="A78" t="str">
            <v>WILLEMSTAD, CURACAO</v>
          </cell>
          <cell r="B78">
            <v>-1161.5167577574055</v>
          </cell>
        </row>
        <row r="79">
          <cell r="A79" t="str">
            <v>BOURBON LIBERTY 119</v>
          </cell>
          <cell r="B79">
            <v>-1161.5167577574055</v>
          </cell>
        </row>
        <row r="80">
          <cell r="A80" t="str">
            <v>Total général</v>
          </cell>
          <cell r="B80">
            <v>-1480.6331124657549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3">
          <cell r="N3" t="str">
            <v>FM</v>
          </cell>
        </row>
        <row r="4">
          <cell r="N4" t="str">
            <v>FIM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 Unit"/>
      <sheetName val="P&amp;L"/>
      <sheetName val="Last Week Feedback"/>
      <sheetName val="HSE Summary"/>
      <sheetName val="HSE OVERVIEW"/>
      <sheetName val="LTIR"/>
      <sheetName val="LTI"/>
      <sheetName val="TRI"/>
      <sheetName val="B-Safe Cards"/>
      <sheetName val="Hazard Hunt"/>
      <sheetName val="Drills"/>
      <sheetName val="Pub Incident"/>
      <sheetName val="INCIDENT"/>
      <sheetName val="AUDIT-INSPECTION"/>
      <sheetName val="OVIQ"/>
      <sheetName val="Date OVID Ins"/>
      <sheetName val="Security Summary"/>
      <sheetName val="Fleet Summary"/>
      <sheetName val="Crewing Summary"/>
      <sheetName val="Financial"/>
      <sheetName val="FLEET OVERVIEW"/>
      <sheetName val="YTD"/>
      <sheetName val="Cost Analysis"/>
      <sheetName val="CFF"/>
      <sheetName val="CFF DATABASE"/>
      <sheetName val="Suppliers"/>
      <sheetName val="CREWING OVERVIEW"/>
      <sheetName val="POB MENU"/>
      <sheetName val="BOS Officers"/>
      <sheetName val="Planning"/>
      <sheetName val="Crewing Issues"/>
      <sheetName val="Review"/>
      <sheetName val="Referents"/>
      <sheetName val="FLEET ALLOCATION"/>
      <sheetName val="MPR"/>
      <sheetName val="Commercial"/>
      <sheetName val="Operational"/>
      <sheetName val="LAY UP"/>
      <sheetName val="OPEX Stacked"/>
      <sheetName val="ODA Bourbon Crew"/>
      <sheetName val="CEPR"/>
      <sheetName val="Overlap (duration)"/>
      <sheetName val="Overlap (cost)"/>
      <sheetName val="Turnover"/>
      <sheetName val="TRIR"/>
      <sheetName val="Technical"/>
      <sheetName val="Vessel Specifications"/>
      <sheetName val="GT"/>
      <sheetName val="Direct Cost"/>
      <sheetName val="FLEET OPM"/>
      <sheetName val="TOTAL POB"/>
      <sheetName val="BOS Employees"/>
      <sheetName val="BOURBON CREW"/>
      <sheetName val="EXT CATERING"/>
      <sheetName val="TRAINEES"/>
      <sheetName val="ROV"/>
      <sheetName val="OTHER PEOPLE"/>
      <sheetName val="CALCULATION"/>
      <sheetName val="FLEET UTR"/>
      <sheetName val="FLEET TAR"/>
      <sheetName val="FLEET AWD"/>
      <sheetName val="POOL"/>
      <sheetName val="Liste"/>
      <sheetName val="GT2"/>
      <sheetName val="OP Margin"/>
      <sheetName val="EBITDAR"/>
      <sheetName val="EBITDA"/>
      <sheetName val="EBIT"/>
      <sheetName val="LISTE (2)"/>
      <sheetName val="Vessel Type"/>
      <sheetName val="WRU Marine I - 2018 wXX - TO BE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3">
          <cell r="V3" t="str">
            <v>Draft</v>
          </cell>
        </row>
        <row r="4">
          <cell r="V4" t="str">
            <v>Final Classification Pre Agreed</v>
          </cell>
        </row>
        <row r="5">
          <cell r="V5" t="str">
            <v>Final Classification Found</v>
          </cell>
        </row>
        <row r="6">
          <cell r="V6" t="str">
            <v>Corrective action to be implemented</v>
          </cell>
        </row>
        <row r="7">
          <cell r="V7" t="str">
            <v>Case Closed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 Unit"/>
      <sheetName val="P&amp;L"/>
      <sheetName val="Last Week Feedback"/>
      <sheetName val="HSE Summary"/>
      <sheetName val="HSE OVERVIEW"/>
      <sheetName val="LTIR"/>
      <sheetName val="LTI"/>
      <sheetName val="TRI"/>
      <sheetName val="B-Safe Cards"/>
      <sheetName val="Hazard Hunt"/>
      <sheetName val="Drills"/>
      <sheetName val="Pub Incident"/>
      <sheetName val="INCIDENT"/>
      <sheetName val="AUDIT-INSPECTION"/>
      <sheetName val="OVIQ"/>
      <sheetName val="Date OVID Ins"/>
      <sheetName val="Security Summary"/>
      <sheetName val="Fleet Summary"/>
      <sheetName val="Crewing Summary"/>
      <sheetName val="Financial"/>
      <sheetName val="FLEET OVERVIEW"/>
      <sheetName val="YTD"/>
      <sheetName val="Cost Analysis"/>
      <sheetName val="CFF"/>
      <sheetName val="CFF DATABASE"/>
      <sheetName val="Suppliers"/>
      <sheetName val="CREWING OVERVIEW"/>
      <sheetName val="POB MENU"/>
      <sheetName val="BOS Officers"/>
      <sheetName val="Planning"/>
      <sheetName val="Crewing Issues"/>
      <sheetName val="Review"/>
      <sheetName val="Referents"/>
      <sheetName val="FLEET ALLOCATION"/>
      <sheetName val="MPR"/>
      <sheetName val="Commercial"/>
      <sheetName val="Operational"/>
      <sheetName val="LAY UP"/>
      <sheetName val="OPEX Stacked"/>
      <sheetName val="ODA Bourbon Crew"/>
      <sheetName val="CEPR"/>
      <sheetName val="Overlap (duration)"/>
      <sheetName val="Overlap (cost)"/>
      <sheetName val="Turnover"/>
      <sheetName val="TRIR"/>
      <sheetName val="Technical"/>
      <sheetName val="Vessel Specifications"/>
      <sheetName val="GT"/>
      <sheetName val="Direct Cost"/>
      <sheetName val="FLEET OPM"/>
      <sheetName val="TOTAL POB"/>
      <sheetName val="BOS Employees"/>
      <sheetName val="BOURBON CREW"/>
      <sheetName val="EXT CATERING"/>
      <sheetName val="TRAINEES"/>
      <sheetName val="ROV"/>
      <sheetName val="OTHER PEOPLE"/>
      <sheetName val="CALCULATION"/>
      <sheetName val="FLEET UTR"/>
      <sheetName val="FLEET TAR"/>
      <sheetName val="FLEET AWD"/>
      <sheetName val="POOL"/>
      <sheetName val="Liste"/>
      <sheetName val="GT2"/>
      <sheetName val="OP Margin"/>
      <sheetName val="EBITDAR"/>
      <sheetName val="EBITDA"/>
      <sheetName val="EBIT"/>
      <sheetName val="LISTE (2)"/>
      <sheetName val="Vessel Typ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>
        <row r="3">
          <cell r="F3" t="str">
            <v>ANTENOR</v>
          </cell>
          <cell r="T3" t="str">
            <v>Not required</v>
          </cell>
          <cell r="U3" t="str">
            <v>Breach of conduct</v>
          </cell>
          <cell r="Z3" t="str">
            <v>I - OUT OF ORDER</v>
          </cell>
        </row>
        <row r="4">
          <cell r="F4" t="str">
            <v>ASTERIE</v>
          </cell>
          <cell r="T4" t="str">
            <v>Required by Bourbon</v>
          </cell>
          <cell r="U4" t="str">
            <v>Collision</v>
          </cell>
          <cell r="Z4" t="str">
            <v>II - NOT AVAILABLE</v>
          </cell>
        </row>
        <row r="5">
          <cell r="F5" t="str">
            <v>BOURBON ATLANTIDE</v>
          </cell>
          <cell r="T5" t="str">
            <v>Required by client</v>
          </cell>
          <cell r="U5" t="str">
            <v>Damage to assets</v>
          </cell>
          <cell r="Z5" t="str">
            <v>III - DOWNGRADED</v>
          </cell>
        </row>
        <row r="6">
          <cell r="F6" t="str">
            <v>BOURBON EXPLORER 502</v>
          </cell>
          <cell r="T6" t="str">
            <v>In progress</v>
          </cell>
          <cell r="U6" t="str">
            <v>Damage to the environment</v>
          </cell>
          <cell r="Z6" t="str">
            <v>IV - AVAILABLE WITH OUTSTANDING</v>
          </cell>
        </row>
        <row r="7">
          <cell r="F7" t="str">
            <v>BOURBON EXPLORER 504</v>
          </cell>
          <cell r="T7" t="str">
            <v>Waiting for review</v>
          </cell>
          <cell r="U7" t="str">
            <v>Personal Injury (Bourbon)</v>
          </cell>
        </row>
        <row r="8">
          <cell r="F8" t="str">
            <v>BOURBON EXPLORER 506</v>
          </cell>
          <cell r="T8" t="str">
            <v xml:space="preserve">Sent </v>
          </cell>
          <cell r="U8" t="str">
            <v>Personal Injury (Non Bourbon)</v>
          </cell>
        </row>
        <row r="9">
          <cell r="F9" t="str">
            <v>BOURBON EXPLORER 508</v>
          </cell>
          <cell r="U9" t="str">
            <v>Near Miss</v>
          </cell>
        </row>
        <row r="10">
          <cell r="F10" t="str">
            <v>BOURBON EXPLORER 509</v>
          </cell>
          <cell r="U10" t="str">
            <v>Work related illness</v>
          </cell>
        </row>
        <row r="11">
          <cell r="F11" t="str">
            <v>BOURBON EXPLORER 510</v>
          </cell>
          <cell r="U11" t="str">
            <v>Non Work related illness</v>
          </cell>
        </row>
        <row r="12">
          <cell r="F12" t="str">
            <v>BOURBON EXPLORER 511</v>
          </cell>
          <cell r="U12" t="str">
            <v>Non Work related injury</v>
          </cell>
        </row>
        <row r="13">
          <cell r="F13" t="str">
            <v>BOURBON EXPLORER 512</v>
          </cell>
        </row>
        <row r="14">
          <cell r="F14" t="str">
            <v>BOURBON EXPLORER 516</v>
          </cell>
        </row>
        <row r="15">
          <cell r="F15" t="str">
            <v>BOURBON EXPLORER 517</v>
          </cell>
        </row>
        <row r="16">
          <cell r="F16" t="str">
            <v>BOURBON EXPLORER 518</v>
          </cell>
        </row>
        <row r="17">
          <cell r="F17" t="str">
            <v>BOURBON EXPLORER 519</v>
          </cell>
        </row>
        <row r="18">
          <cell r="F18" t="str">
            <v>BOURBON HARMONIE</v>
          </cell>
        </row>
        <row r="19">
          <cell r="F19" t="str">
            <v>BOURBON HELIOS</v>
          </cell>
        </row>
        <row r="20">
          <cell r="F20" t="str">
            <v>BOURBON HEMERA</v>
          </cell>
        </row>
        <row r="21">
          <cell r="F21" t="str">
            <v>BOURBON HERA</v>
          </cell>
        </row>
        <row r="22">
          <cell r="F22" t="str">
            <v>BOURBON HERMES</v>
          </cell>
        </row>
        <row r="23">
          <cell r="F23" t="str">
            <v>BOURBON HIMALYA</v>
          </cell>
        </row>
        <row r="24">
          <cell r="F24" t="str">
            <v>BOURBON LIBERTY 105</v>
          </cell>
        </row>
        <row r="25">
          <cell r="F25" t="str">
            <v>BOURBON LIBERTY 110</v>
          </cell>
        </row>
        <row r="26">
          <cell r="F26" t="str">
            <v>BOURBON LIBERTY 119</v>
          </cell>
        </row>
        <row r="27">
          <cell r="F27" t="str">
            <v>BOURBON RUBY</v>
          </cell>
        </row>
        <row r="28">
          <cell r="F28" t="str">
            <v>N'DUVA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IQ"/>
      <sheetName val="Check List"/>
      <sheetName val="List"/>
      <sheetName val="Findings"/>
    </sheetNames>
    <sheetDataSet>
      <sheetData sheetId="0"/>
      <sheetData sheetId="1"/>
      <sheetData sheetId="2">
        <row r="2">
          <cell r="A2" t="str">
            <v>1.1.15</v>
          </cell>
        </row>
        <row r="3">
          <cell r="A3" t="str">
            <v>10.1.1</v>
          </cell>
        </row>
        <row r="4">
          <cell r="A4" t="str">
            <v>10.1.9</v>
          </cell>
        </row>
        <row r="5">
          <cell r="A5" t="str">
            <v>10.1.10</v>
          </cell>
        </row>
        <row r="6">
          <cell r="A6" t="str">
            <v>10.1.11</v>
          </cell>
        </row>
        <row r="7">
          <cell r="A7" t="str">
            <v>10.1.2</v>
          </cell>
        </row>
        <row r="8">
          <cell r="A8" t="str">
            <v>10.1.3</v>
          </cell>
        </row>
        <row r="9">
          <cell r="A9" t="str">
            <v>10.1.6</v>
          </cell>
        </row>
        <row r="10">
          <cell r="A10" t="str">
            <v>10.1.8</v>
          </cell>
        </row>
        <row r="11">
          <cell r="A11" t="str">
            <v>10.2.1</v>
          </cell>
        </row>
        <row r="12">
          <cell r="A12" t="str">
            <v>10.2.2</v>
          </cell>
        </row>
        <row r="13">
          <cell r="A13" t="str">
            <v>10.2.3</v>
          </cell>
        </row>
        <row r="14">
          <cell r="A14" t="str">
            <v>10.2.4</v>
          </cell>
        </row>
        <row r="15">
          <cell r="A15" t="str">
            <v>11.1.1</v>
          </cell>
        </row>
        <row r="16">
          <cell r="A16" t="str">
            <v>11.1.11</v>
          </cell>
        </row>
        <row r="17">
          <cell r="A17" t="str">
            <v>11.1.12</v>
          </cell>
        </row>
        <row r="18">
          <cell r="A18" t="str">
            <v>11.2.1</v>
          </cell>
        </row>
        <row r="19">
          <cell r="A19" t="str">
            <v>11.1.2</v>
          </cell>
        </row>
        <row r="20">
          <cell r="A20" t="str">
            <v>11.1.3</v>
          </cell>
        </row>
        <row r="21">
          <cell r="A21" t="str">
            <v>11.1.5</v>
          </cell>
        </row>
        <row r="22">
          <cell r="A22" t="str">
            <v>11.2.4</v>
          </cell>
        </row>
        <row r="23">
          <cell r="A23" t="str">
            <v>11.1.7</v>
          </cell>
        </row>
        <row r="24">
          <cell r="A24" t="str">
            <v>11.1.8</v>
          </cell>
        </row>
        <row r="25">
          <cell r="A25" t="str">
            <v>11.1.9</v>
          </cell>
        </row>
        <row r="26">
          <cell r="A26" t="str">
            <v>11.1.10</v>
          </cell>
        </row>
        <row r="27">
          <cell r="A27" t="str">
            <v>11.3.1</v>
          </cell>
        </row>
        <row r="28">
          <cell r="A28" t="str">
            <v>11.3.2</v>
          </cell>
        </row>
        <row r="29">
          <cell r="A29" t="str">
            <v>11.3.3</v>
          </cell>
        </row>
        <row r="30">
          <cell r="A30" t="str">
            <v>11.4.1</v>
          </cell>
        </row>
        <row r="31">
          <cell r="A31" t="str">
            <v>11.4.10</v>
          </cell>
        </row>
        <row r="32">
          <cell r="A32" t="str">
            <v>11.4.11</v>
          </cell>
        </row>
        <row r="33">
          <cell r="A33" t="str">
            <v>11.4.12</v>
          </cell>
        </row>
        <row r="34">
          <cell r="A34" t="str">
            <v>11.4.13</v>
          </cell>
        </row>
        <row r="35">
          <cell r="A35" t="str">
            <v>11.4.14</v>
          </cell>
        </row>
        <row r="36">
          <cell r="A36" t="str">
            <v>11.4.15</v>
          </cell>
        </row>
        <row r="37">
          <cell r="A37" t="str">
            <v>11.4.16</v>
          </cell>
        </row>
        <row r="38">
          <cell r="A38" t="str">
            <v>11.4.17</v>
          </cell>
        </row>
        <row r="39">
          <cell r="A39" t="str">
            <v>11.4.18</v>
          </cell>
        </row>
        <row r="40">
          <cell r="A40" t="str">
            <v>11.4.19</v>
          </cell>
        </row>
        <row r="41">
          <cell r="A41" t="str">
            <v>11.4.2</v>
          </cell>
        </row>
        <row r="42">
          <cell r="A42" t="str">
            <v>11.4.20</v>
          </cell>
        </row>
        <row r="43">
          <cell r="A43" t="str">
            <v>11.4.21</v>
          </cell>
        </row>
        <row r="44">
          <cell r="A44" t="str">
            <v>11.4.22</v>
          </cell>
        </row>
        <row r="45">
          <cell r="A45" t="str">
            <v>11.4.23</v>
          </cell>
        </row>
        <row r="46">
          <cell r="A46" t="str">
            <v>11.4.24</v>
          </cell>
        </row>
        <row r="47">
          <cell r="A47" t="str">
            <v>11.4.25</v>
          </cell>
        </row>
        <row r="48">
          <cell r="A48" t="str">
            <v>11.4.3</v>
          </cell>
        </row>
        <row r="49">
          <cell r="A49" t="str">
            <v>11.4.4</v>
          </cell>
        </row>
        <row r="50">
          <cell r="A50" t="str">
            <v>11.4.5</v>
          </cell>
        </row>
        <row r="51">
          <cell r="A51" t="str">
            <v>11.4.6</v>
          </cell>
        </row>
        <row r="52">
          <cell r="A52" t="str">
            <v>11.4.7</v>
          </cell>
        </row>
        <row r="53">
          <cell r="A53" t="str">
            <v>11.4.8</v>
          </cell>
        </row>
        <row r="54">
          <cell r="A54" t="str">
            <v>11.4.9</v>
          </cell>
        </row>
        <row r="55">
          <cell r="A55" t="str">
            <v>11.5.1</v>
          </cell>
        </row>
        <row r="56">
          <cell r="A56" t="str">
            <v>11.5.2</v>
          </cell>
        </row>
        <row r="57">
          <cell r="A57" t="str">
            <v>11.5.3</v>
          </cell>
        </row>
        <row r="58">
          <cell r="A58" t="str">
            <v>11.5.4</v>
          </cell>
        </row>
        <row r="59">
          <cell r="A59" t="str">
            <v>11.5.5</v>
          </cell>
        </row>
        <row r="60">
          <cell r="A60" t="str">
            <v>11.5.6</v>
          </cell>
        </row>
        <row r="61">
          <cell r="A61" t="str">
            <v>11.5.7</v>
          </cell>
        </row>
        <row r="62">
          <cell r="A62" t="str">
            <v>11.5.8</v>
          </cell>
        </row>
        <row r="63">
          <cell r="A63" t="str">
            <v>11.6.1</v>
          </cell>
        </row>
        <row r="64">
          <cell r="A64" t="str">
            <v>11.6.10</v>
          </cell>
        </row>
        <row r="65">
          <cell r="A65" t="str">
            <v>11.6.2</v>
          </cell>
        </row>
        <row r="66">
          <cell r="A66" t="str">
            <v>11.6.3</v>
          </cell>
        </row>
        <row r="67">
          <cell r="A67" t="str">
            <v>11.6.4</v>
          </cell>
        </row>
        <row r="68">
          <cell r="A68" t="str">
            <v>11.6.5</v>
          </cell>
        </row>
        <row r="69">
          <cell r="A69" t="str">
            <v>11.6.6</v>
          </cell>
        </row>
        <row r="70">
          <cell r="A70" t="str">
            <v>11.6.7</v>
          </cell>
        </row>
        <row r="71">
          <cell r="A71" t="str">
            <v>11.6.8</v>
          </cell>
        </row>
        <row r="72">
          <cell r="A72" t="str">
            <v>12.1.1</v>
          </cell>
        </row>
        <row r="73">
          <cell r="A73" t="str">
            <v>12.1.10</v>
          </cell>
        </row>
        <row r="74">
          <cell r="A74" t="str">
            <v>12.1.11</v>
          </cell>
        </row>
        <row r="75">
          <cell r="A75" t="str">
            <v>12.1.12</v>
          </cell>
        </row>
        <row r="76">
          <cell r="A76" t="str">
            <v>12.1.13</v>
          </cell>
        </row>
        <row r="77">
          <cell r="A77" t="str">
            <v>12.1.2</v>
          </cell>
        </row>
        <row r="78">
          <cell r="A78" t="str">
            <v>12.1.3</v>
          </cell>
        </row>
        <row r="79">
          <cell r="A79" t="str">
            <v>12.1.4</v>
          </cell>
        </row>
        <row r="80">
          <cell r="A80" t="str">
            <v>12.1.5</v>
          </cell>
        </row>
        <row r="81">
          <cell r="A81" t="str">
            <v>12.1.6</v>
          </cell>
        </row>
        <row r="82">
          <cell r="A82" t="str">
            <v>12.1.7</v>
          </cell>
        </row>
        <row r="83">
          <cell r="A83" t="str">
            <v>12.1.8</v>
          </cell>
        </row>
        <row r="84">
          <cell r="A84" t="str">
            <v>12.1.9</v>
          </cell>
        </row>
        <row r="85">
          <cell r="A85" t="str">
            <v>12.2.1</v>
          </cell>
        </row>
        <row r="86">
          <cell r="A86" t="str">
            <v>12.2.2</v>
          </cell>
        </row>
        <row r="87">
          <cell r="A87" t="str">
            <v>12.3.1</v>
          </cell>
        </row>
        <row r="88">
          <cell r="A88" t="str">
            <v>12.3.2</v>
          </cell>
        </row>
        <row r="89">
          <cell r="A89" t="str">
            <v>12.4.1</v>
          </cell>
        </row>
        <row r="90">
          <cell r="A90" t="str">
            <v>12.4.9</v>
          </cell>
        </row>
        <row r="91">
          <cell r="A91" t="str">
            <v>12.4.10</v>
          </cell>
        </row>
        <row r="92">
          <cell r="A92" t="str">
            <v>12.4.11</v>
          </cell>
        </row>
        <row r="93">
          <cell r="A93" t="str">
            <v>12.4.2</v>
          </cell>
        </row>
        <row r="94">
          <cell r="A94" t="str">
            <v>12.4.3</v>
          </cell>
        </row>
        <row r="95">
          <cell r="A95" t="str">
            <v>12.4.4</v>
          </cell>
        </row>
        <row r="96">
          <cell r="A96" t="str">
            <v>12.4.5</v>
          </cell>
        </row>
        <row r="97">
          <cell r="A97" t="str">
            <v>12.4.6</v>
          </cell>
        </row>
        <row r="98">
          <cell r="A98" t="str">
            <v>12.4.7</v>
          </cell>
        </row>
        <row r="99">
          <cell r="A99" t="str">
            <v>12.4.8</v>
          </cell>
        </row>
        <row r="100">
          <cell r="A100" t="str">
            <v>14.1.1</v>
          </cell>
        </row>
        <row r="101">
          <cell r="A101" t="str">
            <v>14.1.2</v>
          </cell>
        </row>
        <row r="102">
          <cell r="A102" t="str">
            <v>14.1.3</v>
          </cell>
        </row>
        <row r="103">
          <cell r="A103" t="str">
            <v>14.1.4</v>
          </cell>
        </row>
        <row r="104">
          <cell r="A104" t="str">
            <v>14.2.1</v>
          </cell>
        </row>
        <row r="105">
          <cell r="A105" t="str">
            <v>14.2.2</v>
          </cell>
        </row>
        <row r="106">
          <cell r="A106" t="str">
            <v>14.2.3</v>
          </cell>
        </row>
        <row r="107">
          <cell r="A107" t="str">
            <v>14.2.4</v>
          </cell>
        </row>
        <row r="108">
          <cell r="A108" t="str">
            <v>14.3.1</v>
          </cell>
        </row>
        <row r="109">
          <cell r="A109" t="str">
            <v>14.3.2</v>
          </cell>
        </row>
        <row r="110">
          <cell r="A110" t="str">
            <v>14.3.3</v>
          </cell>
        </row>
        <row r="111">
          <cell r="A111" t="str">
            <v>14.3.4</v>
          </cell>
        </row>
        <row r="112">
          <cell r="A112" t="str">
            <v>14.4.2</v>
          </cell>
        </row>
        <row r="113">
          <cell r="A113" t="str">
            <v>14.4.4</v>
          </cell>
        </row>
        <row r="114">
          <cell r="A114" t="str">
            <v>14.5.2</v>
          </cell>
        </row>
        <row r="115">
          <cell r="A115" t="str">
            <v>14.5.3</v>
          </cell>
        </row>
        <row r="116">
          <cell r="A116" t="str">
            <v>14.5.5</v>
          </cell>
        </row>
        <row r="117">
          <cell r="A117" t="str">
            <v>15.1.1</v>
          </cell>
        </row>
        <row r="118">
          <cell r="A118" t="str">
            <v>15.2.12</v>
          </cell>
        </row>
        <row r="119">
          <cell r="A119" t="str">
            <v>15.2.13</v>
          </cell>
        </row>
        <row r="120">
          <cell r="A120" t="str">
            <v>15.1.3</v>
          </cell>
        </row>
        <row r="121">
          <cell r="A121" t="str">
            <v>15.1.14</v>
          </cell>
        </row>
        <row r="122">
          <cell r="A122" t="str">
            <v>15.1.15</v>
          </cell>
        </row>
        <row r="123">
          <cell r="A123" t="str">
            <v>15.1.18</v>
          </cell>
        </row>
        <row r="124">
          <cell r="A124" t="str">
            <v>15.1.2</v>
          </cell>
        </row>
        <row r="125">
          <cell r="A125" t="str">
            <v>15.1.12</v>
          </cell>
        </row>
        <row r="126">
          <cell r="A126" t="str">
            <v>15.1.11</v>
          </cell>
        </row>
        <row r="127">
          <cell r="A127" t="str">
            <v>15.2.9</v>
          </cell>
        </row>
        <row r="128">
          <cell r="A128" t="str">
            <v>15.1.6</v>
          </cell>
        </row>
        <row r="129">
          <cell r="A129" t="str">
            <v>15.2.1</v>
          </cell>
        </row>
        <row r="130">
          <cell r="A130" t="str">
            <v>15.2.8</v>
          </cell>
        </row>
        <row r="131">
          <cell r="A131" t="str">
            <v>15.2.11</v>
          </cell>
        </row>
        <row r="132">
          <cell r="A132" t="str">
            <v>15.2.12</v>
          </cell>
        </row>
        <row r="133">
          <cell r="A133" t="str">
            <v>15.2.13</v>
          </cell>
        </row>
        <row r="134">
          <cell r="A134" t="str">
            <v>15.3.14</v>
          </cell>
        </row>
        <row r="135">
          <cell r="A135" t="str">
            <v>15.2.15</v>
          </cell>
        </row>
        <row r="136">
          <cell r="A136" t="str">
            <v>15.2.2</v>
          </cell>
        </row>
        <row r="137">
          <cell r="A137" t="str">
            <v>15.2.3</v>
          </cell>
        </row>
        <row r="138">
          <cell r="A138" t="str">
            <v>15.2.4</v>
          </cell>
        </row>
        <row r="139">
          <cell r="A139" t="str">
            <v>15.2.5</v>
          </cell>
        </row>
        <row r="140">
          <cell r="A140" t="str">
            <v>15.2.6</v>
          </cell>
        </row>
        <row r="141">
          <cell r="A141" t="str">
            <v>15.2.7</v>
          </cell>
        </row>
        <row r="142">
          <cell r="A142" t="str">
            <v>15.2.9</v>
          </cell>
        </row>
        <row r="143">
          <cell r="A143" t="str">
            <v>15.2.10</v>
          </cell>
        </row>
        <row r="144">
          <cell r="A144" t="str">
            <v>15.3.1</v>
          </cell>
        </row>
        <row r="145">
          <cell r="A145" t="str">
            <v>15.3.9</v>
          </cell>
        </row>
        <row r="146">
          <cell r="A146" t="str">
            <v>15.3.10</v>
          </cell>
        </row>
        <row r="147">
          <cell r="A147" t="str">
            <v>15.3.11</v>
          </cell>
        </row>
        <row r="148">
          <cell r="A148" t="str">
            <v>15.3.12</v>
          </cell>
        </row>
        <row r="149">
          <cell r="A149" t="str">
            <v>15.3.13</v>
          </cell>
        </row>
        <row r="150">
          <cell r="A150" t="str">
            <v>15.3.14</v>
          </cell>
        </row>
        <row r="151">
          <cell r="A151" t="str">
            <v>15.3.15</v>
          </cell>
        </row>
        <row r="152">
          <cell r="A152" t="str">
            <v>15.3.2</v>
          </cell>
        </row>
        <row r="153">
          <cell r="A153" t="str">
            <v>15.3.3</v>
          </cell>
        </row>
        <row r="154">
          <cell r="A154" t="str">
            <v>15.3.4</v>
          </cell>
        </row>
        <row r="155">
          <cell r="A155" t="str">
            <v>15.3.5</v>
          </cell>
        </row>
        <row r="156">
          <cell r="A156" t="str">
            <v>15.3.6</v>
          </cell>
        </row>
        <row r="157">
          <cell r="A157" t="str">
            <v>15.3.5</v>
          </cell>
        </row>
        <row r="158">
          <cell r="A158" t="str">
            <v>15.4.1</v>
          </cell>
        </row>
        <row r="159">
          <cell r="A159" t="str">
            <v>15.4.2</v>
          </cell>
        </row>
        <row r="160">
          <cell r="A160" t="str">
            <v>2.1.1</v>
          </cell>
        </row>
        <row r="161">
          <cell r="A161" t="str">
            <v>2.2.1</v>
          </cell>
        </row>
        <row r="162">
          <cell r="A162" t="str">
            <v>2.2.2</v>
          </cell>
        </row>
        <row r="163">
          <cell r="A163" t="str">
            <v>2.2.3</v>
          </cell>
        </row>
        <row r="164">
          <cell r="A164" t="str">
            <v>2.2.4</v>
          </cell>
        </row>
        <row r="165">
          <cell r="A165" t="str">
            <v>2.2.5</v>
          </cell>
        </row>
        <row r="166">
          <cell r="A166" t="str">
            <v>2.3.1</v>
          </cell>
        </row>
        <row r="167">
          <cell r="A167" t="str">
            <v>2.3.2</v>
          </cell>
        </row>
        <row r="168">
          <cell r="A168" t="str">
            <v>2.4.1</v>
          </cell>
        </row>
        <row r="169">
          <cell r="A169" t="str">
            <v>3.1.1</v>
          </cell>
        </row>
        <row r="170">
          <cell r="A170" t="str">
            <v>3.1.2</v>
          </cell>
        </row>
        <row r="171">
          <cell r="A171" t="str">
            <v>3.1.3</v>
          </cell>
        </row>
        <row r="172">
          <cell r="A172" t="str">
            <v>3.1.4</v>
          </cell>
        </row>
        <row r="173">
          <cell r="A173" t="str">
            <v>3.1.5</v>
          </cell>
        </row>
        <row r="174">
          <cell r="A174" t="str">
            <v>3.1.6</v>
          </cell>
        </row>
        <row r="175">
          <cell r="A175" t="str">
            <v>3.1.7</v>
          </cell>
        </row>
        <row r="176">
          <cell r="A176" t="str">
            <v>3.1.8</v>
          </cell>
        </row>
        <row r="177">
          <cell r="A177" t="str">
            <v>3.2.1</v>
          </cell>
        </row>
        <row r="178">
          <cell r="A178" t="str">
            <v>3.3.6</v>
          </cell>
        </row>
        <row r="179">
          <cell r="A179" t="str">
            <v>3.3.7</v>
          </cell>
        </row>
        <row r="180">
          <cell r="A180" t="str">
            <v>3.3.8</v>
          </cell>
        </row>
        <row r="181">
          <cell r="A181" t="str">
            <v>11.4.15</v>
          </cell>
        </row>
        <row r="182">
          <cell r="A182" t="str">
            <v>3.3.10</v>
          </cell>
        </row>
        <row r="183">
          <cell r="A183" t="str">
            <v>3.3.1</v>
          </cell>
        </row>
        <row r="184">
          <cell r="A184" t="str">
            <v>3.3.2</v>
          </cell>
        </row>
        <row r="185">
          <cell r="A185" t="str">
            <v>3.3.3</v>
          </cell>
        </row>
        <row r="186">
          <cell r="A186" t="str">
            <v>3.3.4</v>
          </cell>
        </row>
        <row r="187">
          <cell r="A187" t="str">
            <v>3.3.5</v>
          </cell>
        </row>
        <row r="188">
          <cell r="A188" t="str">
            <v>3.4.1</v>
          </cell>
        </row>
        <row r="189">
          <cell r="A189" t="str">
            <v>3.4.10</v>
          </cell>
        </row>
        <row r="190">
          <cell r="A190" t="str">
            <v>3.4.11</v>
          </cell>
        </row>
        <row r="191">
          <cell r="A191" t="str">
            <v>3.4.12</v>
          </cell>
        </row>
        <row r="192">
          <cell r="A192" t="str">
            <v>3.4.13</v>
          </cell>
        </row>
        <row r="193">
          <cell r="A193" t="str">
            <v>3.4.15</v>
          </cell>
        </row>
        <row r="194">
          <cell r="A194" t="str">
            <v>3.4.2</v>
          </cell>
        </row>
        <row r="195">
          <cell r="A195" t="str">
            <v>3.4.3</v>
          </cell>
        </row>
        <row r="196">
          <cell r="A196" t="str">
            <v>3.4.4</v>
          </cell>
        </row>
        <row r="197">
          <cell r="A197" t="str">
            <v>3.4.5</v>
          </cell>
        </row>
        <row r="198">
          <cell r="A198" t="str">
            <v>3.4.7</v>
          </cell>
        </row>
        <row r="199">
          <cell r="A199" t="str">
            <v>3.4.8</v>
          </cell>
        </row>
        <row r="200">
          <cell r="A200" t="str">
            <v>3.4.9</v>
          </cell>
        </row>
        <row r="201">
          <cell r="A201" t="str">
            <v>3.5.1</v>
          </cell>
        </row>
        <row r="202">
          <cell r="A202" t="str">
            <v>3.5.2</v>
          </cell>
        </row>
        <row r="203">
          <cell r="A203" t="str">
            <v>3.5.3</v>
          </cell>
        </row>
        <row r="204">
          <cell r="A204" t="str">
            <v>3.5.4</v>
          </cell>
        </row>
        <row r="205">
          <cell r="A205" t="str">
            <v>3.5.5</v>
          </cell>
        </row>
        <row r="206">
          <cell r="A206" t="str">
            <v>3.5.6</v>
          </cell>
        </row>
        <row r="207">
          <cell r="A207" t="str">
            <v>3.5.7</v>
          </cell>
        </row>
        <row r="208">
          <cell r="A208" t="str">
            <v>4.1.1</v>
          </cell>
        </row>
        <row r="209">
          <cell r="A209" t="str">
            <v>4.1.10</v>
          </cell>
        </row>
        <row r="210">
          <cell r="A210" t="str">
            <v>4.1.12</v>
          </cell>
        </row>
        <row r="211">
          <cell r="A211" t="str">
            <v>4.1.11</v>
          </cell>
        </row>
        <row r="212">
          <cell r="A212" t="str">
            <v>4.1.13</v>
          </cell>
        </row>
        <row r="213">
          <cell r="A213" t="str">
            <v>4.1.14</v>
          </cell>
        </row>
        <row r="214">
          <cell r="A214" t="str">
            <v>4.1.19</v>
          </cell>
        </row>
        <row r="215">
          <cell r="A215" t="str">
            <v>4.1.20</v>
          </cell>
        </row>
        <row r="216">
          <cell r="A216" t="str">
            <v>4.1.21</v>
          </cell>
        </row>
        <row r="217">
          <cell r="A217" t="str">
            <v>4.1.2</v>
          </cell>
        </row>
        <row r="218">
          <cell r="A218" t="str">
            <v>4.1.22</v>
          </cell>
        </row>
        <row r="219">
          <cell r="A219" t="str">
            <v>4.1.23</v>
          </cell>
        </row>
        <row r="220">
          <cell r="A220" t="str">
            <v>4.1.24</v>
          </cell>
        </row>
        <row r="221">
          <cell r="A221" t="str">
            <v>4.1.25</v>
          </cell>
        </row>
        <row r="222">
          <cell r="A222" t="str">
            <v>4.1.26</v>
          </cell>
        </row>
        <row r="223">
          <cell r="A223" t="str">
            <v>4.1.27</v>
          </cell>
        </row>
        <row r="224">
          <cell r="A224" t="str">
            <v>4.1.3</v>
          </cell>
        </row>
        <row r="225">
          <cell r="A225" t="str">
            <v>4.1.4</v>
          </cell>
        </row>
        <row r="226">
          <cell r="A226" t="str">
            <v>4.1.5</v>
          </cell>
        </row>
        <row r="227">
          <cell r="A227" t="str">
            <v>4.1.6</v>
          </cell>
        </row>
        <row r="228">
          <cell r="A228" t="str">
            <v>4.1.7</v>
          </cell>
        </row>
        <row r="229">
          <cell r="A229" t="str">
            <v>4.1.8</v>
          </cell>
        </row>
        <row r="230">
          <cell r="A230" t="str">
            <v>4.1.9</v>
          </cell>
        </row>
        <row r="231">
          <cell r="A231" t="str">
            <v>5.1.1</v>
          </cell>
        </row>
        <row r="232">
          <cell r="A232" t="str">
            <v>5.1.11</v>
          </cell>
        </row>
        <row r="233">
          <cell r="A233" t="str">
            <v>5.1.13</v>
          </cell>
        </row>
        <row r="234">
          <cell r="A234" t="str">
            <v>5.1.14</v>
          </cell>
        </row>
        <row r="235">
          <cell r="A235" t="str">
            <v>5.1.15</v>
          </cell>
        </row>
        <row r="236">
          <cell r="A236" t="str">
            <v>5.1.2</v>
          </cell>
        </row>
        <row r="237">
          <cell r="A237" t="str">
            <v>5.1.3</v>
          </cell>
        </row>
        <row r="238">
          <cell r="A238" t="str">
            <v>5.1.4</v>
          </cell>
        </row>
        <row r="239">
          <cell r="A239" t="str">
            <v>5.1.5</v>
          </cell>
        </row>
        <row r="240">
          <cell r="A240" t="str">
            <v>5.1.6</v>
          </cell>
        </row>
        <row r="241">
          <cell r="A241" t="str">
            <v>5.1.7</v>
          </cell>
        </row>
        <row r="242">
          <cell r="A242" t="str">
            <v>5.1.8</v>
          </cell>
        </row>
        <row r="243">
          <cell r="A243" t="str">
            <v>5.1.9</v>
          </cell>
        </row>
        <row r="244">
          <cell r="A244" t="str">
            <v>5.1.10</v>
          </cell>
        </row>
        <row r="245">
          <cell r="A245" t="str">
            <v>5.10.1</v>
          </cell>
        </row>
        <row r="246">
          <cell r="A246" t="str">
            <v>5.10.8</v>
          </cell>
        </row>
        <row r="247">
          <cell r="A247" t="str">
            <v>5.10.9</v>
          </cell>
        </row>
        <row r="248">
          <cell r="A248" t="str">
            <v>5.10.10</v>
          </cell>
        </row>
        <row r="249">
          <cell r="A249" t="str">
            <v>5.10.11</v>
          </cell>
        </row>
        <row r="250">
          <cell r="A250" t="str">
            <v>5.10.12</v>
          </cell>
        </row>
        <row r="251">
          <cell r="A251" t="str">
            <v>5.10.14</v>
          </cell>
        </row>
        <row r="252">
          <cell r="A252" t="str">
            <v>5.10.15</v>
          </cell>
        </row>
        <row r="253">
          <cell r="A253" t="str">
            <v>5.10.16</v>
          </cell>
        </row>
        <row r="254">
          <cell r="A254" t="str">
            <v>5.10.17</v>
          </cell>
        </row>
        <row r="255">
          <cell r="A255" t="str">
            <v>5.10.2</v>
          </cell>
        </row>
        <row r="256">
          <cell r="A256" t="str">
            <v>5.10.3</v>
          </cell>
        </row>
        <row r="257">
          <cell r="A257" t="str">
            <v>5.10.4</v>
          </cell>
        </row>
        <row r="258">
          <cell r="A258" t="str">
            <v>5.10.5</v>
          </cell>
        </row>
        <row r="259">
          <cell r="A259" t="str">
            <v>5.10.6</v>
          </cell>
        </row>
        <row r="260">
          <cell r="A260" t="str">
            <v>5.10.7</v>
          </cell>
        </row>
        <row r="261">
          <cell r="A261" t="str">
            <v>5.11.1</v>
          </cell>
        </row>
        <row r="262">
          <cell r="A262" t="str">
            <v>5.11.9</v>
          </cell>
        </row>
        <row r="263">
          <cell r="A263" t="str">
            <v>5.11.10</v>
          </cell>
        </row>
        <row r="264">
          <cell r="A264" t="str">
            <v>5.11.11</v>
          </cell>
        </row>
        <row r="265">
          <cell r="A265" t="str">
            <v>5.11.12</v>
          </cell>
        </row>
        <row r="266">
          <cell r="A266" t="str">
            <v>5.11.13</v>
          </cell>
        </row>
        <row r="267">
          <cell r="A267" t="str">
            <v>5.11.14</v>
          </cell>
        </row>
        <row r="268">
          <cell r="A268" t="str">
            <v>5.11.15</v>
          </cell>
        </row>
        <row r="269">
          <cell r="A269" t="str">
            <v>5.11.16</v>
          </cell>
        </row>
        <row r="270">
          <cell r="A270" t="str">
            <v>5.11.2</v>
          </cell>
        </row>
        <row r="271">
          <cell r="A271" t="str">
            <v>5.11.3</v>
          </cell>
        </row>
        <row r="272">
          <cell r="A272" t="str">
            <v>5.11.4</v>
          </cell>
        </row>
        <row r="273">
          <cell r="A273" t="str">
            <v>5.11.5</v>
          </cell>
        </row>
        <row r="274">
          <cell r="A274" t="str">
            <v>5.11.6</v>
          </cell>
        </row>
        <row r="275">
          <cell r="A275" t="str">
            <v>5.11.7</v>
          </cell>
        </row>
        <row r="276">
          <cell r="A276" t="str">
            <v>5.11.8</v>
          </cell>
        </row>
        <row r="277">
          <cell r="A277" t="str">
            <v>5.12.1</v>
          </cell>
        </row>
        <row r="278">
          <cell r="A278" t="str">
            <v>5.12.2</v>
          </cell>
        </row>
        <row r="279">
          <cell r="A279" t="str">
            <v>5.12.3</v>
          </cell>
        </row>
        <row r="280">
          <cell r="A280" t="str">
            <v>5.2.1</v>
          </cell>
        </row>
        <row r="281">
          <cell r="A281" t="str">
            <v>5.2.9</v>
          </cell>
        </row>
        <row r="282">
          <cell r="A282" t="str">
            <v>5.2.10</v>
          </cell>
        </row>
        <row r="283">
          <cell r="A283" t="str">
            <v>5.2.2</v>
          </cell>
        </row>
        <row r="284">
          <cell r="A284" t="str">
            <v>5.2.3</v>
          </cell>
        </row>
        <row r="285">
          <cell r="A285" t="str">
            <v>5.2.4</v>
          </cell>
        </row>
        <row r="286">
          <cell r="A286" t="str">
            <v>5.2.5</v>
          </cell>
        </row>
        <row r="287">
          <cell r="A287" t="str">
            <v>5.2.6</v>
          </cell>
        </row>
        <row r="288">
          <cell r="A288" t="str">
            <v>5.2.7</v>
          </cell>
        </row>
        <row r="289">
          <cell r="A289" t="str">
            <v>5.3.1</v>
          </cell>
        </row>
        <row r="290">
          <cell r="A290" t="str">
            <v>5.3.2</v>
          </cell>
        </row>
        <row r="291">
          <cell r="A291" t="str">
            <v>5.3.3</v>
          </cell>
        </row>
        <row r="292">
          <cell r="A292" t="str">
            <v>5.4.1</v>
          </cell>
        </row>
        <row r="293">
          <cell r="A293" t="str">
            <v>5.4.2</v>
          </cell>
        </row>
        <row r="294">
          <cell r="A294" t="str">
            <v>5.4.3</v>
          </cell>
        </row>
        <row r="295">
          <cell r="A295" t="str">
            <v>5.5.1</v>
          </cell>
        </row>
        <row r="296">
          <cell r="A296" t="str">
            <v>5.5.2</v>
          </cell>
        </row>
        <row r="297">
          <cell r="A297" t="str">
            <v>5.5.3</v>
          </cell>
        </row>
        <row r="298">
          <cell r="A298" t="str">
            <v>5.5.4</v>
          </cell>
        </row>
        <row r="299">
          <cell r="A299" t="str">
            <v>5.5.5</v>
          </cell>
        </row>
        <row r="300">
          <cell r="A300" t="str">
            <v>5.5.6</v>
          </cell>
        </row>
        <row r="301">
          <cell r="A301" t="str">
            <v>5.6.1</v>
          </cell>
        </row>
        <row r="302">
          <cell r="A302" t="str">
            <v>5.6.9</v>
          </cell>
        </row>
        <row r="303">
          <cell r="A303" t="str">
            <v>5.6.10</v>
          </cell>
        </row>
        <row r="304">
          <cell r="A304" t="str">
            <v>5.6.11</v>
          </cell>
        </row>
        <row r="305">
          <cell r="A305" t="str">
            <v>5.6.12</v>
          </cell>
        </row>
        <row r="306">
          <cell r="A306" t="str">
            <v>5.6.14</v>
          </cell>
        </row>
        <row r="307">
          <cell r="A307" t="str">
            <v>5.6.15</v>
          </cell>
        </row>
        <row r="308">
          <cell r="A308" t="str">
            <v>5.6.17</v>
          </cell>
        </row>
        <row r="309">
          <cell r="A309" t="str">
            <v>5.6.18</v>
          </cell>
        </row>
        <row r="310">
          <cell r="A310" t="str">
            <v>5.6.2</v>
          </cell>
        </row>
        <row r="311">
          <cell r="A311" t="str">
            <v>5.6.19</v>
          </cell>
        </row>
        <row r="312">
          <cell r="A312" t="str">
            <v>5.6.20</v>
          </cell>
        </row>
        <row r="313">
          <cell r="A313" t="str">
            <v>5.6.21</v>
          </cell>
        </row>
        <row r="314">
          <cell r="A314" t="str">
            <v>5.6.3</v>
          </cell>
        </row>
        <row r="315">
          <cell r="A315" t="str">
            <v>5.6.4</v>
          </cell>
        </row>
        <row r="316">
          <cell r="A316" t="str">
            <v>5.6.5</v>
          </cell>
        </row>
        <row r="317">
          <cell r="A317" t="str">
            <v>5.6.6</v>
          </cell>
        </row>
        <row r="318">
          <cell r="A318" t="str">
            <v>5.6.7</v>
          </cell>
        </row>
        <row r="319">
          <cell r="A319" t="str">
            <v>5.6.8</v>
          </cell>
        </row>
        <row r="320">
          <cell r="A320" t="str">
            <v>5.7.1</v>
          </cell>
        </row>
        <row r="321">
          <cell r="A321" t="str">
            <v>5.7.10</v>
          </cell>
        </row>
        <row r="322">
          <cell r="A322" t="str">
            <v>5.7.2</v>
          </cell>
        </row>
        <row r="323">
          <cell r="A323" t="str">
            <v>5.7.3</v>
          </cell>
        </row>
        <row r="324">
          <cell r="A324" t="str">
            <v>5.7.4</v>
          </cell>
        </row>
        <row r="325">
          <cell r="A325" t="str">
            <v>5.7.5</v>
          </cell>
        </row>
        <row r="326">
          <cell r="A326" t="str">
            <v>5.7.6</v>
          </cell>
        </row>
        <row r="327">
          <cell r="A327" t="str">
            <v>5.7.7</v>
          </cell>
        </row>
        <row r="328">
          <cell r="A328" t="str">
            <v>5.7.8</v>
          </cell>
        </row>
        <row r="329">
          <cell r="A329" t="str">
            <v>5.7.9</v>
          </cell>
        </row>
        <row r="330">
          <cell r="A330" t="str">
            <v>5.8.4</v>
          </cell>
        </row>
        <row r="331">
          <cell r="A331" t="str">
            <v>5.9.1</v>
          </cell>
        </row>
        <row r="332">
          <cell r="A332" t="str">
            <v>5.9.2</v>
          </cell>
        </row>
        <row r="333">
          <cell r="A333" t="str">
            <v>5.9.3</v>
          </cell>
        </row>
        <row r="334">
          <cell r="A334" t="str">
            <v>5.9.4</v>
          </cell>
        </row>
        <row r="335">
          <cell r="A335" t="str">
            <v>5.9.5</v>
          </cell>
        </row>
        <row r="336">
          <cell r="A336" t="str">
            <v>6.1.1</v>
          </cell>
        </row>
        <row r="337">
          <cell r="A337" t="str">
            <v>6.1.3</v>
          </cell>
        </row>
        <row r="338">
          <cell r="A338" t="str">
            <v>6.1.4</v>
          </cell>
        </row>
        <row r="339">
          <cell r="A339" t="str">
            <v>6.1.5</v>
          </cell>
        </row>
        <row r="340">
          <cell r="A340" t="str">
            <v>6.1.6</v>
          </cell>
        </row>
        <row r="341">
          <cell r="A341" t="str">
            <v>6.1.7</v>
          </cell>
        </row>
        <row r="342">
          <cell r="A342" t="str">
            <v>6.1.8</v>
          </cell>
        </row>
        <row r="343">
          <cell r="A343" t="str">
            <v>6.1.10</v>
          </cell>
        </row>
        <row r="344">
          <cell r="A344" t="str">
            <v>6.2.1</v>
          </cell>
        </row>
        <row r="345">
          <cell r="A345" t="str">
            <v>6.2.2</v>
          </cell>
        </row>
        <row r="346">
          <cell r="A346" t="str">
            <v>6.2.3</v>
          </cell>
        </row>
        <row r="347">
          <cell r="A347" t="str">
            <v>6.3.1</v>
          </cell>
        </row>
        <row r="348">
          <cell r="A348" t="str">
            <v>6.3.2</v>
          </cell>
        </row>
        <row r="349">
          <cell r="A349" t="str">
            <v>6.3.3</v>
          </cell>
        </row>
        <row r="350">
          <cell r="A350" t="str">
            <v>6.3.4</v>
          </cell>
        </row>
        <row r="351">
          <cell r="A351" t="str">
            <v>6.3.5</v>
          </cell>
        </row>
        <row r="352">
          <cell r="A352" t="str">
            <v>6.3.6</v>
          </cell>
        </row>
        <row r="353">
          <cell r="A353" t="str">
            <v>6.3.7</v>
          </cell>
        </row>
        <row r="354">
          <cell r="A354" t="str">
            <v>6.4.1</v>
          </cell>
        </row>
        <row r="355">
          <cell r="A355" t="str">
            <v>6.4.2</v>
          </cell>
        </row>
        <row r="356">
          <cell r="A356" t="str">
            <v>6.5.1</v>
          </cell>
        </row>
        <row r="357">
          <cell r="A357" t="str">
            <v>6.5.2</v>
          </cell>
        </row>
        <row r="358">
          <cell r="A358" t="str">
            <v>6.5.3</v>
          </cell>
        </row>
        <row r="359">
          <cell r="A359" t="str">
            <v>7.1.1</v>
          </cell>
        </row>
        <row r="360">
          <cell r="A360" t="str">
            <v>7.1.2</v>
          </cell>
        </row>
        <row r="361">
          <cell r="A361" t="str">
            <v>7.1.3</v>
          </cell>
        </row>
        <row r="362">
          <cell r="A362" t="str">
            <v>7.1.5</v>
          </cell>
        </row>
        <row r="363">
          <cell r="A363" t="str">
            <v>7.1.6</v>
          </cell>
        </row>
        <row r="364">
          <cell r="A364" t="str">
            <v>7.1.7</v>
          </cell>
        </row>
        <row r="365">
          <cell r="A365" t="str">
            <v>7.2.1</v>
          </cell>
        </row>
        <row r="366">
          <cell r="A366" t="str">
            <v>7.2.9</v>
          </cell>
        </row>
        <row r="367">
          <cell r="A367" t="str">
            <v>7.2.2</v>
          </cell>
        </row>
        <row r="368">
          <cell r="A368" t="str">
            <v>7.2.3</v>
          </cell>
        </row>
        <row r="369">
          <cell r="A369" t="str">
            <v>7.2.4</v>
          </cell>
        </row>
        <row r="370">
          <cell r="A370" t="str">
            <v>7.2.5</v>
          </cell>
        </row>
        <row r="371">
          <cell r="A371" t="str">
            <v>7.2.6</v>
          </cell>
        </row>
        <row r="372">
          <cell r="A372" t="str">
            <v>7.2.7</v>
          </cell>
        </row>
        <row r="373">
          <cell r="A373" t="str">
            <v>7.2.8</v>
          </cell>
        </row>
        <row r="374">
          <cell r="A374" t="str">
            <v>7.3.1</v>
          </cell>
        </row>
        <row r="375">
          <cell r="A375" t="str">
            <v>7.3.2</v>
          </cell>
        </row>
        <row r="376">
          <cell r="A376" t="str">
            <v>7.3.3</v>
          </cell>
        </row>
        <row r="377">
          <cell r="A377" t="str">
            <v>7.3.4</v>
          </cell>
        </row>
        <row r="378">
          <cell r="A378" t="str">
            <v>8.10.1</v>
          </cell>
        </row>
        <row r="379">
          <cell r="A379" t="str">
            <v>8.10.10</v>
          </cell>
        </row>
        <row r="380">
          <cell r="A380" t="str">
            <v>8.10.12</v>
          </cell>
        </row>
        <row r="381">
          <cell r="A381" t="str">
            <v>8.10.13</v>
          </cell>
        </row>
        <row r="382">
          <cell r="A382" t="str">
            <v>8.10.14</v>
          </cell>
        </row>
        <row r="383">
          <cell r="A383" t="str">
            <v>8.10.15</v>
          </cell>
        </row>
        <row r="384">
          <cell r="A384" t="str">
            <v>8.10.2</v>
          </cell>
        </row>
        <row r="385">
          <cell r="A385" t="str">
            <v>8.10.4</v>
          </cell>
        </row>
        <row r="386">
          <cell r="A386" t="str">
            <v>8.10.6</v>
          </cell>
        </row>
        <row r="387">
          <cell r="A387" t="str">
            <v>8.10.7</v>
          </cell>
        </row>
        <row r="388">
          <cell r="A388" t="str">
            <v>8.10.8</v>
          </cell>
        </row>
        <row r="389">
          <cell r="A389" t="str">
            <v>8.14.1</v>
          </cell>
        </row>
        <row r="390">
          <cell r="A390" t="str">
            <v>8.14.10</v>
          </cell>
        </row>
        <row r="391">
          <cell r="A391" t="str">
            <v>8.14.12</v>
          </cell>
        </row>
        <row r="392">
          <cell r="A392" t="str">
            <v>8.14.13</v>
          </cell>
        </row>
        <row r="393">
          <cell r="A393" t="str">
            <v>8.14.14</v>
          </cell>
        </row>
        <row r="394">
          <cell r="A394" t="str">
            <v>8.14.2</v>
          </cell>
        </row>
        <row r="395">
          <cell r="A395" t="str">
            <v>8.14.3</v>
          </cell>
        </row>
        <row r="396">
          <cell r="A396" t="str">
            <v>8.14.4</v>
          </cell>
        </row>
        <row r="397">
          <cell r="A397" t="str">
            <v>8.14.5</v>
          </cell>
        </row>
        <row r="398">
          <cell r="A398" t="str">
            <v>8.14.6</v>
          </cell>
        </row>
        <row r="399">
          <cell r="A399" t="str">
            <v>8.14.7</v>
          </cell>
        </row>
        <row r="400">
          <cell r="A400" t="str">
            <v>8.14.9</v>
          </cell>
        </row>
        <row r="401">
          <cell r="A401" t="str">
            <v>8.18.1</v>
          </cell>
        </row>
        <row r="402">
          <cell r="A402" t="str">
            <v>8.18.7</v>
          </cell>
        </row>
        <row r="403">
          <cell r="A403" t="str">
            <v>8.18.8</v>
          </cell>
        </row>
        <row r="404">
          <cell r="A404" t="str">
            <v>8.18.10</v>
          </cell>
        </row>
        <row r="405">
          <cell r="A405" t="str">
            <v>8.18.11</v>
          </cell>
        </row>
        <row r="406">
          <cell r="A406" t="str">
            <v>8.18.12</v>
          </cell>
        </row>
        <row r="407">
          <cell r="A407" t="str">
            <v>8.18.2</v>
          </cell>
        </row>
        <row r="408">
          <cell r="A408" t="str">
            <v>8.18.3</v>
          </cell>
        </row>
        <row r="409">
          <cell r="A409" t="str">
            <v>8.18.4</v>
          </cell>
        </row>
        <row r="410">
          <cell r="A410" t="str">
            <v>8.18.5</v>
          </cell>
        </row>
        <row r="411">
          <cell r="A411" t="str">
            <v>8.18.6</v>
          </cell>
        </row>
        <row r="412">
          <cell r="A412" t="str">
            <v>8.3.1</v>
          </cell>
        </row>
        <row r="413">
          <cell r="A413" t="str">
            <v>8.3.8</v>
          </cell>
        </row>
        <row r="414">
          <cell r="A414" t="str">
            <v>8.3.10</v>
          </cell>
        </row>
        <row r="415">
          <cell r="A415" t="str">
            <v>8.3.11</v>
          </cell>
        </row>
        <row r="416">
          <cell r="A416" t="str">
            <v>8.3.13</v>
          </cell>
        </row>
        <row r="417">
          <cell r="A417" t="str">
            <v>8.3.2</v>
          </cell>
        </row>
        <row r="418">
          <cell r="A418" t="str">
            <v>8.3.3</v>
          </cell>
        </row>
        <row r="419">
          <cell r="A419" t="str">
            <v>8.3.4</v>
          </cell>
        </row>
        <row r="420">
          <cell r="A420" t="str">
            <v>8.3.5</v>
          </cell>
        </row>
        <row r="421">
          <cell r="A421" t="str">
            <v>8.3.6</v>
          </cell>
        </row>
        <row r="422">
          <cell r="A422" t="str">
            <v>8.3.7</v>
          </cell>
        </row>
        <row r="423">
          <cell r="A423" t="str">
            <v>8.4.9</v>
          </cell>
        </row>
        <row r="424">
          <cell r="A424" t="str">
            <v>8.4.10</v>
          </cell>
        </row>
        <row r="425">
          <cell r="A425" t="str">
            <v>8.4.11</v>
          </cell>
        </row>
        <row r="426">
          <cell r="A426" t="str">
            <v>8.4.12</v>
          </cell>
        </row>
        <row r="427">
          <cell r="A427" t="str">
            <v>8.4.13</v>
          </cell>
        </row>
        <row r="428">
          <cell r="A428" t="str">
            <v>8.4.2</v>
          </cell>
        </row>
        <row r="429">
          <cell r="A429" t="str">
            <v>8.4.3</v>
          </cell>
        </row>
        <row r="430">
          <cell r="A430" t="str">
            <v>8.4.4</v>
          </cell>
        </row>
        <row r="431">
          <cell r="A431" t="str">
            <v>8.4.5</v>
          </cell>
        </row>
        <row r="432">
          <cell r="A432" t="str">
            <v>8.4.6</v>
          </cell>
        </row>
        <row r="433">
          <cell r="A433" t="str">
            <v>8.4.7</v>
          </cell>
        </row>
        <row r="434">
          <cell r="A434" t="str">
            <v>8.4.8</v>
          </cell>
        </row>
        <row r="435">
          <cell r="A435" t="str">
            <v>8.5.11</v>
          </cell>
        </row>
        <row r="436">
          <cell r="A436" t="str">
            <v>8.5.17</v>
          </cell>
        </row>
        <row r="437">
          <cell r="A437" t="str">
            <v>8.5.3</v>
          </cell>
        </row>
        <row r="438">
          <cell r="A438" t="str">
            <v>8.6.11</v>
          </cell>
        </row>
        <row r="439">
          <cell r="A439" t="str">
            <v>8.6.12</v>
          </cell>
        </row>
        <row r="440">
          <cell r="A440" t="str">
            <v>8.6.13</v>
          </cell>
        </row>
        <row r="441">
          <cell r="A441" t="str">
            <v>8.6.14</v>
          </cell>
        </row>
        <row r="442">
          <cell r="A442" t="str">
            <v>8.6.15</v>
          </cell>
        </row>
        <row r="443">
          <cell r="A443" t="str">
            <v>8.6.16</v>
          </cell>
        </row>
        <row r="444">
          <cell r="A444" t="str">
            <v>8.6.18</v>
          </cell>
        </row>
        <row r="445">
          <cell r="A445" t="str">
            <v>8.6.3</v>
          </cell>
        </row>
        <row r="446">
          <cell r="A446" t="str">
            <v>8.6.20</v>
          </cell>
        </row>
        <row r="447">
          <cell r="A447" t="str">
            <v>8.6.21</v>
          </cell>
        </row>
        <row r="448">
          <cell r="A448" t="str">
            <v>8.6.23</v>
          </cell>
        </row>
        <row r="449">
          <cell r="A449" t="str">
            <v>8.6.4</v>
          </cell>
        </row>
        <row r="450">
          <cell r="A450" t="str">
            <v>8.6.5</v>
          </cell>
        </row>
        <row r="451">
          <cell r="A451" t="str">
            <v>8.6.6</v>
          </cell>
        </row>
        <row r="452">
          <cell r="A452" t="str">
            <v>8.6.7</v>
          </cell>
        </row>
        <row r="453">
          <cell r="A453" t="str">
            <v>8.6.8</v>
          </cell>
        </row>
        <row r="454">
          <cell r="A454" t="str">
            <v>8.6.10</v>
          </cell>
        </row>
        <row r="455">
          <cell r="A455" t="str">
            <v>8.7.12</v>
          </cell>
        </row>
        <row r="456">
          <cell r="A456" t="str">
            <v>8.7.13</v>
          </cell>
        </row>
        <row r="457">
          <cell r="A457" t="str">
            <v>8.7.18</v>
          </cell>
        </row>
        <row r="458">
          <cell r="A458" t="str">
            <v>8.7.20</v>
          </cell>
        </row>
        <row r="459">
          <cell r="A459" t="str">
            <v>8.7.21</v>
          </cell>
        </row>
        <row r="460">
          <cell r="A460" t="str">
            <v>8.7.22</v>
          </cell>
        </row>
        <row r="461">
          <cell r="A461" t="str">
            <v>8.7.24</v>
          </cell>
        </row>
        <row r="462">
          <cell r="A462" t="str">
            <v>8.7.4</v>
          </cell>
        </row>
        <row r="463">
          <cell r="A463" t="str">
            <v>8.7.6</v>
          </cell>
        </row>
        <row r="464">
          <cell r="A464" t="str">
            <v>8.7.8</v>
          </cell>
        </row>
        <row r="465">
          <cell r="A465" t="str">
            <v>8.7.9</v>
          </cell>
        </row>
        <row r="466">
          <cell r="A466" t="str">
            <v>8.7.10</v>
          </cell>
        </row>
        <row r="467">
          <cell r="A467" t="str">
            <v>8.7.11</v>
          </cell>
        </row>
        <row r="468">
          <cell r="A468" t="str">
            <v>8.8.1</v>
          </cell>
        </row>
        <row r="469">
          <cell r="A469" t="str">
            <v>8.8.9</v>
          </cell>
        </row>
        <row r="470">
          <cell r="A470" t="str">
            <v>8.8.10</v>
          </cell>
        </row>
        <row r="471">
          <cell r="A471" t="str">
            <v>8.8.11</v>
          </cell>
        </row>
        <row r="472">
          <cell r="A472" t="str">
            <v>8.8.12</v>
          </cell>
        </row>
        <row r="473">
          <cell r="A473" t="str">
            <v>8.8.13</v>
          </cell>
        </row>
        <row r="474">
          <cell r="A474" t="str">
            <v>8.8.14</v>
          </cell>
        </row>
        <row r="475">
          <cell r="A475" t="str">
            <v>8.8.15</v>
          </cell>
        </row>
        <row r="476">
          <cell r="A476" t="str">
            <v>8.8.16</v>
          </cell>
        </row>
        <row r="477">
          <cell r="A477" t="str">
            <v>8.8.17</v>
          </cell>
        </row>
        <row r="478">
          <cell r="A478" t="str">
            <v>8.8.2</v>
          </cell>
        </row>
        <row r="479">
          <cell r="A479" t="str">
            <v>8.8.18</v>
          </cell>
        </row>
        <row r="480">
          <cell r="A480" t="str">
            <v>8.8.19</v>
          </cell>
        </row>
        <row r="481">
          <cell r="A481" t="str">
            <v>8.8.20</v>
          </cell>
        </row>
        <row r="482">
          <cell r="A482" t="str">
            <v>8.8.21</v>
          </cell>
        </row>
        <row r="483">
          <cell r="A483" t="str">
            <v>8.8.23</v>
          </cell>
        </row>
        <row r="484">
          <cell r="A484" t="str">
            <v>8.8.24</v>
          </cell>
        </row>
        <row r="485">
          <cell r="A485" t="str">
            <v>8.8.25</v>
          </cell>
        </row>
        <row r="486">
          <cell r="A486" t="str">
            <v>8.8.3</v>
          </cell>
        </row>
        <row r="487">
          <cell r="A487" t="str">
            <v>8.8.26</v>
          </cell>
        </row>
        <row r="488">
          <cell r="A488" t="str">
            <v>8.8.27</v>
          </cell>
        </row>
        <row r="489">
          <cell r="A489" t="str">
            <v>8.8.4</v>
          </cell>
        </row>
        <row r="490">
          <cell r="A490" t="str">
            <v>8.8.5</v>
          </cell>
        </row>
        <row r="491">
          <cell r="A491" t="str">
            <v>8.8.6</v>
          </cell>
        </row>
        <row r="492">
          <cell r="A492" t="str">
            <v>8.8.8</v>
          </cell>
        </row>
        <row r="493">
          <cell r="A493" t="str">
            <v>8.9.1</v>
          </cell>
        </row>
        <row r="494">
          <cell r="A494" t="str">
            <v>8.9.9</v>
          </cell>
        </row>
        <row r="495">
          <cell r="A495" t="str">
            <v>8.9.10</v>
          </cell>
        </row>
        <row r="496">
          <cell r="A496" t="str">
            <v>8.9.11</v>
          </cell>
        </row>
        <row r="497">
          <cell r="A497" t="str">
            <v>8.9.15</v>
          </cell>
        </row>
        <row r="498">
          <cell r="A498" t="str">
            <v>8.9.13</v>
          </cell>
        </row>
        <row r="499">
          <cell r="A499" t="str">
            <v>8.9.14</v>
          </cell>
        </row>
        <row r="500">
          <cell r="A500" t="str">
            <v>8.9.15</v>
          </cell>
        </row>
        <row r="501">
          <cell r="A501" t="str">
            <v>8.9.16</v>
          </cell>
        </row>
        <row r="502">
          <cell r="A502" t="str">
            <v>8.9.17</v>
          </cell>
        </row>
        <row r="503">
          <cell r="A503" t="str">
            <v>8.9.2</v>
          </cell>
        </row>
        <row r="504">
          <cell r="A504" t="str">
            <v>8.9.3</v>
          </cell>
        </row>
        <row r="505">
          <cell r="A505" t="str">
            <v>8.9.4</v>
          </cell>
        </row>
        <row r="506">
          <cell r="A506" t="str">
            <v>8.9.5</v>
          </cell>
        </row>
      </sheetData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agement of Change Register"/>
      <sheetName val="Feuil1"/>
      <sheetName val="Feuil2"/>
      <sheetName val="BOS-FRM-06.0005-ver"/>
    </sheetNames>
    <sheetDataSet>
      <sheetData sheetId="0"/>
      <sheetData sheetId="1"/>
      <sheetData sheetId="2">
        <row r="3">
          <cell r="C3" t="str">
            <v>Emergency</v>
          </cell>
        </row>
        <row r="4">
          <cell r="C4" t="str">
            <v>Permanent</v>
          </cell>
        </row>
        <row r="5">
          <cell r="C5" t="str">
            <v>Temporary</v>
          </cell>
        </row>
      </sheetData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B5:H18" totalsRowShown="0" headerRowDxfId="40" dataDxfId="39">
  <autoFilter ref="B5:H18" xr:uid="{00000000-0009-0000-0100-000004000000}"/>
  <tableColumns count="7">
    <tableColumn id="2" xr3:uid="{00000000-0010-0000-0000-000002000000}" name="Code maison" dataDxfId="38"/>
    <tableColumn id="3" xr3:uid="{00000000-0010-0000-0000-000003000000}" name="A" dataDxfId="37"/>
    <tableColumn id="4" xr3:uid="{00000000-0010-0000-0000-000004000000}" name="B" dataDxfId="36"/>
    <tableColumn id="5" xr3:uid="{00000000-0010-0000-0000-000005000000}" name="C" dataDxfId="35"/>
    <tableColumn id="6" xr3:uid="{00000000-0010-0000-0000-000006000000}" name="D" dataDxfId="34"/>
    <tableColumn id="7" xr3:uid="{00000000-0010-0000-0000-000007000000}" name="E" dataDxfId="33"/>
    <tableColumn id="1" xr3:uid="{00000000-0010-0000-0000-000001000000}" name="Points critiques" dataDxfId="3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B11:L44" totalsRowShown="0" headerRowDxfId="31" headerRowBorderDxfId="30">
  <autoFilter ref="B11:L44" xr:uid="{00000000-0009-0000-0100-000003000000}"/>
  <tableColumns count="11">
    <tableColumn id="1" xr3:uid="{00000000-0010-0000-0100-000001000000}" name="Code Maison"/>
    <tableColumn id="2" xr3:uid="{00000000-0010-0000-0100-000002000000}" name="A"/>
    <tableColumn id="3" xr3:uid="{00000000-0010-0000-0100-000003000000}" name="B"/>
    <tableColumn id="4" xr3:uid="{00000000-0010-0000-0100-000004000000}" name="C"/>
    <tableColumn id="5" xr3:uid="{00000000-0010-0000-0100-000005000000}" name="D"/>
    <tableColumn id="6" xr3:uid="{00000000-0010-0000-0100-000006000000}" name="E"/>
    <tableColumn id="7" xr3:uid="{00000000-0010-0000-0100-000007000000}" name="F"/>
    <tableColumn id="8" xr3:uid="{00000000-0010-0000-0100-000008000000}" name="G"/>
    <tableColumn id="9" xr3:uid="{00000000-0010-0000-0100-000009000000}" name="H"/>
    <tableColumn id="10" xr3:uid="{00000000-0010-0000-0100-00000A000000}" name="I"/>
    <tableColumn id="11" xr3:uid="{00000000-0010-0000-0100-00000B000000}" name="Points Critiques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B9:L29" totalsRowShown="0" headerRowDxfId="29">
  <autoFilter ref="B9:L29" xr:uid="{00000000-0009-0000-0100-000007000000}"/>
  <tableColumns count="11">
    <tableColumn id="1" xr3:uid="{00000000-0010-0000-0200-000001000000}" name="A"/>
    <tableColumn id="2" xr3:uid="{00000000-0010-0000-0200-000002000000}" name="B"/>
    <tableColumn id="3" xr3:uid="{00000000-0010-0000-0200-000003000000}" name="C"/>
    <tableColumn id="4" xr3:uid="{00000000-0010-0000-0200-000004000000}" name="D"/>
    <tableColumn id="5" xr3:uid="{00000000-0010-0000-0200-000005000000}" name="E"/>
    <tableColumn id="6" xr3:uid="{00000000-0010-0000-0200-000006000000}" name="F"/>
    <tableColumn id="7" xr3:uid="{00000000-0010-0000-0200-000007000000}" name="G"/>
    <tableColumn id="8" xr3:uid="{00000000-0010-0000-0200-000008000000}" name="H"/>
    <tableColumn id="9" xr3:uid="{00000000-0010-0000-0200-000009000000}" name="I"/>
    <tableColumn id="10" xr3:uid="{00000000-0010-0000-0200-00000A000000}" name="J"/>
    <tableColumn id="11" xr3:uid="{00000000-0010-0000-0200-00000B000000}" name="Points critique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Tableau711" displayName="Tableau711" ref="D7:N26" totalsRowShown="0" headerRowDxfId="28">
  <autoFilter ref="D7:N26" xr:uid="{00000000-0009-0000-0100-00000A000000}"/>
  <tableColumns count="11">
    <tableColumn id="1" xr3:uid="{00000000-0010-0000-0300-000001000000}" name="Code Maison" dataDxfId="27"/>
    <tableColumn id="2" xr3:uid="{00000000-0010-0000-0300-000002000000}" name="A" dataDxfId="26"/>
    <tableColumn id="3" xr3:uid="{00000000-0010-0000-0300-000003000000}" name="B"/>
    <tableColumn id="4" xr3:uid="{00000000-0010-0000-0300-000004000000}" name="C"/>
    <tableColumn id="5" xr3:uid="{00000000-0010-0000-0300-000005000000}" name="D"/>
    <tableColumn id="6" xr3:uid="{00000000-0010-0000-0300-000006000000}" name="E"/>
    <tableColumn id="7" xr3:uid="{00000000-0010-0000-0300-000007000000}" name="F"/>
    <tableColumn id="8" xr3:uid="{00000000-0010-0000-0300-000008000000}" name="G"/>
    <tableColumn id="9" xr3:uid="{00000000-0010-0000-0300-000009000000}" name="H" dataDxfId="25"/>
    <tableColumn id="10" xr3:uid="{00000000-0010-0000-0300-00000A000000}" name="I"/>
    <tableColumn id="11" xr3:uid="{00000000-0010-0000-0300-00000B000000}" name="Points Critiques" dataDxfId="2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Tableau710" displayName="Tableau710" ref="A6:K26" totalsRowShown="0" headerRowDxfId="23">
  <autoFilter ref="A6:K26" xr:uid="{00000000-0009-0000-0100-000009000000}"/>
  <tableColumns count="11">
    <tableColumn id="1" xr3:uid="{00000000-0010-0000-0400-000001000000}" name="Code maison "/>
    <tableColumn id="2" xr3:uid="{00000000-0010-0000-0400-000002000000}" name="A"/>
    <tableColumn id="3" xr3:uid="{00000000-0010-0000-0400-000003000000}" name="B"/>
    <tableColumn id="4" xr3:uid="{00000000-0010-0000-0400-000004000000}" name="C"/>
    <tableColumn id="5" xr3:uid="{00000000-0010-0000-0400-000005000000}" name="D"/>
    <tableColumn id="6" xr3:uid="{00000000-0010-0000-0400-000006000000}" name="E"/>
    <tableColumn id="7" xr3:uid="{00000000-0010-0000-0400-000007000000}" name="F"/>
    <tableColumn id="8" xr3:uid="{00000000-0010-0000-0400-000008000000}" name="G"/>
    <tableColumn id="9" xr3:uid="{00000000-0010-0000-0400-000009000000}" name="H"/>
    <tableColumn id="10" xr3:uid="{00000000-0010-0000-0400-00000A000000}" name="I"/>
    <tableColumn id="11" xr3:uid="{00000000-0010-0000-0400-00000B000000}" name="Points Critiques" dataDxfId="22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5000000}" name="Tableau491011" displayName="Tableau491011" ref="A7:J23" totalsRowShown="0" headerRowDxfId="21" dataDxfId="19" headerRowBorderDxfId="20">
  <autoFilter ref="A7:J23" xr:uid="{00000000-0009-0000-0100-00000D000000}"/>
  <tableColumns count="10">
    <tableColumn id="1" xr3:uid="{00000000-0010-0000-0500-000001000000}" name="Code Maison" dataDxfId="18"/>
    <tableColumn id="2" xr3:uid="{00000000-0010-0000-0500-000002000000}" name="A" dataDxfId="17"/>
    <tableColumn id="3" xr3:uid="{00000000-0010-0000-0500-000003000000}" name="B" dataDxfId="16"/>
    <tableColumn id="4" xr3:uid="{00000000-0010-0000-0500-000004000000}" name="C" dataDxfId="15">
      <calculatedColumnFormula>IF(Tableau491011[[#This Row],[B]]="","",CONCATENATE(#REF!-Tableau491011[[#This Row],[B]]," days"))</calculatedColumnFormula>
    </tableColumn>
    <tableColumn id="10" xr3:uid="{00000000-0010-0000-0500-00000A000000}" name="D" dataDxfId="14">
      <calculatedColumnFormula>IFERROR(-VLOOKUP(Tableau491011[[#This Row],[Code Maison]],'[1]OPEX Stacked'!$A$12:$B$202,2,FALSE),"")</calculatedColumnFormula>
    </tableColumn>
    <tableColumn id="11" xr3:uid="{00000000-0010-0000-0500-00000B000000}" name="E" dataDxfId="13"/>
    <tableColumn id="5" xr3:uid="{00000000-0010-0000-0500-000005000000}" name="F" dataDxfId="12"/>
    <tableColumn id="8" xr3:uid="{00000000-0010-0000-0500-000008000000}" name="G" dataDxfId="11"/>
    <tableColumn id="7" xr3:uid="{00000000-0010-0000-0500-000007000000}" name="H" dataDxfId="10"/>
    <tableColumn id="6" xr3:uid="{00000000-0010-0000-0500-000006000000}" name="I" dataDxfId="9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au9" displayName="Tableau9" ref="C34:I45" totalsRowShown="0" headerRowDxfId="8" dataDxfId="7">
  <autoFilter ref="C34:I45" xr:uid="{00000000-0009-0000-0100-00000E000000}"/>
  <tableColumns count="7">
    <tableColumn id="1" xr3:uid="{00000000-0010-0000-0600-000001000000}" name="Vessel" dataDxfId="6"/>
    <tableColumn id="2" xr3:uid="{00000000-0010-0000-0600-000002000000}" name="type of lay-up" dataDxfId="5"/>
    <tableColumn id="3" xr3:uid="{00000000-0010-0000-0600-000003000000}" name="expected area / port" dataDxfId="4"/>
    <tableColumn id="4" xr3:uid="{00000000-0010-0000-0600-000004000000}" name="expected date of lay-up" dataDxfId="3"/>
    <tableColumn id="5" xr3:uid="{00000000-0010-0000-0600-000005000000}" name="expected duration of lay-up" dataDxfId="2"/>
    <tableColumn id="6" xr3:uid="{00000000-0010-0000-0600-000006000000}" name="progress" dataDxfId="1"/>
    <tableColumn id="7" xr3:uid="{00000000-0010-0000-0600-000007000000}" name="to be transfered to FIM" dataDxfId="0"/>
  </tableColumns>
  <tableStyleInfo name="TableStyleMedium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au1" displayName="Tableau1" ref="A7:K26" totalsRowShown="0">
  <autoFilter ref="A7:K26" xr:uid="{00000000-0009-0000-0100-000001000000}"/>
  <tableColumns count="11">
    <tableColumn id="2" xr3:uid="{00000000-0010-0000-0700-000002000000}" name="Code maison "/>
    <tableColumn id="3" xr3:uid="{00000000-0010-0000-0700-000003000000}" name="Colonne2"/>
    <tableColumn id="4" xr3:uid="{00000000-0010-0000-0700-000004000000}" name="Colonne3"/>
    <tableColumn id="5" xr3:uid="{00000000-0010-0000-0700-000005000000}" name="Colonne4"/>
    <tableColumn id="6" xr3:uid="{00000000-0010-0000-0700-000006000000}" name="Colonne5"/>
    <tableColumn id="7" xr3:uid="{00000000-0010-0000-0700-000007000000}" name="Colonne6"/>
    <tableColumn id="8" xr3:uid="{00000000-0010-0000-0700-000008000000}" name="Colonne7"/>
    <tableColumn id="9" xr3:uid="{00000000-0010-0000-0700-000009000000}" name="Colonne8"/>
    <tableColumn id="10" xr3:uid="{00000000-0010-0000-0700-00000A000000}" name="Colonne9"/>
    <tableColumn id="11" xr3:uid="{00000000-0010-0000-0700-00000B000000}" name="Colonne10"/>
    <tableColumn id="12" xr3:uid="{00000000-0010-0000-0700-00000C000000}" name="Colonne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AD101"/>
  <sheetViews>
    <sheetView showGridLines="0" topLeftCell="A19" zoomScale="71" zoomScaleNormal="71" workbookViewId="0">
      <selection activeCell="D41" sqref="D41"/>
    </sheetView>
  </sheetViews>
  <sheetFormatPr baseColWidth="10" defaultRowHeight="12.75" x14ac:dyDescent="0.2"/>
  <cols>
    <col min="1" max="1" width="34.140625" customWidth="1"/>
    <col min="2" max="2" width="25.85546875" customWidth="1"/>
    <col min="3" max="3" width="28.7109375" customWidth="1"/>
    <col min="4" max="4" width="31" customWidth="1"/>
    <col min="5" max="5" width="37" customWidth="1"/>
    <col min="6" max="6" width="28" customWidth="1"/>
    <col min="7" max="7" width="24.42578125" customWidth="1"/>
    <col min="8" max="8" width="24.7109375" customWidth="1"/>
    <col min="9" max="9" width="29.85546875" customWidth="1"/>
    <col min="10" max="10" width="23.5703125" customWidth="1"/>
    <col min="11" max="11" width="19.7109375" customWidth="1"/>
    <col min="12" max="12" width="15.7109375" customWidth="1"/>
    <col min="15" max="15" width="11.42578125" customWidth="1"/>
    <col min="16" max="17" width="13.140625" customWidth="1"/>
  </cols>
  <sheetData>
    <row r="1" spans="1:16" x14ac:dyDescent="0.2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31.5" customHeight="1" x14ac:dyDescent="0.2">
      <c r="A3" s="25"/>
      <c r="B3" s="126" t="s">
        <v>30</v>
      </c>
      <c r="C3" s="126"/>
      <c r="D3" s="126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</row>
    <row r="4" spans="1:16" ht="27.75" x14ac:dyDescent="0.4">
      <c r="A4" s="25"/>
      <c r="B4" s="26"/>
      <c r="C4" s="25"/>
      <c r="D4" s="25"/>
      <c r="E4" s="25"/>
      <c r="F4" s="25"/>
      <c r="G4" s="25"/>
      <c r="H4" s="25"/>
      <c r="I4" s="25"/>
      <c r="J4" s="25"/>
      <c r="K4" s="25"/>
      <c r="L4" s="27"/>
      <c r="M4" s="25"/>
      <c r="N4" s="25"/>
      <c r="O4" s="25"/>
      <c r="P4" s="25"/>
    </row>
    <row r="5" spans="1:16" x14ac:dyDescent="0.2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16" x14ac:dyDescent="0.2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</row>
    <row r="9" spans="1:16" x14ac:dyDescent="0.2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</row>
    <row r="10" spans="1:16" x14ac:dyDescent="0.2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</row>
    <row r="11" spans="1:16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</row>
    <row r="12" spans="1:16" x14ac:dyDescent="0.2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</row>
    <row r="13" spans="1:16" x14ac:dyDescent="0.2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 x14ac:dyDescent="0.2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 x14ac:dyDescent="0.2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</row>
    <row r="16" spans="1:16" x14ac:dyDescent="0.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</row>
    <row r="17" spans="1:16" x14ac:dyDescent="0.2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spans="1:16" x14ac:dyDescent="0.2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16" x14ac:dyDescent="0.2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6" x14ac:dyDescent="0.2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1:16" x14ac:dyDescent="0.2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 x14ac:dyDescent="0.2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 x14ac:dyDescent="0.2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6" x14ac:dyDescent="0.2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</row>
    <row r="25" spans="1:16" x14ac:dyDescent="0.2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16" x14ac:dyDescent="0.2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16" x14ac:dyDescent="0.2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x14ac:dyDescent="0.2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6" x14ac:dyDescent="0.2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</row>
    <row r="30" spans="1:16" ht="12.75" customHeight="1" thickBo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1:16" ht="48" customHeight="1" thickBot="1" x14ac:dyDescent="0.25">
      <c r="A31" s="25"/>
      <c r="B31" s="57"/>
      <c r="C31" s="127" t="s">
        <v>61</v>
      </c>
      <c r="D31" s="128"/>
      <c r="E31" s="58" t="s">
        <v>48</v>
      </c>
      <c r="F31" s="25"/>
      <c r="G31" s="25"/>
      <c r="H31" s="55"/>
      <c r="I31" s="55"/>
      <c r="J31" s="55"/>
      <c r="K31" s="55"/>
      <c r="L31" s="25"/>
      <c r="M31" s="25"/>
      <c r="N31" s="25"/>
      <c r="O31" s="25"/>
      <c r="P31" s="25"/>
    </row>
    <row r="32" spans="1:16" ht="16.5" customHeight="1" x14ac:dyDescent="0.2">
      <c r="A32" s="25"/>
      <c r="B32" s="25"/>
      <c r="C32" s="25"/>
      <c r="D32" s="25"/>
      <c r="E32" s="25"/>
      <c r="F32" s="25"/>
      <c r="G32" s="25"/>
      <c r="H32" s="55"/>
      <c r="I32" s="55"/>
      <c r="J32" s="55"/>
      <c r="K32" s="25"/>
      <c r="L32" s="25"/>
      <c r="M32" s="25"/>
      <c r="N32" s="25"/>
      <c r="O32" s="25"/>
      <c r="P32" s="25"/>
    </row>
    <row r="33" spans="1:16" ht="33" customHeight="1" thickBot="1" x14ac:dyDescent="0.25">
      <c r="A33" s="129" t="s">
        <v>62</v>
      </c>
      <c r="B33" s="91" t="s">
        <v>31</v>
      </c>
      <c r="C33" s="91" t="s">
        <v>38</v>
      </c>
      <c r="D33" s="91" t="s">
        <v>39</v>
      </c>
      <c r="E33" s="91" t="s">
        <v>40</v>
      </c>
      <c r="F33" s="91" t="s">
        <v>41</v>
      </c>
      <c r="G33" s="92" t="s">
        <v>42</v>
      </c>
      <c r="H33" s="93" t="s">
        <v>47</v>
      </c>
      <c r="I33" s="55"/>
      <c r="J33" s="25"/>
      <c r="K33" s="25"/>
      <c r="L33" s="25"/>
      <c r="M33" s="25"/>
      <c r="N33" s="25"/>
      <c r="O33" s="25"/>
      <c r="P33" s="25"/>
    </row>
    <row r="34" spans="1:16" ht="60.75" customHeight="1" thickBot="1" x14ac:dyDescent="0.25">
      <c r="A34" s="129"/>
      <c r="B34" s="77" t="str">
        <f>IFERROR(IF(VLOOKUP($E$31,Tableau4[#All],3,FALSE)=0,"-",VLOOKUP($E$31,Tableau4[#All],3,FALSE)),"-")</f>
        <v>-</v>
      </c>
      <c r="C34" s="78" t="str">
        <f>IFERROR(IF(VLOOKUP($E$31,Tableau4[#All],2,FALSE)=0,"-",VLOOKUP($E$31,Tableau4[#All],2,FALSE)),"-")</f>
        <v>-</v>
      </c>
      <c r="D34" s="77" t="str">
        <f>IFERROR(IF(VLOOKUP($E$31,Tableau4[#All],4,FALSE)=0,"-",VLOOKUP($E$31,Tableau3[#All],4,FALSE)),"-")</f>
        <v>-</v>
      </c>
      <c r="E34" s="77" t="str">
        <f>IFERROR(IF(VLOOKUP($E$31,Tableau4[#All],5,FALSE)=0,"-",VLOOKUP($E$31,Tableau3[#All],5,FALSE)),"-")</f>
        <v>-</v>
      </c>
      <c r="F34" s="77" t="str">
        <f>IFERROR(IF(VLOOKUP($E$31,Tableau4[#All],6,FALSE)=0,"-",VLOOKUP($E$31,Tableau3[#All],6,FALSE)),"-")</f>
        <v>-</v>
      </c>
      <c r="G34" s="60"/>
      <c r="H34" s="90"/>
      <c r="I34" s="56"/>
      <c r="J34" s="55"/>
      <c r="K34" s="25"/>
      <c r="L34" s="25"/>
      <c r="M34" s="25"/>
      <c r="N34" s="25"/>
      <c r="O34" s="25"/>
      <c r="P34" s="25"/>
    </row>
    <row r="35" spans="1:16" ht="60.75" hidden="1" customHeight="1" thickBot="1" x14ac:dyDescent="0.25">
      <c r="A35" s="73"/>
      <c r="B35" s="77" t="str">
        <f>IFERROR(IF(VLOOKUP(E33,Tableau4[#All],3,FALSE)=0,"-",VLOOKUP(#REF!,Tableau3[#All],3,FALSE)),"-")</f>
        <v>-</v>
      </c>
      <c r="C35" s="78" t="str">
        <f>IFERROR(IF(VLOOKUP(#REF!,Tableau4[#All],2,FALSE)=0,"-",VLOOKUP(#REF!,Tableau3[#All],2,FALSE)),"-")</f>
        <v>-</v>
      </c>
      <c r="D35" s="77" t="str">
        <f>IFERROR(IF(VLOOKUP(#REF!,Tableau4[#All],4,FALSE)=0,"-",VLOOKUP(#REF!,Tableau3[#All],4,FALSE)),"-")</f>
        <v>-</v>
      </c>
      <c r="E35" s="77" t="str">
        <f>IFERROR(IF(VLOOKUP(#REF!,Tableau4[#All],5,FALSE)=0,"-",VLOOKUP(#REF!,Tableau3[#All],5,FALSE)),"-")</f>
        <v>-</v>
      </c>
      <c r="F35" s="77" t="str">
        <f>IFERROR(IF(VLOOKUP(#REF!,Tableau4[#All],6,FALSE)=0,"-",VLOOKUP(#REF!,Tableau3[#All],6,FALSE)),"-")</f>
        <v>-</v>
      </c>
      <c r="G35" s="59"/>
      <c r="H35" s="56"/>
      <c r="I35" s="56"/>
      <c r="J35" s="55"/>
      <c r="K35" s="25"/>
      <c r="L35" s="25"/>
      <c r="M35" s="25"/>
      <c r="N35" s="25"/>
      <c r="O35" s="25"/>
      <c r="P35" s="25"/>
    </row>
    <row r="36" spans="1:16" ht="57.75" customHeight="1" thickBot="1" x14ac:dyDescent="0.25">
      <c r="A36" s="133" t="s">
        <v>63</v>
      </c>
      <c r="B36" s="99" t="s">
        <v>34</v>
      </c>
      <c r="C36" s="100" t="s">
        <v>38</v>
      </c>
      <c r="D36" s="100" t="s">
        <v>39</v>
      </c>
      <c r="E36" s="100" t="s">
        <v>40</v>
      </c>
      <c r="F36" s="100" t="s">
        <v>41</v>
      </c>
      <c r="G36" s="100" t="s">
        <v>42</v>
      </c>
      <c r="H36" s="100" t="s">
        <v>43</v>
      </c>
      <c r="I36" s="100" t="s">
        <v>44</v>
      </c>
      <c r="J36" s="100" t="s">
        <v>45</v>
      </c>
      <c r="K36" s="100" t="s">
        <v>46</v>
      </c>
      <c r="L36" s="101" t="s">
        <v>35</v>
      </c>
      <c r="M36" s="25"/>
      <c r="N36" s="25"/>
      <c r="O36" s="25"/>
      <c r="P36" s="25"/>
    </row>
    <row r="37" spans="1:16" ht="51.75" customHeight="1" x14ac:dyDescent="0.2">
      <c r="A37" s="134"/>
      <c r="B37" s="78"/>
      <c r="C37" s="77"/>
      <c r="D37" s="77"/>
      <c r="E37" s="77"/>
      <c r="F37" s="77"/>
      <c r="G37" s="77"/>
      <c r="H37" s="77"/>
      <c r="I37" s="78"/>
      <c r="J37" s="77" t="str">
        <f>IFERROR(IF(VLOOKUP($E$31,Tableau3[#All],10,FALSE)=0,"-",VLOOKUP($E$31,Tableau3[#All],10,FALSE)),"-")</f>
        <v>-</v>
      </c>
      <c r="K37" s="77" t="str">
        <f>IFERROR(IF(VLOOKUP($E$31,Tableau3[#All],10,FALSE)=0,"-",VLOOKUP($E$31,Tableau3[#All],10,FALSE)),"-")</f>
        <v>-</v>
      </c>
      <c r="L37" s="77" t="str">
        <f>IFERROR(IF(VLOOKUP($E$31,Tableau3[#All],10,FALSE)=0,"-",VLOOKUP($E$31,Tableau3[#All],10,FALSE)),"-")</f>
        <v>-</v>
      </c>
      <c r="M37" s="25"/>
      <c r="N37" s="25"/>
      <c r="O37" s="25"/>
      <c r="P37" s="25"/>
    </row>
    <row r="38" spans="1:16" ht="43.5" customHeight="1" x14ac:dyDescent="0.2">
      <c r="A38" s="135" t="s">
        <v>64</v>
      </c>
      <c r="B38" s="98" t="s">
        <v>37</v>
      </c>
      <c r="C38" s="97" t="s">
        <v>38</v>
      </c>
      <c r="D38" s="97" t="s">
        <v>39</v>
      </c>
      <c r="E38" s="97" t="s">
        <v>40</v>
      </c>
      <c r="F38" s="97" t="s">
        <v>41</v>
      </c>
      <c r="G38" s="97" t="s">
        <v>42</v>
      </c>
      <c r="H38" s="97" t="s">
        <v>43</v>
      </c>
      <c r="I38" s="97" t="s">
        <v>44</v>
      </c>
      <c r="J38" s="97" t="s">
        <v>45</v>
      </c>
      <c r="K38" s="97" t="s">
        <v>46</v>
      </c>
      <c r="L38" s="97" t="s">
        <v>67</v>
      </c>
      <c r="M38" s="97" t="s">
        <v>47</v>
      </c>
      <c r="N38" s="25"/>
      <c r="O38" s="25"/>
      <c r="P38" s="25"/>
    </row>
    <row r="39" spans="1:16" ht="54" customHeight="1" x14ac:dyDescent="0.2">
      <c r="A39" s="136"/>
      <c r="B39" s="94" t="str">
        <f>IFERROR(IF(VLOOKUP($E$31,'Inspection client'!A9:K29,3,FALSE)=0,"-",VLOOKUP($E$31,'Inspection client'!A9:K29,3,FALSE)),"-")</f>
        <v>-</v>
      </c>
      <c r="C39" s="95" t="str">
        <f>IFERROR(IF(VLOOKUP(#REF!,'Inspection client'!B9:L29,2,FALSE)=0,"-",VLOOKUP(#REF!,'Inspection client'!B9:L29,2,FALSE)),"-")</f>
        <v>-</v>
      </c>
      <c r="D39" s="96" t="str">
        <f>IFERROR(IF(VLOOKUP(#REF!,'Inspection client'!C9:M29,4,FALSE)=0,"-",VLOOKUP(#REF!,'Inspection client'!C9:M29,4,FALSE)),"-")</f>
        <v>-</v>
      </c>
      <c r="E39" s="96" t="str">
        <f>IFERROR(IF(VLOOKUP(#REF!,'Inspection client'!D9:N29,5,FALSE)=0,"-",VLOOKUP(#REF!,'Inspection client'!D9:N29,5,FALSE)),"-")</f>
        <v>-</v>
      </c>
      <c r="F39" s="96" t="str">
        <f>IFERROR(IF(VLOOKUP(#REF!,'Inspection client'!E9:O29,6,FALSE)=0,"-",VLOOKUP(#REF!,'Inspection client'!E9:O29,6,FALSE)),"-")</f>
        <v>-</v>
      </c>
      <c r="G39" s="96" t="str">
        <f>IFERROR(IF(VLOOKUP(#REF!,'Inspection client'!F9:P29,4,FALSE)=0,"-",VLOOKUP(#REF!,'Inspection client'!F9:P29,4,FALSE)),"-")</f>
        <v>-</v>
      </c>
      <c r="H39" s="96" t="str">
        <f>IFERROR(IF(VLOOKUP(#REF!,'Inspection client'!G9:Q29,8,FALSE)=0,"-",VLOOKUP(#REF!,'Inspection client'!G9:Q29,8,FALSE)),"-")</f>
        <v>-</v>
      </c>
      <c r="I39" s="96" t="str">
        <f>IFERROR(IF(VLOOKUP(#REF!,'Inspection client'!H9:R29,9,FALSE)=0,"-",VLOOKUP(#REF!,'Inspection client'!H9:R29,9,FALSE)),"-")</f>
        <v>-</v>
      </c>
      <c r="J39" s="96" t="str">
        <f>IFERROR(IF(VLOOKUP($E$31,'Inspection client'!I9:S29,7,FALSE)=0,"-",VLOOKUP($E$31,'Inspection client'!I9:S29,7,FALSE)),"-")</f>
        <v>-</v>
      </c>
      <c r="K39" s="96" t="str">
        <f>IFERROR(IF(VLOOKUP($E$31,'Inspection client'!J9:T29,10,FALSE)=0,"-",VLOOKUP($E$31,'Inspection client'!J9:T29,10,FALSE)),"-")</f>
        <v>-</v>
      </c>
      <c r="L39" s="96" t="str">
        <f>IFERROR(IF(VLOOKUP($E$31,'Inspection client'!K9:U29,10,FALSE)=0,"-",VLOOKUP($E$31,'Inspection client'!K9:U29,10,FALSE)),"-")</f>
        <v>-</v>
      </c>
      <c r="M39" s="96" t="str">
        <f>IFERROR(IF(VLOOKUP($E$31,'Inspection client'!L9:V29,10,FALSE)=0,"-",VLOOKUP($E$31,'Inspection client'!L9:V29,10,FALSE)),"-")</f>
        <v>-</v>
      </c>
      <c r="N39" s="25"/>
      <c r="O39" s="25"/>
      <c r="P39" s="25"/>
    </row>
    <row r="40" spans="1:16" ht="52.5" customHeight="1" x14ac:dyDescent="0.2">
      <c r="A40" s="137" t="s">
        <v>60</v>
      </c>
      <c r="B40" s="109" t="s">
        <v>34</v>
      </c>
      <c r="C40" s="110" t="s">
        <v>38</v>
      </c>
      <c r="D40" s="110" t="s">
        <v>39</v>
      </c>
      <c r="E40" s="110" t="s">
        <v>40</v>
      </c>
      <c r="F40" s="110" t="s">
        <v>41</v>
      </c>
      <c r="G40" s="110" t="s">
        <v>42</v>
      </c>
      <c r="H40" s="110" t="s">
        <v>43</v>
      </c>
      <c r="I40" s="110" t="s">
        <v>44</v>
      </c>
      <c r="J40" s="110" t="s">
        <v>45</v>
      </c>
      <c r="K40" s="110" t="s">
        <v>46</v>
      </c>
      <c r="L40" s="111" t="s">
        <v>35</v>
      </c>
      <c r="M40" s="25"/>
      <c r="N40" s="25"/>
      <c r="O40" s="25"/>
      <c r="P40" s="25"/>
    </row>
    <row r="41" spans="1:16" ht="60.75" customHeight="1" x14ac:dyDescent="0.2">
      <c r="A41" s="134"/>
      <c r="B41" s="60" t="str">
        <f>IFERROR(IF(VLOOKUP($E$31,Tableau711[#All],2,FALSE)=0,"-",VLOOKUP($E$31,Tableau711[#All],2,FALSE)),"-")</f>
        <v>-</v>
      </c>
      <c r="C41" s="60" t="str">
        <f>IFERROR(IF(VLOOKUP($E$31,Tableau711[#All],3,FALSE)=0,"-",VLOOKUP($E$31,Tableau711[#All],3,FALSE)),"-")</f>
        <v>-</v>
      </c>
      <c r="D41" s="60" t="str">
        <f>IFERROR(IF(VLOOKUP($E$31,Tableau711[#All],4,FALSE)=0,"-",VLOOKUP($E$31,Tableau711[#All],4,FALSE)),"-")</f>
        <v>-</v>
      </c>
      <c r="E41" s="60" t="str">
        <f>IFERROR(IF(VLOOKUP($E$31,Tableau711[#All],5,FALSE)=0,"-",VLOOKUP($E$31,Tableau711[#All],5,FALSE)),"-")</f>
        <v>-</v>
      </c>
      <c r="F41" s="60" t="str">
        <f>IFERROR(IF(VLOOKUP($E$31,Tableau711[#All],6,FALSE)=0,"-",VLOOKUP($E$31,Tableau711[#All],6,FALSE)),"-")</f>
        <v>-</v>
      </c>
      <c r="G41" s="60" t="str">
        <f>IFERROR(IF(VLOOKUP($E$31,Tableau711[#All],7,FALSE)=0,"-",VLOOKUP($E$31,Tableau711[#All],7,FALSE)),"-")</f>
        <v>-</v>
      </c>
      <c r="H41" s="60" t="str">
        <f>IFERROR(IF(VLOOKUP($E$31,Tableau711[#All],8,FALSE)=0,"-",VLOOKUP($E$31,Tableau711[#All],8,FALSE)),"-")</f>
        <v>-</v>
      </c>
      <c r="I41" s="61" t="str">
        <f>IFERROR(IF(VLOOKUP($E$31,Tableau711[#All],9,FALSE)=0,"-",VLOOKUP($E$31,Tableau711[#All],9,FALSE)),"-")</f>
        <v>-</v>
      </c>
      <c r="J41" s="60" t="str">
        <f>IFERROR(IF(VLOOKUP($E$31,Tableau711[#All],10,FALSE)=0,"-",VLOOKUP($E$31,Tableau711[#All],10,FALSE)),"-")</f>
        <v>-</v>
      </c>
      <c r="K41" s="60" t="str">
        <f>IFERROR(IF(VLOOKUP($E$31,Tableau711[#All],10,FALSE)=0,"-",VLOOKUP($E$31,Tableau711[#All],10,FALSE)),"-")</f>
        <v>-</v>
      </c>
      <c r="L41" s="60" t="str">
        <f>IFERROR(IF(VLOOKUP($E$31,Tableau711[#All],10,FALSE)=0,"-",VLOOKUP($E$31,Tableau711[#All],10,FALSE)),"-")</f>
        <v>-</v>
      </c>
      <c r="M41" s="25"/>
      <c r="N41" s="25"/>
      <c r="O41" s="25"/>
      <c r="P41" s="25"/>
    </row>
    <row r="42" spans="1:16" ht="41.25" customHeight="1" x14ac:dyDescent="0.2">
      <c r="A42" s="135" t="s">
        <v>65</v>
      </c>
      <c r="B42" s="106" t="s">
        <v>37</v>
      </c>
      <c r="C42" s="107" t="s">
        <v>38</v>
      </c>
      <c r="D42" s="107" t="s">
        <v>39</v>
      </c>
      <c r="E42" s="107" t="s">
        <v>40</v>
      </c>
      <c r="F42" s="107" t="s">
        <v>41</v>
      </c>
      <c r="G42" s="107" t="s">
        <v>42</v>
      </c>
      <c r="H42" s="107" t="s">
        <v>43</v>
      </c>
      <c r="I42" s="107" t="s">
        <v>44</v>
      </c>
      <c r="J42" s="107" t="s">
        <v>45</v>
      </c>
      <c r="K42" s="107" t="s">
        <v>46</v>
      </c>
      <c r="L42" s="108" t="s">
        <v>35</v>
      </c>
      <c r="M42" s="25"/>
      <c r="N42" s="25"/>
      <c r="O42" s="25"/>
      <c r="P42" s="25"/>
    </row>
    <row r="43" spans="1:16" ht="57.75" customHeight="1" x14ac:dyDescent="0.2">
      <c r="A43" s="138"/>
      <c r="B43" s="61" t="str">
        <f>IFERROR(IF(VLOOKUP($E$31,Tableau710[#All],2,FALSE)=0,"-",VLOOKUP($E$31,Tableau710[#All],2,FALSE)),"-")</f>
        <v>-</v>
      </c>
      <c r="C43" s="60" t="str">
        <f>IFERROR(IF(VLOOKUP($E$31,Tableau710[#All],3,FALSE)=0,"-",VLOOKUP($E$31,Tableau710[#All],3,FALSE)),"-")</f>
        <v>-</v>
      </c>
      <c r="D43" s="60" t="str">
        <f>IFERROR(IF(VLOOKUP($E$31,Tableau710[#All],4,FALSE)=0,"-",VLOOKUP($E$31,Tableau710[#All],4,FALSE)),"-")</f>
        <v>-</v>
      </c>
      <c r="E43" s="60" t="str">
        <f>IFERROR(IF(VLOOKUP($E$31,Tableau710[#All],5,FALSE)=0,"-",VLOOKUP($E$31,Tableau710[#All],5,FALSE)),"-")</f>
        <v>-</v>
      </c>
      <c r="F43" s="60" t="str">
        <f>IFERROR(IF(VLOOKUP($E$31,Tableau710[#All],6,FALSE)=0,"-",VLOOKUP($E$31,Tableau710[#All],6,FALSE)),"-")</f>
        <v>-</v>
      </c>
      <c r="G43" s="60" t="str">
        <f>IFERROR(IF(VLOOKUP($E$31,Tableau710[#All],7,FALSE)=0,"-",VLOOKUP($E$31,Tableau710[#All],7,FALSE)),"-")</f>
        <v>-</v>
      </c>
      <c r="H43" s="60" t="str">
        <f>IFERROR(IF(VLOOKUP($E$31,Tableau710[#All],8,FALSE)=0,"-",VLOOKUP($E$31,Tableau710[#All],8,FALSE)),"-")</f>
        <v>-</v>
      </c>
      <c r="I43" s="61" t="str">
        <f>IFERROR(IF(VLOOKUP($E$31,Tableau710[#All],9,FALSE)=0,"-",VLOOKUP($E$31,Tableau710[#All],9,FALSE)),"-")</f>
        <v>-</v>
      </c>
      <c r="J43" s="60" t="str">
        <f>IFERROR(IF(VLOOKUP($E$31,Tableau710[#All],10,FALSE)=0,"-",VLOOKUP($E$31,Tableau710[#All],10,FALSE)),"-")</f>
        <v>-</v>
      </c>
      <c r="K43" s="60" t="str">
        <f>IFERROR(IF(VLOOKUP($E$31,Tableau710[#All],10,FALSE)=0,"-",VLOOKUP($E$31,Tableau710[#All],10,FALSE)),"-")</f>
        <v>-</v>
      </c>
      <c r="L43" s="60" t="str">
        <f>IFERROR(IF(VLOOKUP($E$31,Tableau710[#All],10,FALSE)=0,"-",VLOOKUP($E$31,Tableau710[#All],10,FALSE)),"-")</f>
        <v>-</v>
      </c>
      <c r="M43" s="25"/>
      <c r="N43" s="25"/>
      <c r="O43" s="25"/>
      <c r="P43" s="25"/>
    </row>
    <row r="44" spans="1:16" ht="60.75" customHeight="1" x14ac:dyDescent="0.2">
      <c r="A44" s="131" t="s">
        <v>58</v>
      </c>
      <c r="B44" s="102" t="s">
        <v>9</v>
      </c>
      <c r="C44" s="103" t="s">
        <v>16</v>
      </c>
      <c r="D44" s="103" t="s">
        <v>10</v>
      </c>
      <c r="E44" s="103" t="s">
        <v>11</v>
      </c>
      <c r="F44" s="103" t="s">
        <v>12</v>
      </c>
      <c r="G44" s="103" t="s">
        <v>13</v>
      </c>
      <c r="H44" s="104" t="s">
        <v>14</v>
      </c>
      <c r="I44" s="103" t="s">
        <v>14</v>
      </c>
      <c r="J44" s="105" t="s">
        <v>15</v>
      </c>
      <c r="K44" s="25"/>
      <c r="L44" s="25"/>
      <c r="M44" s="25"/>
      <c r="N44" s="25"/>
      <c r="O44" s="25"/>
      <c r="P44" s="25"/>
    </row>
    <row r="45" spans="1:16" ht="68.25" customHeight="1" x14ac:dyDescent="0.2">
      <c r="A45" s="132"/>
      <c r="B45" s="60" t="str">
        <f>IFERROR(IF(VLOOKUP($E$31,Chantier!A7:J23,3,FALSE)=0,"-",VLOOKUP(#REF!,Chantier!A7:J23,3,FALSE)),"-")</f>
        <v>-</v>
      </c>
      <c r="C45" s="61" t="str">
        <f>IFERROR(IF(VLOOKUP($E$31,Chantier!B7:K23,2,FALSE)=0,"-",VLOOKUP($E$31,Chantier!B7:K23,2,FALSE)),"-")</f>
        <v>-</v>
      </c>
      <c r="D45" s="60" t="str">
        <f>IFERROR(IF(VLOOKUP($E$31,Chantier!C7:L23,4,FALSE)=0,"-",VLOOKUP($E$31,Chantier!C7:L23,4,FALSE)),"-")</f>
        <v>-</v>
      </c>
      <c r="E45" s="60" t="str">
        <f>IFERROR(IF(VLOOKUP($E$31,Chantier!D7:M23,5,FALSE)=0,"-",VLOOKUP($E$31,Chantier!D7:M23,5,FALSE)),"-")</f>
        <v>-</v>
      </c>
      <c r="F45" s="60" t="str">
        <f>IFERROR(IF(VLOOKUP($E$31,Chantier!E7:N23,6,FALSE)=0,"-",VLOOKUP($E$31,Chantier!E7:N23,6,FALSE)),"-")</f>
        <v>-</v>
      </c>
      <c r="G45" s="60" t="str">
        <f>IFERROR(IF(VLOOKUP($E$31,Chantier!F7:O23,7,FALSE)=0,"-",VLOOKUP($E$31,Chantier!F7:O23,7,FALSE)),"-")</f>
        <v>-</v>
      </c>
      <c r="H45" s="60" t="str">
        <f>IFERROR(IF(VLOOKUP($E$31,Chantier!G7:P23,8,FALSE)=0,"-",VLOOKUP($E$31,Chantier!G7:P23,8,FALSE)),"-")</f>
        <v>-</v>
      </c>
      <c r="I45" s="60" t="str">
        <f>IFERROR(IF(VLOOKUP($E$31,Chantier!H7:Q23,9,FALSE)=0,"-",VLOOKUP($E$31,Chantier!H7:Q23,9,FALSE)),"-")</f>
        <v>-</v>
      </c>
      <c r="J45" s="60" t="str">
        <f>IFERROR(IF(VLOOKUP($E$31,Chantier!I7:R23,10,FALSE)=0,"-",VLOOKUP($E$31,Chantier!I7:R23,10,FALSE)),"-")</f>
        <v>-</v>
      </c>
      <c r="K45" s="25"/>
      <c r="L45" s="25"/>
      <c r="M45" s="25"/>
      <c r="N45" s="25"/>
      <c r="O45" s="25"/>
      <c r="P45" s="25"/>
    </row>
    <row r="46" spans="1:16" ht="48" customHeight="1" thickBot="1" x14ac:dyDescent="0.25">
      <c r="A46" s="130" t="s">
        <v>66</v>
      </c>
      <c r="B46" s="112" t="s">
        <v>68</v>
      </c>
      <c r="C46" s="113" t="s">
        <v>38</v>
      </c>
      <c r="D46" s="113" t="s">
        <v>39</v>
      </c>
      <c r="E46" s="113" t="s">
        <v>40</v>
      </c>
      <c r="F46" s="113" t="s">
        <v>41</v>
      </c>
      <c r="G46" s="114" t="s">
        <v>42</v>
      </c>
      <c r="H46" s="114" t="s">
        <v>43</v>
      </c>
      <c r="I46" s="115" t="s">
        <v>44</v>
      </c>
      <c r="J46" s="25"/>
      <c r="K46" s="25"/>
      <c r="L46" s="25"/>
      <c r="M46" s="25"/>
      <c r="N46" s="25"/>
      <c r="O46" s="25"/>
      <c r="P46" s="25"/>
    </row>
    <row r="47" spans="1:16" ht="63" customHeight="1" thickTop="1" x14ac:dyDescent="0.2">
      <c r="A47" s="129"/>
      <c r="B47" s="60" t="str">
        <f>IFERROR(IF(VLOOKUP($E$31,Chantier!C33:I45,4,FALSE)=0,"-",VLOOKUP($E$31,Chantier!C33:I45,4,FALSE)),"-")</f>
        <v>-</v>
      </c>
      <c r="C47" s="60" t="str">
        <f>IFERROR(IF(VLOOKUP($E$31,Chantier!M7:S18,2,FALSE)=0,"-",VLOOKUP($E$31,Chantier!M7:S18,2,FALSE)),"-")</f>
        <v>-</v>
      </c>
      <c r="D47" s="61" t="str">
        <f>IFERROR(IF(VLOOKUP($E$31,Chantier!N7:T18,3,FALSE)=0,"-",VLOOKUP($E$31,Chantier!N7:T18,3,FALSE)),"-")</f>
        <v>-</v>
      </c>
      <c r="E47" s="60" t="str">
        <f>IFERROR(IF(VLOOKUP($E$31,Chantier!O7:U18,5,FALSE)=0,"-",VLOOKUP($E$31,Chantier!O7:U18,5,FALSE)),"-")</f>
        <v>-</v>
      </c>
      <c r="F47" s="60" t="str">
        <f>IFERROR(IF(VLOOKUP($E$31,Chantier!P7:V18,6,FALSE)=0,"-",VLOOKUP($E$31,Chantier!P7:V18,6,FALSE)),"-")</f>
        <v>-</v>
      </c>
      <c r="G47" s="60" t="str">
        <f>IFERROR(IF(VLOOKUP($E$31,Chantier!Q7:W18,7,FALSE)=0,"-",VLOOKUP($E$31,Chantier!Q7:W18,7,FALSE)),"-")</f>
        <v>-</v>
      </c>
      <c r="H47" s="60" t="str">
        <f>IFERROR(IF(VLOOKUP($E$31,Chantier!R7:X18,7,FALSE)=0,"-",VLOOKUP($E$31,Chantier!R7:X18,7,FALSE)),"-")</f>
        <v>-</v>
      </c>
      <c r="I47" s="60" t="str">
        <f>IFERROR(IF(VLOOKUP($E$31,Chantier!S7:Y18,7,FALSE)=0,"-",VLOOKUP($E$31,Chantier!S7:Y18,7,FALSE)),"-")</f>
        <v>-</v>
      </c>
      <c r="J47" s="25"/>
      <c r="K47" s="25"/>
      <c r="L47" s="25"/>
      <c r="M47" s="25"/>
      <c r="N47" s="25"/>
      <c r="O47" s="25"/>
      <c r="P47" s="25"/>
    </row>
    <row r="48" spans="1:16" x14ac:dyDescent="0.2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</row>
    <row r="49" spans="1:30" x14ac:dyDescent="0.2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</row>
    <row r="50" spans="1:30" x14ac:dyDescent="0.2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</row>
    <row r="51" spans="1:30" x14ac:dyDescent="0.2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</row>
    <row r="52" spans="1:30" x14ac:dyDescent="0.2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</row>
    <row r="53" spans="1:30" x14ac:dyDescent="0.2">
      <c r="A53" s="8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x14ac:dyDescent="0.2">
      <c r="A54" s="84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</row>
    <row r="55" spans="1:30" x14ac:dyDescent="0.2">
      <c r="A55" s="84"/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  <c r="AB55" s="84"/>
      <c r="AC55" s="84"/>
      <c r="AD55" s="84"/>
    </row>
    <row r="56" spans="1:30" x14ac:dyDescent="0.2">
      <c r="A56" s="84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</row>
    <row r="57" spans="1:30" x14ac:dyDescent="0.2">
      <c r="A57" s="84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4"/>
      <c r="AC57" s="84"/>
      <c r="AD57" s="84"/>
    </row>
    <row r="58" spans="1:30" x14ac:dyDescent="0.2">
      <c r="A58" s="84"/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4"/>
      <c r="AC58" s="84"/>
      <c r="AD58" s="84"/>
    </row>
    <row r="59" spans="1:30" x14ac:dyDescent="0.2">
      <c r="A59" s="84"/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  <c r="AB59" s="84"/>
      <c r="AC59" s="84"/>
      <c r="AD59" s="84"/>
    </row>
    <row r="60" spans="1:30" x14ac:dyDescent="0.2">
      <c r="A60" s="84"/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  <c r="AB60" s="84"/>
      <c r="AC60" s="84"/>
      <c r="AD60" s="84"/>
    </row>
    <row r="61" spans="1:30" x14ac:dyDescent="0.2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</row>
    <row r="62" spans="1:30" x14ac:dyDescent="0.2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</row>
    <row r="63" spans="1:30" x14ac:dyDescent="0.2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</row>
    <row r="64" spans="1:30" x14ac:dyDescent="0.2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</row>
    <row r="65" spans="1:30" x14ac:dyDescent="0.2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</row>
    <row r="66" spans="1:30" x14ac:dyDescent="0.2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84"/>
      <c r="M66" s="84"/>
      <c r="N66" s="84"/>
      <c r="O66" s="84"/>
      <c r="P66" s="84"/>
      <c r="Q66" s="84"/>
      <c r="R66" s="84"/>
      <c r="S66" s="84"/>
      <c r="T66" s="84"/>
      <c r="U66" s="84"/>
      <c r="V66" s="84"/>
      <c r="W66" s="84"/>
      <c r="X66" s="84"/>
      <c r="Y66" s="84"/>
      <c r="Z66" s="84"/>
      <c r="AA66" s="84"/>
      <c r="AB66" s="84"/>
      <c r="AC66" s="84"/>
      <c r="AD66" s="84"/>
    </row>
    <row r="67" spans="1:30" x14ac:dyDescent="0.2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</row>
    <row r="68" spans="1:30" x14ac:dyDescent="0.2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</row>
    <row r="69" spans="1:30" x14ac:dyDescent="0.2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</row>
    <row r="70" spans="1:30" x14ac:dyDescent="0.2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</row>
    <row r="71" spans="1:30" x14ac:dyDescent="0.2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</row>
    <row r="72" spans="1:30" x14ac:dyDescent="0.2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</row>
    <row r="73" spans="1:30" x14ac:dyDescent="0.2">
      <c r="A73" s="84"/>
      <c r="B73" s="84"/>
      <c r="C73" s="84"/>
      <c r="D73" s="84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</row>
    <row r="74" spans="1:30" x14ac:dyDescent="0.2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</row>
    <row r="75" spans="1:30" x14ac:dyDescent="0.2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</row>
    <row r="76" spans="1:30" x14ac:dyDescent="0.2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</row>
    <row r="77" spans="1:30" x14ac:dyDescent="0.2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</row>
    <row r="78" spans="1:30" x14ac:dyDescent="0.2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</row>
    <row r="79" spans="1:30" x14ac:dyDescent="0.2">
      <c r="A79" s="84"/>
      <c r="B79" s="84"/>
      <c r="C79" s="84"/>
      <c r="D79" s="84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</row>
    <row r="80" spans="1:30" x14ac:dyDescent="0.2">
      <c r="A80" s="84"/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</row>
    <row r="81" spans="1:30" x14ac:dyDescent="0.2">
      <c r="A81" s="84"/>
      <c r="B81" s="84"/>
      <c r="C81" s="84"/>
      <c r="D81" s="84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</row>
    <row r="82" spans="1:30" x14ac:dyDescent="0.2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  <row r="83" spans="1:30" x14ac:dyDescent="0.2">
      <c r="A83" s="84"/>
      <c r="B83" s="84"/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</row>
    <row r="84" spans="1:30" x14ac:dyDescent="0.2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</row>
    <row r="85" spans="1:30" x14ac:dyDescent="0.2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</row>
    <row r="86" spans="1:30" x14ac:dyDescent="0.2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</row>
    <row r="87" spans="1:30" x14ac:dyDescent="0.2">
      <c r="A87" s="84"/>
      <c r="B87" s="84"/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</row>
    <row r="88" spans="1:30" x14ac:dyDescent="0.2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</row>
    <row r="89" spans="1:30" x14ac:dyDescent="0.2">
      <c r="A89" s="84"/>
      <c r="B89" s="84"/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4"/>
      <c r="Z89" s="84"/>
      <c r="AA89" s="84"/>
      <c r="AB89" s="84"/>
      <c r="AC89" s="84"/>
      <c r="AD89" s="84"/>
    </row>
    <row r="90" spans="1:30" x14ac:dyDescent="0.2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</row>
    <row r="91" spans="1:30" x14ac:dyDescent="0.2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</row>
    <row r="92" spans="1:30" x14ac:dyDescent="0.2">
      <c r="A92" s="84"/>
      <c r="B92" s="84"/>
      <c r="C92" s="84"/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</row>
    <row r="93" spans="1:30" x14ac:dyDescent="0.2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</row>
    <row r="94" spans="1:30" x14ac:dyDescent="0.2">
      <c r="A94" s="84"/>
      <c r="B94" s="84"/>
      <c r="C94" s="84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</row>
    <row r="95" spans="1:30" x14ac:dyDescent="0.2">
      <c r="A95" s="84"/>
      <c r="B95" s="84"/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  <c r="Z95" s="84"/>
      <c r="AA95" s="84"/>
      <c r="AB95" s="84"/>
      <c r="AC95" s="84"/>
      <c r="AD95" s="84"/>
    </row>
    <row r="96" spans="1:30" x14ac:dyDescent="0.2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</row>
    <row r="97" spans="1:30" x14ac:dyDescent="0.2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</row>
    <row r="98" spans="1:30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</row>
    <row r="99" spans="1:30" x14ac:dyDescent="0.2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</row>
    <row r="100" spans="1:30" x14ac:dyDescent="0.2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</row>
    <row r="101" spans="1:30" x14ac:dyDescent="0.2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</row>
  </sheetData>
  <mergeCells count="9">
    <mergeCell ref="B3:D3"/>
    <mergeCell ref="C31:D31"/>
    <mergeCell ref="A33:A34"/>
    <mergeCell ref="A46:A47"/>
    <mergeCell ref="A44:A45"/>
    <mergeCell ref="A36:A37"/>
    <mergeCell ref="A38:A39"/>
    <mergeCell ref="A40:A41"/>
    <mergeCell ref="A42:A4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Data!$A$4:$A$14</xm:f>
          </x14:formula1>
          <xm:sqref>E31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30"/>
  <sheetViews>
    <sheetView showGridLines="0" workbookViewId="0">
      <selection activeCell="B6" sqref="B6"/>
    </sheetView>
  </sheetViews>
  <sheetFormatPr baseColWidth="10" defaultRowHeight="12.75" x14ac:dyDescent="0.2"/>
  <cols>
    <col min="1" max="1" width="9.7109375" customWidth="1"/>
    <col min="2" max="2" width="32" customWidth="1"/>
    <col min="3" max="3" width="15.140625" customWidth="1"/>
    <col min="4" max="4" width="15.5703125" customWidth="1"/>
    <col min="5" max="5" width="36.85546875" customWidth="1"/>
    <col min="6" max="6" width="19.7109375" customWidth="1"/>
    <col min="7" max="7" width="15.42578125" customWidth="1"/>
    <col min="8" max="8" width="14.140625" customWidth="1"/>
  </cols>
  <sheetData>
    <row r="1" spans="2:8" ht="26.25" x14ac:dyDescent="0.4">
      <c r="C1" s="10"/>
      <c r="D1" s="10"/>
    </row>
    <row r="2" spans="2:8" ht="26.25" x14ac:dyDescent="0.4">
      <c r="C2" s="10"/>
      <c r="D2" s="10"/>
      <c r="E2" s="10" t="s">
        <v>32</v>
      </c>
    </row>
    <row r="5" spans="2:8" ht="38.25" thickBot="1" x14ac:dyDescent="0.25">
      <c r="B5" s="19" t="s">
        <v>31</v>
      </c>
      <c r="C5" s="19" t="s">
        <v>38</v>
      </c>
      <c r="D5" s="19" t="s">
        <v>39</v>
      </c>
      <c r="E5" s="19" t="s">
        <v>40</v>
      </c>
      <c r="F5" s="19" t="s">
        <v>41</v>
      </c>
      <c r="G5" s="19" t="s">
        <v>42</v>
      </c>
      <c r="H5" s="88" t="s">
        <v>47</v>
      </c>
    </row>
    <row r="6" spans="2:8" ht="15" x14ac:dyDescent="0.2">
      <c r="B6" s="74"/>
      <c r="C6" s="54"/>
      <c r="D6" s="54"/>
      <c r="E6" s="54"/>
      <c r="F6" s="54"/>
      <c r="G6" s="54"/>
      <c r="H6" s="87"/>
    </row>
    <row r="7" spans="2:8" ht="15" x14ac:dyDescent="0.2">
      <c r="B7" s="74"/>
      <c r="C7" s="54"/>
      <c r="D7" s="54"/>
      <c r="E7" s="54"/>
      <c r="F7" s="54"/>
      <c r="G7" s="54"/>
      <c r="H7" s="87"/>
    </row>
    <row r="8" spans="2:8" ht="15" x14ac:dyDescent="0.2">
      <c r="B8" s="74"/>
      <c r="C8" s="54"/>
      <c r="D8" s="54"/>
      <c r="E8" s="54"/>
      <c r="F8" s="54"/>
      <c r="G8" s="54"/>
      <c r="H8" s="87"/>
    </row>
    <row r="9" spans="2:8" ht="15" x14ac:dyDescent="0.2">
      <c r="B9" s="74"/>
      <c r="C9" s="54"/>
      <c r="D9" s="54"/>
      <c r="E9" s="54"/>
      <c r="F9" s="54"/>
      <c r="G9" s="54"/>
      <c r="H9" s="87"/>
    </row>
    <row r="10" spans="2:8" ht="15" x14ac:dyDescent="0.2">
      <c r="B10" s="74"/>
      <c r="C10" s="54"/>
      <c r="D10" s="54"/>
      <c r="E10" s="54"/>
      <c r="F10" s="54"/>
      <c r="G10" s="54"/>
      <c r="H10" s="87"/>
    </row>
    <row r="11" spans="2:8" ht="15" x14ac:dyDescent="0.2">
      <c r="B11" s="74"/>
      <c r="C11" s="54"/>
      <c r="D11" s="54"/>
      <c r="E11" s="54"/>
      <c r="F11" s="54"/>
      <c r="G11" s="54"/>
      <c r="H11" s="87"/>
    </row>
    <row r="12" spans="2:8" ht="15" x14ac:dyDescent="0.2">
      <c r="B12" s="74"/>
      <c r="C12" s="54"/>
      <c r="D12" s="54"/>
      <c r="E12" s="54"/>
      <c r="F12" s="54"/>
      <c r="G12" s="54"/>
      <c r="H12" s="87"/>
    </row>
    <row r="13" spans="2:8" ht="15" x14ac:dyDescent="0.2">
      <c r="B13" s="74"/>
      <c r="C13" s="54"/>
      <c r="D13" s="54"/>
      <c r="E13" s="54"/>
      <c r="F13" s="54"/>
      <c r="G13" s="54"/>
      <c r="H13" s="87"/>
    </row>
    <row r="14" spans="2:8" ht="15" x14ac:dyDescent="0.2">
      <c r="B14" s="74"/>
      <c r="C14" s="54"/>
      <c r="D14" s="54"/>
      <c r="E14" s="54"/>
      <c r="F14" s="54"/>
      <c r="G14" s="54"/>
      <c r="H14" s="87"/>
    </row>
    <row r="15" spans="2:8" ht="15" x14ac:dyDescent="0.2">
      <c r="B15" s="74"/>
      <c r="C15" s="54"/>
      <c r="D15" s="54"/>
      <c r="E15" s="54"/>
      <c r="F15" s="54"/>
      <c r="G15" s="54"/>
      <c r="H15" s="87"/>
    </row>
    <row r="16" spans="2:8" ht="15" x14ac:dyDescent="0.2">
      <c r="B16" s="74"/>
      <c r="C16" s="54"/>
      <c r="D16" s="54"/>
      <c r="E16" s="54"/>
      <c r="F16" s="54"/>
      <c r="G16" s="54"/>
      <c r="H16" s="87"/>
    </row>
    <row r="17" spans="2:8" ht="15" x14ac:dyDescent="0.2">
      <c r="B17" s="74"/>
      <c r="C17" s="54"/>
      <c r="D17" s="54"/>
      <c r="E17" s="54"/>
      <c r="F17" s="54"/>
      <c r="G17" s="54"/>
      <c r="H17" s="87"/>
    </row>
    <row r="18" spans="2:8" ht="15" x14ac:dyDescent="0.2">
      <c r="B18" s="74"/>
      <c r="C18" s="54"/>
      <c r="D18" s="54"/>
      <c r="E18" s="54"/>
      <c r="F18" s="54"/>
      <c r="G18" s="54"/>
      <c r="H18" s="87"/>
    </row>
    <row r="19" spans="2:8" ht="15" x14ac:dyDescent="0.2">
      <c r="B19" s="12"/>
      <c r="C19" s="12"/>
      <c r="D19" s="12"/>
      <c r="E19" s="12"/>
      <c r="F19" s="12"/>
    </row>
    <row r="20" spans="2:8" ht="15" x14ac:dyDescent="0.2">
      <c r="B20" s="12"/>
      <c r="C20" s="12"/>
      <c r="D20" s="12"/>
      <c r="E20" s="12"/>
      <c r="F20" s="12"/>
    </row>
    <row r="21" spans="2:8" ht="15" x14ac:dyDescent="0.2">
      <c r="B21" s="12"/>
      <c r="C21" s="12"/>
      <c r="D21" s="12"/>
      <c r="E21" s="12"/>
      <c r="F21" s="12"/>
    </row>
    <row r="22" spans="2:8" ht="15" x14ac:dyDescent="0.2">
      <c r="B22" s="12"/>
      <c r="C22" s="12"/>
      <c r="D22" s="12"/>
      <c r="E22" s="12"/>
      <c r="F22" s="12"/>
    </row>
    <row r="23" spans="2:8" ht="15" x14ac:dyDescent="0.2">
      <c r="B23" s="12"/>
      <c r="C23" s="12"/>
      <c r="D23" s="12"/>
      <c r="E23" s="12"/>
      <c r="F23" s="12"/>
    </row>
    <row r="24" spans="2:8" ht="15" x14ac:dyDescent="0.2">
      <c r="B24" s="12"/>
      <c r="C24" s="12"/>
      <c r="D24" s="12"/>
      <c r="E24" s="12"/>
      <c r="F24" s="12"/>
    </row>
    <row r="25" spans="2:8" ht="15" x14ac:dyDescent="0.2">
      <c r="B25" s="12"/>
      <c r="C25" s="12"/>
      <c r="D25" s="12"/>
      <c r="E25" s="12"/>
      <c r="F25" s="12"/>
    </row>
    <row r="26" spans="2:8" ht="15" x14ac:dyDescent="0.2">
      <c r="B26" s="12"/>
      <c r="C26" s="12"/>
      <c r="D26" s="12"/>
      <c r="E26" s="12"/>
      <c r="F26" s="12"/>
    </row>
    <row r="27" spans="2:8" ht="15" x14ac:dyDescent="0.2">
      <c r="B27" s="12"/>
      <c r="C27" s="12"/>
      <c r="D27" s="12"/>
      <c r="E27" s="12"/>
      <c r="F27" s="12"/>
    </row>
    <row r="28" spans="2:8" ht="15" x14ac:dyDescent="0.2">
      <c r="B28" s="12"/>
      <c r="C28" s="12"/>
      <c r="D28" s="12"/>
      <c r="E28" s="12"/>
      <c r="F28" s="12"/>
    </row>
    <row r="29" spans="2:8" ht="15" x14ac:dyDescent="0.2">
      <c r="B29" s="12"/>
      <c r="C29" s="12"/>
      <c r="D29" s="12"/>
      <c r="E29" s="12"/>
      <c r="F29" s="12"/>
    </row>
    <row r="30" spans="2:8" ht="15" x14ac:dyDescent="0.2">
      <c r="B30" s="12"/>
      <c r="C30" s="12"/>
      <c r="D30" s="12"/>
      <c r="E30" s="12"/>
      <c r="F30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Data!$A$4:$A$13</xm:f>
          </x14:formula1>
          <xm:sqref>B6:B18</xm:sqref>
        </x14:dataValidation>
        <x14:dataValidation type="list" allowBlank="1" showInputMessage="1" showErrorMessage="1" xr:uid="{00000000-0002-0000-0100-000001000000}">
          <x14:formula1>
            <xm:f>Data!$C$13:$C$14</xm:f>
          </x14:formula1>
          <xm:sqref>H6:H18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B5:L44"/>
  <sheetViews>
    <sheetView showGridLines="0" zoomScale="78" zoomScaleNormal="78" workbookViewId="0"/>
  </sheetViews>
  <sheetFormatPr baseColWidth="10" defaultRowHeight="12.75" x14ac:dyDescent="0.2"/>
  <cols>
    <col min="1" max="1" width="4" customWidth="1"/>
    <col min="2" max="2" width="18.7109375" customWidth="1"/>
    <col min="3" max="3" width="14.42578125" customWidth="1"/>
    <col min="4" max="4" width="21.140625" customWidth="1"/>
    <col min="5" max="5" width="13" customWidth="1"/>
    <col min="6" max="6" width="38.5703125" customWidth="1"/>
    <col min="7" max="7" width="26.42578125" customWidth="1"/>
    <col min="8" max="8" width="19" customWidth="1"/>
    <col min="9" max="9" width="31.140625" customWidth="1"/>
    <col min="10" max="10" width="20.5703125" customWidth="1"/>
    <col min="11" max="11" width="20.7109375" customWidth="1"/>
    <col min="12" max="12" width="14.85546875" customWidth="1"/>
  </cols>
  <sheetData>
    <row r="5" spans="2:12" ht="20.25" x14ac:dyDescent="0.3">
      <c r="G5" s="14" t="s">
        <v>33</v>
      </c>
    </row>
    <row r="6" spans="2:12" ht="18" x14ac:dyDescent="0.25">
      <c r="F6" s="13"/>
    </row>
    <row r="7" spans="2:12" ht="18" x14ac:dyDescent="0.25">
      <c r="F7" s="13"/>
    </row>
    <row r="8" spans="2:12" ht="18" x14ac:dyDescent="0.25">
      <c r="F8" s="13"/>
    </row>
    <row r="9" spans="2:12" ht="18" x14ac:dyDescent="0.25">
      <c r="F9" s="13"/>
    </row>
    <row r="10" spans="2:12" ht="13.5" thickBot="1" x14ac:dyDescent="0.25"/>
    <row r="11" spans="2:12" ht="56.25" customHeight="1" thickBot="1" x14ac:dyDescent="0.25">
      <c r="B11" s="17" t="s">
        <v>34</v>
      </c>
      <c r="C11" s="18" t="s">
        <v>38</v>
      </c>
      <c r="D11" s="18" t="s">
        <v>39</v>
      </c>
      <c r="E11" s="18" t="s">
        <v>40</v>
      </c>
      <c r="F11" s="18" t="s">
        <v>41</v>
      </c>
      <c r="G11" s="18" t="s">
        <v>42</v>
      </c>
      <c r="H11" s="18" t="s">
        <v>43</v>
      </c>
      <c r="I11" s="18" t="s">
        <v>44</v>
      </c>
      <c r="J11" s="18" t="s">
        <v>45</v>
      </c>
      <c r="K11" s="18" t="s">
        <v>46</v>
      </c>
      <c r="L11" s="83" t="s">
        <v>35</v>
      </c>
    </row>
    <row r="12" spans="2:12" x14ac:dyDescent="0.2">
      <c r="B12" s="1"/>
      <c r="C12" s="1"/>
      <c r="D12" s="1"/>
      <c r="E12" s="1"/>
      <c r="F12" s="1"/>
      <c r="G12" s="1"/>
      <c r="H12" s="1"/>
      <c r="J12" s="1"/>
      <c r="L12" s="79"/>
    </row>
    <row r="13" spans="2:12" x14ac:dyDescent="0.2">
      <c r="C13" s="4"/>
      <c r="D13" s="4"/>
      <c r="E13" s="3"/>
      <c r="F13" s="3"/>
      <c r="G13" s="2"/>
      <c r="H13" s="2"/>
      <c r="I13" s="2"/>
      <c r="J13" s="2"/>
      <c r="K13" s="6"/>
      <c r="L13" s="79"/>
    </row>
    <row r="14" spans="2:12" x14ac:dyDescent="0.2">
      <c r="C14" s="4"/>
      <c r="D14" s="4"/>
      <c r="E14" s="3"/>
      <c r="F14" s="3"/>
      <c r="G14" s="2"/>
      <c r="H14" s="2"/>
      <c r="I14" s="2"/>
      <c r="J14" s="2"/>
      <c r="K14" s="6"/>
      <c r="L14" s="79"/>
    </row>
    <row r="15" spans="2:12" x14ac:dyDescent="0.2">
      <c r="L15" s="79"/>
    </row>
    <row r="16" spans="2:12" x14ac:dyDescent="0.2">
      <c r="L16" s="79"/>
    </row>
    <row r="17" spans="12:12" x14ac:dyDescent="0.2">
      <c r="L17" s="79"/>
    </row>
    <row r="18" spans="12:12" x14ac:dyDescent="0.2">
      <c r="L18" s="79"/>
    </row>
    <row r="19" spans="12:12" x14ac:dyDescent="0.2">
      <c r="L19" s="79"/>
    </row>
    <row r="20" spans="12:12" x14ac:dyDescent="0.2">
      <c r="L20" s="79"/>
    </row>
    <row r="21" spans="12:12" x14ac:dyDescent="0.2">
      <c r="L21" s="79"/>
    </row>
    <row r="22" spans="12:12" x14ac:dyDescent="0.2">
      <c r="L22" s="79"/>
    </row>
    <row r="23" spans="12:12" x14ac:dyDescent="0.2">
      <c r="L23" s="79"/>
    </row>
    <row r="24" spans="12:12" x14ac:dyDescent="0.2">
      <c r="L24" s="79"/>
    </row>
    <row r="25" spans="12:12" x14ac:dyDescent="0.2">
      <c r="L25" s="79"/>
    </row>
    <row r="26" spans="12:12" x14ac:dyDescent="0.2">
      <c r="L26" s="79"/>
    </row>
    <row r="27" spans="12:12" x14ac:dyDescent="0.2">
      <c r="L27" s="79"/>
    </row>
    <row r="28" spans="12:12" x14ac:dyDescent="0.2">
      <c r="L28" s="79"/>
    </row>
    <row r="29" spans="12:12" x14ac:dyDescent="0.2">
      <c r="L29" s="79"/>
    </row>
    <row r="30" spans="12:12" x14ac:dyDescent="0.2">
      <c r="L30" s="79"/>
    </row>
    <row r="31" spans="12:12" x14ac:dyDescent="0.2">
      <c r="L31" s="79"/>
    </row>
    <row r="32" spans="12:12" x14ac:dyDescent="0.2">
      <c r="L32" s="79"/>
    </row>
    <row r="33" spans="12:12" x14ac:dyDescent="0.2">
      <c r="L33" s="79"/>
    </row>
    <row r="34" spans="12:12" x14ac:dyDescent="0.2">
      <c r="L34" s="79"/>
    </row>
    <row r="35" spans="12:12" x14ac:dyDescent="0.2">
      <c r="L35" s="79"/>
    </row>
    <row r="36" spans="12:12" x14ac:dyDescent="0.2">
      <c r="L36" s="79"/>
    </row>
    <row r="37" spans="12:12" x14ac:dyDescent="0.2">
      <c r="L37" s="79"/>
    </row>
    <row r="38" spans="12:12" x14ac:dyDescent="0.2">
      <c r="L38" s="79"/>
    </row>
    <row r="39" spans="12:12" x14ac:dyDescent="0.2">
      <c r="L39" s="79"/>
    </row>
    <row r="40" spans="12:12" x14ac:dyDescent="0.2">
      <c r="L40" s="79"/>
    </row>
    <row r="41" spans="12:12" x14ac:dyDescent="0.2">
      <c r="L41" s="79"/>
    </row>
    <row r="42" spans="12:12" x14ac:dyDescent="0.2">
      <c r="L42" s="79"/>
    </row>
    <row r="43" spans="12:12" x14ac:dyDescent="0.2">
      <c r="L43" s="79"/>
    </row>
    <row r="44" spans="12:12" x14ac:dyDescent="0.2">
      <c r="L44" s="79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Data!$A$4:$A$13</xm:f>
          </x14:formula1>
          <xm:sqref>B12</xm:sqref>
        </x14:dataValidation>
        <x14:dataValidation type="list" allowBlank="1" showInputMessage="1" showErrorMessage="1" xr:uid="{00000000-0002-0000-0200-000001000000}">
          <x14:formula1>
            <xm:f>Data!$C$13:$C$14</xm:f>
          </x14:formula1>
          <xm:sqref>L12:L44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2:P29"/>
  <sheetViews>
    <sheetView showGridLines="0" workbookViewId="0">
      <selection activeCell="E6" sqref="E6"/>
    </sheetView>
  </sheetViews>
  <sheetFormatPr baseColWidth="10" defaultRowHeight="12.75" x14ac:dyDescent="0.2"/>
  <cols>
    <col min="2" max="2" width="16.28515625" customWidth="1"/>
    <col min="6" max="6" width="22.140625" customWidth="1"/>
    <col min="7" max="7" width="22.28515625" customWidth="1"/>
    <col min="9" max="9" width="19" customWidth="1"/>
    <col min="12" max="12" width="13.140625" customWidth="1"/>
  </cols>
  <sheetData>
    <row r="2" spans="1:16" ht="18" x14ac:dyDescent="0.25">
      <c r="G2" s="13" t="s">
        <v>36</v>
      </c>
    </row>
    <row r="9" spans="1:16" ht="56.25" customHeight="1" x14ac:dyDescent="0.4">
      <c r="A9" s="24" t="s">
        <v>37</v>
      </c>
      <c r="B9" s="5" t="s">
        <v>38</v>
      </c>
      <c r="C9" s="5" t="s">
        <v>39</v>
      </c>
      <c r="D9" s="5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67</v>
      </c>
      <c r="L9" s="79" t="s">
        <v>47</v>
      </c>
      <c r="P9" s="22"/>
    </row>
    <row r="10" spans="1:16" ht="13.5" customHeight="1" x14ac:dyDescent="0.2">
      <c r="A10" s="16" t="s">
        <v>49</v>
      </c>
      <c r="L10" s="79"/>
    </row>
    <row r="11" spans="1:16" x14ac:dyDescent="0.2">
      <c r="A11" s="16"/>
      <c r="L11" s="79"/>
    </row>
    <row r="12" spans="1:16" x14ac:dyDescent="0.2">
      <c r="A12" s="16"/>
      <c r="L12" s="79"/>
    </row>
    <row r="13" spans="1:16" x14ac:dyDescent="0.2">
      <c r="A13" s="16"/>
      <c r="L13" s="79"/>
    </row>
    <row r="14" spans="1:16" x14ac:dyDescent="0.2">
      <c r="A14" s="16"/>
      <c r="L14" s="79"/>
    </row>
    <row r="15" spans="1:16" x14ac:dyDescent="0.2">
      <c r="A15" s="16"/>
      <c r="L15" s="79"/>
    </row>
    <row r="16" spans="1:16" x14ac:dyDescent="0.2">
      <c r="A16" s="16"/>
      <c r="L16" s="79"/>
    </row>
    <row r="17" spans="1:12" x14ac:dyDescent="0.2">
      <c r="A17" s="16"/>
      <c r="L17" s="79"/>
    </row>
    <row r="18" spans="1:12" x14ac:dyDescent="0.2">
      <c r="A18" s="16"/>
      <c r="L18" s="79"/>
    </row>
    <row r="19" spans="1:12" x14ac:dyDescent="0.2">
      <c r="A19" s="16"/>
      <c r="L19" s="79"/>
    </row>
    <row r="20" spans="1:12" x14ac:dyDescent="0.2">
      <c r="A20" s="16"/>
      <c r="L20" s="79"/>
    </row>
    <row r="21" spans="1:12" x14ac:dyDescent="0.2">
      <c r="A21" s="16"/>
      <c r="L21" s="79"/>
    </row>
    <row r="22" spans="1:12" x14ac:dyDescent="0.2">
      <c r="A22" s="16"/>
      <c r="L22" s="79"/>
    </row>
    <row r="23" spans="1:12" x14ac:dyDescent="0.2">
      <c r="A23" s="16"/>
      <c r="L23" s="79"/>
    </row>
    <row r="24" spans="1:12" x14ac:dyDescent="0.2">
      <c r="A24" s="16"/>
      <c r="L24" s="79"/>
    </row>
    <row r="25" spans="1:12" x14ac:dyDescent="0.2">
      <c r="A25" s="16"/>
      <c r="L25" s="79"/>
    </row>
    <row r="26" spans="1:12" x14ac:dyDescent="0.2">
      <c r="A26" s="16"/>
      <c r="L26" s="79"/>
    </row>
    <row r="27" spans="1:12" x14ac:dyDescent="0.2">
      <c r="A27" s="16"/>
      <c r="L27" s="79"/>
    </row>
    <row r="28" spans="1:12" x14ac:dyDescent="0.2">
      <c r="A28" s="16"/>
      <c r="L28" s="79"/>
    </row>
    <row r="29" spans="1:12" x14ac:dyDescent="0.2">
      <c r="A29" s="16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Data!$A$4:$A$13</xm:f>
          </x14:formula1>
          <xm:sqref>A10:A29</xm:sqref>
        </x14:dataValidation>
        <x14:dataValidation type="list" allowBlank="1" showInputMessage="1" showErrorMessage="1" xr:uid="{00000000-0002-0000-0300-000001000000}">
          <x14:formula1>
            <xm:f>Data!$C$13:$C$14</xm:f>
          </x14:formula1>
          <xm:sqref>L10:L28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A1:Q26"/>
  <sheetViews>
    <sheetView showGridLines="0" tabSelected="1" workbookViewId="0">
      <selection activeCell="C13" sqref="C13"/>
    </sheetView>
  </sheetViews>
  <sheetFormatPr baseColWidth="10" defaultRowHeight="12.75" x14ac:dyDescent="0.2"/>
  <cols>
    <col min="1" max="1" width="11.42578125" style="143"/>
    <col min="2" max="2" width="18.7109375" style="143" bestFit="1" customWidth="1"/>
    <col min="3" max="3" width="18.7109375" customWidth="1"/>
    <col min="4" max="4" width="16.28515625" customWidth="1"/>
    <col min="7" max="7" width="15.7109375" customWidth="1"/>
    <col min="8" max="8" width="16.28515625" customWidth="1"/>
    <col min="9" max="9" width="18.5703125" customWidth="1"/>
    <col min="11" max="11" width="17.85546875" customWidth="1"/>
    <col min="14" max="14" width="18.42578125" customWidth="1"/>
  </cols>
  <sheetData>
    <row r="1" spans="1:17" ht="26.25" x14ac:dyDescent="0.4">
      <c r="H1" s="10"/>
    </row>
    <row r="2" spans="1:17" ht="20.25" x14ac:dyDescent="0.3">
      <c r="I2" s="125" t="s">
        <v>60</v>
      </c>
    </row>
    <row r="7" spans="1:17" ht="56.25" customHeight="1" x14ac:dyDescent="0.4">
      <c r="D7" s="5" t="s">
        <v>34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79" t="s">
        <v>35</v>
      </c>
      <c r="Q7" s="22"/>
    </row>
    <row r="8" spans="1:17" ht="13.5" customHeight="1" x14ac:dyDescent="0.2">
      <c r="A8" s="145">
        <v>1</v>
      </c>
      <c r="B8" s="146" t="str">
        <f>CONCATENATE(Tableau711[[#This Row],[Code Maison]],"_","Secu","_",A8)</f>
        <v>Maison 31D_Secu_1</v>
      </c>
      <c r="C8" s="1"/>
      <c r="D8" s="71" t="s">
        <v>48</v>
      </c>
      <c r="E8" s="144"/>
      <c r="F8" s="1"/>
      <c r="L8" s="72"/>
      <c r="N8" s="79"/>
    </row>
    <row r="9" spans="1:17" x14ac:dyDescent="0.2">
      <c r="A9" s="145">
        <v>2</v>
      </c>
      <c r="B9" s="146" t="str">
        <f>CONCATENATE(Tableau711[[#This Row],[Code Maison]],"_","Secu","_",A9)</f>
        <v>Maison 1_Secu_2</v>
      </c>
      <c r="C9" s="1"/>
      <c r="D9" s="142" t="s">
        <v>69</v>
      </c>
      <c r="E9" s="72"/>
      <c r="L9" s="72"/>
      <c r="N9" s="79"/>
    </row>
    <row r="10" spans="1:17" x14ac:dyDescent="0.2">
      <c r="A10" s="145">
        <v>3</v>
      </c>
      <c r="B10" s="146" t="str">
        <f>CONCATENATE(Tableau711[[#This Row],[Code Maison]],"_","Secu","_",A10)</f>
        <v>Maison 2_Secu_3</v>
      </c>
      <c r="C10" s="1"/>
      <c r="D10" s="147" t="s">
        <v>70</v>
      </c>
      <c r="E10" s="72"/>
      <c r="L10" s="72"/>
      <c r="N10" s="79"/>
    </row>
    <row r="11" spans="1:17" x14ac:dyDescent="0.2">
      <c r="A11" s="145">
        <v>4</v>
      </c>
      <c r="B11" s="146" t="str">
        <f>CONCATENATE(Tableau711[[#This Row],[Code Maison]],"_","Secu","_",A11)</f>
        <v>_Secu_4</v>
      </c>
      <c r="D11" s="71"/>
      <c r="E11" s="72"/>
      <c r="L11" s="72"/>
      <c r="N11" s="79"/>
    </row>
    <row r="12" spans="1:17" x14ac:dyDescent="0.2">
      <c r="A12" s="145">
        <v>5</v>
      </c>
      <c r="B12" s="146" t="str">
        <f>CONCATENATE(Tableau711[[#This Row],[Code Maison]],"_","Secu","_",A12)</f>
        <v>_Secu_5</v>
      </c>
      <c r="D12" s="71"/>
      <c r="E12" s="72"/>
      <c r="L12" s="72"/>
      <c r="N12" s="79"/>
    </row>
    <row r="13" spans="1:17" x14ac:dyDescent="0.2">
      <c r="A13" s="145">
        <v>6</v>
      </c>
      <c r="B13" s="146" t="str">
        <f>CONCATENATE(Tableau711[[#This Row],[Code Maison]],"_","Secu","_",A13)</f>
        <v>_Secu_6</v>
      </c>
      <c r="D13" s="71"/>
      <c r="E13" s="72"/>
      <c r="L13" s="72"/>
      <c r="N13" s="79"/>
    </row>
    <row r="14" spans="1:17" x14ac:dyDescent="0.2">
      <c r="A14" s="145">
        <v>7</v>
      </c>
      <c r="B14" s="146" t="str">
        <f>CONCATENATE(Tableau711[[#This Row],[Code Maison]],"_","Secu","_",A14)</f>
        <v>_Secu_7</v>
      </c>
      <c r="D14" s="71"/>
      <c r="E14" s="72"/>
      <c r="L14" s="72"/>
      <c r="N14" s="79"/>
    </row>
    <row r="15" spans="1:17" x14ac:dyDescent="0.2">
      <c r="A15" s="145">
        <v>8</v>
      </c>
      <c r="B15" s="146" t="str">
        <f>CONCATENATE(Tableau711[[#This Row],[Code Maison]],"_","Secu","_",A15)</f>
        <v>_Secu_8</v>
      </c>
      <c r="D15" s="71"/>
      <c r="E15" s="72"/>
      <c r="L15" s="72"/>
      <c r="N15" s="79"/>
    </row>
    <row r="16" spans="1:17" x14ac:dyDescent="0.2">
      <c r="A16" s="145">
        <v>9</v>
      </c>
      <c r="B16" s="146" t="str">
        <f>CONCATENATE(Tableau711[[#This Row],[Code Maison]],"_","Secu","_",A16)</f>
        <v>_Secu_9</v>
      </c>
      <c r="D16" s="71"/>
      <c r="E16" s="72"/>
      <c r="L16" s="72"/>
      <c r="N16" s="79"/>
    </row>
    <row r="17" spans="1:14" x14ac:dyDescent="0.2">
      <c r="A17" s="145">
        <v>10</v>
      </c>
      <c r="B17" s="146" t="str">
        <f>CONCATENATE(Tableau711[[#This Row],[Code Maison]],"_","Secu","_",A17)</f>
        <v>_Secu_10</v>
      </c>
      <c r="D17" s="71"/>
      <c r="E17" s="72"/>
      <c r="L17" s="72"/>
      <c r="N17" s="79"/>
    </row>
    <row r="18" spans="1:14" x14ac:dyDescent="0.2">
      <c r="A18" s="145"/>
      <c r="B18" s="145"/>
      <c r="D18" s="71"/>
      <c r="E18" s="72"/>
      <c r="L18" s="72"/>
      <c r="N18" s="79"/>
    </row>
    <row r="19" spans="1:14" x14ac:dyDescent="0.2">
      <c r="D19" s="71"/>
      <c r="E19" s="72"/>
      <c r="L19" s="72"/>
      <c r="N19" s="79"/>
    </row>
    <row r="20" spans="1:14" x14ac:dyDescent="0.2">
      <c r="D20" s="71"/>
      <c r="E20" s="72"/>
      <c r="L20" s="72"/>
      <c r="N20" s="79"/>
    </row>
    <row r="21" spans="1:14" x14ac:dyDescent="0.2">
      <c r="D21" s="71"/>
      <c r="E21" s="72"/>
      <c r="L21" s="72"/>
      <c r="N21" s="79"/>
    </row>
    <row r="22" spans="1:14" x14ac:dyDescent="0.2">
      <c r="D22" s="71"/>
      <c r="E22" s="72"/>
      <c r="L22" s="72"/>
      <c r="N22" s="79"/>
    </row>
    <row r="23" spans="1:14" x14ac:dyDescent="0.2">
      <c r="D23" s="71"/>
      <c r="E23" s="72"/>
      <c r="L23" s="72"/>
      <c r="N23" s="79"/>
    </row>
    <row r="24" spans="1:14" x14ac:dyDescent="0.2">
      <c r="D24" s="71"/>
      <c r="E24" s="72"/>
      <c r="L24" s="72"/>
      <c r="N24" s="79"/>
    </row>
    <row r="25" spans="1:14" x14ac:dyDescent="0.2">
      <c r="D25" s="71"/>
      <c r="E25" s="72"/>
      <c r="L25" s="72"/>
      <c r="N25" s="79"/>
    </row>
    <row r="26" spans="1:14" x14ac:dyDescent="0.2">
      <c r="D26" s="71"/>
      <c r="E26" s="72"/>
      <c r="L26" s="72"/>
      <c r="N26" s="79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Data!$A$4:$A$13</xm:f>
          </x14:formula1>
          <xm:sqref>D8</xm:sqref>
        </x14:dataValidation>
        <x14:dataValidation type="list" allowBlank="1" showInputMessage="1" showErrorMessage="1" xr:uid="{00000000-0002-0000-0400-000001000000}">
          <x14:formula1>
            <xm:f>Data!$C$13:$C$14</xm:f>
          </x14:formula1>
          <xm:sqref>N8:N26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K25"/>
  <sheetViews>
    <sheetView showGridLines="0" workbookViewId="0">
      <selection activeCell="L10" sqref="L10"/>
    </sheetView>
  </sheetViews>
  <sheetFormatPr baseColWidth="10" defaultRowHeight="12.75" x14ac:dyDescent="0.2"/>
  <cols>
    <col min="7" max="7" width="19.5703125" customWidth="1"/>
    <col min="8" max="8" width="17.85546875" customWidth="1"/>
    <col min="10" max="10" width="17.140625" customWidth="1"/>
    <col min="11" max="11" width="19.28515625" customWidth="1"/>
  </cols>
  <sheetData>
    <row r="1" spans="1:11" ht="26.25" x14ac:dyDescent="0.4">
      <c r="F1" s="10"/>
    </row>
    <row r="2" spans="1:11" ht="23.25" x14ac:dyDescent="0.35">
      <c r="G2" s="15" t="s">
        <v>59</v>
      </c>
    </row>
    <row r="6" spans="1:11" ht="48.75" customHeight="1" x14ac:dyDescent="0.2">
      <c r="A6" s="5" t="s">
        <v>37</v>
      </c>
      <c r="B6" s="23" t="s">
        <v>38</v>
      </c>
      <c r="C6" s="23" t="s">
        <v>39</v>
      </c>
      <c r="D6" s="23" t="s">
        <v>40</v>
      </c>
      <c r="E6" s="5" t="s">
        <v>41</v>
      </c>
      <c r="F6" s="5" t="s">
        <v>42</v>
      </c>
      <c r="G6" s="5" t="s">
        <v>43</v>
      </c>
      <c r="H6" s="23" t="s">
        <v>44</v>
      </c>
      <c r="I6" s="5" t="s">
        <v>45</v>
      </c>
      <c r="J6" s="23" t="s">
        <v>46</v>
      </c>
      <c r="K6" s="79" t="s">
        <v>35</v>
      </c>
    </row>
    <row r="7" spans="1:11" x14ac:dyDescent="0.2">
      <c r="K7" s="79"/>
    </row>
    <row r="8" spans="1:11" x14ac:dyDescent="0.2">
      <c r="K8" s="79"/>
    </row>
    <row r="9" spans="1:11" x14ac:dyDescent="0.2">
      <c r="K9" s="79"/>
    </row>
    <row r="10" spans="1:11" x14ac:dyDescent="0.2">
      <c r="K10" s="79"/>
    </row>
    <row r="11" spans="1:11" x14ac:dyDescent="0.2">
      <c r="K11" s="79"/>
    </row>
    <row r="12" spans="1:11" x14ac:dyDescent="0.2">
      <c r="K12" s="79"/>
    </row>
    <row r="13" spans="1:11" x14ac:dyDescent="0.2">
      <c r="K13" s="79"/>
    </row>
    <row r="14" spans="1:11" x14ac:dyDescent="0.2">
      <c r="K14" s="79"/>
    </row>
    <row r="15" spans="1:11" x14ac:dyDescent="0.2">
      <c r="K15" s="79"/>
    </row>
    <row r="16" spans="1:11" x14ac:dyDescent="0.2">
      <c r="K16" s="79"/>
    </row>
    <row r="17" spans="11:11" x14ac:dyDescent="0.2">
      <c r="K17" s="79"/>
    </row>
    <row r="18" spans="11:11" x14ac:dyDescent="0.2">
      <c r="K18" s="79"/>
    </row>
    <row r="19" spans="11:11" x14ac:dyDescent="0.2">
      <c r="K19" s="79"/>
    </row>
    <row r="20" spans="11:11" x14ac:dyDescent="0.2">
      <c r="K20" s="79"/>
    </row>
    <row r="21" spans="11:11" x14ac:dyDescent="0.2">
      <c r="K21" s="79"/>
    </row>
    <row r="22" spans="11:11" x14ac:dyDescent="0.2">
      <c r="K22" s="79"/>
    </row>
    <row r="23" spans="11:11" x14ac:dyDescent="0.2">
      <c r="K23" s="79"/>
    </row>
    <row r="24" spans="11:11" x14ac:dyDescent="0.2">
      <c r="K24" s="79"/>
    </row>
    <row r="25" spans="11:11" x14ac:dyDescent="0.2">
      <c r="K25" s="7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cro3">
                <anchor moveWithCells="1" sizeWithCells="1">
                  <from>
                    <xdr:col>11</xdr:col>
                    <xdr:colOff>723900</xdr:colOff>
                    <xdr:row>5</xdr:row>
                    <xdr:rowOff>161925</xdr:rowOff>
                  </from>
                  <to>
                    <xdr:col>13</xdr:col>
                    <xdr:colOff>161925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Exemple">
                <anchor moveWithCells="1" sizeWithCells="1">
                  <from>
                    <xdr:col>11</xdr:col>
                    <xdr:colOff>552450</xdr:colOff>
                    <xdr:row>14</xdr:row>
                    <xdr:rowOff>104775</xdr:rowOff>
                  </from>
                  <to>
                    <xdr:col>12</xdr:col>
                    <xdr:colOff>723900</xdr:colOff>
                    <xdr:row>18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Data!$C$13:$C$14</xm:f>
          </x14:formula1>
          <xm:sqref>K7:K25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"/>
  <dimension ref="A1:Q45"/>
  <sheetViews>
    <sheetView showGridLines="0" workbookViewId="0"/>
  </sheetViews>
  <sheetFormatPr baseColWidth="10" defaultRowHeight="12.75" x14ac:dyDescent="0.2"/>
  <cols>
    <col min="1" max="1" width="14.42578125" customWidth="1"/>
    <col min="2" max="2" width="13.28515625" customWidth="1"/>
    <col min="3" max="3" width="19.28515625" customWidth="1"/>
    <col min="4" max="4" width="15.140625" customWidth="1"/>
    <col min="5" max="5" width="14.5703125" customWidth="1"/>
    <col min="6" max="6" width="18.7109375" customWidth="1"/>
    <col min="8" max="8" width="16.140625" customWidth="1"/>
    <col min="9" max="9" width="18.42578125" customWidth="1"/>
    <col min="10" max="10" width="17.140625" customWidth="1"/>
    <col min="11" max="11" width="20.42578125" customWidth="1"/>
  </cols>
  <sheetData>
    <row r="1" spans="1:13" ht="20.25" x14ac:dyDescent="0.3">
      <c r="M1" s="14"/>
    </row>
    <row r="3" spans="1:13" ht="14.25" x14ac:dyDescent="0.2">
      <c r="J3" s="11"/>
    </row>
    <row r="4" spans="1:13" ht="23.25" x14ac:dyDescent="0.35">
      <c r="F4" s="15" t="s">
        <v>58</v>
      </c>
    </row>
    <row r="6" spans="1:13" ht="13.5" thickBot="1" x14ac:dyDescent="0.25"/>
    <row r="7" spans="1:13" ht="15.75" thickBot="1" x14ac:dyDescent="0.25">
      <c r="A7" s="63" t="s">
        <v>34</v>
      </c>
      <c r="B7" s="64" t="s">
        <v>38</v>
      </c>
      <c r="C7" s="64" t="s">
        <v>39</v>
      </c>
      <c r="D7" s="64" t="s">
        <v>40</v>
      </c>
      <c r="E7" s="64" t="s">
        <v>41</v>
      </c>
      <c r="F7" s="64" t="s">
        <v>42</v>
      </c>
      <c r="G7" s="64" t="s">
        <v>43</v>
      </c>
      <c r="H7" s="64" t="s">
        <v>44</v>
      </c>
      <c r="I7" s="64" t="s">
        <v>45</v>
      </c>
      <c r="J7" s="64" t="s">
        <v>46</v>
      </c>
      <c r="K7" s="80" t="s">
        <v>35</v>
      </c>
    </row>
    <row r="8" spans="1:13" ht="15.75" thickBot="1" x14ac:dyDescent="0.25">
      <c r="A8" s="65"/>
      <c r="B8" s="75"/>
      <c r="C8" s="66"/>
      <c r="D8" s="67"/>
      <c r="E8" s="68"/>
      <c r="F8" s="69"/>
      <c r="G8" s="20"/>
      <c r="H8" s="23"/>
      <c r="I8" s="23"/>
      <c r="J8" s="23"/>
      <c r="K8" s="81"/>
    </row>
    <row r="9" spans="1:13" ht="15" x14ac:dyDescent="0.2">
      <c r="A9" s="28"/>
      <c r="B9" s="29"/>
      <c r="C9" s="30"/>
      <c r="D9" s="31"/>
      <c r="E9" s="32"/>
      <c r="F9" s="33"/>
      <c r="G9" s="70"/>
      <c r="H9" s="70"/>
      <c r="I9" s="70"/>
      <c r="J9" s="62"/>
      <c r="K9" s="81"/>
    </row>
    <row r="10" spans="1:13" ht="15" x14ac:dyDescent="0.2">
      <c r="A10" s="28"/>
      <c r="B10" s="89"/>
      <c r="C10" s="30"/>
      <c r="D10" s="31"/>
      <c r="E10" s="32"/>
      <c r="F10" s="33"/>
      <c r="G10" s="9"/>
      <c r="H10" s="29"/>
      <c r="I10" s="29"/>
      <c r="J10" s="29"/>
      <c r="K10" s="81"/>
    </row>
    <row r="11" spans="1:13" ht="15" x14ac:dyDescent="0.2">
      <c r="A11" s="34"/>
      <c r="B11" s="9"/>
      <c r="C11" s="35"/>
      <c r="D11" s="31"/>
      <c r="E11" s="32"/>
      <c r="F11" s="36"/>
      <c r="G11" s="9"/>
      <c r="H11" s="7"/>
      <c r="I11" s="7"/>
      <c r="J11" s="9"/>
      <c r="K11" s="81"/>
    </row>
    <row r="12" spans="1:13" ht="15" x14ac:dyDescent="0.2">
      <c r="A12" s="28"/>
      <c r="B12" s="29"/>
      <c r="C12" s="30"/>
      <c r="D12" s="31"/>
      <c r="E12" s="32"/>
      <c r="F12" s="33"/>
      <c r="G12" s="9"/>
      <c r="H12" s="29"/>
      <c r="I12" s="29"/>
      <c r="J12" s="29"/>
      <c r="K12" s="81"/>
    </row>
    <row r="13" spans="1:13" ht="15" x14ac:dyDescent="0.2">
      <c r="A13" s="28"/>
      <c r="B13" s="29"/>
      <c r="C13" s="30"/>
      <c r="D13" s="31"/>
      <c r="E13" s="32"/>
      <c r="F13" s="33"/>
      <c r="G13" s="9"/>
      <c r="H13" s="29"/>
      <c r="I13" s="29"/>
      <c r="J13" s="29"/>
      <c r="K13" s="81"/>
    </row>
    <row r="14" spans="1:13" ht="15" x14ac:dyDescent="0.2">
      <c r="A14" s="28"/>
      <c r="B14" s="29"/>
      <c r="C14" s="30"/>
      <c r="D14" s="31" t="str">
        <f>IF(Tableau491011[[#This Row],[B]]="","",CONCATENATE(#REF!-Tableau491011[[#This Row],[B]]," days"))</f>
        <v/>
      </c>
      <c r="E14" s="32" t="str">
        <f>IFERROR(-VLOOKUP(Tableau491011[[#This Row],[Code Maison]],'[1]OPEX Stacked'!$A$12:$B$202,2,FALSE),"")</f>
        <v/>
      </c>
      <c r="F14" s="33"/>
      <c r="G14" s="9"/>
      <c r="H14" s="29"/>
      <c r="I14" s="29"/>
      <c r="J14" s="29"/>
      <c r="K14" s="81"/>
    </row>
    <row r="15" spans="1:13" ht="15" x14ac:dyDescent="0.2">
      <c r="A15" s="28"/>
      <c r="B15" s="29"/>
      <c r="C15" s="30"/>
      <c r="D15" s="31" t="str">
        <f>IF(Tableau491011[[#This Row],[B]]="","",CONCATENATE(#REF!-Tableau491011[[#This Row],[B]]," days"))</f>
        <v/>
      </c>
      <c r="E15" s="32" t="str">
        <f>IFERROR(-VLOOKUP(Tableau491011[[#This Row],[Code Maison]],'[1]OPEX Stacked'!$A$12:$B$202,2,FALSE),"")</f>
        <v/>
      </c>
      <c r="F15" s="33"/>
      <c r="G15" s="9"/>
      <c r="H15" s="29"/>
      <c r="I15" s="29"/>
      <c r="J15" s="29"/>
      <c r="K15" s="81"/>
    </row>
    <row r="16" spans="1:13" ht="15" x14ac:dyDescent="0.2">
      <c r="A16" s="28"/>
      <c r="B16" s="29"/>
      <c r="C16" s="30"/>
      <c r="D16" s="31" t="str">
        <f>IF(Tableau491011[[#This Row],[B]]="","",CONCATENATE(#REF!-Tableau491011[[#This Row],[B]]," days"))</f>
        <v/>
      </c>
      <c r="E16" s="32" t="str">
        <f>IFERROR(-VLOOKUP(Tableau491011[[#This Row],[Code Maison]],'[1]OPEX Stacked'!$A$12:$B$202,2,FALSE),"")</f>
        <v/>
      </c>
      <c r="F16" s="33"/>
      <c r="G16" s="9"/>
      <c r="H16" s="29"/>
      <c r="I16" s="29"/>
      <c r="J16" s="29"/>
      <c r="K16" s="81"/>
    </row>
    <row r="17" spans="1:17" ht="15" x14ac:dyDescent="0.2">
      <c r="A17" s="28"/>
      <c r="B17" s="29"/>
      <c r="C17" s="30"/>
      <c r="D17" s="31" t="str">
        <f>IF(Tableau491011[[#This Row],[B]]="","",CONCATENATE(#REF!-Tableau491011[[#This Row],[B]]," days"))</f>
        <v/>
      </c>
      <c r="E17" s="32" t="str">
        <f>IFERROR(-VLOOKUP(Tableau491011[[#This Row],[Code Maison]],'[1]OPEX Stacked'!$A$12:$B$202,2,FALSE),"")</f>
        <v/>
      </c>
      <c r="F17" s="33"/>
      <c r="G17" s="9"/>
      <c r="H17" s="29"/>
      <c r="I17" s="29"/>
      <c r="J17" s="29"/>
      <c r="K17" s="81"/>
    </row>
    <row r="18" spans="1:17" ht="15" x14ac:dyDescent="0.2">
      <c r="A18" s="28"/>
      <c r="B18" s="29"/>
      <c r="C18" s="30"/>
      <c r="D18" s="31" t="str">
        <f>IF(Tableau491011[[#This Row],[B]]="","",CONCATENATE(#REF!-Tableau491011[[#This Row],[B]]," days"))</f>
        <v/>
      </c>
      <c r="E18" s="32" t="str">
        <f>IFERROR(-VLOOKUP(Tableau491011[[#This Row],[Code Maison]],'[1]OPEX Stacked'!$A$12:$B$202,2,FALSE),"")</f>
        <v/>
      </c>
      <c r="F18" s="33"/>
      <c r="G18" s="9"/>
      <c r="H18" s="29"/>
      <c r="I18" s="29"/>
      <c r="J18" s="29"/>
      <c r="K18" s="81"/>
    </row>
    <row r="19" spans="1:17" ht="15" x14ac:dyDescent="0.2">
      <c r="A19" s="28"/>
      <c r="B19" s="29"/>
      <c r="C19" s="30"/>
      <c r="D19" s="31" t="str">
        <f>IF(Tableau491011[[#This Row],[B]]="","",CONCATENATE(#REF!-Tableau491011[[#This Row],[B]]," days"))</f>
        <v/>
      </c>
      <c r="E19" s="32" t="str">
        <f>IFERROR(-VLOOKUP(Tableau491011[[#This Row],[Code Maison]],'[1]OPEX Stacked'!$A$12:$B$202,2,FALSE),"")</f>
        <v/>
      </c>
      <c r="F19" s="33"/>
      <c r="G19" s="9"/>
      <c r="H19" s="29"/>
      <c r="I19" s="29"/>
      <c r="J19" s="29"/>
      <c r="K19" s="81"/>
      <c r="L19" s="20"/>
      <c r="M19" s="20"/>
      <c r="N19" s="21"/>
      <c r="O19" s="20"/>
      <c r="P19" s="20"/>
      <c r="Q19" s="20"/>
    </row>
    <row r="20" spans="1:17" ht="15" x14ac:dyDescent="0.2">
      <c r="A20" s="28"/>
      <c r="B20" s="29"/>
      <c r="C20" s="30"/>
      <c r="D20" s="31" t="str">
        <f>IF(Tableau491011[[#This Row],[B]]="","",CONCATENATE(#REF!-Tableau491011[[#This Row],[B]]," days"))</f>
        <v/>
      </c>
      <c r="E20" s="32" t="str">
        <f>IFERROR(-VLOOKUP(Tableau491011[[#This Row],[Code Maison]],'[1]OPEX Stacked'!$A$12:$B$202,2,FALSE),"")</f>
        <v/>
      </c>
      <c r="F20" s="33"/>
      <c r="G20" s="9"/>
      <c r="H20" s="29"/>
      <c r="I20" s="29"/>
      <c r="J20" s="29"/>
      <c r="K20" s="81"/>
      <c r="L20" s="20"/>
      <c r="M20" s="20"/>
      <c r="N20" s="21"/>
      <c r="O20" s="20"/>
      <c r="P20" s="20"/>
      <c r="Q20" s="20"/>
    </row>
    <row r="21" spans="1:17" ht="15" x14ac:dyDescent="0.2">
      <c r="A21" s="28"/>
      <c r="B21" s="29"/>
      <c r="C21" s="30"/>
      <c r="D21" s="31" t="str">
        <f>IF(Tableau491011[[#This Row],[B]]="","",CONCATENATE(#REF!-Tableau491011[[#This Row],[B]]," days"))</f>
        <v/>
      </c>
      <c r="E21" s="32" t="str">
        <f>IFERROR(-VLOOKUP(Tableau491011[[#This Row],[Code Maison]],'[1]OPEX Stacked'!$A$12:$B$202,2,FALSE),"")</f>
        <v/>
      </c>
      <c r="F21" s="33"/>
      <c r="G21" s="9"/>
      <c r="H21" s="29"/>
      <c r="I21" s="29"/>
      <c r="J21" s="29"/>
      <c r="K21" s="81"/>
      <c r="L21" s="20"/>
      <c r="M21" s="20"/>
      <c r="N21" s="21"/>
      <c r="O21" s="20"/>
      <c r="P21" s="20"/>
      <c r="Q21" s="20"/>
    </row>
    <row r="22" spans="1:17" ht="15" x14ac:dyDescent="0.2">
      <c r="A22" s="28"/>
      <c r="B22" s="29"/>
      <c r="C22" s="30"/>
      <c r="D22" s="31" t="str">
        <f>IF(Tableau491011[[#This Row],[B]]="","",CONCATENATE(#REF!-Tableau491011[[#This Row],[B]]," days"))</f>
        <v/>
      </c>
      <c r="E22" s="32" t="str">
        <f>IFERROR(-VLOOKUP(Tableau491011[[#This Row],[Code Maison]],'[1]OPEX Stacked'!$A$12:$B$202,2,FALSE),"")</f>
        <v/>
      </c>
      <c r="F22" s="33"/>
      <c r="G22" s="9"/>
      <c r="H22" s="29"/>
      <c r="I22" s="29"/>
      <c r="J22" s="29"/>
      <c r="K22" s="81"/>
      <c r="L22" s="20"/>
      <c r="M22" s="20"/>
      <c r="N22" s="21"/>
      <c r="O22" s="20"/>
      <c r="P22" s="20"/>
      <c r="Q22" s="20"/>
    </row>
    <row r="23" spans="1:17" ht="15.75" thickBot="1" x14ac:dyDescent="0.25">
      <c r="A23" s="38"/>
      <c r="B23" s="39"/>
      <c r="C23" s="40"/>
      <c r="D23" s="41" t="str">
        <f>IF(Tableau491011[[#This Row],[B]]="","",CONCATENATE(#REF!-Tableau491011[[#This Row],[B]]," days"))</f>
        <v/>
      </c>
      <c r="E23" s="42" t="str">
        <f>IFERROR(-VLOOKUP(Tableau491011[[#This Row],[Code Maison]],'[1]OPEX Stacked'!$A$12:$B$202,2,FALSE),"")</f>
        <v/>
      </c>
      <c r="F23" s="43"/>
      <c r="G23" s="44"/>
      <c r="H23" s="39"/>
      <c r="I23" s="39"/>
      <c r="J23" s="39"/>
      <c r="K23" s="81"/>
    </row>
    <row r="24" spans="1:17" x14ac:dyDescent="0.2">
      <c r="K24" s="81"/>
    </row>
    <row r="25" spans="1:17" x14ac:dyDescent="0.2">
      <c r="K25" s="81"/>
    </row>
    <row r="26" spans="1:17" x14ac:dyDescent="0.2">
      <c r="K26" s="82"/>
    </row>
    <row r="32" spans="1:17" ht="13.5" thickBot="1" x14ac:dyDescent="0.25"/>
    <row r="33" spans="3:9" ht="15.75" thickBot="1" x14ac:dyDescent="0.25">
      <c r="C33" s="139" t="s">
        <v>7</v>
      </c>
      <c r="D33" s="140"/>
      <c r="E33" s="140"/>
      <c r="F33" s="140"/>
      <c r="G33" s="140"/>
      <c r="H33" s="140"/>
      <c r="I33" s="141"/>
    </row>
    <row r="34" spans="3:9" ht="38.25" x14ac:dyDescent="0.2">
      <c r="C34" s="45" t="s">
        <v>0</v>
      </c>
      <c r="D34" s="46" t="s">
        <v>1</v>
      </c>
      <c r="E34" s="46" t="s">
        <v>2</v>
      </c>
      <c r="F34" s="46" t="s">
        <v>3</v>
      </c>
      <c r="G34" s="46" t="s">
        <v>4</v>
      </c>
      <c r="H34" s="46" t="s">
        <v>5</v>
      </c>
      <c r="I34" s="47" t="s">
        <v>6</v>
      </c>
    </row>
    <row r="35" spans="3:9" ht="15" x14ac:dyDescent="0.2">
      <c r="C35" s="34" t="s">
        <v>8</v>
      </c>
      <c r="D35" s="9" t="s">
        <v>18</v>
      </c>
      <c r="E35" s="9" t="s">
        <v>19</v>
      </c>
      <c r="F35" s="35"/>
      <c r="G35" s="9"/>
      <c r="H35" s="9"/>
      <c r="I35" s="37"/>
    </row>
    <row r="36" spans="3:9" ht="15" x14ac:dyDescent="0.2">
      <c r="C36" s="48"/>
      <c r="D36" s="7"/>
      <c r="E36" s="7"/>
      <c r="F36" s="8"/>
      <c r="G36" s="7"/>
      <c r="H36" s="7"/>
      <c r="I36" s="49"/>
    </row>
    <row r="37" spans="3:9" ht="15" x14ac:dyDescent="0.2">
      <c r="C37" s="34"/>
      <c r="D37" s="9"/>
      <c r="E37" s="9"/>
      <c r="F37" s="35"/>
      <c r="G37" s="9"/>
      <c r="H37" s="9"/>
      <c r="I37" s="37"/>
    </row>
    <row r="38" spans="3:9" ht="15" x14ac:dyDescent="0.2">
      <c r="C38" s="34"/>
      <c r="D38" s="9"/>
      <c r="E38" s="9"/>
      <c r="F38" s="8"/>
      <c r="G38" s="9"/>
      <c r="H38" s="7"/>
      <c r="I38" s="37"/>
    </row>
    <row r="39" spans="3:9" ht="15" x14ac:dyDescent="0.2">
      <c r="C39" s="34"/>
      <c r="D39" s="9"/>
      <c r="E39" s="9"/>
      <c r="F39" s="35"/>
      <c r="G39" s="9"/>
      <c r="H39" s="9"/>
      <c r="I39" s="37"/>
    </row>
    <row r="40" spans="3:9" ht="15" x14ac:dyDescent="0.2">
      <c r="C40" s="34"/>
      <c r="D40" s="9"/>
      <c r="E40" s="9"/>
      <c r="F40" s="35"/>
      <c r="G40" s="9"/>
      <c r="H40" s="9"/>
      <c r="I40" s="37"/>
    </row>
    <row r="41" spans="3:9" ht="15" x14ac:dyDescent="0.2">
      <c r="C41" s="34"/>
      <c r="D41" s="9"/>
      <c r="E41" s="9"/>
      <c r="F41" s="35"/>
      <c r="G41" s="9"/>
      <c r="H41" s="9"/>
      <c r="I41" s="37"/>
    </row>
    <row r="42" spans="3:9" ht="15" x14ac:dyDescent="0.2">
      <c r="C42" s="34"/>
      <c r="D42" s="9"/>
      <c r="E42" s="9"/>
      <c r="F42" s="35"/>
      <c r="G42" s="9"/>
      <c r="H42" s="9"/>
      <c r="I42" s="37"/>
    </row>
    <row r="43" spans="3:9" ht="15" x14ac:dyDescent="0.2">
      <c r="C43" s="34"/>
      <c r="D43" s="9"/>
      <c r="E43" s="9"/>
      <c r="F43" s="35"/>
      <c r="G43" s="9"/>
      <c r="H43" s="9"/>
      <c r="I43" s="37"/>
    </row>
    <row r="44" spans="3:9" ht="15" x14ac:dyDescent="0.2">
      <c r="C44" s="34"/>
      <c r="D44" s="9"/>
      <c r="E44" s="9"/>
      <c r="F44" s="35"/>
      <c r="G44" s="9"/>
      <c r="H44" s="9"/>
      <c r="I44" s="37"/>
    </row>
    <row r="45" spans="3:9" ht="15.75" thickBot="1" x14ac:dyDescent="0.25">
      <c r="C45" s="50"/>
      <c r="D45" s="44"/>
      <c r="E45" s="44"/>
      <c r="F45" s="51"/>
      <c r="G45" s="44"/>
      <c r="H45" s="44"/>
      <c r="I45" s="52"/>
    </row>
  </sheetData>
  <mergeCells count="1">
    <mergeCell ref="C33:I33"/>
  </mergeCells>
  <dataValidations count="2">
    <dataValidation type="list" allowBlank="1" showInputMessage="1" showErrorMessage="1" sqref="J13:J15 J9:J11" xr:uid="{00000000-0002-0000-0600-000000000000}">
      <formula1>Gestion</formula1>
    </dataValidation>
    <dataValidation type="list" allowBlank="1" showInputMessage="1" showErrorMessage="1" sqref="A9:A11 A13:A23 C36:C45" xr:uid="{00000000-0002-0000-0600-000001000000}">
      <formula1>VESSELS</formula1>
    </dataValidation>
  </dataValidations>
  <pageMargins left="0.7" right="0.7" top="0.75" bottom="0.75" header="0.3" footer="0.3"/>
  <drawing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2000000}">
          <x14:formula1>
            <xm:f>Data!$A$4:$A$13</xm:f>
          </x14:formula1>
          <xm:sqref>A8 C35</xm:sqref>
        </x14:dataValidation>
        <x14:dataValidation type="list" allowBlank="1" showInputMessage="1" showErrorMessage="1" xr:uid="{00000000-0002-0000-0600-000003000000}">
          <x14:formula1>
            <xm:f>Data!$C$13:$C$14</xm:f>
          </x14:formula1>
          <xm:sqref>K8:K26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3:K26"/>
  <sheetViews>
    <sheetView showGridLines="0" workbookViewId="0">
      <selection activeCell="A5" sqref="A5:XFD5"/>
    </sheetView>
  </sheetViews>
  <sheetFormatPr baseColWidth="10" defaultRowHeight="12.75" x14ac:dyDescent="0.2"/>
  <cols>
    <col min="1" max="1" width="19.28515625" customWidth="1"/>
    <col min="2" max="2" width="15.7109375" customWidth="1"/>
  </cols>
  <sheetData>
    <row r="3" spans="1:11" ht="18" x14ac:dyDescent="0.25">
      <c r="I3" s="13"/>
      <c r="J3" s="13"/>
      <c r="K3" s="13"/>
    </row>
    <row r="4" spans="1:11" ht="18" x14ac:dyDescent="0.25">
      <c r="I4" s="13"/>
      <c r="J4" s="13"/>
      <c r="K4" s="13"/>
    </row>
    <row r="5" spans="1:11" ht="18.75" thickBot="1" x14ac:dyDescent="0.3">
      <c r="I5" s="13"/>
      <c r="J5" s="13"/>
      <c r="K5" s="13"/>
    </row>
    <row r="6" spans="1:11" x14ac:dyDescent="0.2">
      <c r="A6" s="117" t="s">
        <v>37</v>
      </c>
      <c r="B6" s="121" t="s">
        <v>38</v>
      </c>
      <c r="C6" s="121" t="s">
        <v>39</v>
      </c>
      <c r="D6" s="121" t="s">
        <v>40</v>
      </c>
      <c r="E6" s="121" t="s">
        <v>41</v>
      </c>
      <c r="F6" s="121" t="s">
        <v>42</v>
      </c>
      <c r="G6" s="121" t="s">
        <v>43</v>
      </c>
      <c r="H6" s="121" t="s">
        <v>44</v>
      </c>
      <c r="I6" s="121" t="s">
        <v>45</v>
      </c>
      <c r="J6" s="122" t="s">
        <v>46</v>
      </c>
      <c r="K6" s="5"/>
    </row>
    <row r="7" spans="1:11" ht="32.25" customHeight="1" x14ac:dyDescent="0.2">
      <c r="A7" s="123" t="s">
        <v>49</v>
      </c>
      <c r="B7" s="116"/>
      <c r="C7" s="116"/>
      <c r="D7" s="116"/>
      <c r="E7" s="116"/>
      <c r="F7" s="116"/>
      <c r="G7" s="116"/>
      <c r="H7" s="116"/>
      <c r="I7" s="116"/>
      <c r="J7" s="118"/>
    </row>
    <row r="8" spans="1:11" x14ac:dyDescent="0.2">
      <c r="A8" s="123"/>
      <c r="B8" s="116"/>
      <c r="C8" s="116"/>
      <c r="D8" s="116"/>
      <c r="E8" s="116"/>
      <c r="F8" s="116"/>
      <c r="G8" s="116"/>
      <c r="H8" s="116"/>
      <c r="I8" s="116"/>
      <c r="J8" s="118"/>
    </row>
    <row r="9" spans="1:11" x14ac:dyDescent="0.2">
      <c r="A9" s="123"/>
      <c r="B9" s="116"/>
      <c r="C9" s="116"/>
      <c r="D9" s="116"/>
      <c r="E9" s="116"/>
      <c r="F9" s="116"/>
      <c r="G9" s="116"/>
      <c r="H9" s="116"/>
      <c r="I9" s="116"/>
      <c r="J9" s="118"/>
    </row>
    <row r="10" spans="1:11" x14ac:dyDescent="0.2">
      <c r="A10" s="123"/>
      <c r="B10" s="116"/>
      <c r="C10" s="116"/>
      <c r="D10" s="116"/>
      <c r="E10" s="116"/>
      <c r="F10" s="116"/>
      <c r="G10" s="116"/>
      <c r="H10" s="116"/>
      <c r="I10" s="116"/>
      <c r="J10" s="118"/>
    </row>
    <row r="11" spans="1:11" x14ac:dyDescent="0.2">
      <c r="A11" s="123"/>
      <c r="B11" s="116"/>
      <c r="C11" s="116"/>
      <c r="D11" s="116"/>
      <c r="E11" s="116"/>
      <c r="F11" s="116"/>
      <c r="G11" s="116"/>
      <c r="H11" s="116"/>
      <c r="I11" s="116"/>
      <c r="J11" s="118"/>
    </row>
    <row r="12" spans="1:11" x14ac:dyDescent="0.2">
      <c r="A12" s="123"/>
      <c r="B12" s="116"/>
      <c r="C12" s="116"/>
      <c r="D12" s="116"/>
      <c r="E12" s="116"/>
      <c r="F12" s="116"/>
      <c r="G12" s="116"/>
      <c r="H12" s="116"/>
      <c r="I12" s="116"/>
      <c r="J12" s="118"/>
    </row>
    <row r="13" spans="1:11" x14ac:dyDescent="0.2">
      <c r="A13" s="123"/>
      <c r="B13" s="116"/>
      <c r="C13" s="116"/>
      <c r="D13" s="116"/>
      <c r="E13" s="116"/>
      <c r="F13" s="116"/>
      <c r="G13" s="116"/>
      <c r="H13" s="116"/>
      <c r="I13" s="116"/>
      <c r="J13" s="118"/>
    </row>
    <row r="14" spans="1:11" x14ac:dyDescent="0.2">
      <c r="A14" s="123"/>
      <c r="B14" s="116"/>
      <c r="C14" s="116"/>
      <c r="D14" s="116"/>
      <c r="E14" s="116"/>
      <c r="F14" s="116"/>
      <c r="G14" s="116"/>
      <c r="H14" s="116"/>
      <c r="I14" s="116"/>
      <c r="J14" s="118"/>
    </row>
    <row r="15" spans="1:11" x14ac:dyDescent="0.2">
      <c r="A15" s="123"/>
      <c r="B15" s="116"/>
      <c r="C15" s="116"/>
      <c r="D15" s="116"/>
      <c r="E15" s="116"/>
      <c r="F15" s="116"/>
      <c r="G15" s="116"/>
      <c r="H15" s="116"/>
      <c r="I15" s="116"/>
      <c r="J15" s="118"/>
    </row>
    <row r="16" spans="1:11" x14ac:dyDescent="0.2">
      <c r="A16" s="123"/>
      <c r="B16" s="116"/>
      <c r="C16" s="116"/>
      <c r="D16" s="116"/>
      <c r="E16" s="116"/>
      <c r="F16" s="116"/>
      <c r="G16" s="116"/>
      <c r="H16" s="116"/>
      <c r="I16" s="116"/>
      <c r="J16" s="118"/>
    </row>
    <row r="17" spans="1:10" x14ac:dyDescent="0.2">
      <c r="A17" s="123"/>
      <c r="B17" s="116"/>
      <c r="C17" s="116"/>
      <c r="D17" s="116"/>
      <c r="E17" s="116"/>
      <c r="F17" s="116"/>
      <c r="G17" s="116"/>
      <c r="H17" s="116"/>
      <c r="I17" s="116"/>
      <c r="J17" s="118"/>
    </row>
    <row r="18" spans="1:10" x14ac:dyDescent="0.2">
      <c r="A18" s="123"/>
      <c r="B18" s="116"/>
      <c r="C18" s="116"/>
      <c r="D18" s="116"/>
      <c r="E18" s="116"/>
      <c r="F18" s="116"/>
      <c r="G18" s="116"/>
      <c r="H18" s="116"/>
      <c r="I18" s="116"/>
      <c r="J18" s="118"/>
    </row>
    <row r="19" spans="1:10" x14ac:dyDescent="0.2">
      <c r="A19" s="123"/>
      <c r="B19" s="116"/>
      <c r="C19" s="116"/>
      <c r="D19" s="116"/>
      <c r="E19" s="116"/>
      <c r="F19" s="116"/>
      <c r="G19" s="116"/>
      <c r="H19" s="116"/>
      <c r="I19" s="116"/>
      <c r="J19" s="118"/>
    </row>
    <row r="20" spans="1:10" x14ac:dyDescent="0.2">
      <c r="A20" s="123"/>
      <c r="B20" s="116"/>
      <c r="C20" s="116"/>
      <c r="D20" s="116"/>
      <c r="E20" s="116"/>
      <c r="F20" s="116"/>
      <c r="G20" s="116"/>
      <c r="H20" s="116"/>
      <c r="I20" s="116"/>
      <c r="J20" s="118"/>
    </row>
    <row r="21" spans="1:10" x14ac:dyDescent="0.2">
      <c r="A21" s="123"/>
      <c r="B21" s="116"/>
      <c r="C21" s="116"/>
      <c r="D21" s="116"/>
      <c r="E21" s="116"/>
      <c r="F21" s="116"/>
      <c r="G21" s="116"/>
      <c r="H21" s="116"/>
      <c r="I21" s="116"/>
      <c r="J21" s="118"/>
    </row>
    <row r="22" spans="1:10" x14ac:dyDescent="0.2">
      <c r="A22" s="123"/>
      <c r="B22" s="116"/>
      <c r="C22" s="116"/>
      <c r="D22" s="116"/>
      <c r="E22" s="116"/>
      <c r="F22" s="116"/>
      <c r="G22" s="116"/>
      <c r="H22" s="116"/>
      <c r="I22" s="116"/>
      <c r="J22" s="118"/>
    </row>
    <row r="23" spans="1:10" x14ac:dyDescent="0.2">
      <c r="A23" s="123"/>
      <c r="B23" s="116"/>
      <c r="C23" s="116"/>
      <c r="D23" s="116"/>
      <c r="E23" s="116"/>
      <c r="F23" s="116"/>
      <c r="G23" s="116"/>
      <c r="H23" s="116"/>
      <c r="I23" s="116"/>
      <c r="J23" s="118"/>
    </row>
    <row r="24" spans="1:10" x14ac:dyDescent="0.2">
      <c r="A24" s="123"/>
      <c r="B24" s="116"/>
      <c r="C24" s="116"/>
      <c r="D24" s="116"/>
      <c r="E24" s="116"/>
      <c r="F24" s="116"/>
      <c r="G24" s="116"/>
      <c r="H24" s="116"/>
      <c r="I24" s="116"/>
      <c r="J24" s="118"/>
    </row>
    <row r="25" spans="1:10" x14ac:dyDescent="0.2">
      <c r="A25" s="123"/>
      <c r="B25" s="116"/>
      <c r="C25" s="116"/>
      <c r="D25" s="116"/>
      <c r="E25" s="116"/>
      <c r="F25" s="116"/>
      <c r="G25" s="116"/>
      <c r="H25" s="116"/>
      <c r="I25" s="116"/>
      <c r="J25" s="118"/>
    </row>
    <row r="26" spans="1:10" ht="13.5" thickBot="1" x14ac:dyDescent="0.25">
      <c r="A26" s="124"/>
      <c r="B26" s="119"/>
      <c r="C26" s="119"/>
      <c r="D26" s="119"/>
      <c r="E26" s="119"/>
      <c r="F26" s="119"/>
      <c r="G26" s="119"/>
      <c r="H26" s="119"/>
      <c r="I26" s="119"/>
      <c r="J26" s="120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700-000000000000}">
          <x14:formula1>
            <xm:f>Data!$A$4:$A$13</xm:f>
          </x14:formula1>
          <xm:sqref>A7:A26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1"/>
  <dimension ref="A3:K9"/>
  <sheetViews>
    <sheetView showGridLines="0" workbookViewId="0"/>
  </sheetViews>
  <sheetFormatPr baseColWidth="10" defaultRowHeight="12.75" x14ac:dyDescent="0.2"/>
  <cols>
    <col min="1" max="8" width="11.7109375" customWidth="1"/>
    <col min="9" max="9" width="16.85546875" customWidth="1"/>
    <col min="10" max="10" width="17.140625" customWidth="1"/>
    <col min="11" max="11" width="12.7109375" customWidth="1"/>
    <col min="12" max="12" width="17.5703125" customWidth="1"/>
  </cols>
  <sheetData>
    <row r="3" spans="1:11" ht="20.25" x14ac:dyDescent="0.3">
      <c r="G3" s="85" t="s">
        <v>35</v>
      </c>
      <c r="H3" s="86"/>
    </row>
    <row r="7" spans="1:11" ht="25.5" x14ac:dyDescent="0.2">
      <c r="A7" s="24" t="s">
        <v>37</v>
      </c>
      <c r="B7" s="5" t="s">
        <v>20</v>
      </c>
      <c r="C7" s="23" t="s">
        <v>21</v>
      </c>
      <c r="D7" s="23" t="s">
        <v>22</v>
      </c>
      <c r="E7" s="23" t="s">
        <v>23</v>
      </c>
      <c r="F7" s="5" t="s">
        <v>24</v>
      </c>
      <c r="G7" s="5" t="s">
        <v>25</v>
      </c>
      <c r="H7" s="5" t="s">
        <v>26</v>
      </c>
      <c r="I7" s="23" t="s">
        <v>27</v>
      </c>
      <c r="J7" s="5" t="s">
        <v>28</v>
      </c>
      <c r="K7" s="23" t="s">
        <v>29</v>
      </c>
    </row>
    <row r="8" spans="1:11" x14ac:dyDescent="0.2">
      <c r="A8" s="76"/>
      <c r="B8" s="5"/>
      <c r="C8" s="23"/>
      <c r="D8" s="23"/>
      <c r="E8" s="23"/>
      <c r="F8" s="5"/>
      <c r="G8" s="5"/>
      <c r="H8" s="5"/>
      <c r="I8" s="23"/>
      <c r="J8" s="5"/>
      <c r="K8" s="23"/>
    </row>
    <row r="9" spans="1:11" x14ac:dyDescent="0.2">
      <c r="A9" s="5"/>
      <c r="B9" s="5"/>
      <c r="C9" s="23"/>
      <c r="D9" s="23"/>
      <c r="E9" s="23"/>
      <c r="F9" s="5"/>
      <c r="G9" s="5"/>
      <c r="H9" s="5"/>
      <c r="I9" s="23"/>
      <c r="J9" s="5"/>
      <c r="K9" s="23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3"/>
  <dimension ref="A1:E34"/>
  <sheetViews>
    <sheetView workbookViewId="0">
      <selection activeCell="F17" sqref="F17"/>
    </sheetView>
  </sheetViews>
  <sheetFormatPr baseColWidth="10" defaultColWidth="11.42578125" defaultRowHeight="12.75" x14ac:dyDescent="0.2"/>
  <cols>
    <col min="1" max="1" width="36.85546875" customWidth="1"/>
    <col min="2" max="2" width="25.7109375" customWidth="1"/>
  </cols>
  <sheetData>
    <row r="1" spans="1:5" x14ac:dyDescent="0.2">
      <c r="A1" s="1"/>
      <c r="B1" s="1"/>
      <c r="D1" s="1"/>
      <c r="E1" s="1"/>
    </row>
    <row r="2" spans="1:5" x14ac:dyDescent="0.2">
      <c r="A2" s="1"/>
      <c r="B2" s="1"/>
      <c r="D2" s="1"/>
    </row>
    <row r="3" spans="1:5" x14ac:dyDescent="0.2">
      <c r="A3" s="1"/>
      <c r="B3" s="1"/>
    </row>
    <row r="4" spans="1:5" x14ac:dyDescent="0.2">
      <c r="A4" s="53" t="s">
        <v>48</v>
      </c>
      <c r="B4" s="1"/>
    </row>
    <row r="5" spans="1:5" x14ac:dyDescent="0.2">
      <c r="A5" s="53" t="s">
        <v>49</v>
      </c>
      <c r="B5" s="1"/>
    </row>
    <row r="6" spans="1:5" x14ac:dyDescent="0.2">
      <c r="A6" s="53" t="s">
        <v>50</v>
      </c>
      <c r="B6" s="1"/>
      <c r="E6" s="1"/>
    </row>
    <row r="7" spans="1:5" x14ac:dyDescent="0.2">
      <c r="A7" s="53" t="s">
        <v>51</v>
      </c>
      <c r="B7" s="1"/>
      <c r="E7" s="1"/>
    </row>
    <row r="8" spans="1:5" x14ac:dyDescent="0.2">
      <c r="A8" s="53" t="s">
        <v>52</v>
      </c>
      <c r="B8" s="1"/>
      <c r="E8" s="1"/>
    </row>
    <row r="9" spans="1:5" x14ac:dyDescent="0.2">
      <c r="A9" s="53" t="s">
        <v>53</v>
      </c>
      <c r="B9" s="1"/>
      <c r="E9" s="1"/>
    </row>
    <row r="10" spans="1:5" x14ac:dyDescent="0.2">
      <c r="A10" s="53" t="s">
        <v>54</v>
      </c>
      <c r="B10" s="1"/>
    </row>
    <row r="11" spans="1:5" x14ac:dyDescent="0.2">
      <c r="A11" s="53" t="s">
        <v>55</v>
      </c>
      <c r="B11" s="1"/>
    </row>
    <row r="12" spans="1:5" x14ac:dyDescent="0.2">
      <c r="A12" s="53" t="s">
        <v>56</v>
      </c>
      <c r="B12" s="1"/>
    </row>
    <row r="13" spans="1:5" x14ac:dyDescent="0.2">
      <c r="A13" s="53" t="s">
        <v>57</v>
      </c>
      <c r="B13" s="1"/>
      <c r="C13" s="1" t="s">
        <v>17</v>
      </c>
    </row>
    <row r="14" spans="1:5" x14ac:dyDescent="0.2">
      <c r="A14" s="1"/>
      <c r="B14" s="1"/>
    </row>
    <row r="15" spans="1:5" x14ac:dyDescent="0.2">
      <c r="A15" s="1"/>
      <c r="B15" s="1"/>
    </row>
    <row r="16" spans="1:5" x14ac:dyDescent="0.2">
      <c r="A16" s="1"/>
      <c r="B16" s="1"/>
    </row>
    <row r="17" spans="1:2" x14ac:dyDescent="0.2">
      <c r="A17" s="1"/>
      <c r="B17" s="1"/>
    </row>
    <row r="18" spans="1:2" x14ac:dyDescent="0.2">
      <c r="A18" s="1"/>
      <c r="B18" s="1"/>
    </row>
    <row r="19" spans="1:2" x14ac:dyDescent="0.2">
      <c r="A19" s="1"/>
      <c r="B19" s="1"/>
    </row>
    <row r="20" spans="1:2" x14ac:dyDescent="0.2">
      <c r="A20" s="1"/>
      <c r="B20" s="1"/>
    </row>
    <row r="21" spans="1:2" x14ac:dyDescent="0.2">
      <c r="A21" s="1"/>
      <c r="B21" s="1"/>
    </row>
    <row r="22" spans="1:2" x14ac:dyDescent="0.2">
      <c r="A22" s="1"/>
      <c r="B22" s="1"/>
    </row>
    <row r="23" spans="1:2" x14ac:dyDescent="0.2">
      <c r="A23" s="1"/>
    </row>
    <row r="24" spans="1:2" x14ac:dyDescent="0.2">
      <c r="A24" s="1"/>
    </row>
    <row r="27" spans="1:2" x14ac:dyDescent="0.2">
      <c r="A27" s="1"/>
    </row>
    <row r="28" spans="1:2" x14ac:dyDescent="0.2">
      <c r="A28" s="1"/>
    </row>
    <row r="29" spans="1:2" x14ac:dyDescent="0.2">
      <c r="A29" s="1"/>
    </row>
    <row r="30" spans="1:2" x14ac:dyDescent="0.2">
      <c r="A30" s="1"/>
    </row>
    <row r="31" spans="1:2" x14ac:dyDescent="0.2">
      <c r="A31" s="1"/>
    </row>
    <row r="32" spans="1:2" x14ac:dyDescent="0.2">
      <c r="A32" s="1"/>
    </row>
    <row r="33" spans="1:1" x14ac:dyDescent="0.2">
      <c r="A33" s="1"/>
    </row>
    <row r="34" spans="1:1" x14ac:dyDescent="0.2">
      <c r="A34" s="1"/>
    </row>
  </sheetData>
  <sortState ref="A1:A32">
    <sortCondition ref="A1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D45BD776E2E94DBC637038C18890C7" ma:contentTypeVersion="13" ma:contentTypeDescription="Create a new document." ma:contentTypeScope="" ma:versionID="52ebc0d9964ef8b4f45963bf9aa24782">
  <xsd:schema xmlns:xsd="http://www.w3.org/2001/XMLSchema" xmlns:xs="http://www.w3.org/2001/XMLSchema" xmlns:p="http://schemas.microsoft.com/office/2006/metadata/properties" xmlns:ns1="http://schemas.microsoft.com/sharepoint/v3" xmlns:ns2="098002cc-1efb-47e0-82c9-1e59d250ee65" targetNamespace="http://schemas.microsoft.com/office/2006/metadata/properties" ma:root="true" ma:fieldsID="46ab01eb17679ef794913ffe7907db98" ns1:_="" ns2:_="">
    <xsd:import namespace="http://schemas.microsoft.com/sharepoint/v3"/>
    <xsd:import namespace="098002cc-1efb-47e0-82c9-1e59d250ee65"/>
    <xsd:element name="properties">
      <xsd:complexType>
        <xsd:sequence>
          <xsd:element name="documentManagement">
            <xsd:complexType>
              <xsd:all>
                <xsd:element ref="ns2:TemplateDescription" minOccurs="0"/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9" nillable="true" ma:displayName="Scheduling Start Date" ma:description="" ma:hidden="true" ma:internalName="PublishingStartDate">
      <xsd:simpleType>
        <xsd:restriction base="dms:Unknown"/>
      </xsd:simpleType>
    </xsd:element>
    <xsd:element name="PublishingExpirationDate" ma:index="10" nillable="true" ma:displayName="Scheduling End Date" ma:description="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8002cc-1efb-47e0-82c9-1e59d250ee65" elementFormDefault="qualified">
    <xsd:import namespace="http://schemas.microsoft.com/office/2006/documentManagement/types"/>
    <xsd:import namespace="http://schemas.microsoft.com/office/infopath/2007/PartnerControls"/>
    <xsd:element name="TemplateDescription" ma:index="8" nillable="true" ma:displayName="Description" ma:internalName="TemplateDescription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TemplateDescription xmlns="098002cc-1efb-47e0-82c9-1e59d250ee65" xsi:nil="true"/>
    <PublishingExpirationDate xmlns="http://schemas.microsoft.com/sharepoint/v3" xsi:nil="true"/>
    <PublishingStartDate xmlns="http://schemas.microsoft.com/sharepoint/v3" xsi:nil="true"/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BFB66A-7E65-4CA5-96E7-F26653E021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98002cc-1efb-47e0-82c9-1e59d250ee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A8DCE3-4737-4D56-B65C-627463A1C8AD}">
  <ds:schemaRefs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98002cc-1efb-47e0-82c9-1e59d250ee65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74CF0F5-1E8C-455F-9F2F-C88C17184AA1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41E9C0F-2386-4375-8DB8-5081AD2B9D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</vt:lpstr>
      <vt:lpstr>Evenements principaux</vt:lpstr>
      <vt:lpstr>Equipe construction</vt:lpstr>
      <vt:lpstr>Inspection client</vt:lpstr>
      <vt:lpstr>Sécurité</vt:lpstr>
      <vt:lpstr>Technique</vt:lpstr>
      <vt:lpstr>Chantier</vt:lpstr>
      <vt:lpstr>Audit</vt:lpstr>
      <vt:lpstr>Critical Points</vt:lpstr>
      <vt:lpstr>Data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WAR</dc:title>
  <dc:creator>thierry.landi</dc:creator>
  <cp:lastModifiedBy>Vincent Bonnard</cp:lastModifiedBy>
  <cp:lastPrinted>2018-12-17T13:49:13Z</cp:lastPrinted>
  <dcterms:created xsi:type="dcterms:W3CDTF">2008-03-09T06:34:33Z</dcterms:created>
  <dcterms:modified xsi:type="dcterms:W3CDTF">2019-04-26T08:34:11Z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</vt:lpwstr>
  </property>
  <property fmtid="{D5CDD505-2E9C-101B-9397-08002B2CF9AE}" pid="3" name="ContentTypeId">
    <vt:lpwstr>0x01010037D45BD776E2E94DBC637038C18890C7</vt:lpwstr>
  </property>
</Properties>
</file>