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 hidePivotFieldList="1"/>
  <mc:AlternateContent xmlns:mc="http://schemas.openxmlformats.org/markup-compatibility/2006">
    <mc:Choice Requires="x15">
      <x15ac:absPath xmlns:x15ac="http://schemas.microsoft.com/office/spreadsheetml/2010/11/ac" url="/Users/hervefrancois/Documents/"/>
    </mc:Choice>
  </mc:AlternateContent>
  <bookViews>
    <workbookView xWindow="13860" yWindow="1360" windowWidth="23260" windowHeight="13180" tabRatio="500" activeTab="15"/>
  </bookViews>
  <sheets>
    <sheet name="0532" sheetId="23" r:id="rId1"/>
    <sheet name="0535" sheetId="14" r:id="rId2"/>
    <sheet name="0537" sheetId="19" r:id="rId3"/>
    <sheet name="0539" sheetId="10" r:id="rId4"/>
    <sheet name="0542" sheetId="11" r:id="rId5"/>
    <sheet name="0545" sheetId="12" r:id="rId6"/>
    <sheet name="0554" sheetId="5" r:id="rId7"/>
    <sheet name="0557" sheetId="16" r:id="rId8"/>
    <sheet name="0559" sheetId="9" r:id="rId9"/>
    <sheet name="0564" sheetId="13" r:id="rId10"/>
    <sheet name="0569" sheetId="17" r:id="rId11"/>
    <sheet name="0575" sheetId="15" r:id="rId12"/>
    <sheet name="0576" sheetId="18" r:id="rId13"/>
    <sheet name="0579" sheetId="4" r:id="rId14"/>
    <sheet name="secteur" sheetId="25" r:id="rId15"/>
    <sheet name="recap KPI" sheetId="24" r:id="rId16"/>
  </sheets>
  <definedNames>
    <definedName name="_xlnm.Print_Area" localSheetId="0">'0532'!$B$2:$L$48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G25" i="24" l="1" a="1"/>
  <c r="AG25" i="24"/>
  <c r="AG26" i="24" a="1"/>
  <c r="AG26" i="24"/>
  <c r="AG27" i="24" a="1"/>
  <c r="AG27" i="24"/>
  <c r="AG28" i="24" a="1"/>
  <c r="AG28" i="24"/>
  <c r="AG29" i="24" a="1"/>
  <c r="AG29" i="24"/>
  <c r="AG30" i="24" a="1"/>
  <c r="AG30" i="24"/>
  <c r="AG31" i="24" a="1"/>
  <c r="AG31" i="24"/>
  <c r="AG32" i="24" a="1"/>
  <c r="AG32" i="24"/>
  <c r="AG33" i="24" a="1"/>
  <c r="AG33" i="24"/>
  <c r="AG34" i="24" a="1"/>
  <c r="AG34" i="24"/>
  <c r="AG35" i="24" a="1"/>
  <c r="AG35" i="24"/>
  <c r="AG36" i="24" a="1"/>
  <c r="AG36" i="24"/>
  <c r="AL6" i="24" a="1"/>
  <c r="AL6" i="24"/>
  <c r="AL7" i="24" a="1"/>
  <c r="AL7" i="24"/>
  <c r="D12" i="23"/>
  <c r="E4" i="10"/>
  <c r="E12" i="25"/>
  <c r="G48" i="25"/>
  <c r="H48" i="25"/>
  <c r="G47" i="25"/>
  <c r="H47" i="25"/>
  <c r="G46" i="25"/>
  <c r="H46" i="25"/>
  <c r="G45" i="25"/>
  <c r="H45" i="25"/>
  <c r="G44" i="25"/>
  <c r="H44" i="25"/>
  <c r="G43" i="25"/>
  <c r="H43" i="25"/>
  <c r="G42" i="25"/>
  <c r="H42" i="25"/>
  <c r="G41" i="25"/>
  <c r="H41" i="25"/>
  <c r="G40" i="25"/>
  <c r="H40" i="25"/>
  <c r="G39" i="25"/>
  <c r="H39" i="25"/>
  <c r="G38" i="25"/>
  <c r="H38" i="25"/>
  <c r="G48" i="4"/>
  <c r="H48" i="4"/>
  <c r="G47" i="4"/>
  <c r="H47" i="4"/>
  <c r="G46" i="4"/>
  <c r="H46" i="4"/>
  <c r="G45" i="4"/>
  <c r="H45" i="4"/>
  <c r="G44" i="4"/>
  <c r="H44" i="4"/>
  <c r="G43" i="4"/>
  <c r="H43" i="4"/>
  <c r="G42" i="4"/>
  <c r="H42" i="4"/>
  <c r="G41" i="4"/>
  <c r="H41" i="4"/>
  <c r="G40" i="4"/>
  <c r="H40" i="4"/>
  <c r="G39" i="4"/>
  <c r="H39" i="4"/>
  <c r="G38" i="4"/>
  <c r="H38" i="4"/>
  <c r="G48" i="18"/>
  <c r="H48" i="18"/>
  <c r="G47" i="18"/>
  <c r="H47" i="18"/>
  <c r="G46" i="18"/>
  <c r="H46" i="18"/>
  <c r="G45" i="18"/>
  <c r="H45" i="18"/>
  <c r="G44" i="18"/>
  <c r="H44" i="18"/>
  <c r="G43" i="18"/>
  <c r="H43" i="18"/>
  <c r="G42" i="18"/>
  <c r="H42" i="18"/>
  <c r="G41" i="18"/>
  <c r="H41" i="18"/>
  <c r="G40" i="18"/>
  <c r="H40" i="18"/>
  <c r="G39" i="18"/>
  <c r="H39" i="18"/>
  <c r="G38" i="18"/>
  <c r="H38" i="18"/>
  <c r="G48" i="15"/>
  <c r="H48" i="15"/>
  <c r="G47" i="15"/>
  <c r="H47" i="15"/>
  <c r="G46" i="15"/>
  <c r="H46" i="15"/>
  <c r="G45" i="15"/>
  <c r="H45" i="15"/>
  <c r="G44" i="15"/>
  <c r="H44" i="15"/>
  <c r="G43" i="15"/>
  <c r="H43" i="15"/>
  <c r="G42" i="15"/>
  <c r="H42" i="15"/>
  <c r="G41" i="15"/>
  <c r="H41" i="15"/>
  <c r="G40" i="15"/>
  <c r="H40" i="15"/>
  <c r="G39" i="15"/>
  <c r="H39" i="15"/>
  <c r="G38" i="15"/>
  <c r="H38" i="15"/>
  <c r="G48" i="17"/>
  <c r="H48" i="17"/>
  <c r="G47" i="17"/>
  <c r="H47" i="17"/>
  <c r="G46" i="17"/>
  <c r="H46" i="17"/>
  <c r="G45" i="17"/>
  <c r="H45" i="17"/>
  <c r="G44" i="17"/>
  <c r="H44" i="17"/>
  <c r="G43" i="17"/>
  <c r="H43" i="17"/>
  <c r="G42" i="17"/>
  <c r="H42" i="17"/>
  <c r="G41" i="17"/>
  <c r="H41" i="17"/>
  <c r="G40" i="17"/>
  <c r="H40" i="17"/>
  <c r="G39" i="17"/>
  <c r="H39" i="17"/>
  <c r="G38" i="17"/>
  <c r="H38" i="17"/>
  <c r="G48" i="13"/>
  <c r="H48" i="13"/>
  <c r="G47" i="13"/>
  <c r="H47" i="13"/>
  <c r="G46" i="13"/>
  <c r="H46" i="13"/>
  <c r="G45" i="13"/>
  <c r="H45" i="13"/>
  <c r="G44" i="13"/>
  <c r="H44" i="13"/>
  <c r="G43" i="13"/>
  <c r="H43" i="13"/>
  <c r="G42" i="13"/>
  <c r="H42" i="13"/>
  <c r="G41" i="13"/>
  <c r="H41" i="13"/>
  <c r="G40" i="13"/>
  <c r="H40" i="13"/>
  <c r="G39" i="13"/>
  <c r="H39" i="13"/>
  <c r="G38" i="13"/>
  <c r="H38" i="13"/>
  <c r="G48" i="9"/>
  <c r="H48" i="9"/>
  <c r="G47" i="9"/>
  <c r="H47" i="9"/>
  <c r="G46" i="9"/>
  <c r="H46" i="9"/>
  <c r="G45" i="9"/>
  <c r="H45" i="9"/>
  <c r="G44" i="9"/>
  <c r="H44" i="9"/>
  <c r="G43" i="9"/>
  <c r="H43" i="9"/>
  <c r="G42" i="9"/>
  <c r="H42" i="9"/>
  <c r="G41" i="9"/>
  <c r="H41" i="9"/>
  <c r="G40" i="9"/>
  <c r="H40" i="9"/>
  <c r="G39" i="9"/>
  <c r="H39" i="9"/>
  <c r="G38" i="9"/>
  <c r="H38" i="9"/>
  <c r="G48" i="16"/>
  <c r="H48" i="16"/>
  <c r="G47" i="16"/>
  <c r="H47" i="16"/>
  <c r="G46" i="16"/>
  <c r="H46" i="16"/>
  <c r="G45" i="16"/>
  <c r="H45" i="16"/>
  <c r="G44" i="16"/>
  <c r="H44" i="16"/>
  <c r="G43" i="16"/>
  <c r="H43" i="16"/>
  <c r="G42" i="16"/>
  <c r="H42" i="16"/>
  <c r="G41" i="16"/>
  <c r="H41" i="16"/>
  <c r="G40" i="16"/>
  <c r="H40" i="16"/>
  <c r="G39" i="16"/>
  <c r="H39" i="16"/>
  <c r="G38" i="16"/>
  <c r="H38" i="16"/>
  <c r="G48" i="5"/>
  <c r="H48" i="5"/>
  <c r="G47" i="5"/>
  <c r="H47" i="5"/>
  <c r="G46" i="5"/>
  <c r="H46" i="5"/>
  <c r="G45" i="5"/>
  <c r="H45" i="5"/>
  <c r="G44" i="5"/>
  <c r="H44" i="5"/>
  <c r="G43" i="5"/>
  <c r="H43" i="5"/>
  <c r="G42" i="5"/>
  <c r="H42" i="5"/>
  <c r="G41" i="5"/>
  <c r="H41" i="5"/>
  <c r="G40" i="5"/>
  <c r="H40" i="5"/>
  <c r="G39" i="5"/>
  <c r="H39" i="5"/>
  <c r="G38" i="5"/>
  <c r="H38" i="5"/>
  <c r="G48" i="12"/>
  <c r="H48" i="12"/>
  <c r="G47" i="12"/>
  <c r="H47" i="12"/>
  <c r="G46" i="12"/>
  <c r="H46" i="12"/>
  <c r="G45" i="12"/>
  <c r="H45" i="12"/>
  <c r="G44" i="12"/>
  <c r="H44" i="12"/>
  <c r="G43" i="12"/>
  <c r="H43" i="12"/>
  <c r="G42" i="12"/>
  <c r="H42" i="12"/>
  <c r="G41" i="12"/>
  <c r="H41" i="12"/>
  <c r="G40" i="12"/>
  <c r="H40" i="12"/>
  <c r="G39" i="12"/>
  <c r="H39" i="12"/>
  <c r="G38" i="12"/>
  <c r="H38" i="12"/>
  <c r="G48" i="11"/>
  <c r="H48" i="11"/>
  <c r="G47" i="11"/>
  <c r="H47" i="11"/>
  <c r="G46" i="11"/>
  <c r="H46" i="11"/>
  <c r="G45" i="11"/>
  <c r="H45" i="11"/>
  <c r="G44" i="11"/>
  <c r="H44" i="11"/>
  <c r="G43" i="11"/>
  <c r="H43" i="11"/>
  <c r="G42" i="11"/>
  <c r="H42" i="11"/>
  <c r="G41" i="11"/>
  <c r="H41" i="11"/>
  <c r="G40" i="11"/>
  <c r="H40" i="11"/>
  <c r="G39" i="11"/>
  <c r="H39" i="11"/>
  <c r="G38" i="11"/>
  <c r="H38" i="11"/>
  <c r="G48" i="10"/>
  <c r="H48" i="10"/>
  <c r="G47" i="10"/>
  <c r="H47" i="10"/>
  <c r="G46" i="10"/>
  <c r="H46" i="10"/>
  <c r="G45" i="10"/>
  <c r="H45" i="10"/>
  <c r="G44" i="10"/>
  <c r="H44" i="10"/>
  <c r="G43" i="10"/>
  <c r="H43" i="10"/>
  <c r="G42" i="10"/>
  <c r="H42" i="10"/>
  <c r="G41" i="10"/>
  <c r="H41" i="10"/>
  <c r="G40" i="10"/>
  <c r="H40" i="10"/>
  <c r="G39" i="10"/>
  <c r="H39" i="10"/>
  <c r="G38" i="10"/>
  <c r="H38" i="10"/>
  <c r="G48" i="19"/>
  <c r="H48" i="19"/>
  <c r="G47" i="19"/>
  <c r="H47" i="19"/>
  <c r="G46" i="19"/>
  <c r="H46" i="19"/>
  <c r="G45" i="19"/>
  <c r="H45" i="19"/>
  <c r="G44" i="19"/>
  <c r="H44" i="19"/>
  <c r="G43" i="19"/>
  <c r="H43" i="19"/>
  <c r="G42" i="19"/>
  <c r="H42" i="19"/>
  <c r="G41" i="19"/>
  <c r="H41" i="19"/>
  <c r="G40" i="19"/>
  <c r="H40" i="19"/>
  <c r="G39" i="19"/>
  <c r="H39" i="19"/>
  <c r="G38" i="19"/>
  <c r="H38" i="19"/>
  <c r="G48" i="14"/>
  <c r="H48" i="14"/>
  <c r="G47" i="14"/>
  <c r="H47" i="14"/>
  <c r="G46" i="14"/>
  <c r="H46" i="14"/>
  <c r="G45" i="14"/>
  <c r="H45" i="14"/>
  <c r="G44" i="14"/>
  <c r="H44" i="14"/>
  <c r="G43" i="14"/>
  <c r="H43" i="14"/>
  <c r="G42" i="14"/>
  <c r="H42" i="14"/>
  <c r="G41" i="14"/>
  <c r="H41" i="14"/>
  <c r="G40" i="14"/>
  <c r="H40" i="14"/>
  <c r="G39" i="14"/>
  <c r="H39" i="14"/>
  <c r="G38" i="14"/>
  <c r="H38" i="14"/>
  <c r="C35" i="25"/>
  <c r="H35" i="25"/>
  <c r="AD73" i="24"/>
  <c r="C34" i="25"/>
  <c r="H34" i="25"/>
  <c r="AD72" i="24"/>
  <c r="C33" i="25"/>
  <c r="H33" i="25"/>
  <c r="AD71" i="24"/>
  <c r="C32" i="25"/>
  <c r="H32" i="25"/>
  <c r="AD70" i="24"/>
  <c r="C31" i="25"/>
  <c r="H31" i="25"/>
  <c r="AD69" i="24"/>
  <c r="C30" i="25"/>
  <c r="H30" i="25"/>
  <c r="AD68" i="24"/>
  <c r="C29" i="25"/>
  <c r="H29" i="25"/>
  <c r="AD67" i="24"/>
  <c r="C27" i="15"/>
  <c r="C27" i="25"/>
  <c r="H27" i="25"/>
  <c r="AD66" i="24"/>
  <c r="C23" i="25"/>
  <c r="H23" i="25"/>
  <c r="AD65" i="24"/>
  <c r="C22" i="25"/>
  <c r="H22" i="25"/>
  <c r="AD64" i="24"/>
  <c r="C20" i="25"/>
  <c r="H20" i="25"/>
  <c r="AD63" i="24"/>
  <c r="C16" i="25"/>
  <c r="H16" i="25"/>
  <c r="AD62" i="24"/>
  <c r="C10" i="25"/>
  <c r="H10" i="25"/>
  <c r="AD61" i="24"/>
  <c r="C9" i="25"/>
  <c r="H9" i="25"/>
  <c r="AD60" i="24"/>
  <c r="E4" i="4"/>
  <c r="E3" i="4"/>
  <c r="E4" i="18"/>
  <c r="E3" i="18"/>
  <c r="E4" i="15"/>
  <c r="E3" i="15"/>
  <c r="E4" i="17"/>
  <c r="E3" i="17"/>
  <c r="E4" i="13"/>
  <c r="E3" i="13"/>
  <c r="E4" i="9"/>
  <c r="E3" i="9"/>
  <c r="E4" i="16"/>
  <c r="E3" i="16"/>
  <c r="E4" i="5"/>
  <c r="E3" i="5"/>
  <c r="E4" i="12"/>
  <c r="E3" i="12"/>
  <c r="E4" i="11"/>
  <c r="E3" i="11"/>
  <c r="E3" i="10"/>
  <c r="E4" i="19"/>
  <c r="E3" i="19"/>
  <c r="E4" i="14"/>
  <c r="E3" i="14"/>
  <c r="F35" i="25"/>
  <c r="F34" i="25"/>
  <c r="F33" i="25"/>
  <c r="F32" i="25"/>
  <c r="F31" i="25"/>
  <c r="F30" i="25"/>
  <c r="F29" i="25"/>
  <c r="F27" i="25"/>
  <c r="F23" i="25"/>
  <c r="F22" i="25"/>
  <c r="F20" i="25"/>
  <c r="F16" i="25"/>
  <c r="F10" i="25"/>
  <c r="F9" i="25"/>
  <c r="G73" i="24"/>
  <c r="G72" i="24"/>
  <c r="G71" i="24"/>
  <c r="G70" i="24"/>
  <c r="G69" i="24"/>
  <c r="G68" i="24"/>
  <c r="G67" i="24"/>
  <c r="G66" i="24"/>
  <c r="G65" i="24"/>
  <c r="G64" i="24"/>
  <c r="G63" i="24"/>
  <c r="G62" i="24"/>
  <c r="G61" i="24"/>
  <c r="G60" i="24"/>
  <c r="D2" i="24"/>
  <c r="D1" i="24"/>
  <c r="H35" i="9"/>
  <c r="AF54" i="24"/>
  <c r="H34" i="9"/>
  <c r="AF53" i="24"/>
  <c r="H33" i="9"/>
  <c r="AF52" i="24"/>
  <c r="H32" i="9"/>
  <c r="AF51" i="24"/>
  <c r="H31" i="9"/>
  <c r="AF50" i="24"/>
  <c r="H30" i="9"/>
  <c r="AF49" i="24"/>
  <c r="H29" i="9"/>
  <c r="AF48" i="24"/>
  <c r="E27" i="9"/>
  <c r="H27" i="9"/>
  <c r="AF47" i="24"/>
  <c r="H23" i="9"/>
  <c r="AF46" i="24"/>
  <c r="H22" i="9"/>
  <c r="AF45" i="24"/>
  <c r="H20" i="9"/>
  <c r="AF44" i="24"/>
  <c r="H16" i="9"/>
  <c r="AF43" i="24"/>
  <c r="H10" i="9"/>
  <c r="AF42" i="24"/>
  <c r="H9" i="9"/>
  <c r="AF41" i="24"/>
  <c r="H20" i="5"/>
  <c r="AE44" i="24"/>
  <c r="H16" i="5"/>
  <c r="AE43" i="24"/>
  <c r="H10" i="5"/>
  <c r="AE42" i="24"/>
  <c r="H35" i="5"/>
  <c r="AE54" i="24"/>
  <c r="H34" i="5"/>
  <c r="AE53" i="24"/>
  <c r="H33" i="5"/>
  <c r="AE52" i="24"/>
  <c r="H32" i="5"/>
  <c r="AE51" i="24"/>
  <c r="H31" i="5"/>
  <c r="AE50" i="24"/>
  <c r="H30" i="5"/>
  <c r="AE49" i="24"/>
  <c r="H29" i="5"/>
  <c r="AE48" i="24"/>
  <c r="H27" i="5"/>
  <c r="AE47" i="24"/>
  <c r="H23" i="5"/>
  <c r="AE46" i="24"/>
  <c r="H22" i="5"/>
  <c r="AE45" i="24"/>
  <c r="H9" i="5"/>
  <c r="AE41" i="24"/>
  <c r="H35" i="12"/>
  <c r="AD54" i="24"/>
  <c r="H34" i="12"/>
  <c r="AD53" i="24"/>
  <c r="H33" i="12"/>
  <c r="AD52" i="24"/>
  <c r="H32" i="12"/>
  <c r="AD51" i="24"/>
  <c r="H31" i="12"/>
  <c r="AD50" i="24"/>
  <c r="H30" i="12"/>
  <c r="AD49" i="24"/>
  <c r="H29" i="12"/>
  <c r="AD48" i="24"/>
  <c r="H27" i="12"/>
  <c r="AD47" i="24"/>
  <c r="H23" i="12"/>
  <c r="AD46" i="24"/>
  <c r="H22" i="12"/>
  <c r="AD45" i="24"/>
  <c r="H20" i="12"/>
  <c r="AD44" i="24"/>
  <c r="H16" i="12"/>
  <c r="AD43" i="24"/>
  <c r="H10" i="12"/>
  <c r="AD42" i="24"/>
  <c r="H9" i="12"/>
  <c r="AD41" i="24"/>
  <c r="H32" i="13"/>
  <c r="AF33" i="24"/>
  <c r="H33" i="13"/>
  <c r="AF34" i="24"/>
  <c r="H34" i="13"/>
  <c r="AF35" i="24"/>
  <c r="H35" i="13"/>
  <c r="AF36" i="24"/>
  <c r="H31" i="13"/>
  <c r="AF32" i="24"/>
  <c r="H30" i="13"/>
  <c r="AF31" i="24"/>
  <c r="H29" i="13"/>
  <c r="AF30" i="24"/>
  <c r="E27" i="13"/>
  <c r="H27" i="13"/>
  <c r="AF29" i="24"/>
  <c r="H23" i="13"/>
  <c r="AF28" i="24"/>
  <c r="H22" i="13"/>
  <c r="AF27" i="24"/>
  <c r="H20" i="13"/>
  <c r="AF26" i="24"/>
  <c r="H16" i="13"/>
  <c r="AF25" i="24"/>
  <c r="H10" i="13"/>
  <c r="AF24" i="24"/>
  <c r="H9" i="13"/>
  <c r="AF23" i="24"/>
  <c r="H31" i="16"/>
  <c r="AE32" i="24"/>
  <c r="H32" i="16"/>
  <c r="AE33" i="24"/>
  <c r="H33" i="16"/>
  <c r="AE34" i="24"/>
  <c r="H34" i="16"/>
  <c r="AE35" i="24"/>
  <c r="H35" i="16"/>
  <c r="AE36" i="24"/>
  <c r="H30" i="16"/>
  <c r="AE31" i="24"/>
  <c r="H29" i="16"/>
  <c r="AE30" i="24"/>
  <c r="E27" i="16"/>
  <c r="H27" i="16"/>
  <c r="AE29" i="24"/>
  <c r="H23" i="16"/>
  <c r="AE28" i="24"/>
  <c r="H22" i="16"/>
  <c r="AE27" i="24"/>
  <c r="H20" i="16"/>
  <c r="AE26" i="24"/>
  <c r="H16" i="16"/>
  <c r="AE25" i="24"/>
  <c r="H10" i="16"/>
  <c r="AE24" i="24"/>
  <c r="H9" i="16"/>
  <c r="AE23" i="24"/>
  <c r="H31" i="11"/>
  <c r="AD32" i="24"/>
  <c r="H32" i="11"/>
  <c r="AD33" i="24"/>
  <c r="H33" i="11"/>
  <c r="AD34" i="24"/>
  <c r="H34" i="11"/>
  <c r="AD35" i="24"/>
  <c r="H35" i="11"/>
  <c r="AD36" i="24"/>
  <c r="H30" i="11"/>
  <c r="AD31" i="24"/>
  <c r="H29" i="11"/>
  <c r="AD30" i="24"/>
  <c r="H27" i="11"/>
  <c r="AD29" i="24"/>
  <c r="H23" i="11"/>
  <c r="AD28" i="24"/>
  <c r="H22" i="11"/>
  <c r="AD27" i="24"/>
  <c r="H20" i="11"/>
  <c r="AD26" i="24"/>
  <c r="H16" i="11"/>
  <c r="AD25" i="24"/>
  <c r="H10" i="11"/>
  <c r="AD24" i="24"/>
  <c r="H9" i="11"/>
  <c r="AD23" i="24"/>
  <c r="H31" i="4"/>
  <c r="AK14" i="24"/>
  <c r="H32" i="4"/>
  <c r="AK15" i="24"/>
  <c r="H33" i="4"/>
  <c r="AK16" i="24"/>
  <c r="H34" i="4"/>
  <c r="AK17" i="24"/>
  <c r="H35" i="4"/>
  <c r="AK18" i="24"/>
  <c r="H30" i="4"/>
  <c r="AK13" i="24"/>
  <c r="H29" i="4"/>
  <c r="AK12" i="24"/>
  <c r="H27" i="4"/>
  <c r="AK11" i="24"/>
  <c r="H23" i="4"/>
  <c r="AK10" i="24"/>
  <c r="H22" i="4"/>
  <c r="AK9" i="24"/>
  <c r="H20" i="4"/>
  <c r="AK8" i="24"/>
  <c r="H16" i="4"/>
  <c r="AK7" i="24"/>
  <c r="H10" i="4"/>
  <c r="AK6" i="24"/>
  <c r="H9" i="4"/>
  <c r="AK5" i="24"/>
  <c r="H31" i="18"/>
  <c r="AJ14" i="24"/>
  <c r="H32" i="18"/>
  <c r="AJ15" i="24"/>
  <c r="H33" i="18"/>
  <c r="AJ16" i="24"/>
  <c r="H34" i="18"/>
  <c r="AJ17" i="24"/>
  <c r="H35" i="18"/>
  <c r="AJ18" i="24"/>
  <c r="H30" i="18"/>
  <c r="AJ13" i="24"/>
  <c r="H29" i="18"/>
  <c r="AJ12" i="24"/>
  <c r="H27" i="18"/>
  <c r="AJ11" i="24"/>
  <c r="H23" i="15"/>
  <c r="AJ10" i="24"/>
  <c r="H22" i="18"/>
  <c r="AJ9" i="24"/>
  <c r="H20" i="18"/>
  <c r="AJ8" i="24"/>
  <c r="H16" i="18"/>
  <c r="AJ7" i="24"/>
  <c r="H10" i="18"/>
  <c r="AJ6" i="24"/>
  <c r="H9" i="18"/>
  <c r="AJ5" i="24"/>
  <c r="H31" i="15"/>
  <c r="AI14" i="24"/>
  <c r="H32" i="15"/>
  <c r="AI15" i="24"/>
  <c r="H33" i="15"/>
  <c r="AI16" i="24"/>
  <c r="H34" i="15"/>
  <c r="AI17" i="24"/>
  <c r="H35" i="15"/>
  <c r="AI18" i="24"/>
  <c r="H30" i="15"/>
  <c r="AI13" i="24"/>
  <c r="H29" i="15"/>
  <c r="AI12" i="24"/>
  <c r="E27" i="15"/>
  <c r="H27" i="15"/>
  <c r="AI11" i="24"/>
  <c r="AI10" i="24"/>
  <c r="H22" i="15"/>
  <c r="AI9" i="24"/>
  <c r="H20" i="15"/>
  <c r="AI8" i="24"/>
  <c r="H16" i="15"/>
  <c r="AI7" i="24"/>
  <c r="H10" i="15"/>
  <c r="AI6" i="24"/>
  <c r="H9" i="15"/>
  <c r="AI5" i="24"/>
  <c r="F31" i="17"/>
  <c r="AH14" i="24"/>
  <c r="F32" i="17"/>
  <c r="AH15" i="24"/>
  <c r="F33" i="17"/>
  <c r="AH16" i="24"/>
  <c r="F34" i="17"/>
  <c r="AH17" i="24"/>
  <c r="F35" i="17"/>
  <c r="AH18" i="24"/>
  <c r="H29" i="17"/>
  <c r="AH12" i="24"/>
  <c r="H27" i="17"/>
  <c r="AH11" i="24"/>
  <c r="H23" i="17"/>
  <c r="AH10" i="24"/>
  <c r="H22" i="17"/>
  <c r="AH9" i="24"/>
  <c r="H20" i="17"/>
  <c r="AH8" i="24"/>
  <c r="H16" i="17"/>
  <c r="AH7" i="24"/>
  <c r="H10" i="17"/>
  <c r="AH6" i="24"/>
  <c r="H9" i="17"/>
  <c r="AH5" i="24"/>
  <c r="H32" i="10"/>
  <c r="AG15" i="24"/>
  <c r="H33" i="10"/>
  <c r="AG16" i="24"/>
  <c r="H34" i="10"/>
  <c r="AG17" i="24"/>
  <c r="H35" i="10"/>
  <c r="AG18" i="24"/>
  <c r="H31" i="10"/>
  <c r="AG14" i="24"/>
  <c r="H30" i="10"/>
  <c r="AG13" i="24"/>
  <c r="H29" i="10"/>
  <c r="AG12" i="24"/>
  <c r="H27" i="10"/>
  <c r="AG11" i="24"/>
  <c r="H23" i="10"/>
  <c r="AG10" i="24"/>
  <c r="H22" i="10"/>
  <c r="AG9" i="24"/>
  <c r="H20" i="10"/>
  <c r="AG8" i="24"/>
  <c r="H16" i="10"/>
  <c r="AG7" i="24"/>
  <c r="H10" i="10"/>
  <c r="AG6" i="24"/>
  <c r="H9" i="10"/>
  <c r="AG5" i="24"/>
  <c r="H35" i="19"/>
  <c r="AF18" i="24"/>
  <c r="H34" i="19"/>
  <c r="AF17" i="24"/>
  <c r="H33" i="19"/>
  <c r="AF16" i="24"/>
  <c r="H32" i="19"/>
  <c r="AF15" i="24"/>
  <c r="H31" i="19"/>
  <c r="AF14" i="24"/>
  <c r="H30" i="19"/>
  <c r="AF13" i="24"/>
  <c r="H29" i="19"/>
  <c r="AF12" i="24"/>
  <c r="E27" i="19"/>
  <c r="H27" i="19"/>
  <c r="AF11" i="24"/>
  <c r="H23" i="19"/>
  <c r="AF10" i="24"/>
  <c r="H22" i="19"/>
  <c r="AF9" i="24"/>
  <c r="H20" i="19"/>
  <c r="AF8" i="24"/>
  <c r="H16" i="19"/>
  <c r="AF7" i="24"/>
  <c r="H10" i="19"/>
  <c r="AF6" i="24"/>
  <c r="H9" i="19"/>
  <c r="AF5" i="24"/>
  <c r="H35" i="14"/>
  <c r="AE18" i="24"/>
  <c r="H34" i="14"/>
  <c r="AE17" i="24"/>
  <c r="H33" i="14"/>
  <c r="AE16" i="24"/>
  <c r="H32" i="14"/>
  <c r="AE15" i="24"/>
  <c r="H31" i="14"/>
  <c r="AE14" i="24"/>
  <c r="H30" i="14"/>
  <c r="AE13" i="24"/>
  <c r="H29" i="14"/>
  <c r="AE12" i="24"/>
  <c r="E27" i="14"/>
  <c r="H27" i="14"/>
  <c r="AE11" i="24"/>
  <c r="H23" i="14"/>
  <c r="AE10" i="24"/>
  <c r="H22" i="14"/>
  <c r="AE9" i="24"/>
  <c r="H20" i="14"/>
  <c r="AE8" i="24"/>
  <c r="H16" i="14"/>
  <c r="AE7" i="24"/>
  <c r="H10" i="14"/>
  <c r="AE6" i="24"/>
  <c r="H9" i="14"/>
  <c r="AE5" i="24"/>
  <c r="H35" i="23"/>
  <c r="AD18" i="24"/>
  <c r="H34" i="23"/>
  <c r="AD17" i="24"/>
  <c r="H33" i="23"/>
  <c r="AD16" i="24"/>
  <c r="H32" i="23"/>
  <c r="AD15" i="24"/>
  <c r="H31" i="23"/>
  <c r="AD14" i="24"/>
  <c r="H30" i="23"/>
  <c r="AD13" i="24"/>
  <c r="H29" i="23"/>
  <c r="AD12" i="24"/>
  <c r="E27" i="23"/>
  <c r="H27" i="23"/>
  <c r="AD11" i="24"/>
  <c r="H23" i="23"/>
  <c r="AD10" i="24"/>
  <c r="H22" i="23"/>
  <c r="AD9" i="24"/>
  <c r="H20" i="23"/>
  <c r="AD8" i="24"/>
  <c r="AD7" i="24"/>
  <c r="H10" i="23"/>
  <c r="AD6" i="24"/>
  <c r="H9" i="23"/>
  <c r="AD5" i="24"/>
  <c r="F30" i="17"/>
  <c r="AH13" i="24"/>
  <c r="F35" i="9"/>
  <c r="J54" i="24"/>
  <c r="F34" i="9"/>
  <c r="J53" i="24"/>
  <c r="F33" i="9"/>
  <c r="J52" i="24"/>
  <c r="F32" i="9"/>
  <c r="J51" i="24"/>
  <c r="F31" i="9"/>
  <c r="J50" i="24"/>
  <c r="F30" i="9"/>
  <c r="J49" i="24"/>
  <c r="F29" i="9"/>
  <c r="J48" i="24"/>
  <c r="D27" i="9"/>
  <c r="F27" i="9"/>
  <c r="J47" i="24"/>
  <c r="F23" i="9"/>
  <c r="J46" i="24"/>
  <c r="F22" i="9"/>
  <c r="J45" i="24"/>
  <c r="F20" i="9"/>
  <c r="J44" i="24"/>
  <c r="F16" i="9"/>
  <c r="J43" i="24"/>
  <c r="F10" i="9"/>
  <c r="J42" i="24"/>
  <c r="F9" i="9"/>
  <c r="J41" i="24"/>
  <c r="F35" i="5"/>
  <c r="I54" i="24"/>
  <c r="F34" i="5"/>
  <c r="I53" i="24"/>
  <c r="F33" i="5"/>
  <c r="I52" i="24"/>
  <c r="F32" i="5"/>
  <c r="I51" i="24"/>
  <c r="F31" i="5"/>
  <c r="I50" i="24"/>
  <c r="F30" i="5"/>
  <c r="I49" i="24"/>
  <c r="F29" i="5"/>
  <c r="I48" i="24"/>
  <c r="F27" i="5"/>
  <c r="I47" i="24"/>
  <c r="F23" i="5"/>
  <c r="I46" i="24"/>
  <c r="F22" i="5"/>
  <c r="I45" i="24"/>
  <c r="F20" i="5"/>
  <c r="I44" i="24"/>
  <c r="F16" i="5"/>
  <c r="I43" i="24"/>
  <c r="F10" i="5"/>
  <c r="I42" i="24"/>
  <c r="F9" i="5"/>
  <c r="I41" i="24"/>
  <c r="F35" i="12"/>
  <c r="H54" i="24"/>
  <c r="F34" i="12"/>
  <c r="H53" i="24"/>
  <c r="F33" i="12"/>
  <c r="H52" i="24"/>
  <c r="F32" i="12"/>
  <c r="H51" i="24"/>
  <c r="F31" i="12"/>
  <c r="H50" i="24"/>
  <c r="F30" i="12"/>
  <c r="H49" i="24"/>
  <c r="F29" i="12"/>
  <c r="H48" i="24"/>
  <c r="F27" i="12"/>
  <c r="H47" i="24"/>
  <c r="F23" i="12"/>
  <c r="H46" i="24"/>
  <c r="F22" i="12"/>
  <c r="H45" i="24"/>
  <c r="F20" i="12"/>
  <c r="H44" i="24"/>
  <c r="F16" i="12"/>
  <c r="H43" i="24"/>
  <c r="F10" i="12"/>
  <c r="H42" i="24"/>
  <c r="F9" i="12"/>
  <c r="H41" i="24"/>
  <c r="F35" i="13"/>
  <c r="J36" i="24"/>
  <c r="F34" i="13"/>
  <c r="J35" i="24"/>
  <c r="F33" i="13"/>
  <c r="J34" i="24"/>
  <c r="F32" i="13"/>
  <c r="J33" i="24"/>
  <c r="F31" i="13"/>
  <c r="J32" i="24"/>
  <c r="F30" i="13"/>
  <c r="J31" i="24"/>
  <c r="F29" i="13"/>
  <c r="J30" i="24"/>
  <c r="D27" i="13"/>
  <c r="F27" i="13"/>
  <c r="J29" i="24"/>
  <c r="F23" i="13"/>
  <c r="J28" i="24"/>
  <c r="F22" i="13"/>
  <c r="J27" i="24"/>
  <c r="F20" i="13"/>
  <c r="J26" i="24"/>
  <c r="F16" i="13"/>
  <c r="J25" i="24"/>
  <c r="F10" i="13"/>
  <c r="J24" i="24"/>
  <c r="F9" i="13"/>
  <c r="J23" i="24"/>
  <c r="F35" i="16"/>
  <c r="I36" i="24"/>
  <c r="F34" i="16"/>
  <c r="I35" i="24"/>
  <c r="F33" i="16"/>
  <c r="I34" i="24"/>
  <c r="F32" i="16"/>
  <c r="I33" i="24"/>
  <c r="F31" i="16"/>
  <c r="I32" i="24"/>
  <c r="F30" i="16"/>
  <c r="I31" i="24"/>
  <c r="F29" i="16"/>
  <c r="I30" i="24"/>
  <c r="D27" i="16"/>
  <c r="F27" i="16"/>
  <c r="I29" i="24"/>
  <c r="F23" i="16"/>
  <c r="I28" i="24"/>
  <c r="F22" i="16"/>
  <c r="I27" i="24"/>
  <c r="F20" i="16"/>
  <c r="I26" i="24"/>
  <c r="F16" i="16"/>
  <c r="I25" i="24"/>
  <c r="F10" i="16"/>
  <c r="I24" i="24"/>
  <c r="F9" i="16"/>
  <c r="I23" i="24"/>
  <c r="F35" i="11"/>
  <c r="H36" i="24"/>
  <c r="F34" i="11"/>
  <c r="H35" i="24"/>
  <c r="F33" i="11"/>
  <c r="H34" i="24"/>
  <c r="F32" i="11"/>
  <c r="H33" i="24"/>
  <c r="F31" i="11"/>
  <c r="H32" i="24"/>
  <c r="F30" i="11"/>
  <c r="H31" i="24"/>
  <c r="F29" i="11"/>
  <c r="H30" i="24"/>
  <c r="F27" i="11"/>
  <c r="H29" i="24"/>
  <c r="F23" i="11"/>
  <c r="H28" i="24"/>
  <c r="F22" i="11"/>
  <c r="H27" i="24"/>
  <c r="F20" i="11"/>
  <c r="H26" i="24"/>
  <c r="F16" i="11"/>
  <c r="H25" i="24"/>
  <c r="F10" i="11"/>
  <c r="H24" i="24"/>
  <c r="F9" i="11"/>
  <c r="H23" i="24"/>
  <c r="F35" i="23"/>
  <c r="H18" i="24"/>
  <c r="F34" i="23"/>
  <c r="H17" i="24"/>
  <c r="F33" i="23"/>
  <c r="H16" i="24"/>
  <c r="F32" i="23"/>
  <c r="H15" i="24"/>
  <c r="F31" i="23"/>
  <c r="H14" i="24"/>
  <c r="F30" i="23"/>
  <c r="H13" i="24"/>
  <c r="F29" i="23"/>
  <c r="H12" i="24"/>
  <c r="D27" i="23"/>
  <c r="F27" i="23"/>
  <c r="H11" i="24"/>
  <c r="F23" i="23"/>
  <c r="H10" i="24"/>
  <c r="F22" i="23"/>
  <c r="H9" i="24"/>
  <c r="F20" i="23"/>
  <c r="H8" i="24"/>
  <c r="F16" i="23"/>
  <c r="H7" i="24"/>
  <c r="F10" i="23"/>
  <c r="H6" i="24"/>
  <c r="F9" i="23"/>
  <c r="H5" i="24"/>
  <c r="K35" i="25"/>
  <c r="K34" i="25"/>
  <c r="K33" i="25"/>
  <c r="K32" i="25"/>
  <c r="K31" i="25"/>
  <c r="K30" i="25"/>
  <c r="K29" i="25"/>
  <c r="C28" i="25"/>
  <c r="K28" i="25"/>
  <c r="K27" i="25"/>
  <c r="C26" i="25"/>
  <c r="K26" i="25"/>
  <c r="C25" i="25"/>
  <c r="K25" i="25"/>
  <c r="C24" i="25"/>
  <c r="K24" i="25"/>
  <c r="K23" i="25"/>
  <c r="K22" i="25"/>
  <c r="C21" i="25"/>
  <c r="K21" i="25"/>
  <c r="K20" i="25"/>
  <c r="C19" i="25"/>
  <c r="K19" i="25"/>
  <c r="C18" i="25"/>
  <c r="K18" i="25"/>
  <c r="C17" i="25"/>
  <c r="K17" i="25"/>
  <c r="K16" i="25"/>
  <c r="C15" i="25"/>
  <c r="K15" i="25"/>
  <c r="C14" i="25"/>
  <c r="K14" i="25"/>
  <c r="C13" i="25"/>
  <c r="K13" i="25"/>
  <c r="C12" i="23"/>
  <c r="C12" i="14"/>
  <c r="C12" i="19"/>
  <c r="C12" i="10"/>
  <c r="C12" i="11"/>
  <c r="C12" i="12"/>
  <c r="C12" i="5"/>
  <c r="C12" i="16"/>
  <c r="C12" i="9"/>
  <c r="C12" i="13"/>
  <c r="C12" i="17"/>
  <c r="C12" i="15"/>
  <c r="C12" i="18"/>
  <c r="C12" i="4"/>
  <c r="C12" i="25"/>
  <c r="K12" i="25"/>
  <c r="C11" i="25"/>
  <c r="K11" i="25"/>
  <c r="K10" i="25"/>
  <c r="K9" i="25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E12" i="4"/>
  <c r="K12" i="4"/>
  <c r="K11" i="4"/>
  <c r="K10" i="4"/>
  <c r="K9" i="4"/>
  <c r="K35" i="18"/>
  <c r="K34" i="18"/>
  <c r="K33" i="18"/>
  <c r="K32" i="18"/>
  <c r="K31" i="18"/>
  <c r="K30" i="18"/>
  <c r="K29" i="18"/>
  <c r="K28" i="18"/>
  <c r="K27" i="18"/>
  <c r="K26" i="18"/>
  <c r="K25" i="18"/>
  <c r="K24" i="18"/>
  <c r="K23" i="18"/>
  <c r="K22" i="18"/>
  <c r="K21" i="18"/>
  <c r="K20" i="18"/>
  <c r="K19" i="18"/>
  <c r="K18" i="18"/>
  <c r="K17" i="18"/>
  <c r="K16" i="18"/>
  <c r="K15" i="18"/>
  <c r="K14" i="18"/>
  <c r="K13" i="18"/>
  <c r="E12" i="18"/>
  <c r="K12" i="18"/>
  <c r="K11" i="18"/>
  <c r="K10" i="18"/>
  <c r="K9" i="18"/>
  <c r="K35" i="15"/>
  <c r="K34" i="15"/>
  <c r="K33" i="15"/>
  <c r="K32" i="15"/>
  <c r="K31" i="15"/>
  <c r="K30" i="15"/>
  <c r="K29" i="15"/>
  <c r="K28" i="15"/>
  <c r="K27" i="15"/>
  <c r="K26" i="15"/>
  <c r="K25" i="15"/>
  <c r="K24" i="15"/>
  <c r="K23" i="15"/>
  <c r="K22" i="15"/>
  <c r="K21" i="15"/>
  <c r="K20" i="15"/>
  <c r="K19" i="15"/>
  <c r="K18" i="15"/>
  <c r="K17" i="15"/>
  <c r="K16" i="15"/>
  <c r="K15" i="15"/>
  <c r="K14" i="15"/>
  <c r="K13" i="15"/>
  <c r="E12" i="15"/>
  <c r="K12" i="15"/>
  <c r="K11" i="15"/>
  <c r="K10" i="15"/>
  <c r="K9" i="15"/>
  <c r="K35" i="17"/>
  <c r="K34" i="17"/>
  <c r="K33" i="17"/>
  <c r="K32" i="17"/>
  <c r="K31" i="17"/>
  <c r="K30" i="17"/>
  <c r="K29" i="17"/>
  <c r="K28" i="17"/>
  <c r="K27" i="17"/>
  <c r="K26" i="17"/>
  <c r="K25" i="17"/>
  <c r="K24" i="17"/>
  <c r="K23" i="17"/>
  <c r="K22" i="17"/>
  <c r="K21" i="17"/>
  <c r="K20" i="17"/>
  <c r="K19" i="17"/>
  <c r="K18" i="17"/>
  <c r="K17" i="17"/>
  <c r="K16" i="17"/>
  <c r="K15" i="17"/>
  <c r="K14" i="17"/>
  <c r="K13" i="17"/>
  <c r="E12" i="17"/>
  <c r="K12" i="17"/>
  <c r="K11" i="17"/>
  <c r="K10" i="17"/>
  <c r="K9" i="17"/>
  <c r="K35" i="13"/>
  <c r="K34" i="13"/>
  <c r="K33" i="13"/>
  <c r="K32" i="13"/>
  <c r="K31" i="13"/>
  <c r="K30" i="13"/>
  <c r="K29" i="13"/>
  <c r="K28" i="13"/>
  <c r="K27" i="13"/>
  <c r="K26" i="13"/>
  <c r="K25" i="13"/>
  <c r="K24" i="13"/>
  <c r="K23" i="13"/>
  <c r="K22" i="13"/>
  <c r="K21" i="13"/>
  <c r="K20" i="13"/>
  <c r="K19" i="13"/>
  <c r="K18" i="13"/>
  <c r="K17" i="13"/>
  <c r="K16" i="13"/>
  <c r="K15" i="13"/>
  <c r="K14" i="13"/>
  <c r="K13" i="13"/>
  <c r="E12" i="13"/>
  <c r="K12" i="13"/>
  <c r="K11" i="13"/>
  <c r="K10" i="13"/>
  <c r="K9" i="13"/>
  <c r="K35" i="9"/>
  <c r="K34" i="9"/>
  <c r="K33" i="9"/>
  <c r="K32" i="9"/>
  <c r="K31" i="9"/>
  <c r="K30" i="9"/>
  <c r="K29" i="9"/>
  <c r="K28" i="9"/>
  <c r="K27" i="9"/>
  <c r="K26" i="9"/>
  <c r="K25" i="9"/>
  <c r="K24" i="9"/>
  <c r="K23" i="9"/>
  <c r="K22" i="9"/>
  <c r="K21" i="9"/>
  <c r="K20" i="9"/>
  <c r="K19" i="9"/>
  <c r="K18" i="9"/>
  <c r="K17" i="9"/>
  <c r="K16" i="9"/>
  <c r="K15" i="9"/>
  <c r="K14" i="9"/>
  <c r="K13" i="9"/>
  <c r="E12" i="9"/>
  <c r="K12" i="9"/>
  <c r="K11" i="9"/>
  <c r="K10" i="9"/>
  <c r="K9" i="9"/>
  <c r="K35" i="16"/>
  <c r="K34" i="16"/>
  <c r="K33" i="16"/>
  <c r="K32" i="16"/>
  <c r="K31" i="16"/>
  <c r="K30" i="16"/>
  <c r="K29" i="16"/>
  <c r="K28" i="16"/>
  <c r="K27" i="16"/>
  <c r="K26" i="16"/>
  <c r="K25" i="16"/>
  <c r="K24" i="16"/>
  <c r="K23" i="16"/>
  <c r="K22" i="16"/>
  <c r="K21" i="16"/>
  <c r="K20" i="16"/>
  <c r="K19" i="16"/>
  <c r="K18" i="16"/>
  <c r="K17" i="16"/>
  <c r="K16" i="16"/>
  <c r="K15" i="16"/>
  <c r="K14" i="16"/>
  <c r="K13" i="16"/>
  <c r="E12" i="16"/>
  <c r="K12" i="16"/>
  <c r="K11" i="16"/>
  <c r="K10" i="16"/>
  <c r="K9" i="16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E12" i="5"/>
  <c r="K12" i="5"/>
  <c r="K11" i="5"/>
  <c r="K10" i="5"/>
  <c r="K9" i="5"/>
  <c r="K35" i="12"/>
  <c r="K34" i="12"/>
  <c r="K33" i="12"/>
  <c r="K32" i="12"/>
  <c r="K31" i="12"/>
  <c r="K30" i="12"/>
  <c r="K29" i="12"/>
  <c r="K28" i="12"/>
  <c r="K27" i="12"/>
  <c r="K26" i="12"/>
  <c r="K25" i="12"/>
  <c r="K24" i="12"/>
  <c r="K23" i="12"/>
  <c r="K22" i="12"/>
  <c r="K21" i="12"/>
  <c r="K20" i="12"/>
  <c r="K19" i="12"/>
  <c r="K18" i="12"/>
  <c r="K17" i="12"/>
  <c r="K16" i="12"/>
  <c r="K15" i="12"/>
  <c r="K14" i="12"/>
  <c r="K13" i="12"/>
  <c r="E12" i="12"/>
  <c r="K12" i="12"/>
  <c r="K11" i="12"/>
  <c r="K10" i="12"/>
  <c r="K9" i="12"/>
  <c r="K35" i="11"/>
  <c r="K34" i="11"/>
  <c r="K33" i="11"/>
  <c r="K32" i="11"/>
  <c r="K31" i="11"/>
  <c r="K30" i="11"/>
  <c r="K29" i="11"/>
  <c r="K28" i="11"/>
  <c r="K27" i="11"/>
  <c r="K26" i="11"/>
  <c r="K25" i="11"/>
  <c r="K24" i="11"/>
  <c r="K23" i="11"/>
  <c r="K22" i="11"/>
  <c r="K21" i="11"/>
  <c r="K20" i="11"/>
  <c r="K19" i="11"/>
  <c r="K18" i="11"/>
  <c r="K17" i="11"/>
  <c r="K16" i="11"/>
  <c r="K15" i="11"/>
  <c r="K14" i="11"/>
  <c r="K13" i="11"/>
  <c r="E12" i="11"/>
  <c r="K12" i="11"/>
  <c r="K11" i="11"/>
  <c r="K10" i="11"/>
  <c r="K9" i="11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E12" i="10"/>
  <c r="K12" i="10"/>
  <c r="K11" i="10"/>
  <c r="K10" i="10"/>
  <c r="K9" i="10"/>
  <c r="K35" i="19"/>
  <c r="K34" i="19"/>
  <c r="K33" i="19"/>
  <c r="K32" i="19"/>
  <c r="K31" i="19"/>
  <c r="K30" i="19"/>
  <c r="K29" i="19"/>
  <c r="K28" i="19"/>
  <c r="K27" i="19"/>
  <c r="K26" i="19"/>
  <c r="K25" i="19"/>
  <c r="K24" i="19"/>
  <c r="K23" i="19"/>
  <c r="K22" i="19"/>
  <c r="K21" i="19"/>
  <c r="K20" i="19"/>
  <c r="K19" i="19"/>
  <c r="K18" i="19"/>
  <c r="K17" i="19"/>
  <c r="K16" i="19"/>
  <c r="K15" i="19"/>
  <c r="K14" i="19"/>
  <c r="K13" i="19"/>
  <c r="E12" i="19"/>
  <c r="K12" i="19"/>
  <c r="K11" i="19"/>
  <c r="K10" i="19"/>
  <c r="K9" i="19"/>
  <c r="K35" i="14"/>
  <c r="K34" i="14"/>
  <c r="K33" i="14"/>
  <c r="K32" i="14"/>
  <c r="K31" i="14"/>
  <c r="K30" i="14"/>
  <c r="K29" i="14"/>
  <c r="K28" i="14"/>
  <c r="K27" i="14"/>
  <c r="K26" i="14"/>
  <c r="K25" i="14"/>
  <c r="K24" i="14"/>
  <c r="K23" i="14"/>
  <c r="K22" i="14"/>
  <c r="K21" i="14"/>
  <c r="K20" i="14"/>
  <c r="K19" i="14"/>
  <c r="K18" i="14"/>
  <c r="K17" i="14"/>
  <c r="K16" i="14"/>
  <c r="K15" i="14"/>
  <c r="K14" i="14"/>
  <c r="K13" i="14"/>
  <c r="E12" i="14"/>
  <c r="K12" i="14"/>
  <c r="K11" i="14"/>
  <c r="K10" i="14"/>
  <c r="K9" i="14"/>
  <c r="K10" i="23"/>
  <c r="K11" i="23"/>
  <c r="E12" i="23"/>
  <c r="K12" i="23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9" i="23"/>
  <c r="I35" i="25"/>
  <c r="G35" i="25"/>
  <c r="I34" i="25"/>
  <c r="G34" i="25"/>
  <c r="I33" i="25"/>
  <c r="G33" i="25"/>
  <c r="I32" i="25"/>
  <c r="G32" i="25"/>
  <c r="I31" i="25"/>
  <c r="G31" i="25"/>
  <c r="I30" i="25"/>
  <c r="G30" i="25"/>
  <c r="I29" i="25"/>
  <c r="G29" i="25"/>
  <c r="H28" i="25"/>
  <c r="I28" i="25"/>
  <c r="F28" i="25"/>
  <c r="G28" i="25"/>
  <c r="I27" i="25"/>
  <c r="D27" i="14"/>
  <c r="D27" i="15"/>
  <c r="G27" i="25"/>
  <c r="H26" i="25"/>
  <c r="I26" i="25"/>
  <c r="F26" i="25"/>
  <c r="G26" i="25"/>
  <c r="H25" i="25"/>
  <c r="I25" i="25"/>
  <c r="F25" i="25"/>
  <c r="G25" i="25"/>
  <c r="H24" i="25"/>
  <c r="I24" i="25"/>
  <c r="F24" i="25"/>
  <c r="G24" i="25"/>
  <c r="I23" i="25"/>
  <c r="G23" i="25"/>
  <c r="I22" i="25"/>
  <c r="G22" i="25"/>
  <c r="H21" i="25"/>
  <c r="I21" i="25"/>
  <c r="F21" i="25"/>
  <c r="G21" i="25"/>
  <c r="I20" i="25"/>
  <c r="G20" i="25"/>
  <c r="H19" i="25"/>
  <c r="I19" i="25"/>
  <c r="F19" i="25"/>
  <c r="G19" i="25"/>
  <c r="H18" i="25"/>
  <c r="I18" i="25"/>
  <c r="F18" i="25"/>
  <c r="G18" i="25"/>
  <c r="H17" i="25"/>
  <c r="I17" i="25"/>
  <c r="F17" i="25"/>
  <c r="G17" i="25"/>
  <c r="I16" i="25"/>
  <c r="G16" i="25"/>
  <c r="H15" i="25"/>
  <c r="I15" i="25"/>
  <c r="F15" i="25"/>
  <c r="G15" i="25"/>
  <c r="H14" i="25"/>
  <c r="I14" i="25"/>
  <c r="F14" i="25"/>
  <c r="G14" i="25"/>
  <c r="H13" i="25"/>
  <c r="I13" i="25"/>
  <c r="F13" i="25"/>
  <c r="G13" i="25"/>
  <c r="H12" i="25"/>
  <c r="I12" i="25"/>
  <c r="D12" i="14"/>
  <c r="D12" i="10"/>
  <c r="D12" i="11"/>
  <c r="D12" i="12"/>
  <c r="D12" i="5"/>
  <c r="D12" i="16"/>
  <c r="D12" i="9"/>
  <c r="D12" i="13"/>
  <c r="D12" i="17"/>
  <c r="D12" i="15"/>
  <c r="D12" i="18"/>
  <c r="D12" i="4"/>
  <c r="F12" i="25"/>
  <c r="G12" i="25"/>
  <c r="H11" i="25"/>
  <c r="I11" i="25"/>
  <c r="F11" i="25"/>
  <c r="G11" i="25"/>
  <c r="I10" i="25"/>
  <c r="G10" i="25"/>
  <c r="I9" i="25"/>
  <c r="G9" i="25"/>
  <c r="I35" i="4"/>
  <c r="F35" i="4"/>
  <c r="G35" i="4"/>
  <c r="I34" i="4"/>
  <c r="F34" i="4"/>
  <c r="G34" i="4"/>
  <c r="I33" i="4"/>
  <c r="F33" i="4"/>
  <c r="G33" i="4"/>
  <c r="I32" i="4"/>
  <c r="F32" i="4"/>
  <c r="G32" i="4"/>
  <c r="I31" i="4"/>
  <c r="F31" i="4"/>
  <c r="G31" i="4"/>
  <c r="I30" i="4"/>
  <c r="F30" i="4"/>
  <c r="G30" i="4"/>
  <c r="I29" i="4"/>
  <c r="F29" i="4"/>
  <c r="G29" i="4"/>
  <c r="H28" i="4"/>
  <c r="I28" i="4"/>
  <c r="F28" i="4"/>
  <c r="G28" i="4"/>
  <c r="I27" i="4"/>
  <c r="F27" i="4"/>
  <c r="G27" i="4"/>
  <c r="H26" i="4"/>
  <c r="I26" i="4"/>
  <c r="F26" i="4"/>
  <c r="G26" i="4"/>
  <c r="H25" i="4"/>
  <c r="I25" i="4"/>
  <c r="F25" i="4"/>
  <c r="G25" i="4"/>
  <c r="H24" i="4"/>
  <c r="I24" i="4"/>
  <c r="F24" i="4"/>
  <c r="G24" i="4"/>
  <c r="I23" i="4"/>
  <c r="F23" i="4"/>
  <c r="G23" i="4"/>
  <c r="I22" i="4"/>
  <c r="F22" i="4"/>
  <c r="G22" i="4"/>
  <c r="H21" i="4"/>
  <c r="I21" i="4"/>
  <c r="F21" i="4"/>
  <c r="G21" i="4"/>
  <c r="I20" i="4"/>
  <c r="F20" i="4"/>
  <c r="G20" i="4"/>
  <c r="H19" i="4"/>
  <c r="I19" i="4"/>
  <c r="F19" i="4"/>
  <c r="G19" i="4"/>
  <c r="H18" i="4"/>
  <c r="I18" i="4"/>
  <c r="F18" i="4"/>
  <c r="G18" i="4"/>
  <c r="H17" i="4"/>
  <c r="I17" i="4"/>
  <c r="F17" i="4"/>
  <c r="G17" i="4"/>
  <c r="I16" i="4"/>
  <c r="F16" i="4"/>
  <c r="G16" i="4"/>
  <c r="H15" i="4"/>
  <c r="I15" i="4"/>
  <c r="F15" i="4"/>
  <c r="G15" i="4"/>
  <c r="H14" i="4"/>
  <c r="I14" i="4"/>
  <c r="F14" i="4"/>
  <c r="G14" i="4"/>
  <c r="H13" i="4"/>
  <c r="I13" i="4"/>
  <c r="F13" i="4"/>
  <c r="G13" i="4"/>
  <c r="H12" i="4"/>
  <c r="I12" i="4"/>
  <c r="F12" i="4"/>
  <c r="G12" i="4"/>
  <c r="H11" i="4"/>
  <c r="I11" i="4"/>
  <c r="F11" i="4"/>
  <c r="G11" i="4"/>
  <c r="I10" i="4"/>
  <c r="F10" i="4"/>
  <c r="G10" i="4"/>
  <c r="I9" i="4"/>
  <c r="F9" i="4"/>
  <c r="G9" i="4"/>
  <c r="I35" i="18"/>
  <c r="F35" i="18"/>
  <c r="G35" i="18"/>
  <c r="I34" i="18"/>
  <c r="F34" i="18"/>
  <c r="G34" i="18"/>
  <c r="I33" i="18"/>
  <c r="F33" i="18"/>
  <c r="G33" i="18"/>
  <c r="I32" i="18"/>
  <c r="F32" i="18"/>
  <c r="G32" i="18"/>
  <c r="I31" i="18"/>
  <c r="F31" i="18"/>
  <c r="G31" i="18"/>
  <c r="I30" i="18"/>
  <c r="F30" i="18"/>
  <c r="G30" i="18"/>
  <c r="I29" i="18"/>
  <c r="F29" i="18"/>
  <c r="G29" i="18"/>
  <c r="H28" i="18"/>
  <c r="I28" i="18"/>
  <c r="F28" i="18"/>
  <c r="G28" i="18"/>
  <c r="I27" i="18"/>
  <c r="F27" i="18"/>
  <c r="G27" i="18"/>
  <c r="H26" i="18"/>
  <c r="I26" i="18"/>
  <c r="F26" i="18"/>
  <c r="G26" i="18"/>
  <c r="H25" i="18"/>
  <c r="I25" i="18"/>
  <c r="F25" i="18"/>
  <c r="G25" i="18"/>
  <c r="H24" i="18"/>
  <c r="I24" i="18"/>
  <c r="F24" i="18"/>
  <c r="G24" i="18"/>
  <c r="H23" i="18"/>
  <c r="I23" i="18"/>
  <c r="F23" i="18"/>
  <c r="G23" i="18"/>
  <c r="I22" i="18"/>
  <c r="F22" i="18"/>
  <c r="G22" i="18"/>
  <c r="H21" i="18"/>
  <c r="I21" i="18"/>
  <c r="F21" i="18"/>
  <c r="G21" i="18"/>
  <c r="I20" i="18"/>
  <c r="F20" i="18"/>
  <c r="G20" i="18"/>
  <c r="H19" i="18"/>
  <c r="I19" i="18"/>
  <c r="F19" i="18"/>
  <c r="G19" i="18"/>
  <c r="H18" i="18"/>
  <c r="I18" i="18"/>
  <c r="F18" i="18"/>
  <c r="G18" i="18"/>
  <c r="H17" i="18"/>
  <c r="I17" i="18"/>
  <c r="F17" i="18"/>
  <c r="G17" i="18"/>
  <c r="I16" i="18"/>
  <c r="F16" i="18"/>
  <c r="G16" i="18"/>
  <c r="H15" i="18"/>
  <c r="I15" i="18"/>
  <c r="F15" i="18"/>
  <c r="G15" i="18"/>
  <c r="H14" i="18"/>
  <c r="I14" i="18"/>
  <c r="F14" i="18"/>
  <c r="G14" i="18"/>
  <c r="H13" i="18"/>
  <c r="I13" i="18"/>
  <c r="F13" i="18"/>
  <c r="G13" i="18"/>
  <c r="H12" i="18"/>
  <c r="I12" i="18"/>
  <c r="F12" i="18"/>
  <c r="G12" i="18"/>
  <c r="H11" i="18"/>
  <c r="I11" i="18"/>
  <c r="F11" i="18"/>
  <c r="G11" i="18"/>
  <c r="I10" i="18"/>
  <c r="F10" i="18"/>
  <c r="G10" i="18"/>
  <c r="I9" i="18"/>
  <c r="F9" i="18"/>
  <c r="G9" i="18"/>
  <c r="I35" i="15"/>
  <c r="F35" i="15"/>
  <c r="G35" i="15"/>
  <c r="I34" i="15"/>
  <c r="F34" i="15"/>
  <c r="G34" i="15"/>
  <c r="I33" i="15"/>
  <c r="F33" i="15"/>
  <c r="G33" i="15"/>
  <c r="I32" i="15"/>
  <c r="F32" i="15"/>
  <c r="G32" i="15"/>
  <c r="I31" i="15"/>
  <c r="F31" i="15"/>
  <c r="G31" i="15"/>
  <c r="I30" i="15"/>
  <c r="F30" i="15"/>
  <c r="G30" i="15"/>
  <c r="I29" i="15"/>
  <c r="F29" i="15"/>
  <c r="G29" i="15"/>
  <c r="H28" i="15"/>
  <c r="I28" i="15"/>
  <c r="F28" i="15"/>
  <c r="G28" i="15"/>
  <c r="I27" i="15"/>
  <c r="F27" i="15"/>
  <c r="G27" i="15"/>
  <c r="H26" i="15"/>
  <c r="I26" i="15"/>
  <c r="F26" i="15"/>
  <c r="G26" i="15"/>
  <c r="H25" i="15"/>
  <c r="I25" i="15"/>
  <c r="F25" i="15"/>
  <c r="G25" i="15"/>
  <c r="H24" i="15"/>
  <c r="I24" i="15"/>
  <c r="F24" i="15"/>
  <c r="G24" i="15"/>
  <c r="I23" i="15"/>
  <c r="F23" i="15"/>
  <c r="G23" i="15"/>
  <c r="I22" i="15"/>
  <c r="F22" i="15"/>
  <c r="G22" i="15"/>
  <c r="H21" i="15"/>
  <c r="I21" i="15"/>
  <c r="F21" i="15"/>
  <c r="G21" i="15"/>
  <c r="I20" i="15"/>
  <c r="F20" i="15"/>
  <c r="G20" i="15"/>
  <c r="H19" i="15"/>
  <c r="I19" i="15"/>
  <c r="F19" i="15"/>
  <c r="G19" i="15"/>
  <c r="H18" i="15"/>
  <c r="I18" i="15"/>
  <c r="F18" i="15"/>
  <c r="G18" i="15"/>
  <c r="H17" i="15"/>
  <c r="I17" i="15"/>
  <c r="F17" i="15"/>
  <c r="G17" i="15"/>
  <c r="I16" i="15"/>
  <c r="F16" i="15"/>
  <c r="G16" i="15"/>
  <c r="H15" i="15"/>
  <c r="I15" i="15"/>
  <c r="F15" i="15"/>
  <c r="G15" i="15"/>
  <c r="H14" i="15"/>
  <c r="I14" i="15"/>
  <c r="F14" i="15"/>
  <c r="G14" i="15"/>
  <c r="H13" i="15"/>
  <c r="I13" i="15"/>
  <c r="F13" i="15"/>
  <c r="G13" i="15"/>
  <c r="H12" i="15"/>
  <c r="I12" i="15"/>
  <c r="F12" i="15"/>
  <c r="G12" i="15"/>
  <c r="H11" i="15"/>
  <c r="I11" i="15"/>
  <c r="F11" i="15"/>
  <c r="G11" i="15"/>
  <c r="I10" i="15"/>
  <c r="F10" i="15"/>
  <c r="G10" i="15"/>
  <c r="I9" i="15"/>
  <c r="F9" i="15"/>
  <c r="G9" i="15"/>
  <c r="H35" i="17"/>
  <c r="I35" i="17"/>
  <c r="G35" i="17"/>
  <c r="H34" i="17"/>
  <c r="I34" i="17"/>
  <c r="G34" i="17"/>
  <c r="H33" i="17"/>
  <c r="I33" i="17"/>
  <c r="G33" i="17"/>
  <c r="H32" i="17"/>
  <c r="I32" i="17"/>
  <c r="G32" i="17"/>
  <c r="H31" i="17"/>
  <c r="I31" i="17"/>
  <c r="G31" i="17"/>
  <c r="H30" i="17"/>
  <c r="I30" i="17"/>
  <c r="G30" i="17"/>
  <c r="I29" i="17"/>
  <c r="F29" i="17"/>
  <c r="G29" i="17"/>
  <c r="H28" i="17"/>
  <c r="I28" i="17"/>
  <c r="F28" i="17"/>
  <c r="G28" i="17"/>
  <c r="I27" i="17"/>
  <c r="F27" i="17"/>
  <c r="G27" i="17"/>
  <c r="H26" i="17"/>
  <c r="I26" i="17"/>
  <c r="F26" i="17"/>
  <c r="G26" i="17"/>
  <c r="H25" i="17"/>
  <c r="I25" i="17"/>
  <c r="F25" i="17"/>
  <c r="G25" i="17"/>
  <c r="H24" i="17"/>
  <c r="I24" i="17"/>
  <c r="F24" i="17"/>
  <c r="G24" i="17"/>
  <c r="I23" i="17"/>
  <c r="F23" i="17"/>
  <c r="G23" i="17"/>
  <c r="I22" i="17"/>
  <c r="F22" i="17"/>
  <c r="G22" i="17"/>
  <c r="H21" i="17"/>
  <c r="I21" i="17"/>
  <c r="F21" i="17"/>
  <c r="G21" i="17"/>
  <c r="I20" i="17"/>
  <c r="F20" i="17"/>
  <c r="G20" i="17"/>
  <c r="H19" i="17"/>
  <c r="I19" i="17"/>
  <c r="F19" i="17"/>
  <c r="G19" i="17"/>
  <c r="H18" i="17"/>
  <c r="I18" i="17"/>
  <c r="F18" i="17"/>
  <c r="G18" i="17"/>
  <c r="H17" i="17"/>
  <c r="I17" i="17"/>
  <c r="F17" i="17"/>
  <c r="G17" i="17"/>
  <c r="I16" i="17"/>
  <c r="F16" i="17"/>
  <c r="G16" i="17"/>
  <c r="H15" i="17"/>
  <c r="I15" i="17"/>
  <c r="F15" i="17"/>
  <c r="G15" i="17"/>
  <c r="H14" i="17"/>
  <c r="I14" i="17"/>
  <c r="F14" i="17"/>
  <c r="G14" i="17"/>
  <c r="H13" i="17"/>
  <c r="I13" i="17"/>
  <c r="F13" i="17"/>
  <c r="G13" i="17"/>
  <c r="H12" i="17"/>
  <c r="I12" i="17"/>
  <c r="F12" i="17"/>
  <c r="G12" i="17"/>
  <c r="H11" i="17"/>
  <c r="I11" i="17"/>
  <c r="F11" i="17"/>
  <c r="G11" i="17"/>
  <c r="I10" i="17"/>
  <c r="F10" i="17"/>
  <c r="G10" i="17"/>
  <c r="I9" i="17"/>
  <c r="F9" i="17"/>
  <c r="G9" i="17"/>
  <c r="I35" i="13"/>
  <c r="G35" i="13"/>
  <c r="I34" i="13"/>
  <c r="G34" i="13"/>
  <c r="I33" i="13"/>
  <c r="G33" i="13"/>
  <c r="I32" i="13"/>
  <c r="G32" i="13"/>
  <c r="I31" i="13"/>
  <c r="G31" i="13"/>
  <c r="I30" i="13"/>
  <c r="G30" i="13"/>
  <c r="I29" i="13"/>
  <c r="G29" i="13"/>
  <c r="H28" i="13"/>
  <c r="I28" i="13"/>
  <c r="F28" i="13"/>
  <c r="G28" i="13"/>
  <c r="I27" i="13"/>
  <c r="G27" i="13"/>
  <c r="H26" i="13"/>
  <c r="I26" i="13"/>
  <c r="F26" i="13"/>
  <c r="G26" i="13"/>
  <c r="H25" i="13"/>
  <c r="I25" i="13"/>
  <c r="F25" i="13"/>
  <c r="G25" i="13"/>
  <c r="H24" i="13"/>
  <c r="I24" i="13"/>
  <c r="F24" i="13"/>
  <c r="G24" i="13"/>
  <c r="I23" i="13"/>
  <c r="G23" i="13"/>
  <c r="I22" i="13"/>
  <c r="G22" i="13"/>
  <c r="H21" i="13"/>
  <c r="I21" i="13"/>
  <c r="F21" i="13"/>
  <c r="G21" i="13"/>
  <c r="I20" i="13"/>
  <c r="G20" i="13"/>
  <c r="H19" i="13"/>
  <c r="I19" i="13"/>
  <c r="F19" i="13"/>
  <c r="G19" i="13"/>
  <c r="H18" i="13"/>
  <c r="I18" i="13"/>
  <c r="F18" i="13"/>
  <c r="G18" i="13"/>
  <c r="H17" i="13"/>
  <c r="I17" i="13"/>
  <c r="F17" i="13"/>
  <c r="G17" i="13"/>
  <c r="I16" i="13"/>
  <c r="G16" i="13"/>
  <c r="H15" i="13"/>
  <c r="I15" i="13"/>
  <c r="F15" i="13"/>
  <c r="G15" i="13"/>
  <c r="H14" i="13"/>
  <c r="I14" i="13"/>
  <c r="F14" i="13"/>
  <c r="G14" i="13"/>
  <c r="H13" i="13"/>
  <c r="I13" i="13"/>
  <c r="F13" i="13"/>
  <c r="G13" i="13"/>
  <c r="H12" i="13"/>
  <c r="I12" i="13"/>
  <c r="F12" i="13"/>
  <c r="G12" i="13"/>
  <c r="H11" i="13"/>
  <c r="I11" i="13"/>
  <c r="F11" i="13"/>
  <c r="G11" i="13"/>
  <c r="I10" i="13"/>
  <c r="G10" i="13"/>
  <c r="I9" i="13"/>
  <c r="G9" i="13"/>
  <c r="I35" i="9"/>
  <c r="G35" i="9"/>
  <c r="I34" i="9"/>
  <c r="G34" i="9"/>
  <c r="I33" i="9"/>
  <c r="G33" i="9"/>
  <c r="I32" i="9"/>
  <c r="G32" i="9"/>
  <c r="I31" i="9"/>
  <c r="G31" i="9"/>
  <c r="I30" i="9"/>
  <c r="G30" i="9"/>
  <c r="I29" i="9"/>
  <c r="G29" i="9"/>
  <c r="H28" i="9"/>
  <c r="I28" i="9"/>
  <c r="F28" i="9"/>
  <c r="G28" i="9"/>
  <c r="I27" i="9"/>
  <c r="G27" i="9"/>
  <c r="H26" i="9"/>
  <c r="I26" i="9"/>
  <c r="F26" i="9"/>
  <c r="G26" i="9"/>
  <c r="H25" i="9"/>
  <c r="I25" i="9"/>
  <c r="F25" i="9"/>
  <c r="G25" i="9"/>
  <c r="H24" i="9"/>
  <c r="I24" i="9"/>
  <c r="F24" i="9"/>
  <c r="G24" i="9"/>
  <c r="I23" i="9"/>
  <c r="G23" i="9"/>
  <c r="I22" i="9"/>
  <c r="G22" i="9"/>
  <c r="H21" i="9"/>
  <c r="I21" i="9"/>
  <c r="F21" i="9"/>
  <c r="G21" i="9"/>
  <c r="I20" i="9"/>
  <c r="G20" i="9"/>
  <c r="H19" i="9"/>
  <c r="I19" i="9"/>
  <c r="F19" i="9"/>
  <c r="G19" i="9"/>
  <c r="H18" i="9"/>
  <c r="I18" i="9"/>
  <c r="F18" i="9"/>
  <c r="G18" i="9"/>
  <c r="H17" i="9"/>
  <c r="I17" i="9"/>
  <c r="F17" i="9"/>
  <c r="G17" i="9"/>
  <c r="I16" i="9"/>
  <c r="G16" i="9"/>
  <c r="H15" i="9"/>
  <c r="I15" i="9"/>
  <c r="F15" i="9"/>
  <c r="G15" i="9"/>
  <c r="H14" i="9"/>
  <c r="I14" i="9"/>
  <c r="F14" i="9"/>
  <c r="G14" i="9"/>
  <c r="H13" i="9"/>
  <c r="I13" i="9"/>
  <c r="F13" i="9"/>
  <c r="G13" i="9"/>
  <c r="H12" i="9"/>
  <c r="I12" i="9"/>
  <c r="F12" i="9"/>
  <c r="G12" i="9"/>
  <c r="H11" i="9"/>
  <c r="I11" i="9"/>
  <c r="F11" i="9"/>
  <c r="G11" i="9"/>
  <c r="I10" i="9"/>
  <c r="G10" i="9"/>
  <c r="I9" i="9"/>
  <c r="G9" i="9"/>
  <c r="I35" i="16"/>
  <c r="G35" i="16"/>
  <c r="I34" i="16"/>
  <c r="G34" i="16"/>
  <c r="I33" i="16"/>
  <c r="G33" i="16"/>
  <c r="I32" i="16"/>
  <c r="G32" i="16"/>
  <c r="I31" i="16"/>
  <c r="G31" i="16"/>
  <c r="I30" i="16"/>
  <c r="G30" i="16"/>
  <c r="I29" i="16"/>
  <c r="G29" i="16"/>
  <c r="H28" i="16"/>
  <c r="I28" i="16"/>
  <c r="F28" i="16"/>
  <c r="G28" i="16"/>
  <c r="I27" i="16"/>
  <c r="G27" i="16"/>
  <c r="H26" i="16"/>
  <c r="I26" i="16"/>
  <c r="F26" i="16"/>
  <c r="G26" i="16"/>
  <c r="H25" i="16"/>
  <c r="I25" i="16"/>
  <c r="F25" i="16"/>
  <c r="G25" i="16"/>
  <c r="H24" i="16"/>
  <c r="I24" i="16"/>
  <c r="F24" i="16"/>
  <c r="G24" i="16"/>
  <c r="I23" i="16"/>
  <c r="G23" i="16"/>
  <c r="I22" i="16"/>
  <c r="G22" i="16"/>
  <c r="H21" i="16"/>
  <c r="I21" i="16"/>
  <c r="F21" i="16"/>
  <c r="G21" i="16"/>
  <c r="I20" i="16"/>
  <c r="G20" i="16"/>
  <c r="H19" i="16"/>
  <c r="I19" i="16"/>
  <c r="F19" i="16"/>
  <c r="G19" i="16"/>
  <c r="H18" i="16"/>
  <c r="I18" i="16"/>
  <c r="F18" i="16"/>
  <c r="G18" i="16"/>
  <c r="H17" i="16"/>
  <c r="I17" i="16"/>
  <c r="F17" i="16"/>
  <c r="G17" i="16"/>
  <c r="I16" i="16"/>
  <c r="G16" i="16"/>
  <c r="H15" i="16"/>
  <c r="I15" i="16"/>
  <c r="F15" i="16"/>
  <c r="G15" i="16"/>
  <c r="H14" i="16"/>
  <c r="I14" i="16"/>
  <c r="F14" i="16"/>
  <c r="G14" i="16"/>
  <c r="H13" i="16"/>
  <c r="I13" i="16"/>
  <c r="F13" i="16"/>
  <c r="G13" i="16"/>
  <c r="H12" i="16"/>
  <c r="I12" i="16"/>
  <c r="F12" i="16"/>
  <c r="G12" i="16"/>
  <c r="H11" i="16"/>
  <c r="I11" i="16"/>
  <c r="F11" i="16"/>
  <c r="G11" i="16"/>
  <c r="I10" i="16"/>
  <c r="G10" i="16"/>
  <c r="I9" i="16"/>
  <c r="G9" i="16"/>
  <c r="I35" i="5"/>
  <c r="G35" i="5"/>
  <c r="I34" i="5"/>
  <c r="G34" i="5"/>
  <c r="I33" i="5"/>
  <c r="G33" i="5"/>
  <c r="I32" i="5"/>
  <c r="G32" i="5"/>
  <c r="I31" i="5"/>
  <c r="G31" i="5"/>
  <c r="I30" i="5"/>
  <c r="G30" i="5"/>
  <c r="I29" i="5"/>
  <c r="G29" i="5"/>
  <c r="H28" i="5"/>
  <c r="I28" i="5"/>
  <c r="F28" i="5"/>
  <c r="G28" i="5"/>
  <c r="I27" i="5"/>
  <c r="G27" i="5"/>
  <c r="H26" i="5"/>
  <c r="I26" i="5"/>
  <c r="F26" i="5"/>
  <c r="G26" i="5"/>
  <c r="H25" i="5"/>
  <c r="I25" i="5"/>
  <c r="F25" i="5"/>
  <c r="G25" i="5"/>
  <c r="H24" i="5"/>
  <c r="I24" i="5"/>
  <c r="F24" i="5"/>
  <c r="G24" i="5"/>
  <c r="I23" i="5"/>
  <c r="G23" i="5"/>
  <c r="I22" i="5"/>
  <c r="G22" i="5"/>
  <c r="H21" i="5"/>
  <c r="I21" i="5"/>
  <c r="F21" i="5"/>
  <c r="G21" i="5"/>
  <c r="I20" i="5"/>
  <c r="G20" i="5"/>
  <c r="H19" i="5"/>
  <c r="I19" i="5"/>
  <c r="F19" i="5"/>
  <c r="G19" i="5"/>
  <c r="H18" i="5"/>
  <c r="I18" i="5"/>
  <c r="F18" i="5"/>
  <c r="G18" i="5"/>
  <c r="H17" i="5"/>
  <c r="I17" i="5"/>
  <c r="F17" i="5"/>
  <c r="G17" i="5"/>
  <c r="I16" i="5"/>
  <c r="G16" i="5"/>
  <c r="H15" i="5"/>
  <c r="I15" i="5"/>
  <c r="F15" i="5"/>
  <c r="G15" i="5"/>
  <c r="H14" i="5"/>
  <c r="I14" i="5"/>
  <c r="F14" i="5"/>
  <c r="G14" i="5"/>
  <c r="H13" i="5"/>
  <c r="I13" i="5"/>
  <c r="F13" i="5"/>
  <c r="G13" i="5"/>
  <c r="H12" i="5"/>
  <c r="I12" i="5"/>
  <c r="F12" i="5"/>
  <c r="G12" i="5"/>
  <c r="H11" i="5"/>
  <c r="I11" i="5"/>
  <c r="F11" i="5"/>
  <c r="G11" i="5"/>
  <c r="I10" i="5"/>
  <c r="G10" i="5"/>
  <c r="I9" i="5"/>
  <c r="G9" i="5"/>
  <c r="I35" i="12"/>
  <c r="G35" i="12"/>
  <c r="I34" i="12"/>
  <c r="G34" i="12"/>
  <c r="I33" i="12"/>
  <c r="G33" i="12"/>
  <c r="I32" i="12"/>
  <c r="G32" i="12"/>
  <c r="I31" i="12"/>
  <c r="G31" i="12"/>
  <c r="I30" i="12"/>
  <c r="G30" i="12"/>
  <c r="I29" i="12"/>
  <c r="G29" i="12"/>
  <c r="H28" i="12"/>
  <c r="I28" i="12"/>
  <c r="F28" i="12"/>
  <c r="G28" i="12"/>
  <c r="I27" i="12"/>
  <c r="G27" i="12"/>
  <c r="H26" i="12"/>
  <c r="I26" i="12"/>
  <c r="F26" i="12"/>
  <c r="G26" i="12"/>
  <c r="H25" i="12"/>
  <c r="I25" i="12"/>
  <c r="F25" i="12"/>
  <c r="G25" i="12"/>
  <c r="H24" i="12"/>
  <c r="I24" i="12"/>
  <c r="F24" i="12"/>
  <c r="G24" i="12"/>
  <c r="I23" i="12"/>
  <c r="G23" i="12"/>
  <c r="I22" i="12"/>
  <c r="G22" i="12"/>
  <c r="H21" i="12"/>
  <c r="I21" i="12"/>
  <c r="F21" i="12"/>
  <c r="G21" i="12"/>
  <c r="I20" i="12"/>
  <c r="G20" i="12"/>
  <c r="H19" i="12"/>
  <c r="I19" i="12"/>
  <c r="F19" i="12"/>
  <c r="G19" i="12"/>
  <c r="H18" i="12"/>
  <c r="I18" i="12"/>
  <c r="F18" i="12"/>
  <c r="G18" i="12"/>
  <c r="H17" i="12"/>
  <c r="I17" i="12"/>
  <c r="F17" i="12"/>
  <c r="G17" i="12"/>
  <c r="I16" i="12"/>
  <c r="G16" i="12"/>
  <c r="H15" i="12"/>
  <c r="I15" i="12"/>
  <c r="F15" i="12"/>
  <c r="G15" i="12"/>
  <c r="H14" i="12"/>
  <c r="I14" i="12"/>
  <c r="F14" i="12"/>
  <c r="G14" i="12"/>
  <c r="H13" i="12"/>
  <c r="I13" i="12"/>
  <c r="F13" i="12"/>
  <c r="G13" i="12"/>
  <c r="H12" i="12"/>
  <c r="I12" i="12"/>
  <c r="F12" i="12"/>
  <c r="G12" i="12"/>
  <c r="H11" i="12"/>
  <c r="I11" i="12"/>
  <c r="F11" i="12"/>
  <c r="G11" i="12"/>
  <c r="I10" i="12"/>
  <c r="G10" i="12"/>
  <c r="I9" i="12"/>
  <c r="G9" i="12"/>
  <c r="I35" i="11"/>
  <c r="G35" i="11"/>
  <c r="I34" i="11"/>
  <c r="G34" i="11"/>
  <c r="I33" i="11"/>
  <c r="G33" i="11"/>
  <c r="I32" i="11"/>
  <c r="G32" i="11"/>
  <c r="I31" i="11"/>
  <c r="G31" i="11"/>
  <c r="I30" i="11"/>
  <c r="G30" i="11"/>
  <c r="I29" i="11"/>
  <c r="G29" i="11"/>
  <c r="H28" i="11"/>
  <c r="I28" i="11"/>
  <c r="F28" i="11"/>
  <c r="G28" i="11"/>
  <c r="I27" i="11"/>
  <c r="G27" i="11"/>
  <c r="H26" i="11"/>
  <c r="I26" i="11"/>
  <c r="F26" i="11"/>
  <c r="G26" i="11"/>
  <c r="H25" i="11"/>
  <c r="I25" i="11"/>
  <c r="F25" i="11"/>
  <c r="G25" i="11"/>
  <c r="H24" i="11"/>
  <c r="I24" i="11"/>
  <c r="F24" i="11"/>
  <c r="G24" i="11"/>
  <c r="I23" i="11"/>
  <c r="G23" i="11"/>
  <c r="I22" i="11"/>
  <c r="G22" i="11"/>
  <c r="H21" i="11"/>
  <c r="I21" i="11"/>
  <c r="F21" i="11"/>
  <c r="G21" i="11"/>
  <c r="I20" i="11"/>
  <c r="G20" i="11"/>
  <c r="H19" i="11"/>
  <c r="I19" i="11"/>
  <c r="F19" i="11"/>
  <c r="G19" i="11"/>
  <c r="H18" i="11"/>
  <c r="I18" i="11"/>
  <c r="F18" i="11"/>
  <c r="G18" i="11"/>
  <c r="H17" i="11"/>
  <c r="I17" i="11"/>
  <c r="F17" i="11"/>
  <c r="G17" i="11"/>
  <c r="I16" i="11"/>
  <c r="G16" i="11"/>
  <c r="H15" i="11"/>
  <c r="I15" i="11"/>
  <c r="F15" i="11"/>
  <c r="G15" i="11"/>
  <c r="H14" i="11"/>
  <c r="I14" i="11"/>
  <c r="F14" i="11"/>
  <c r="G14" i="11"/>
  <c r="H13" i="11"/>
  <c r="I13" i="11"/>
  <c r="F13" i="11"/>
  <c r="G13" i="11"/>
  <c r="H12" i="11"/>
  <c r="I12" i="11"/>
  <c r="F12" i="11"/>
  <c r="G12" i="11"/>
  <c r="H11" i="11"/>
  <c r="I11" i="11"/>
  <c r="F11" i="11"/>
  <c r="G11" i="11"/>
  <c r="I10" i="11"/>
  <c r="G10" i="11"/>
  <c r="I9" i="11"/>
  <c r="G9" i="11"/>
  <c r="I35" i="10"/>
  <c r="F35" i="10"/>
  <c r="G35" i="10"/>
  <c r="I34" i="10"/>
  <c r="F34" i="10"/>
  <c r="G34" i="10"/>
  <c r="I33" i="10"/>
  <c r="F33" i="10"/>
  <c r="G33" i="10"/>
  <c r="I32" i="10"/>
  <c r="F32" i="10"/>
  <c r="G32" i="10"/>
  <c r="I31" i="10"/>
  <c r="F31" i="10"/>
  <c r="G31" i="10"/>
  <c r="I30" i="10"/>
  <c r="F30" i="10"/>
  <c r="G30" i="10"/>
  <c r="I29" i="10"/>
  <c r="F29" i="10"/>
  <c r="G29" i="10"/>
  <c r="H28" i="10"/>
  <c r="I28" i="10"/>
  <c r="F28" i="10"/>
  <c r="G28" i="10"/>
  <c r="I27" i="10"/>
  <c r="F27" i="10"/>
  <c r="G27" i="10"/>
  <c r="H26" i="10"/>
  <c r="I26" i="10"/>
  <c r="F26" i="10"/>
  <c r="G26" i="10"/>
  <c r="H25" i="10"/>
  <c r="I25" i="10"/>
  <c r="F25" i="10"/>
  <c r="G25" i="10"/>
  <c r="H24" i="10"/>
  <c r="I24" i="10"/>
  <c r="F24" i="10"/>
  <c r="G24" i="10"/>
  <c r="I23" i="10"/>
  <c r="F23" i="10"/>
  <c r="G23" i="10"/>
  <c r="I22" i="10"/>
  <c r="F22" i="10"/>
  <c r="G22" i="10"/>
  <c r="H21" i="10"/>
  <c r="I21" i="10"/>
  <c r="F21" i="10"/>
  <c r="G21" i="10"/>
  <c r="I20" i="10"/>
  <c r="F20" i="10"/>
  <c r="G20" i="10"/>
  <c r="H19" i="10"/>
  <c r="I19" i="10"/>
  <c r="F19" i="10"/>
  <c r="G19" i="10"/>
  <c r="H18" i="10"/>
  <c r="I18" i="10"/>
  <c r="F18" i="10"/>
  <c r="G18" i="10"/>
  <c r="H17" i="10"/>
  <c r="I17" i="10"/>
  <c r="F17" i="10"/>
  <c r="G17" i="10"/>
  <c r="I16" i="10"/>
  <c r="F16" i="10"/>
  <c r="G16" i="10"/>
  <c r="H15" i="10"/>
  <c r="I15" i="10"/>
  <c r="F15" i="10"/>
  <c r="G15" i="10"/>
  <c r="H14" i="10"/>
  <c r="I14" i="10"/>
  <c r="F14" i="10"/>
  <c r="G14" i="10"/>
  <c r="H13" i="10"/>
  <c r="I13" i="10"/>
  <c r="F13" i="10"/>
  <c r="G13" i="10"/>
  <c r="H12" i="10"/>
  <c r="I12" i="10"/>
  <c r="F12" i="10"/>
  <c r="G12" i="10"/>
  <c r="H11" i="10"/>
  <c r="I11" i="10"/>
  <c r="F11" i="10"/>
  <c r="G11" i="10"/>
  <c r="I10" i="10"/>
  <c r="F10" i="10"/>
  <c r="G10" i="10"/>
  <c r="I9" i="10"/>
  <c r="F9" i="10"/>
  <c r="G9" i="10"/>
  <c r="I35" i="19"/>
  <c r="F35" i="19"/>
  <c r="G35" i="19"/>
  <c r="I34" i="19"/>
  <c r="F34" i="19"/>
  <c r="G34" i="19"/>
  <c r="I33" i="19"/>
  <c r="F33" i="19"/>
  <c r="G33" i="19"/>
  <c r="I32" i="19"/>
  <c r="F32" i="19"/>
  <c r="G32" i="19"/>
  <c r="I31" i="19"/>
  <c r="F31" i="19"/>
  <c r="G31" i="19"/>
  <c r="I30" i="19"/>
  <c r="F30" i="19"/>
  <c r="G30" i="19"/>
  <c r="I29" i="19"/>
  <c r="F29" i="19"/>
  <c r="G29" i="19"/>
  <c r="H28" i="19"/>
  <c r="I28" i="19"/>
  <c r="F28" i="19"/>
  <c r="G28" i="19"/>
  <c r="I27" i="19"/>
  <c r="D27" i="19"/>
  <c r="F27" i="19"/>
  <c r="G27" i="19"/>
  <c r="H26" i="19"/>
  <c r="I26" i="19"/>
  <c r="F26" i="19"/>
  <c r="G26" i="19"/>
  <c r="H25" i="19"/>
  <c r="I25" i="19"/>
  <c r="F25" i="19"/>
  <c r="G25" i="19"/>
  <c r="H24" i="19"/>
  <c r="I24" i="19"/>
  <c r="F24" i="19"/>
  <c r="G24" i="19"/>
  <c r="I23" i="19"/>
  <c r="F23" i="19"/>
  <c r="G23" i="19"/>
  <c r="I22" i="19"/>
  <c r="F22" i="19"/>
  <c r="G22" i="19"/>
  <c r="H21" i="19"/>
  <c r="I21" i="19"/>
  <c r="F21" i="19"/>
  <c r="G21" i="19"/>
  <c r="I20" i="19"/>
  <c r="F20" i="19"/>
  <c r="G20" i="19"/>
  <c r="H19" i="19"/>
  <c r="I19" i="19"/>
  <c r="F19" i="19"/>
  <c r="G19" i="19"/>
  <c r="H18" i="19"/>
  <c r="I18" i="19"/>
  <c r="F18" i="19"/>
  <c r="G18" i="19"/>
  <c r="H17" i="19"/>
  <c r="I17" i="19"/>
  <c r="F17" i="19"/>
  <c r="G17" i="19"/>
  <c r="I16" i="19"/>
  <c r="F16" i="19"/>
  <c r="G16" i="19"/>
  <c r="H15" i="19"/>
  <c r="I15" i="19"/>
  <c r="F15" i="19"/>
  <c r="G15" i="19"/>
  <c r="H14" i="19"/>
  <c r="I14" i="19"/>
  <c r="F14" i="19"/>
  <c r="G14" i="19"/>
  <c r="H13" i="19"/>
  <c r="I13" i="19"/>
  <c r="F13" i="19"/>
  <c r="G13" i="19"/>
  <c r="H12" i="19"/>
  <c r="I12" i="19"/>
  <c r="D12" i="19"/>
  <c r="F12" i="19"/>
  <c r="G12" i="19"/>
  <c r="H11" i="19"/>
  <c r="I11" i="19"/>
  <c r="F11" i="19"/>
  <c r="G11" i="19"/>
  <c r="I10" i="19"/>
  <c r="F10" i="19"/>
  <c r="G10" i="19"/>
  <c r="I9" i="19"/>
  <c r="F9" i="19"/>
  <c r="G9" i="19"/>
  <c r="I35" i="14"/>
  <c r="F35" i="14"/>
  <c r="G35" i="14"/>
  <c r="I34" i="14"/>
  <c r="F34" i="14"/>
  <c r="G34" i="14"/>
  <c r="I33" i="14"/>
  <c r="F33" i="14"/>
  <c r="G33" i="14"/>
  <c r="I32" i="14"/>
  <c r="F32" i="14"/>
  <c r="G32" i="14"/>
  <c r="I31" i="14"/>
  <c r="F31" i="14"/>
  <c r="G31" i="14"/>
  <c r="I30" i="14"/>
  <c r="F30" i="14"/>
  <c r="G30" i="14"/>
  <c r="I29" i="14"/>
  <c r="F29" i="14"/>
  <c r="G29" i="14"/>
  <c r="H28" i="14"/>
  <c r="I28" i="14"/>
  <c r="F28" i="14"/>
  <c r="G28" i="14"/>
  <c r="I27" i="14"/>
  <c r="F27" i="14"/>
  <c r="G27" i="14"/>
  <c r="H26" i="14"/>
  <c r="I26" i="14"/>
  <c r="F26" i="14"/>
  <c r="G26" i="14"/>
  <c r="H25" i="14"/>
  <c r="I25" i="14"/>
  <c r="F25" i="14"/>
  <c r="G25" i="14"/>
  <c r="H24" i="14"/>
  <c r="I24" i="14"/>
  <c r="F24" i="14"/>
  <c r="G24" i="14"/>
  <c r="I23" i="14"/>
  <c r="F23" i="14"/>
  <c r="G23" i="14"/>
  <c r="I22" i="14"/>
  <c r="F22" i="14"/>
  <c r="G22" i="14"/>
  <c r="H21" i="14"/>
  <c r="I21" i="14"/>
  <c r="F21" i="14"/>
  <c r="G21" i="14"/>
  <c r="I20" i="14"/>
  <c r="F20" i="14"/>
  <c r="G20" i="14"/>
  <c r="H19" i="14"/>
  <c r="I19" i="14"/>
  <c r="F19" i="14"/>
  <c r="G19" i="14"/>
  <c r="H18" i="14"/>
  <c r="I18" i="14"/>
  <c r="F18" i="14"/>
  <c r="G18" i="14"/>
  <c r="H17" i="14"/>
  <c r="I17" i="14"/>
  <c r="F17" i="14"/>
  <c r="G17" i="14"/>
  <c r="I16" i="14"/>
  <c r="F16" i="14"/>
  <c r="G16" i="14"/>
  <c r="H15" i="14"/>
  <c r="I15" i="14"/>
  <c r="F15" i="14"/>
  <c r="G15" i="14"/>
  <c r="H14" i="14"/>
  <c r="I14" i="14"/>
  <c r="F14" i="14"/>
  <c r="G14" i="14"/>
  <c r="H13" i="14"/>
  <c r="I13" i="14"/>
  <c r="F13" i="14"/>
  <c r="G13" i="14"/>
  <c r="H12" i="14"/>
  <c r="I12" i="14"/>
  <c r="F12" i="14"/>
  <c r="G12" i="14"/>
  <c r="H11" i="14"/>
  <c r="I11" i="14"/>
  <c r="F11" i="14"/>
  <c r="G11" i="14"/>
  <c r="I10" i="14"/>
  <c r="F10" i="14"/>
  <c r="G10" i="14"/>
  <c r="I9" i="14"/>
  <c r="F9" i="14"/>
  <c r="G9" i="14"/>
  <c r="I10" i="23"/>
  <c r="H11" i="23"/>
  <c r="I11" i="23"/>
  <c r="H12" i="23"/>
  <c r="I12" i="23"/>
  <c r="H13" i="23"/>
  <c r="I13" i="23"/>
  <c r="H14" i="23"/>
  <c r="I14" i="23"/>
  <c r="H15" i="23"/>
  <c r="I15" i="23"/>
  <c r="H16" i="23"/>
  <c r="I16" i="23"/>
  <c r="H17" i="23"/>
  <c r="I17" i="23"/>
  <c r="H18" i="23"/>
  <c r="I18" i="23"/>
  <c r="H19" i="23"/>
  <c r="I19" i="23"/>
  <c r="I20" i="23"/>
  <c r="H21" i="23"/>
  <c r="I21" i="23"/>
  <c r="I22" i="23"/>
  <c r="I23" i="23"/>
  <c r="H24" i="23"/>
  <c r="I24" i="23"/>
  <c r="H25" i="23"/>
  <c r="I25" i="23"/>
  <c r="H26" i="23"/>
  <c r="I26" i="23"/>
  <c r="I27" i="23"/>
  <c r="H28" i="23"/>
  <c r="I28" i="23"/>
  <c r="I29" i="23"/>
  <c r="I30" i="23"/>
  <c r="I31" i="23"/>
  <c r="I32" i="23"/>
  <c r="I33" i="23"/>
  <c r="I34" i="23"/>
  <c r="I35" i="23"/>
  <c r="I9" i="23"/>
  <c r="G39" i="23"/>
  <c r="H39" i="23"/>
  <c r="G40" i="23"/>
  <c r="H40" i="23"/>
  <c r="G41" i="23"/>
  <c r="H41" i="23"/>
  <c r="G42" i="23"/>
  <c r="H42" i="23"/>
  <c r="G43" i="23"/>
  <c r="H43" i="23"/>
  <c r="G44" i="23"/>
  <c r="H44" i="23"/>
  <c r="G45" i="23"/>
  <c r="H45" i="23"/>
  <c r="G46" i="23"/>
  <c r="H46" i="23"/>
  <c r="G47" i="23"/>
  <c r="H47" i="23"/>
  <c r="G48" i="23"/>
  <c r="H48" i="23"/>
  <c r="G38" i="23"/>
  <c r="H38" i="23"/>
  <c r="G10" i="23"/>
  <c r="F11" i="23"/>
  <c r="G11" i="23"/>
  <c r="F12" i="23"/>
  <c r="G12" i="23"/>
  <c r="F13" i="23"/>
  <c r="G13" i="23"/>
  <c r="F14" i="23"/>
  <c r="G14" i="23"/>
  <c r="F15" i="23"/>
  <c r="G15" i="23"/>
  <c r="G16" i="23"/>
  <c r="F17" i="23"/>
  <c r="G17" i="23"/>
  <c r="F18" i="23"/>
  <c r="G18" i="23"/>
  <c r="F19" i="23"/>
  <c r="G19" i="23"/>
  <c r="G20" i="23"/>
  <c r="F21" i="23"/>
  <c r="G21" i="23"/>
  <c r="G22" i="23"/>
  <c r="G23" i="23"/>
  <c r="F24" i="23"/>
  <c r="G24" i="23"/>
  <c r="F25" i="23"/>
  <c r="G25" i="23"/>
  <c r="F26" i="23"/>
  <c r="G26" i="23"/>
  <c r="G27" i="23"/>
  <c r="F28" i="23"/>
  <c r="G28" i="23"/>
  <c r="G29" i="23"/>
  <c r="G30" i="23"/>
  <c r="G31" i="23"/>
  <c r="G32" i="23"/>
  <c r="G33" i="23"/>
  <c r="G34" i="23"/>
  <c r="G35" i="23"/>
  <c r="G9" i="23"/>
  <c r="I5" i="24"/>
  <c r="J5" i="24"/>
  <c r="K5" i="24"/>
  <c r="L5" i="24"/>
  <c r="M5" i="24"/>
  <c r="N5" i="24"/>
  <c r="O5" i="24"/>
  <c r="I6" i="24"/>
  <c r="J6" i="24"/>
  <c r="K6" i="24"/>
  <c r="L6" i="24"/>
  <c r="M6" i="24"/>
  <c r="N6" i="24"/>
  <c r="O6" i="24"/>
  <c r="I18" i="24"/>
  <c r="J18" i="24"/>
  <c r="K18" i="24"/>
  <c r="L18" i="24"/>
  <c r="M18" i="24"/>
  <c r="N18" i="24"/>
  <c r="O18" i="24"/>
  <c r="I17" i="24"/>
  <c r="J17" i="24"/>
  <c r="K17" i="24"/>
  <c r="L17" i="24"/>
  <c r="M17" i="24"/>
  <c r="N17" i="24"/>
  <c r="O17" i="24"/>
  <c r="I16" i="24"/>
  <c r="J16" i="24"/>
  <c r="K16" i="24"/>
  <c r="L16" i="24"/>
  <c r="M16" i="24"/>
  <c r="N16" i="24"/>
  <c r="O16" i="24"/>
  <c r="I15" i="24"/>
  <c r="J15" i="24"/>
  <c r="K15" i="24"/>
  <c r="L15" i="24"/>
  <c r="M15" i="24"/>
  <c r="N15" i="24"/>
  <c r="O15" i="24"/>
  <c r="I14" i="24"/>
  <c r="J14" i="24"/>
  <c r="K14" i="24"/>
  <c r="L14" i="24"/>
  <c r="M14" i="24"/>
  <c r="N14" i="24"/>
  <c r="O14" i="24"/>
  <c r="I13" i="24"/>
  <c r="J13" i="24"/>
  <c r="K13" i="24"/>
  <c r="L13" i="24"/>
  <c r="M13" i="24"/>
  <c r="N13" i="24"/>
  <c r="O13" i="24"/>
  <c r="I12" i="24"/>
  <c r="J12" i="24"/>
  <c r="K12" i="24"/>
  <c r="L12" i="24"/>
  <c r="M12" i="24"/>
  <c r="N12" i="24"/>
  <c r="O12" i="24"/>
  <c r="I11" i="24"/>
  <c r="J11" i="24"/>
  <c r="K11" i="24"/>
  <c r="L11" i="24"/>
  <c r="M11" i="24"/>
  <c r="N11" i="24"/>
  <c r="O11" i="24"/>
  <c r="I10" i="24"/>
  <c r="J10" i="24"/>
  <c r="K10" i="24"/>
  <c r="L10" i="24"/>
  <c r="M10" i="24"/>
  <c r="N10" i="24"/>
  <c r="O10" i="24"/>
  <c r="I9" i="24"/>
  <c r="J9" i="24"/>
  <c r="K9" i="24"/>
  <c r="L9" i="24"/>
  <c r="M9" i="24"/>
  <c r="N9" i="24"/>
  <c r="O9" i="24"/>
  <c r="I8" i="24"/>
  <c r="J8" i="24"/>
  <c r="K8" i="24"/>
  <c r="L8" i="24"/>
  <c r="M8" i="24"/>
  <c r="N8" i="24"/>
  <c r="O8" i="24"/>
  <c r="I7" i="24"/>
  <c r="J7" i="24"/>
  <c r="K7" i="24"/>
  <c r="L7" i="24"/>
  <c r="M7" i="24"/>
  <c r="N7" i="24"/>
  <c r="O7" i="24"/>
  <c r="J12" i="25"/>
  <c r="J11" i="25"/>
  <c r="J13" i="25"/>
  <c r="J15" i="25"/>
  <c r="J17" i="25"/>
  <c r="J19" i="25"/>
  <c r="J23" i="25"/>
  <c r="J25" i="25"/>
  <c r="J29" i="25"/>
  <c r="J31" i="25"/>
  <c r="F48" i="25"/>
  <c r="F47" i="25"/>
  <c r="F46" i="25"/>
  <c r="F45" i="25"/>
  <c r="F44" i="25"/>
  <c r="F43" i="25"/>
  <c r="F42" i="25"/>
  <c r="F41" i="25"/>
  <c r="F40" i="25"/>
  <c r="F39" i="25"/>
  <c r="F38" i="25"/>
  <c r="J34" i="25"/>
  <c r="J32" i="25"/>
  <c r="J30" i="25"/>
  <c r="J28" i="25"/>
  <c r="J26" i="25"/>
  <c r="J24" i="25"/>
  <c r="J22" i="25"/>
  <c r="J21" i="25"/>
  <c r="J20" i="25"/>
  <c r="J18" i="25"/>
  <c r="J16" i="25"/>
  <c r="J14" i="25"/>
  <c r="J10" i="25"/>
  <c r="J9" i="25"/>
  <c r="J33" i="25"/>
  <c r="J35" i="25"/>
  <c r="J27" i="25"/>
  <c r="F43" i="4"/>
  <c r="F44" i="4"/>
  <c r="F48" i="4"/>
  <c r="F41" i="4"/>
  <c r="F40" i="4"/>
  <c r="F46" i="4"/>
  <c r="F47" i="4"/>
  <c r="F45" i="4"/>
  <c r="F42" i="4"/>
  <c r="F39" i="4"/>
  <c r="F38" i="4"/>
  <c r="F48" i="18"/>
  <c r="F47" i="18"/>
  <c r="F46" i="18"/>
  <c r="F45" i="18"/>
  <c r="F44" i="18"/>
  <c r="F43" i="18"/>
  <c r="F42" i="18"/>
  <c r="F41" i="18"/>
  <c r="F40" i="18"/>
  <c r="F39" i="18"/>
  <c r="F38" i="18"/>
  <c r="F48" i="15"/>
  <c r="F47" i="15"/>
  <c r="F46" i="15"/>
  <c r="F45" i="15"/>
  <c r="F44" i="15"/>
  <c r="F43" i="15"/>
  <c r="F42" i="15"/>
  <c r="F41" i="15"/>
  <c r="F40" i="15"/>
  <c r="F39" i="15"/>
  <c r="F38" i="15"/>
  <c r="F48" i="17"/>
  <c r="F47" i="17"/>
  <c r="F46" i="17"/>
  <c r="F45" i="17"/>
  <c r="F44" i="17"/>
  <c r="F43" i="17"/>
  <c r="F42" i="17"/>
  <c r="F41" i="17"/>
  <c r="F40" i="17"/>
  <c r="F39" i="17"/>
  <c r="F38" i="17"/>
  <c r="F48" i="13"/>
  <c r="F47" i="13"/>
  <c r="F46" i="13"/>
  <c r="F45" i="13"/>
  <c r="F44" i="13"/>
  <c r="F43" i="13"/>
  <c r="F42" i="13"/>
  <c r="F41" i="13"/>
  <c r="F40" i="13"/>
  <c r="F39" i="13"/>
  <c r="F38" i="13"/>
  <c r="F48" i="9"/>
  <c r="F47" i="9"/>
  <c r="F46" i="9"/>
  <c r="F45" i="9"/>
  <c r="F44" i="9"/>
  <c r="F43" i="9"/>
  <c r="F42" i="9"/>
  <c r="F41" i="9"/>
  <c r="F40" i="9"/>
  <c r="F39" i="9"/>
  <c r="F38" i="9"/>
  <c r="F48" i="5"/>
  <c r="F47" i="5"/>
  <c r="F46" i="5"/>
  <c r="F45" i="5"/>
  <c r="F44" i="5"/>
  <c r="F43" i="5"/>
  <c r="F42" i="5"/>
  <c r="F41" i="5"/>
  <c r="F40" i="5"/>
  <c r="F39" i="5"/>
  <c r="F38" i="5"/>
  <c r="F48" i="12"/>
  <c r="F47" i="12"/>
  <c r="F46" i="12"/>
  <c r="F45" i="12"/>
  <c r="F44" i="12"/>
  <c r="F43" i="12"/>
  <c r="F42" i="12"/>
  <c r="F41" i="12"/>
  <c r="F40" i="12"/>
  <c r="F39" i="12"/>
  <c r="F38" i="12"/>
  <c r="F48" i="11"/>
  <c r="F47" i="11"/>
  <c r="F46" i="11"/>
  <c r="F45" i="11"/>
  <c r="F44" i="11"/>
  <c r="F43" i="11"/>
  <c r="F42" i="11"/>
  <c r="F41" i="11"/>
  <c r="F40" i="11"/>
  <c r="F39" i="11"/>
  <c r="F38" i="11"/>
  <c r="F48" i="10"/>
  <c r="F47" i="10"/>
  <c r="F46" i="10"/>
  <c r="F45" i="10"/>
  <c r="F44" i="10"/>
  <c r="F43" i="10"/>
  <c r="F42" i="10"/>
  <c r="F41" i="10"/>
  <c r="F40" i="10"/>
  <c r="F39" i="10"/>
  <c r="F38" i="10"/>
  <c r="F48" i="19"/>
  <c r="F47" i="19"/>
  <c r="F46" i="19"/>
  <c r="F45" i="19"/>
  <c r="F44" i="19"/>
  <c r="F43" i="19"/>
  <c r="F42" i="19"/>
  <c r="F41" i="19"/>
  <c r="F40" i="19"/>
  <c r="F39" i="19"/>
  <c r="F38" i="19"/>
  <c r="F48" i="14"/>
  <c r="F47" i="14"/>
  <c r="F46" i="14"/>
  <c r="F45" i="14"/>
  <c r="F44" i="14"/>
  <c r="F43" i="14"/>
  <c r="F42" i="14"/>
  <c r="F41" i="14"/>
  <c r="F40" i="14"/>
  <c r="F39" i="14"/>
  <c r="F38" i="14"/>
  <c r="F48" i="23"/>
  <c r="F47" i="23"/>
  <c r="F46" i="23"/>
  <c r="F45" i="23"/>
  <c r="F44" i="23"/>
  <c r="F43" i="23"/>
  <c r="F42" i="23"/>
  <c r="F41" i="23"/>
  <c r="F40" i="23"/>
  <c r="F39" i="23"/>
  <c r="F38" i="23"/>
  <c r="F48" i="16"/>
  <c r="F47" i="16"/>
  <c r="F46" i="16"/>
  <c r="F45" i="16"/>
  <c r="F44" i="16"/>
  <c r="F43" i="16"/>
  <c r="F42" i="16"/>
  <c r="F41" i="16"/>
  <c r="F40" i="16"/>
  <c r="F39" i="16"/>
  <c r="F38" i="16"/>
  <c r="J35" i="23"/>
  <c r="J34" i="23"/>
  <c r="J33" i="23"/>
  <c r="J32" i="23"/>
  <c r="J31" i="23"/>
  <c r="J30" i="23"/>
  <c r="J29" i="23"/>
  <c r="J28" i="23"/>
  <c r="J27" i="23"/>
  <c r="J26" i="23"/>
  <c r="J25" i="23"/>
  <c r="J24" i="23"/>
  <c r="J23" i="23"/>
  <c r="J22" i="23"/>
  <c r="J21" i="23"/>
  <c r="J20" i="23"/>
  <c r="J19" i="23"/>
  <c r="J18" i="23"/>
  <c r="J17" i="23"/>
  <c r="J16" i="23"/>
  <c r="J15" i="23"/>
  <c r="J14" i="23"/>
  <c r="J13" i="23"/>
  <c r="J12" i="23"/>
  <c r="J11" i="23"/>
  <c r="J10" i="23"/>
  <c r="J9" i="23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35" i="19"/>
  <c r="J34" i="19"/>
  <c r="J33" i="19"/>
  <c r="J32" i="19"/>
  <c r="J31" i="19"/>
  <c r="J30" i="19"/>
  <c r="J29" i="19"/>
  <c r="J28" i="19"/>
  <c r="J27" i="19"/>
  <c r="J26" i="19"/>
  <c r="J25" i="19"/>
  <c r="J24" i="19"/>
  <c r="J23" i="19"/>
  <c r="J22" i="19"/>
  <c r="J21" i="19"/>
  <c r="J20" i="19"/>
  <c r="J19" i="19"/>
  <c r="J18" i="19"/>
  <c r="J17" i="19"/>
  <c r="J16" i="19"/>
  <c r="J15" i="19"/>
  <c r="J14" i="19"/>
  <c r="J13" i="19"/>
  <c r="J12" i="19"/>
  <c r="J11" i="19"/>
  <c r="J10" i="19"/>
  <c r="J9" i="19"/>
  <c r="J35" i="15"/>
  <c r="J34" i="15"/>
  <c r="J33" i="15"/>
  <c r="J32" i="15"/>
  <c r="J31" i="15"/>
  <c r="J30" i="15"/>
  <c r="J29" i="15"/>
  <c r="J28" i="15"/>
  <c r="J27" i="15"/>
  <c r="J26" i="15"/>
  <c r="J25" i="15"/>
  <c r="J24" i="15"/>
  <c r="J23" i="15"/>
  <c r="J22" i="15"/>
  <c r="J21" i="15"/>
  <c r="J20" i="15"/>
  <c r="J19" i="15"/>
  <c r="J18" i="15"/>
  <c r="J17" i="15"/>
  <c r="J16" i="15"/>
  <c r="J15" i="15"/>
  <c r="J14" i="15"/>
  <c r="J13" i="15"/>
  <c r="J12" i="15"/>
  <c r="J11" i="15"/>
  <c r="J10" i="15"/>
  <c r="J9" i="15"/>
  <c r="J35" i="14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J9" i="13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35" i="16"/>
  <c r="J34" i="16"/>
  <c r="J33" i="16"/>
  <c r="J32" i="16"/>
  <c r="J31" i="16"/>
  <c r="J30" i="16"/>
  <c r="J29" i="16"/>
  <c r="J28" i="16"/>
  <c r="J27" i="16"/>
  <c r="J26" i="16"/>
  <c r="J25" i="16"/>
  <c r="J24" i="16"/>
  <c r="J23" i="16"/>
  <c r="J22" i="16"/>
  <c r="J21" i="16"/>
  <c r="J20" i="16"/>
  <c r="J19" i="16"/>
  <c r="J18" i="16"/>
  <c r="J17" i="16"/>
  <c r="J16" i="16"/>
  <c r="J15" i="16"/>
  <c r="J14" i="16"/>
  <c r="J13" i="16"/>
  <c r="J12" i="16"/>
  <c r="J11" i="16"/>
  <c r="J10" i="16"/>
  <c r="J9" i="16"/>
  <c r="J35" i="17"/>
  <c r="J34" i="17"/>
  <c r="J33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9" i="17"/>
  <c r="J18" i="17"/>
  <c r="J17" i="17"/>
  <c r="J16" i="17"/>
  <c r="J15" i="17"/>
  <c r="J14" i="17"/>
  <c r="J13" i="17"/>
  <c r="J12" i="17"/>
  <c r="J11" i="17"/>
  <c r="J10" i="17"/>
  <c r="J9" i="17"/>
  <c r="J35" i="18"/>
  <c r="J34" i="18"/>
  <c r="J33" i="18"/>
  <c r="J32" i="18"/>
  <c r="J31" i="18"/>
  <c r="J30" i="18"/>
  <c r="J29" i="18"/>
  <c r="J28" i="18"/>
  <c r="J27" i="18"/>
  <c r="J26" i="18"/>
  <c r="J25" i="18"/>
  <c r="J24" i="18"/>
  <c r="J23" i="18"/>
  <c r="J22" i="18"/>
  <c r="J21" i="18"/>
  <c r="J20" i="18"/>
  <c r="J19" i="18"/>
  <c r="J18" i="18"/>
  <c r="J17" i="18"/>
  <c r="J16" i="18"/>
  <c r="J15" i="18"/>
  <c r="J14" i="18"/>
  <c r="J13" i="18"/>
  <c r="J12" i="18"/>
  <c r="J11" i="18"/>
  <c r="J10" i="18"/>
  <c r="J9" i="18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9" i="4"/>
  <c r="P18" i="24" a="1"/>
  <c r="P18" i="24"/>
  <c r="P17" i="24" a="1"/>
  <c r="P17" i="24"/>
  <c r="P16" i="24" a="1"/>
  <c r="P16" i="24"/>
  <c r="P15" i="24" a="1"/>
  <c r="P15" i="24"/>
  <c r="P14" i="24" a="1"/>
  <c r="P14" i="24"/>
  <c r="P13" i="24" a="1"/>
  <c r="P13" i="24"/>
  <c r="P12" i="24" a="1"/>
  <c r="P12" i="24"/>
  <c r="P11" i="24" a="1"/>
  <c r="P11" i="24"/>
  <c r="P10" i="24" a="1"/>
  <c r="P10" i="24"/>
  <c r="P9" i="24" a="1"/>
  <c r="P9" i="24"/>
  <c r="P8" i="24" a="1"/>
  <c r="P8" i="24"/>
  <c r="P7" i="24" a="1"/>
  <c r="P7" i="24"/>
  <c r="P6" i="24" a="1"/>
  <c r="P6" i="24"/>
  <c r="R18" i="24" a="1"/>
  <c r="R18" i="24"/>
  <c r="R17" i="24" a="1"/>
  <c r="R17" i="24"/>
  <c r="R16" i="24" a="1"/>
  <c r="R16" i="24"/>
  <c r="R15" i="24" a="1"/>
  <c r="R15" i="24"/>
  <c r="R14" i="24" a="1"/>
  <c r="R14" i="24"/>
  <c r="R13" i="24" a="1"/>
  <c r="R13" i="24"/>
  <c r="R12" i="24" a="1"/>
  <c r="R12" i="24"/>
  <c r="R11" i="24" a="1"/>
  <c r="R11" i="24"/>
  <c r="R10" i="24" a="1"/>
  <c r="R10" i="24"/>
  <c r="R9" i="24" a="1"/>
  <c r="R9" i="24"/>
  <c r="R8" i="24" a="1"/>
  <c r="R8" i="24"/>
  <c r="R7" i="24" a="1"/>
  <c r="R7" i="24"/>
  <c r="R6" i="24" a="1"/>
  <c r="R6" i="24"/>
  <c r="T18" i="24" a="1"/>
  <c r="T18" i="24"/>
  <c r="T17" i="24" a="1"/>
  <c r="T17" i="24"/>
  <c r="T16" i="24" a="1"/>
  <c r="T16" i="24"/>
  <c r="T15" i="24" a="1"/>
  <c r="T15" i="24"/>
  <c r="T14" i="24" a="1"/>
  <c r="T14" i="24"/>
  <c r="T13" i="24" a="1"/>
  <c r="T13" i="24"/>
  <c r="T12" i="24" a="1"/>
  <c r="T12" i="24"/>
  <c r="T11" i="24" a="1"/>
  <c r="T11" i="24"/>
  <c r="T10" i="24" a="1"/>
  <c r="T10" i="24"/>
  <c r="T9" i="24" a="1"/>
  <c r="T9" i="24"/>
  <c r="T8" i="24" a="1"/>
  <c r="T8" i="24"/>
  <c r="T7" i="24" a="1"/>
  <c r="T7" i="24"/>
  <c r="T6" i="24" a="1"/>
  <c r="T6" i="24"/>
  <c r="K25" i="24" a="1"/>
  <c r="K25" i="24"/>
  <c r="K24" i="24" a="1"/>
  <c r="K24" i="24"/>
  <c r="M24" i="24" a="1"/>
  <c r="M24" i="24"/>
  <c r="K43" i="24" a="1"/>
  <c r="K43" i="24"/>
  <c r="K42" i="24" a="1"/>
  <c r="K42" i="24"/>
  <c r="O43" i="24" a="1"/>
  <c r="O43" i="24"/>
  <c r="M43" i="24" a="1"/>
  <c r="M43" i="24"/>
  <c r="O42" i="24" a="1"/>
  <c r="O42" i="24"/>
  <c r="M42" i="24" a="1"/>
  <c r="M42" i="24"/>
  <c r="K36" i="24" a="1"/>
  <c r="K36" i="24"/>
  <c r="K35" i="24" a="1"/>
  <c r="K35" i="24"/>
  <c r="K34" i="24" a="1"/>
  <c r="K34" i="24"/>
  <c r="K33" i="24" a="1"/>
  <c r="K33" i="24"/>
  <c r="K32" i="24" a="1"/>
  <c r="K32" i="24"/>
  <c r="K31" i="24" a="1"/>
  <c r="K31" i="24"/>
  <c r="K30" i="24" a="1"/>
  <c r="K30" i="24"/>
  <c r="K29" i="24" a="1"/>
  <c r="K29" i="24"/>
  <c r="K28" i="24" a="1"/>
  <c r="K28" i="24"/>
  <c r="K27" i="24" a="1"/>
  <c r="K27" i="24"/>
  <c r="K26" i="24" a="1"/>
  <c r="K26" i="24"/>
  <c r="M36" i="24" a="1"/>
  <c r="M36" i="24"/>
  <c r="M35" i="24" a="1"/>
  <c r="M35" i="24"/>
  <c r="M34" i="24" a="1"/>
  <c r="M34" i="24"/>
  <c r="M33" i="24" a="1"/>
  <c r="M33" i="24"/>
  <c r="M32" i="24" a="1"/>
  <c r="M32" i="24"/>
  <c r="M31" i="24" a="1"/>
  <c r="M31" i="24"/>
  <c r="M30" i="24" a="1"/>
  <c r="M30" i="24"/>
  <c r="M29" i="24" a="1"/>
  <c r="M29" i="24"/>
  <c r="M28" i="24" a="1"/>
  <c r="M28" i="24"/>
  <c r="M27" i="24" a="1"/>
  <c r="M27" i="24"/>
  <c r="M26" i="24" a="1"/>
  <c r="M26" i="24"/>
  <c r="M25" i="24" a="1"/>
  <c r="M25" i="24"/>
  <c r="O36" i="24" a="1"/>
  <c r="O36" i="24"/>
  <c r="O35" i="24" a="1"/>
  <c r="O35" i="24"/>
  <c r="O34" i="24" a="1"/>
  <c r="O34" i="24"/>
  <c r="O33" i="24" a="1"/>
  <c r="O33" i="24"/>
  <c r="O32" i="24" a="1"/>
  <c r="O32" i="24"/>
  <c r="O31" i="24" a="1"/>
  <c r="O31" i="24"/>
  <c r="O30" i="24" a="1"/>
  <c r="O30" i="24"/>
  <c r="O29" i="24" a="1"/>
  <c r="O29" i="24"/>
  <c r="O28" i="24" a="1"/>
  <c r="O28" i="24"/>
  <c r="O27" i="24" a="1"/>
  <c r="O27" i="24"/>
  <c r="O26" i="24" a="1"/>
  <c r="O26" i="24"/>
  <c r="O25" i="24" a="1"/>
  <c r="O25" i="24"/>
  <c r="O24" i="24" a="1"/>
  <c r="O24" i="24"/>
  <c r="K54" i="24" a="1"/>
  <c r="K54" i="24"/>
  <c r="K53" i="24" a="1"/>
  <c r="K53" i="24"/>
  <c r="K52" i="24" a="1"/>
  <c r="K52" i="24"/>
  <c r="K51" i="24" a="1"/>
  <c r="K51" i="24"/>
  <c r="K50" i="24" a="1"/>
  <c r="K50" i="24"/>
  <c r="K49" i="24" a="1"/>
  <c r="K49" i="24"/>
  <c r="K48" i="24" a="1"/>
  <c r="K48" i="24"/>
  <c r="K47" i="24" a="1"/>
  <c r="K47" i="24"/>
  <c r="K46" i="24" a="1"/>
  <c r="K46" i="24"/>
  <c r="K45" i="24" a="1"/>
  <c r="K45" i="24"/>
  <c r="K44" i="24" a="1"/>
  <c r="K44" i="24"/>
  <c r="M54" i="24" a="1"/>
  <c r="M54" i="24"/>
  <c r="M53" i="24" a="1"/>
  <c r="M53" i="24"/>
  <c r="M52" i="24" a="1"/>
  <c r="M52" i="24"/>
  <c r="M51" i="24" a="1"/>
  <c r="M51" i="24"/>
  <c r="M50" i="24" a="1"/>
  <c r="M50" i="24"/>
  <c r="M49" i="24" a="1"/>
  <c r="M49" i="24"/>
  <c r="M48" i="24" a="1"/>
  <c r="M48" i="24"/>
  <c r="M47" i="24" a="1"/>
  <c r="M47" i="24"/>
  <c r="M46" i="24" a="1"/>
  <c r="M46" i="24"/>
  <c r="M45" i="24" a="1"/>
  <c r="M45" i="24"/>
  <c r="M44" i="24" a="1"/>
  <c r="M44" i="24"/>
  <c r="O54" i="24" a="1"/>
  <c r="O54" i="24"/>
  <c r="O53" i="24" a="1"/>
  <c r="O53" i="24"/>
  <c r="O52" i="24" a="1"/>
  <c r="O52" i="24"/>
  <c r="O51" i="24" a="1"/>
  <c r="O51" i="24"/>
  <c r="O50" i="24" a="1"/>
  <c r="O50" i="24"/>
  <c r="O49" i="24" a="1"/>
  <c r="O49" i="24"/>
  <c r="O48" i="24" a="1"/>
  <c r="O48" i="24"/>
  <c r="O47" i="24" a="1"/>
  <c r="O47" i="24"/>
  <c r="O46" i="24" a="1"/>
  <c r="O46" i="24"/>
  <c r="O45" i="24" a="1"/>
  <c r="O45" i="24"/>
  <c r="O44" i="24" a="1"/>
  <c r="O44" i="24"/>
  <c r="P5" i="24" a="1"/>
  <c r="P5" i="24"/>
  <c r="R5" i="24" a="1"/>
  <c r="R5" i="24"/>
  <c r="T5" i="24" a="1"/>
  <c r="T5" i="24"/>
  <c r="K23" i="24" a="1"/>
  <c r="K23" i="24"/>
  <c r="O23" i="24" a="1"/>
  <c r="O23" i="24"/>
  <c r="M23" i="24" a="1"/>
  <c r="M23" i="24"/>
  <c r="K41" i="24" a="1"/>
  <c r="K41" i="24"/>
  <c r="O41" i="24" a="1"/>
  <c r="O41" i="24"/>
  <c r="M41" i="24" a="1"/>
  <c r="M41" i="24"/>
  <c r="AN5" i="24" a="1"/>
  <c r="AN5" i="24"/>
  <c r="AP5" i="24" a="1"/>
  <c r="AP5" i="24"/>
  <c r="AN6" i="24" a="1"/>
  <c r="AN6" i="24"/>
  <c r="AP6" i="24" a="1"/>
  <c r="AP6" i="24"/>
  <c r="AN7" i="24" a="1"/>
  <c r="AN7" i="24"/>
  <c r="AP7" i="24" a="1"/>
  <c r="AP7" i="24"/>
  <c r="AL8" i="24" a="1"/>
  <c r="AL8" i="24"/>
  <c r="AN8" i="24" a="1"/>
  <c r="AN8" i="24"/>
  <c r="AP8" i="24" a="1"/>
  <c r="AP8" i="24"/>
  <c r="AL9" i="24" a="1"/>
  <c r="AL9" i="24"/>
  <c r="AN9" i="24" a="1"/>
  <c r="AN9" i="24"/>
  <c r="AP9" i="24" a="1"/>
  <c r="AP9" i="24"/>
  <c r="AL10" i="24" a="1"/>
  <c r="AL10" i="24"/>
  <c r="AN10" i="24" a="1"/>
  <c r="AN10" i="24"/>
  <c r="AP10" i="24" a="1"/>
  <c r="AP10" i="24"/>
  <c r="AL11" i="24" a="1"/>
  <c r="AL11" i="24"/>
  <c r="AN11" i="24" a="1"/>
  <c r="AN11" i="24"/>
  <c r="AP11" i="24" a="1"/>
  <c r="AP11" i="24"/>
  <c r="AL12" i="24" a="1"/>
  <c r="AL12" i="24"/>
  <c r="AN12" i="24" a="1"/>
  <c r="AN12" i="24"/>
  <c r="AP12" i="24" a="1"/>
  <c r="AP12" i="24"/>
  <c r="AL13" i="24" a="1"/>
  <c r="AL13" i="24"/>
  <c r="AN13" i="24" a="1"/>
  <c r="AN13" i="24"/>
  <c r="AP13" i="24" a="1"/>
  <c r="AP13" i="24"/>
  <c r="AL14" i="24" a="1"/>
  <c r="AL14" i="24"/>
  <c r="AN14" i="24" a="1"/>
  <c r="AN14" i="24"/>
  <c r="AP14" i="24" a="1"/>
  <c r="AP14" i="24"/>
  <c r="AL15" i="24" a="1"/>
  <c r="AL15" i="24"/>
  <c r="AN15" i="24" a="1"/>
  <c r="AN15" i="24"/>
  <c r="AP15" i="24" a="1"/>
  <c r="AP15" i="24"/>
  <c r="AL16" i="24" a="1"/>
  <c r="AL16" i="24"/>
  <c r="AN16" i="24" a="1"/>
  <c r="AN16" i="24"/>
  <c r="AP16" i="24" a="1"/>
  <c r="AP16" i="24"/>
  <c r="AL17" i="24" a="1"/>
  <c r="AL17" i="24"/>
  <c r="AN17" i="24" a="1"/>
  <c r="AN17" i="24"/>
  <c r="AP17" i="24" a="1"/>
  <c r="AP17" i="24"/>
  <c r="AL18" i="24" a="1"/>
  <c r="AL18" i="24"/>
  <c r="AN18" i="24" a="1"/>
  <c r="AN18" i="24"/>
  <c r="AP18" i="24" a="1"/>
  <c r="AP18" i="24"/>
  <c r="AI23" i="24" a="1"/>
  <c r="AI23" i="24"/>
  <c r="AK23" i="24" a="1"/>
  <c r="AK23" i="24"/>
  <c r="AG24" i="24" a="1"/>
  <c r="AG24" i="24"/>
  <c r="AI24" i="24" a="1"/>
  <c r="AI24" i="24"/>
  <c r="AK24" i="24" a="1"/>
  <c r="AK24" i="24"/>
  <c r="AI25" i="24" a="1"/>
  <c r="AI25" i="24"/>
  <c r="AK25" i="24" a="1"/>
  <c r="AK25" i="24"/>
  <c r="AI26" i="24" a="1"/>
  <c r="AI26" i="24"/>
  <c r="AK26" i="24" a="1"/>
  <c r="AK26" i="24"/>
  <c r="AI27" i="24" a="1"/>
  <c r="AI27" i="24"/>
  <c r="AK27" i="24" a="1"/>
  <c r="AK27" i="24"/>
  <c r="AI28" i="24" a="1"/>
  <c r="AI28" i="24"/>
  <c r="AK28" i="24" a="1"/>
  <c r="AK28" i="24"/>
  <c r="AI29" i="24" a="1"/>
  <c r="AI29" i="24"/>
  <c r="AK29" i="24" a="1"/>
  <c r="AK29" i="24"/>
  <c r="AI30" i="24" a="1"/>
  <c r="AI30" i="24"/>
  <c r="AK30" i="24" a="1"/>
  <c r="AK30" i="24"/>
  <c r="AI31" i="24" a="1"/>
  <c r="AI31" i="24"/>
  <c r="AK31" i="24" a="1"/>
  <c r="AK31" i="24"/>
  <c r="AI32" i="24" a="1"/>
  <c r="AI32" i="24"/>
  <c r="AK32" i="24" a="1"/>
  <c r="AK32" i="24"/>
  <c r="AI33" i="24" a="1"/>
  <c r="AI33" i="24"/>
  <c r="AK33" i="24" a="1"/>
  <c r="AK33" i="24"/>
  <c r="AI34" i="24" a="1"/>
  <c r="AI34" i="24"/>
  <c r="AK34" i="24" a="1"/>
  <c r="AK34" i="24"/>
  <c r="AI35" i="24" a="1"/>
  <c r="AI35" i="24"/>
  <c r="AK35" i="24" a="1"/>
  <c r="AK35" i="24"/>
  <c r="AI36" i="24" a="1"/>
  <c r="AI36" i="24"/>
  <c r="AK36" i="24" a="1"/>
  <c r="AK36" i="24"/>
  <c r="AG41" i="24" a="1"/>
  <c r="AG41" i="24"/>
  <c r="AI41" i="24" a="1"/>
  <c r="AI41" i="24"/>
  <c r="AK41" i="24" a="1"/>
  <c r="AK41" i="24"/>
  <c r="AG42" i="24" a="1"/>
  <c r="AG42" i="24"/>
  <c r="AI42" i="24" a="1"/>
  <c r="AI42" i="24"/>
  <c r="AK42" i="24" a="1"/>
  <c r="AK42" i="24"/>
  <c r="AG43" i="24" a="1"/>
  <c r="AG43" i="24"/>
  <c r="AI43" i="24" a="1"/>
  <c r="AI43" i="24"/>
  <c r="AK43" i="24" a="1"/>
  <c r="AK43" i="24"/>
  <c r="AG44" i="24" a="1"/>
  <c r="AG44" i="24"/>
  <c r="AI44" i="24" a="1"/>
  <c r="AI44" i="24"/>
  <c r="AK44" i="24" a="1"/>
  <c r="AK44" i="24"/>
  <c r="AG45" i="24" a="1"/>
  <c r="AG45" i="24"/>
  <c r="AI45" i="24" a="1"/>
  <c r="AI45" i="24"/>
  <c r="AK45" i="24" a="1"/>
  <c r="AK45" i="24"/>
  <c r="AG46" i="24" a="1"/>
  <c r="AG46" i="24"/>
  <c r="AI46" i="24" a="1"/>
  <c r="AI46" i="24"/>
  <c r="AK46" i="24" a="1"/>
  <c r="AK46" i="24"/>
  <c r="AG47" i="24" a="1"/>
  <c r="AG47" i="24"/>
  <c r="AI47" i="24" a="1"/>
  <c r="AI47" i="24"/>
  <c r="AK47" i="24" a="1"/>
  <c r="AK47" i="24"/>
  <c r="AG48" i="24" a="1"/>
  <c r="AG48" i="24"/>
  <c r="AI48" i="24" a="1"/>
  <c r="AI48" i="24"/>
  <c r="AK48" i="24" a="1"/>
  <c r="AK48" i="24"/>
  <c r="AG49" i="24" a="1"/>
  <c r="AG49" i="24"/>
  <c r="AI49" i="24" a="1"/>
  <c r="AI49" i="24"/>
  <c r="AK49" i="24" a="1"/>
  <c r="AK49" i="24"/>
  <c r="AG50" i="24" a="1"/>
  <c r="AG50" i="24"/>
  <c r="AI50" i="24" a="1"/>
  <c r="AI50" i="24"/>
  <c r="AK50" i="24" a="1"/>
  <c r="AK50" i="24"/>
  <c r="AG51" i="24" a="1"/>
  <c r="AG51" i="24"/>
  <c r="AI51" i="24" a="1"/>
  <c r="AI51" i="24"/>
  <c r="AK51" i="24" a="1"/>
  <c r="AK51" i="24"/>
  <c r="AG52" i="24" a="1"/>
  <c r="AG52" i="24"/>
  <c r="AI52" i="24" a="1"/>
  <c r="AI52" i="24"/>
  <c r="AK52" i="24" a="1"/>
  <c r="AK52" i="24"/>
  <c r="AG53" i="24" a="1"/>
  <c r="AG53" i="24"/>
  <c r="AI53" i="24" a="1"/>
  <c r="AI53" i="24"/>
  <c r="AK53" i="24" a="1"/>
  <c r="AK53" i="24"/>
  <c r="AG54" i="24" a="1"/>
  <c r="AG54" i="24"/>
  <c r="AI54" i="24" a="1"/>
  <c r="AI54" i="24"/>
  <c r="AK54" i="24" a="1"/>
  <c r="AK54" i="24"/>
</calcChain>
</file>

<file path=xl/sharedStrings.xml><?xml version="1.0" encoding="utf-8"?>
<sst xmlns="http://schemas.openxmlformats.org/spreadsheetml/2006/main" count="1115" uniqueCount="95">
  <si>
    <t>nouveaux détenteurs parts sociales</t>
  </si>
  <si>
    <t>nouveaux contrats d'épargne fidélisante</t>
  </si>
  <si>
    <t>souscription navig'option</t>
  </si>
  <si>
    <t>nbre ovp sur épargne fidélisante</t>
  </si>
  <si>
    <t>nouveaux contrats assurance de biens</t>
  </si>
  <si>
    <t>nouveaux contrats assurance de personnes</t>
  </si>
  <si>
    <t>dont PAV</t>
  </si>
  <si>
    <t>souscription carte haut de gamme</t>
  </si>
  <si>
    <t>AOL</t>
  </si>
  <si>
    <t>Digitalisation (terminaux de confiance)</t>
  </si>
  <si>
    <t>réalisation</t>
  </si>
  <si>
    <t>production garantie habitat CNP (%)</t>
  </si>
  <si>
    <t>taux de foyer conforme particuliers (%)</t>
  </si>
  <si>
    <t>taux de foyer conforme pro et asso (%)</t>
  </si>
  <si>
    <t>taux de foyer certifiés (%)</t>
  </si>
  <si>
    <t>taux de foyers rencontrés sur 12 mois glissants (%)</t>
  </si>
  <si>
    <t>taux de rendez vous préparés (%)</t>
  </si>
  <si>
    <t>taux de réclamations (%)</t>
  </si>
  <si>
    <t>taux de convention dématérialisation (%)</t>
  </si>
  <si>
    <t>collecte épargne bancaire (ke)</t>
  </si>
  <si>
    <t>collecte épargne assurance vie (ke)</t>
  </si>
  <si>
    <t>collecte épargne financière (ke)</t>
  </si>
  <si>
    <t>collecte globale hors parts sociales (ke)</t>
  </si>
  <si>
    <t>collecte nette parts sociales (ke)</t>
  </si>
  <si>
    <t>collecte brute diversifiée en épargne assurance vie (ke)</t>
  </si>
  <si>
    <t>collecte brute diversifiée hors épargne assurance vie (ke)</t>
  </si>
  <si>
    <t>dont collecte brute SCPI (ke)</t>
  </si>
  <si>
    <t>credit conso amortissable (ke)</t>
  </si>
  <si>
    <t>crédit renouvelable (ke)</t>
  </si>
  <si>
    <t>crédit habitat (ke)</t>
  </si>
  <si>
    <t>total crédit conso et renouvelable (ke)</t>
  </si>
  <si>
    <t>crédit pro hors locatif (ke)</t>
  </si>
  <si>
    <t>crédit pro locatif (ke)</t>
  </si>
  <si>
    <t>Mois</t>
  </si>
  <si>
    <t>Cumul</t>
  </si>
  <si>
    <t>Catégories</t>
  </si>
  <si>
    <t>de 90% à 100%</t>
  </si>
  <si>
    <t>objectif du mois</t>
  </si>
  <si>
    <t>Caisse de</t>
  </si>
  <si>
    <t>Mérignac Arlac</t>
  </si>
  <si>
    <t>synthèse mois</t>
  </si>
  <si>
    <t>Objectifs</t>
  </si>
  <si>
    <t>Critères appréciations des objectifs</t>
  </si>
  <si>
    <t>tx réal plan de marche</t>
  </si>
  <si>
    <t>objectif d'atteinte</t>
  </si>
  <si>
    <t>du plan de marche annuel</t>
  </si>
  <si>
    <t>Mérignac Chemin long</t>
  </si>
  <si>
    <t>Mérignac Capeyron</t>
  </si>
  <si>
    <t>Mérignac Centre</t>
  </si>
  <si>
    <t>Pessac Centre</t>
  </si>
  <si>
    <t>Pessac Alouette</t>
  </si>
  <si>
    <t>Bègles</t>
  </si>
  <si>
    <t>Hauts de Garonne</t>
  </si>
  <si>
    <t>Villenave d'Ornon</t>
  </si>
  <si>
    <t>Le Bouscat Centre</t>
  </si>
  <si>
    <t>Bruges</t>
  </si>
  <si>
    <t>Eysines</t>
  </si>
  <si>
    <t>Talence</t>
  </si>
  <si>
    <t>Le Haillan</t>
  </si>
  <si>
    <t>le secteur</t>
  </si>
  <si>
    <t>😐</t>
  </si>
  <si>
    <t>😃</t>
  </si>
  <si>
    <t>😶</t>
  </si>
  <si>
    <t xml:space="preserve">Total nouveaux clients </t>
  </si>
  <si>
    <t>Cap AOC &amp; Critères Qualités</t>
  </si>
  <si>
    <r>
      <rPr>
        <sz val="22"/>
        <color theme="9" tint="-0.249977111117893"/>
        <rFont val="Calibri (Corps)"/>
      </rPr>
      <t xml:space="preserve">▲  </t>
    </r>
    <r>
      <rPr>
        <sz val="8"/>
        <color theme="1"/>
        <rFont val="Calibri"/>
        <family val="2"/>
        <scheme val="minor"/>
      </rPr>
      <t xml:space="preserve">tendance </t>
    </r>
    <r>
      <rPr>
        <sz val="18"/>
        <color rgb="FFFF0000"/>
        <rFont val="Calibri (Corps)"/>
      </rPr>
      <t>▼</t>
    </r>
  </si>
  <si>
    <t>avance / retard</t>
  </si>
  <si>
    <t>conformité</t>
  </si>
  <si>
    <t>dont total nouveaux clients particuliers</t>
  </si>
  <si>
    <t>dont total nouveaux clients pros &amp; assimilés</t>
  </si>
  <si>
    <t>solde net global clients</t>
  </si>
  <si>
    <t>Reste à faire annuel</t>
  </si>
  <si>
    <t>taux de conformités EER caisse (%)</t>
  </si>
  <si>
    <t>taux d'êvenements traités (%)</t>
  </si>
  <si>
    <t>▲  tendance ▼</t>
  </si>
  <si>
    <t>SECTEUR</t>
  </si>
  <si>
    <t>Bouscat Centre</t>
  </si>
  <si>
    <t>M Capeyron</t>
  </si>
  <si>
    <t>M Chemin Long</t>
  </si>
  <si>
    <t>M Arlac</t>
  </si>
  <si>
    <t>Pessac centre</t>
  </si>
  <si>
    <t>podium CCM2</t>
  </si>
  <si>
    <t>Podium CCM1</t>
  </si>
  <si>
    <t>podium CCM3</t>
  </si>
  <si>
    <t>plus de 100%</t>
  </si>
  <si>
    <t>moins de 90</t>
  </si>
  <si>
    <t>KPI</t>
  </si>
  <si>
    <t>avance/retard PDM</t>
  </si>
  <si>
    <r>
      <rPr>
        <sz val="10"/>
        <color theme="9" tint="-0.249977111117893"/>
        <rFont val="Calibri"/>
        <family val="2"/>
        <scheme val="minor"/>
      </rPr>
      <t xml:space="preserve">▲  </t>
    </r>
    <r>
      <rPr>
        <sz val="10"/>
        <color theme="1"/>
        <rFont val="Calibri"/>
        <family val="2"/>
        <scheme val="minor"/>
      </rPr>
      <t xml:space="preserve">tendance </t>
    </r>
    <r>
      <rPr>
        <sz val="10"/>
        <color rgb="FFFF0000"/>
        <rFont val="Calibri"/>
        <family val="2"/>
        <scheme val="minor"/>
      </rPr>
      <t>▼</t>
    </r>
  </si>
  <si>
    <t>Podium du mois</t>
  </si>
  <si>
    <t>évaluation des KPI mois</t>
  </si>
  <si>
    <t>évaluation des KPI cumulés</t>
  </si>
  <si>
    <t>Podium du plan de marche</t>
  </si>
  <si>
    <t>{=INDEX($AD$22:$AF$22;EQUIV(GRANDE.VALEUR(($AD23:$AF23)+COLONNE($AD23:$AF23)/1000;AL$4);($AD23:$AF23)+COLONNE($AD23:$AF23)/1000;0))}</t>
  </si>
  <si>
    <t>{=INDEX($H$4:$O$4;EQUIV(GRANDE.VALEUR(($AD5:$AK5)+COLONNE($AD5:$AK5)/1000;AL$4);($AD5:$AK5)+COLONNE($AD5:$AK5)/1000;0))}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</si>
</sst>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scheme val="minor"/>
    </font>
    <font>
      <b/>
      <i/>
      <sz val="10"/>
      <color theme="1"/>
      <name val="Calibri"/>
      <scheme val="minor"/>
    </font>
    <font>
      <sz val="18"/>
      <color theme="9" tint="-0.249977111117893"/>
      <name val="Calibri"/>
      <family val="2"/>
      <scheme val="minor"/>
    </font>
    <font>
      <sz val="20"/>
      <color rgb="FFFF0000"/>
      <name val="Arial"/>
      <family val="2"/>
    </font>
    <font>
      <sz val="22"/>
      <color theme="9" tint="-0.249977111117893"/>
      <name val="Calibri (Corps)"/>
    </font>
    <font>
      <sz val="18"/>
      <color rgb="FFFF0000"/>
      <name val="Calibri (Corps)"/>
    </font>
    <font>
      <sz val="9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222222"/>
      <name val="Calibri"/>
      <scheme val="minor"/>
    </font>
    <font>
      <sz val="10"/>
      <color theme="9" tint="-0.249977111117893"/>
      <name val="Calibri"/>
      <family val="2"/>
      <scheme val="minor"/>
    </font>
    <font>
      <sz val="10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 style="medium">
        <color theme="9" tint="-0.249977111117893"/>
      </left>
      <right/>
      <top/>
      <bottom style="medium">
        <color auto="1"/>
      </bottom>
      <diagonal/>
    </border>
    <border>
      <left style="medium">
        <color theme="9" tint="-0.249977111117893"/>
      </left>
      <right/>
      <top style="medium">
        <color auto="1"/>
      </top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/>
      <diagonal/>
    </border>
    <border>
      <left/>
      <right style="thick">
        <color theme="9" tint="-0.499984740745262"/>
      </right>
      <top style="medium">
        <color theme="9" tint="-0.249977111117893"/>
      </top>
      <bottom style="hair">
        <color theme="1"/>
      </bottom>
      <diagonal/>
    </border>
    <border>
      <left/>
      <right style="thick">
        <color theme="9" tint="-0.499984740745262"/>
      </right>
      <top style="hair">
        <color theme="1"/>
      </top>
      <bottom style="hair">
        <color theme="1"/>
      </bottom>
      <diagonal/>
    </border>
    <border>
      <left/>
      <right style="thick">
        <color theme="9" tint="-0.499984740745262"/>
      </right>
      <top style="hair">
        <color theme="1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thick">
        <color theme="1"/>
      </left>
      <right/>
      <top style="thick">
        <color theme="1"/>
      </top>
      <bottom style="thick">
        <color theme="9" tint="-0.499984740745262"/>
      </bottom>
      <diagonal/>
    </border>
    <border>
      <left/>
      <right style="thick">
        <color theme="1"/>
      </right>
      <top style="thick">
        <color theme="1"/>
      </top>
      <bottom style="thick">
        <color theme="9" tint="-0.499984740745262"/>
      </bottom>
      <diagonal/>
    </border>
    <border>
      <left/>
      <right style="medium">
        <color auto="1"/>
      </right>
      <top style="medium">
        <color auto="1"/>
      </top>
      <bottom style="thick">
        <color theme="9" tint="-0.499984740745262"/>
      </bottom>
      <diagonal/>
    </border>
    <border>
      <left style="medium">
        <color auto="1"/>
      </left>
      <right/>
      <top style="medium">
        <color auto="1"/>
      </top>
      <bottom style="thick">
        <color theme="9" tint="-0.499984740745262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 style="medium">
        <color theme="9" tint="-0.249977111117893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ck">
        <color theme="9" tint="-0.499984740745262"/>
      </bottom>
      <diagonal/>
    </border>
    <border>
      <left style="medium">
        <color auto="1"/>
      </left>
      <right/>
      <top style="medium">
        <color auto="1"/>
      </top>
      <bottom style="hair">
        <color theme="1"/>
      </bottom>
      <diagonal/>
    </border>
    <border>
      <left/>
      <right style="medium">
        <color auto="1"/>
      </right>
      <top style="medium">
        <color auto="1"/>
      </top>
      <bottom style="hair">
        <color theme="1"/>
      </bottom>
      <diagonal/>
    </border>
    <border>
      <left style="medium">
        <color auto="1"/>
      </left>
      <right/>
      <top style="hair">
        <color theme="1"/>
      </top>
      <bottom style="hair">
        <color theme="1"/>
      </bottom>
      <diagonal/>
    </border>
    <border>
      <left/>
      <right style="medium">
        <color auto="1"/>
      </right>
      <top style="hair">
        <color theme="1"/>
      </top>
      <bottom style="hair">
        <color theme="1"/>
      </bottom>
      <diagonal/>
    </border>
    <border>
      <left style="medium">
        <color auto="1"/>
      </left>
      <right/>
      <top style="hair">
        <color theme="1"/>
      </top>
      <bottom style="medium">
        <color auto="1"/>
      </bottom>
      <diagonal/>
    </border>
    <border>
      <left/>
      <right style="medium">
        <color auto="1"/>
      </right>
      <top style="hair">
        <color theme="1"/>
      </top>
      <bottom style="medium">
        <color auto="1"/>
      </bottom>
      <diagonal/>
    </border>
    <border>
      <left style="medium">
        <color auto="1"/>
      </left>
      <right/>
      <top/>
      <bottom style="hair">
        <color theme="1"/>
      </bottom>
      <diagonal/>
    </border>
    <border>
      <left style="medium">
        <color rgb="FF548235"/>
      </left>
      <right/>
      <top/>
      <bottom/>
      <diagonal/>
    </border>
    <border>
      <left style="medium">
        <color rgb="FF548235"/>
      </left>
      <right/>
      <top/>
      <bottom style="medium">
        <color rgb="FF548235"/>
      </bottom>
      <diagonal/>
    </border>
    <border>
      <left style="medium">
        <color theme="9" tint="-0.24994659260841701"/>
      </left>
      <right style="medium">
        <color theme="9" tint="-0.249977111117893"/>
      </right>
      <top style="medium">
        <color theme="9" tint="-0.24994659260841701"/>
      </top>
      <bottom/>
      <diagonal/>
    </border>
    <border>
      <left/>
      <right style="medium">
        <color theme="9" tint="-0.24994659260841701"/>
      </right>
      <top style="medium">
        <color theme="9" tint="-0.24994659260841701"/>
      </top>
      <bottom/>
      <diagonal/>
    </border>
    <border>
      <left style="medium">
        <color theme="9" tint="-0.24994659260841701"/>
      </left>
      <right style="medium">
        <color theme="9" tint="-0.249977111117893"/>
      </right>
      <top/>
      <bottom/>
      <diagonal/>
    </border>
    <border>
      <left/>
      <right style="medium">
        <color theme="9" tint="-0.24994659260841701"/>
      </right>
      <top/>
      <bottom/>
      <diagonal/>
    </border>
    <border>
      <left style="medium">
        <color theme="9" tint="-0.24994659260841701"/>
      </left>
      <right style="medium">
        <color theme="9" tint="-0.249977111117893"/>
      </right>
      <top/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  <border>
      <left style="medium">
        <color theme="9" tint="-0.249977111117893"/>
      </left>
      <right style="medium">
        <color theme="9" tint="-0.24994659260841701"/>
      </right>
      <top/>
      <bottom style="medium">
        <color theme="9" tint="-0.249977111117893"/>
      </bottom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1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Fill="1" applyBorder="1" applyAlignment="1"/>
    <xf numFmtId="0" fontId="3" fillId="0" borderId="0" xfId="0" applyFont="1"/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Fill="1" applyBorder="1" applyAlignment="1">
      <alignment horizontal="center" vertical="center"/>
    </xf>
    <xf numFmtId="10" fontId="3" fillId="0" borderId="0" xfId="0" applyNumberFormat="1" applyFont="1" applyBorder="1" applyAlignment="1">
      <alignment horizontal="left" vertical="center"/>
    </xf>
    <xf numFmtId="10" fontId="3" fillId="0" borderId="0" xfId="0" applyNumberFormat="1" applyFont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9" fontId="3" fillId="0" borderId="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0" fontId="3" fillId="0" borderId="15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left" vertical="center"/>
    </xf>
    <xf numFmtId="10" fontId="3" fillId="0" borderId="0" xfId="0" applyNumberFormat="1" applyFont="1" applyFill="1" applyBorder="1" applyAlignment="1">
      <alignment horizontal="left" vertical="center"/>
    </xf>
    <xf numFmtId="10" fontId="3" fillId="3" borderId="10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3" fillId="2" borderId="14" xfId="0" applyFont="1" applyFill="1" applyBorder="1" applyAlignment="1">
      <alignment horizontal="left" vertical="center"/>
    </xf>
    <xf numFmtId="0" fontId="0" fillId="0" borderId="0" xfId="0" applyFill="1" applyBorder="1"/>
    <xf numFmtId="0" fontId="3" fillId="0" borderId="1" xfId="0" applyFont="1" applyFill="1" applyBorder="1" applyAlignment="1"/>
    <xf numFmtId="0" fontId="3" fillId="0" borderId="1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" fontId="7" fillId="0" borderId="10" xfId="0" applyNumberFormat="1" applyFont="1" applyFill="1" applyBorder="1" applyAlignment="1">
      <alignment horizontal="center" vertical="center" wrapText="1"/>
    </xf>
    <xf numFmtId="164" fontId="7" fillId="0" borderId="10" xfId="0" applyNumberFormat="1" applyFont="1" applyFill="1" applyBorder="1" applyAlignment="1">
      <alignment horizontal="center" vertical="center" wrapText="1"/>
    </xf>
    <xf numFmtId="0" fontId="3" fillId="3" borderId="29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left" vertical="center"/>
    </xf>
    <xf numFmtId="0" fontId="3" fillId="2" borderId="30" xfId="0" applyFont="1" applyFill="1" applyBorder="1" applyAlignment="1">
      <alignment horizontal="left" vertical="center"/>
    </xf>
    <xf numFmtId="0" fontId="3" fillId="4" borderId="10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1" fontId="7" fillId="0" borderId="11" xfId="0" applyNumberFormat="1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left" vertical="center"/>
    </xf>
    <xf numFmtId="0" fontId="3" fillId="0" borderId="21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2" borderId="21" xfId="0" applyFont="1" applyFill="1" applyBorder="1" applyAlignment="1">
      <alignment horizontal="left" vertical="center"/>
    </xf>
    <xf numFmtId="0" fontId="3" fillId="2" borderId="22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32" xfId="0" applyBorder="1"/>
    <xf numFmtId="0" fontId="0" fillId="0" borderId="5" xfId="0" applyBorder="1"/>
    <xf numFmtId="0" fontId="0" fillId="0" borderId="34" xfId="0" applyBorder="1"/>
    <xf numFmtId="0" fontId="0" fillId="0" borderId="35" xfId="0" applyBorder="1"/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164" fontId="3" fillId="0" borderId="32" xfId="0" applyNumberFormat="1" applyFont="1" applyBorder="1" applyAlignment="1">
      <alignment horizontal="center" vertical="center"/>
    </xf>
    <xf numFmtId="164" fontId="3" fillId="0" borderId="33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34" xfId="0" applyFont="1" applyBorder="1" applyAlignment="1">
      <alignment horizontal="left" vertical="center"/>
    </xf>
    <xf numFmtId="164" fontId="3" fillId="0" borderId="35" xfId="0" applyNumberFormat="1" applyFont="1" applyBorder="1" applyAlignment="1">
      <alignment horizontal="center" vertical="center"/>
    </xf>
    <xf numFmtId="164" fontId="3" fillId="0" borderId="36" xfId="0" applyNumberFormat="1" applyFont="1" applyBorder="1" applyAlignment="1">
      <alignment horizontal="center" vertical="center"/>
    </xf>
    <xf numFmtId="0" fontId="3" fillId="0" borderId="32" xfId="0" applyFont="1" applyBorder="1"/>
    <xf numFmtId="0" fontId="0" fillId="0" borderId="33" xfId="0" applyBorder="1"/>
    <xf numFmtId="0" fontId="0" fillId="0" borderId="6" xfId="0" applyBorder="1"/>
    <xf numFmtId="0" fontId="0" fillId="0" borderId="36" xfId="0" applyBorder="1"/>
    <xf numFmtId="0" fontId="3" fillId="0" borderId="6" xfId="0" applyFont="1" applyBorder="1"/>
    <xf numFmtId="0" fontId="3" fillId="0" borderId="35" xfId="0" applyFont="1" applyBorder="1"/>
    <xf numFmtId="0" fontId="0" fillId="5" borderId="1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14" fillId="5" borderId="2" xfId="0" applyFont="1" applyFill="1" applyBorder="1" applyAlignment="1">
      <alignment horizontal="center" vertical="center" wrapText="1"/>
    </xf>
    <xf numFmtId="0" fontId="3" fillId="6" borderId="2" xfId="0" applyFont="1" applyFill="1" applyBorder="1"/>
    <xf numFmtId="0" fontId="3" fillId="0" borderId="0" xfId="0" applyFont="1" applyFill="1"/>
    <xf numFmtId="0" fontId="3" fillId="0" borderId="6" xfId="0" applyFont="1" applyFill="1" applyBorder="1"/>
    <xf numFmtId="0" fontId="16" fillId="0" borderId="5" xfId="0" applyNumberFormat="1" applyFont="1" applyBorder="1"/>
    <xf numFmtId="0" fontId="16" fillId="0" borderId="0" xfId="0" applyNumberFormat="1" applyFont="1" applyBorder="1"/>
    <xf numFmtId="0" fontId="16" fillId="0" borderId="0" xfId="0" applyNumberFormat="1" applyFont="1" applyFill="1" applyBorder="1"/>
    <xf numFmtId="164" fontId="3" fillId="0" borderId="6" xfId="0" applyNumberFormat="1" applyFont="1" applyFill="1" applyBorder="1"/>
    <xf numFmtId="0" fontId="16" fillId="0" borderId="34" xfId="0" applyNumberFormat="1" applyFont="1" applyBorder="1"/>
    <xf numFmtId="0" fontId="0" fillId="0" borderId="35" xfId="0" applyFill="1" applyBorder="1"/>
    <xf numFmtId="0" fontId="16" fillId="0" borderId="35" xfId="0" applyNumberFormat="1" applyFont="1" applyBorder="1"/>
    <xf numFmtId="0" fontId="16" fillId="0" borderId="35" xfId="0" applyNumberFormat="1" applyFont="1" applyFill="1" applyBorder="1"/>
    <xf numFmtId="0" fontId="3" fillId="0" borderId="36" xfId="0" applyFont="1" applyFill="1" applyBorder="1"/>
    <xf numFmtId="0" fontId="16" fillId="0" borderId="6" xfId="0" applyNumberFormat="1" applyFont="1" applyBorder="1"/>
    <xf numFmtId="0" fontId="16" fillId="0" borderId="36" xfId="0" applyNumberFormat="1" applyFont="1" applyBorder="1"/>
    <xf numFmtId="0" fontId="3" fillId="0" borderId="5" xfId="0" applyFont="1" applyBorder="1"/>
    <xf numFmtId="0" fontId="0" fillId="7" borderId="1" xfId="0" applyFill="1" applyBorder="1" applyAlignment="1">
      <alignment wrapText="1"/>
    </xf>
    <xf numFmtId="0" fontId="0" fillId="7" borderId="2" xfId="0" applyFill="1" applyBorder="1" applyAlignment="1">
      <alignment horizontal="left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left" vertical="center" wrapText="1"/>
    </xf>
    <xf numFmtId="0" fontId="14" fillId="7" borderId="2" xfId="0" applyFont="1" applyFill="1" applyBorder="1" applyAlignment="1">
      <alignment horizontal="left" vertical="center" wrapText="1"/>
    </xf>
    <xf numFmtId="0" fontId="14" fillId="6" borderId="2" xfId="0" applyFont="1" applyFill="1" applyBorder="1" applyAlignment="1">
      <alignment horizontal="center" vertical="center" wrapText="1"/>
    </xf>
    <xf numFmtId="0" fontId="16" fillId="0" borderId="4" xfId="0" applyNumberFormat="1" applyFont="1" applyBorder="1"/>
    <xf numFmtId="0" fontId="16" fillId="0" borderId="32" xfId="0" applyNumberFormat="1" applyFont="1" applyBorder="1"/>
    <xf numFmtId="0" fontId="16" fillId="0" borderId="33" xfId="0" applyNumberFormat="1" applyFont="1" applyBorder="1"/>
    <xf numFmtId="0" fontId="3" fillId="0" borderId="3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6" fillId="0" borderId="6" xfId="0" applyFont="1" applyBorder="1"/>
    <xf numFmtId="0" fontId="16" fillId="0" borderId="36" xfId="0" applyFont="1" applyBorder="1"/>
    <xf numFmtId="0" fontId="16" fillId="0" borderId="6" xfId="0" applyNumberFormat="1" applyFont="1" applyFill="1" applyBorder="1"/>
    <xf numFmtId="0" fontId="0" fillId="0" borderId="0" xfId="0" applyFill="1" applyBorder="1" applyAlignment="1">
      <alignment horizontal="center" vertical="center" wrapText="1"/>
    </xf>
    <xf numFmtId="0" fontId="3" fillId="7" borderId="2" xfId="0" applyFont="1" applyFill="1" applyBorder="1"/>
    <xf numFmtId="0" fontId="14" fillId="7" borderId="3" xfId="0" applyFont="1" applyFill="1" applyBorder="1" applyAlignment="1">
      <alignment horizontal="left" vertical="center" wrapText="1"/>
    </xf>
    <xf numFmtId="0" fontId="14" fillId="6" borderId="3" xfId="0" applyFont="1" applyFill="1" applyBorder="1" applyAlignment="1">
      <alignment horizontal="center" vertical="center" wrapText="1"/>
    </xf>
    <xf numFmtId="9" fontId="9" fillId="2" borderId="4" xfId="0" applyNumberFormat="1" applyFont="1" applyFill="1" applyBorder="1" applyAlignment="1">
      <alignment horizontal="left" vertical="center"/>
    </xf>
    <xf numFmtId="9" fontId="9" fillId="2" borderId="32" xfId="0" applyNumberFormat="1" applyFont="1" applyFill="1" applyBorder="1" applyAlignment="1">
      <alignment horizontal="center" vertical="center"/>
    </xf>
    <xf numFmtId="9" fontId="9" fillId="2" borderId="33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49" fontId="3" fillId="2" borderId="35" xfId="0" applyNumberFormat="1" applyFont="1" applyFill="1" applyBorder="1" applyAlignment="1">
      <alignment horizontal="left" vertical="center"/>
    </xf>
    <xf numFmtId="0" fontId="3" fillId="2" borderId="36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164" fontId="3" fillId="0" borderId="39" xfId="0" applyNumberFormat="1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164" fontId="3" fillId="0" borderId="41" xfId="0" applyNumberFormat="1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164" fontId="3" fillId="0" borderId="43" xfId="0" applyNumberFormat="1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164" fontId="3" fillId="9" borderId="33" xfId="0" applyNumberFormat="1" applyFont="1" applyFill="1" applyBorder="1" applyAlignment="1">
      <alignment horizontal="center" vertical="center"/>
    </xf>
    <xf numFmtId="164" fontId="3" fillId="9" borderId="32" xfId="0" applyNumberFormat="1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left" vertical="center"/>
    </xf>
    <xf numFmtId="0" fontId="3" fillId="9" borderId="8" xfId="0" applyFont="1" applyFill="1" applyBorder="1" applyAlignment="1">
      <alignment horizontal="left" vertical="center"/>
    </xf>
    <xf numFmtId="0" fontId="3" fillId="9" borderId="13" xfId="0" applyFont="1" applyFill="1" applyBorder="1" applyAlignment="1">
      <alignment horizontal="left" vertical="center"/>
    </xf>
    <xf numFmtId="0" fontId="3" fillId="9" borderId="15" xfId="0" applyFont="1" applyFill="1" applyBorder="1" applyAlignment="1">
      <alignment horizontal="left" vertical="center"/>
    </xf>
    <xf numFmtId="0" fontId="3" fillId="9" borderId="14" xfId="0" applyFont="1" applyFill="1" applyBorder="1" applyAlignment="1">
      <alignment horizontal="left" vertical="center"/>
    </xf>
    <xf numFmtId="0" fontId="3" fillId="9" borderId="16" xfId="0" applyFont="1" applyFill="1" applyBorder="1" applyAlignment="1">
      <alignment horizontal="left" vertical="center"/>
    </xf>
    <xf numFmtId="164" fontId="3" fillId="9" borderId="0" xfId="0" applyNumberFormat="1" applyFont="1" applyFill="1" applyBorder="1" applyAlignment="1">
      <alignment horizontal="center" vertical="center"/>
    </xf>
    <xf numFmtId="164" fontId="3" fillId="9" borderId="35" xfId="0" applyNumberFormat="1" applyFont="1" applyFill="1" applyBorder="1" applyAlignment="1">
      <alignment horizontal="center" vertical="center"/>
    </xf>
    <xf numFmtId="164" fontId="3" fillId="9" borderId="6" xfId="0" applyNumberFormat="1" applyFont="1" applyFill="1" applyBorder="1" applyAlignment="1">
      <alignment horizontal="center" vertical="center"/>
    </xf>
    <xf numFmtId="164" fontId="3" fillId="9" borderId="36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3" fillId="9" borderId="30" xfId="0" applyFont="1" applyFill="1" applyBorder="1" applyAlignment="1">
      <alignment horizontal="center" vertical="center"/>
    </xf>
    <xf numFmtId="164" fontId="3" fillId="0" borderId="45" xfId="0" applyNumberFormat="1" applyFont="1" applyFill="1" applyBorder="1" applyAlignment="1">
      <alignment horizontal="center" vertical="center"/>
    </xf>
    <xf numFmtId="0" fontId="14" fillId="0" borderId="37" xfId="0" applyFon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15" fillId="0" borderId="46" xfId="0" applyFont="1" applyBorder="1" applyAlignment="1">
      <alignment horizontal="left" vertical="center"/>
    </xf>
    <xf numFmtId="0" fontId="15" fillId="0" borderId="47" xfId="0" applyFont="1" applyBorder="1" applyAlignment="1">
      <alignment horizontal="left" vertical="center"/>
    </xf>
    <xf numFmtId="1" fontId="3" fillId="0" borderId="7" xfId="0" applyNumberFormat="1" applyFont="1" applyBorder="1" applyAlignment="1">
      <alignment horizontal="center" vertical="center"/>
    </xf>
    <xf numFmtId="1" fontId="3" fillId="0" borderId="8" xfId="0" applyNumberFormat="1" applyFont="1" applyBorder="1" applyAlignment="1">
      <alignment horizontal="center" vertical="center"/>
    </xf>
    <xf numFmtId="1" fontId="3" fillId="0" borderId="30" xfId="0" applyNumberFormat="1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" fontId="3" fillId="0" borderId="10" xfId="0" applyNumberFormat="1" applyFont="1" applyFill="1" applyBorder="1" applyAlignment="1">
      <alignment horizontal="center" vertical="center" wrapText="1"/>
    </xf>
    <xf numFmtId="164" fontId="3" fillId="0" borderId="10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15" fillId="0" borderId="4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15" fillId="0" borderId="34" xfId="0" applyFont="1" applyBorder="1" applyAlignment="1">
      <alignment horizontal="left" vertical="center"/>
    </xf>
    <xf numFmtId="0" fontId="3" fillId="5" borderId="1" xfId="0" applyFont="1" applyFill="1" applyBorder="1" applyAlignment="1">
      <alignment wrapText="1"/>
    </xf>
    <xf numFmtId="0" fontId="3" fillId="5" borderId="2" xfId="0" applyFont="1" applyFill="1" applyBorder="1" applyAlignment="1">
      <alignment wrapText="1"/>
    </xf>
    <xf numFmtId="0" fontId="3" fillId="7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center" vertical="center" wrapText="1"/>
    </xf>
    <xf numFmtId="0" fontId="3" fillId="0" borderId="34" xfId="0" applyFont="1" applyBorder="1"/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5" xfId="0" applyFont="1" applyFill="1" applyBorder="1"/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30" xfId="0" applyNumberFormat="1" applyFont="1" applyBorder="1" applyAlignment="1">
      <alignment horizontal="center" vertical="center"/>
    </xf>
    <xf numFmtId="0" fontId="6" fillId="8" borderId="33" xfId="0" applyFont="1" applyFill="1" applyBorder="1" applyAlignment="1"/>
    <xf numFmtId="0" fontId="6" fillId="8" borderId="6" xfId="0" applyFont="1" applyFill="1" applyBorder="1" applyAlignment="1"/>
    <xf numFmtId="0" fontId="6" fillId="8" borderId="36" xfId="0" applyFont="1" applyFill="1" applyBorder="1" applyAlignment="1"/>
    <xf numFmtId="0" fontId="3" fillId="0" borderId="32" xfId="0" applyFont="1" applyFill="1" applyBorder="1"/>
    <xf numFmtId="0" fontId="3" fillId="0" borderId="33" xfId="0" applyFont="1" applyBorder="1"/>
    <xf numFmtId="0" fontId="3" fillId="0" borderId="36" xfId="0" applyFont="1" applyBorder="1"/>
    <xf numFmtId="164" fontId="7" fillId="0" borderId="11" xfId="0" applyNumberFormat="1" applyFont="1" applyFill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0" fillId="0" borderId="54" xfId="0" applyFont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 wrapText="1"/>
    </xf>
    <xf numFmtId="0" fontId="3" fillId="0" borderId="3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3" fillId="0" borderId="17" xfId="0" applyFont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0" fontId="3" fillId="0" borderId="17" xfId="0" applyFont="1" applyBorder="1" applyAlignment="1">
      <alignment horizontal="left"/>
    </xf>
    <xf numFmtId="0" fontId="3" fillId="0" borderId="4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16" fillId="0" borderId="5" xfId="0" applyNumberFormat="1" applyFont="1" applyBorder="1" applyAlignment="1"/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15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colors>
    <mruColors>
      <color rgb="FFE2FF1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12091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12" name="Flèche vers le bas 11"/>
        <xdr:cNvSpPr/>
      </xdr:nvSpPr>
      <xdr:spPr>
        <a:xfrm>
          <a:off x="5085080" y="423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19" name="Flèche vers le bas 18"/>
        <xdr:cNvSpPr/>
      </xdr:nvSpPr>
      <xdr:spPr>
        <a:xfrm>
          <a:off x="4209143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20" name="Flèche vers le bas 19"/>
        <xdr:cNvSpPr/>
      </xdr:nvSpPr>
      <xdr:spPr>
        <a:xfrm>
          <a:off x="3692071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9" name="Flèche vers le haut 8"/>
        <xdr:cNvSpPr/>
      </xdr:nvSpPr>
      <xdr:spPr>
        <a:xfrm flipH="1">
          <a:off x="4212167" y="91016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O116"/>
  <sheetViews>
    <sheetView workbookViewId="0">
      <selection activeCell="P18" sqref="P18"/>
    </sheetView>
  </sheetViews>
  <sheetFormatPr baseColWidth="10" defaultRowHeight="16" x14ac:dyDescent="0.2"/>
  <cols>
    <col min="1" max="1" width="2" style="3" customWidth="1"/>
    <col min="2" max="2" width="39.6640625" style="39" customWidth="1"/>
    <col min="3" max="3" width="6.83203125" style="4" customWidth="1"/>
    <col min="4" max="12" width="6.83203125" style="2" customWidth="1"/>
  </cols>
  <sheetData>
    <row r="1" spans="1:15" ht="17" thickBot="1" x14ac:dyDescent="0.25"/>
    <row r="2" spans="1:15" ht="18" customHeight="1" thickBot="1" x14ac:dyDescent="0.25">
      <c r="I2" s="135" t="s">
        <v>42</v>
      </c>
      <c r="J2" s="136"/>
      <c r="K2" s="136"/>
      <c r="L2" s="137"/>
    </row>
    <row r="3" spans="1:15" ht="18" customHeight="1" thickBot="1" x14ac:dyDescent="0.25">
      <c r="B3" s="166" t="s">
        <v>38</v>
      </c>
      <c r="C3" s="219" t="s">
        <v>37</v>
      </c>
      <c r="D3" s="220"/>
      <c r="E3" s="33"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5" ht="18" customHeight="1" thickBot="1" x14ac:dyDescent="0.25">
      <c r="B4" s="167" t="s">
        <v>58</v>
      </c>
      <c r="C4" s="221" t="s">
        <v>44</v>
      </c>
      <c r="D4" s="222"/>
      <c r="E4" s="33"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5" ht="18" customHeight="1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5" ht="15" customHeight="1" thickBot="1" x14ac:dyDescent="0.25">
      <c r="C6" s="11"/>
      <c r="E6" s="18"/>
      <c r="G6" s="20"/>
    </row>
    <row r="7" spans="1:15" ht="15" customHeight="1" thickBot="1" x14ac:dyDescent="0.25">
      <c r="C7" s="42"/>
      <c r="D7" s="21" t="s">
        <v>10</v>
      </c>
      <c r="E7" s="24"/>
      <c r="G7" s="20"/>
      <c r="L7"/>
    </row>
    <row r="8" spans="1:15" s="7" customFormat="1" ht="37" customHeight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3" t="s">
        <v>40</v>
      </c>
      <c r="G8" s="218"/>
      <c r="H8" s="217" t="s">
        <v>43</v>
      </c>
      <c r="I8" s="218"/>
      <c r="J8" s="23" t="s">
        <v>71</v>
      </c>
      <c r="K8" s="170" t="s">
        <v>87</v>
      </c>
      <c r="M8" s="45"/>
      <c r="N8" s="45"/>
      <c r="O8" s="45"/>
    </row>
    <row r="9" spans="1:15" ht="15" customHeight="1" thickBot="1" x14ac:dyDescent="0.25">
      <c r="B9" s="156" t="s">
        <v>63</v>
      </c>
      <c r="C9" s="61">
        <v>291</v>
      </c>
      <c r="D9" s="25">
        <v>23</v>
      </c>
      <c r="E9" s="145">
        <v>37</v>
      </c>
      <c r="F9" s="148">
        <f>$D9/($E$3*$C9)</f>
        <v>0.9488331415040242</v>
      </c>
      <c r="G9" s="155" t="str">
        <f>IF($F9&gt;=100%,$I$3,IF($F9&gt;=90%,$I$4,$I$5))</f>
        <v>😐</v>
      </c>
      <c r="H9" s="148">
        <f t="shared" ref="H9:H35" si="0">$E9/$C9</f>
        <v>0.12714776632302405</v>
      </c>
      <c r="I9" s="154" t="str">
        <f>IF($H9&gt;=$E$4,$I$3,IF($H9&gt;$E$4*0.9,$I$4,$I$5))</f>
        <v>😶</v>
      </c>
      <c r="J9" s="149">
        <f>$C9-$E9</f>
        <v>254</v>
      </c>
      <c r="K9" s="176">
        <f>$E9-$E$4*$C9</f>
        <v>-9.5600000000000023</v>
      </c>
      <c r="L9"/>
      <c r="M9" s="44"/>
      <c r="N9" s="82"/>
      <c r="O9" s="44"/>
    </row>
    <row r="10" spans="1:15" ht="15" customHeight="1" thickBot="1" x14ac:dyDescent="0.25">
      <c r="B10" s="157" t="s">
        <v>70</v>
      </c>
      <c r="C10" s="61">
        <v>120</v>
      </c>
      <c r="D10" s="25">
        <v>4</v>
      </c>
      <c r="E10" s="145">
        <v>4</v>
      </c>
      <c r="F10" s="150">
        <f t="shared" ref="F10:F34" si="1">$D10/($E$3*$C10)</f>
        <v>0.40016006402561022</v>
      </c>
      <c r="G10" s="16" t="str">
        <f t="shared" ref="G10:G35" si="2">IF($F10&gt;=100%,$I$3,IF($F10&gt;=90%,$I$4,$I$5))</f>
        <v>😶</v>
      </c>
      <c r="H10" s="150">
        <f t="shared" si="0"/>
        <v>3.3333333333333333E-2</v>
      </c>
      <c r="I10" s="144" t="str">
        <f t="shared" ref="I10:I35" si="3">IF($H10&gt;=$E$4,$I$3,IF($H10&gt;$E$4*0.9,$I$4,$I$5))</f>
        <v>😶</v>
      </c>
      <c r="J10" s="151">
        <f t="shared" ref="J10:J35" si="4">$C10-$E10</f>
        <v>116</v>
      </c>
      <c r="K10" s="177">
        <f t="shared" ref="K10:K35" si="5">$E10-$E$4*$C10</f>
        <v>-15.2</v>
      </c>
      <c r="L10"/>
      <c r="M10" s="44"/>
      <c r="N10" s="82"/>
      <c r="O10" s="44"/>
    </row>
    <row r="11" spans="1:15" ht="15" customHeight="1" thickBot="1" x14ac:dyDescent="0.25">
      <c r="B11" s="62" t="s">
        <v>69</v>
      </c>
      <c r="C11" s="61">
        <v>27</v>
      </c>
      <c r="D11" s="25">
        <v>2</v>
      </c>
      <c r="E11" s="145">
        <v>2</v>
      </c>
      <c r="F11" s="150">
        <f t="shared" si="1"/>
        <v>0.88924458672357842</v>
      </c>
      <c r="G11" s="16" t="str">
        <f t="shared" si="2"/>
        <v>😶</v>
      </c>
      <c r="H11" s="150">
        <f t="shared" si="0"/>
        <v>7.407407407407407E-2</v>
      </c>
      <c r="I11" s="144" t="str">
        <f t="shared" si="3"/>
        <v>😶</v>
      </c>
      <c r="J11" s="151">
        <f t="shared" si="4"/>
        <v>25</v>
      </c>
      <c r="K11" s="177">
        <f t="shared" si="5"/>
        <v>-2.3200000000000003</v>
      </c>
      <c r="L11"/>
      <c r="M11" s="44"/>
      <c r="N11" s="82"/>
      <c r="O11" s="44"/>
    </row>
    <row r="12" spans="1:15" ht="15" customHeight="1" thickBot="1" x14ac:dyDescent="0.25">
      <c r="B12" s="63" t="s">
        <v>68</v>
      </c>
      <c r="C12" s="61">
        <f>C9-C11</f>
        <v>264</v>
      </c>
      <c r="D12" s="64">
        <f>D9-D11</f>
        <v>21</v>
      </c>
      <c r="E12" s="146">
        <f>E9-E11</f>
        <v>35</v>
      </c>
      <c r="F12" s="150">
        <f t="shared" si="1"/>
        <v>0.9549274255156609</v>
      </c>
      <c r="G12" s="16" t="str">
        <f t="shared" si="2"/>
        <v>😐</v>
      </c>
      <c r="H12" s="150">
        <f t="shared" si="0"/>
        <v>0.13257575757575757</v>
      </c>
      <c r="I12" s="144" t="str">
        <f t="shared" si="3"/>
        <v>😶</v>
      </c>
      <c r="J12" s="151">
        <f t="shared" si="4"/>
        <v>229</v>
      </c>
      <c r="K12" s="177">
        <f t="shared" si="5"/>
        <v>-7.240000000000002</v>
      </c>
      <c r="L12"/>
      <c r="M12" s="44"/>
      <c r="N12" s="82"/>
      <c r="O12" s="44"/>
    </row>
    <row r="13" spans="1:15" ht="15" customHeight="1" thickBot="1" x14ac:dyDescent="0.25">
      <c r="B13" s="31" t="s">
        <v>19</v>
      </c>
      <c r="C13" s="43">
        <v>1500</v>
      </c>
      <c r="D13" s="25">
        <v>-682</v>
      </c>
      <c r="E13" s="145">
        <v>145</v>
      </c>
      <c r="F13" s="150">
        <f t="shared" si="1"/>
        <v>-5.4581832733093236</v>
      </c>
      <c r="G13" s="16" t="str">
        <f t="shared" si="2"/>
        <v>😶</v>
      </c>
      <c r="H13" s="150">
        <f t="shared" si="0"/>
        <v>9.6666666666666665E-2</v>
      </c>
      <c r="I13" s="144" t="str">
        <f t="shared" si="3"/>
        <v>😶</v>
      </c>
      <c r="J13" s="151">
        <f t="shared" si="4"/>
        <v>1355</v>
      </c>
      <c r="K13" s="177">
        <f t="shared" si="5"/>
        <v>-95</v>
      </c>
      <c r="L13"/>
      <c r="M13" s="44"/>
      <c r="N13" s="82"/>
      <c r="O13" s="44"/>
    </row>
    <row r="14" spans="1:15" ht="15" customHeight="1" thickBot="1" x14ac:dyDescent="0.25">
      <c r="B14" s="31" t="s">
        <v>20</v>
      </c>
      <c r="C14" s="43">
        <v>154</v>
      </c>
      <c r="D14" s="25">
        <v>95</v>
      </c>
      <c r="E14" s="145">
        <v>2</v>
      </c>
      <c r="F14" s="150">
        <f t="shared" si="1"/>
        <v>7.4055596264479817</v>
      </c>
      <c r="G14" s="16" t="str">
        <f t="shared" si="2"/>
        <v>😃</v>
      </c>
      <c r="H14" s="150">
        <f t="shared" si="0"/>
        <v>1.2987012987012988E-2</v>
      </c>
      <c r="I14" s="144" t="str">
        <f t="shared" si="3"/>
        <v>😶</v>
      </c>
      <c r="J14" s="151">
        <f t="shared" si="4"/>
        <v>152</v>
      </c>
      <c r="K14" s="177">
        <f t="shared" si="5"/>
        <v>-22.64</v>
      </c>
      <c r="L14"/>
      <c r="M14" s="44"/>
      <c r="N14" s="82"/>
      <c r="O14" s="44"/>
    </row>
    <row r="15" spans="1:15" ht="15" customHeight="1" thickBot="1" x14ac:dyDescent="0.25">
      <c r="B15" s="31" t="s">
        <v>21</v>
      </c>
      <c r="C15" s="43">
        <v>162</v>
      </c>
      <c r="D15" s="25">
        <v>167</v>
      </c>
      <c r="E15" s="145">
        <v>51</v>
      </c>
      <c r="F15" s="150">
        <f t="shared" si="1"/>
        <v>12.375320498569797</v>
      </c>
      <c r="G15" s="16" t="str">
        <f t="shared" si="2"/>
        <v>😃</v>
      </c>
      <c r="H15" s="150">
        <f t="shared" si="0"/>
        <v>0.31481481481481483</v>
      </c>
      <c r="I15" s="144" t="str">
        <f t="shared" si="3"/>
        <v>😃</v>
      </c>
      <c r="J15" s="151">
        <f t="shared" si="4"/>
        <v>111</v>
      </c>
      <c r="K15" s="177">
        <f t="shared" si="5"/>
        <v>25.08</v>
      </c>
      <c r="L15"/>
      <c r="M15" s="44"/>
      <c r="N15" s="82"/>
      <c r="O15" s="44"/>
    </row>
    <row r="16" spans="1:15" ht="15" customHeight="1" thickBot="1" x14ac:dyDescent="0.25">
      <c r="B16" s="158" t="s">
        <v>22</v>
      </c>
      <c r="C16" s="43">
        <v>1816</v>
      </c>
      <c r="D16" s="25">
        <v>-420</v>
      </c>
      <c r="E16" s="145">
        <v>198</v>
      </c>
      <c r="F16" s="150">
        <f t="shared" si="1"/>
        <v>-2.7764409728649171</v>
      </c>
      <c r="G16" s="162" t="str">
        <f t="shared" si="2"/>
        <v>😶</v>
      </c>
      <c r="H16" s="150">
        <f t="shared" si="0"/>
        <v>0.10903083700440529</v>
      </c>
      <c r="I16" s="164" t="str">
        <f t="shared" si="3"/>
        <v>😶</v>
      </c>
      <c r="J16" s="151">
        <f t="shared" si="4"/>
        <v>1618</v>
      </c>
      <c r="K16" s="177">
        <f t="shared" si="5"/>
        <v>-92.56</v>
      </c>
      <c r="L16"/>
      <c r="M16" s="44"/>
      <c r="N16" s="82"/>
      <c r="O16" s="44"/>
    </row>
    <row r="17" spans="1:15" ht="15" customHeight="1" thickBot="1" x14ac:dyDescent="0.25">
      <c r="B17" s="31" t="s">
        <v>23</v>
      </c>
      <c r="C17" s="43">
        <v>47</v>
      </c>
      <c r="D17" s="25">
        <v>20</v>
      </c>
      <c r="E17" s="145">
        <v>10</v>
      </c>
      <c r="F17" s="150">
        <f t="shared" si="1"/>
        <v>5.1084263492631097</v>
      </c>
      <c r="G17" s="16" t="str">
        <f t="shared" si="2"/>
        <v>😃</v>
      </c>
      <c r="H17" s="150">
        <f t="shared" si="0"/>
        <v>0.21276595744680851</v>
      </c>
      <c r="I17" s="144" t="str">
        <f t="shared" si="3"/>
        <v>😃</v>
      </c>
      <c r="J17" s="151">
        <f t="shared" si="4"/>
        <v>37</v>
      </c>
      <c r="K17" s="177">
        <f t="shared" si="5"/>
        <v>2.4799999999999995</v>
      </c>
      <c r="L17"/>
      <c r="M17" s="44"/>
      <c r="N17" s="82"/>
      <c r="O17" s="44"/>
    </row>
    <row r="18" spans="1:15" ht="15" customHeight="1" thickBot="1" x14ac:dyDescent="0.25">
      <c r="B18" s="31" t="s">
        <v>0</v>
      </c>
      <c r="C18" s="43">
        <v>5</v>
      </c>
      <c r="D18" s="25">
        <v>0</v>
      </c>
      <c r="E18" s="145">
        <v>1</v>
      </c>
      <c r="F18" s="150">
        <f t="shared" si="1"/>
        <v>0</v>
      </c>
      <c r="G18" s="16" t="str">
        <f t="shared" si="2"/>
        <v>😶</v>
      </c>
      <c r="H18" s="150">
        <f t="shared" si="0"/>
        <v>0.2</v>
      </c>
      <c r="I18" s="144" t="str">
        <f t="shared" si="3"/>
        <v>😃</v>
      </c>
      <c r="J18" s="151">
        <f t="shared" si="4"/>
        <v>4</v>
      </c>
      <c r="K18" s="177">
        <f t="shared" si="5"/>
        <v>0.19999999999999996</v>
      </c>
      <c r="L18"/>
      <c r="M18" s="44"/>
      <c r="N18" s="8"/>
      <c r="O18" s="44"/>
    </row>
    <row r="19" spans="1:15" ht="15" customHeight="1" thickBot="1" x14ac:dyDescent="0.25">
      <c r="B19" s="31" t="s">
        <v>1</v>
      </c>
      <c r="C19" s="43">
        <v>125</v>
      </c>
      <c r="D19" s="25">
        <v>4</v>
      </c>
      <c r="E19" s="145">
        <v>12</v>
      </c>
      <c r="F19" s="150">
        <f t="shared" si="1"/>
        <v>0.38415366146458585</v>
      </c>
      <c r="G19" s="16" t="str">
        <f t="shared" si="2"/>
        <v>😶</v>
      </c>
      <c r="H19" s="150">
        <f t="shared" si="0"/>
        <v>9.6000000000000002E-2</v>
      </c>
      <c r="I19" s="144" t="str">
        <f t="shared" si="3"/>
        <v>😶</v>
      </c>
      <c r="J19" s="151">
        <f t="shared" si="4"/>
        <v>113</v>
      </c>
      <c r="K19" s="177">
        <f t="shared" si="5"/>
        <v>-8</v>
      </c>
      <c r="L19"/>
      <c r="M19" s="44"/>
      <c r="N19" s="8"/>
      <c r="O19" s="44"/>
    </row>
    <row r="20" spans="1:15" ht="15" customHeight="1" thickBot="1" x14ac:dyDescent="0.25">
      <c r="B20" s="158" t="s">
        <v>2</v>
      </c>
      <c r="C20" s="43">
        <v>59</v>
      </c>
      <c r="D20" s="25">
        <v>2</v>
      </c>
      <c r="E20" s="145">
        <v>8</v>
      </c>
      <c r="F20" s="150">
        <f t="shared" si="1"/>
        <v>0.40694243799214602</v>
      </c>
      <c r="G20" s="162" t="str">
        <f t="shared" si="2"/>
        <v>😶</v>
      </c>
      <c r="H20" s="150">
        <f t="shared" si="0"/>
        <v>0.13559322033898305</v>
      </c>
      <c r="I20" s="164" t="str">
        <f t="shared" si="3"/>
        <v>😶</v>
      </c>
      <c r="J20" s="151">
        <f t="shared" si="4"/>
        <v>51</v>
      </c>
      <c r="K20" s="177">
        <f t="shared" si="5"/>
        <v>-1.4399999999999995</v>
      </c>
      <c r="L20"/>
      <c r="M20" s="44"/>
      <c r="N20" s="8"/>
      <c r="O20" s="44"/>
    </row>
    <row r="21" spans="1:15" ht="15" customHeight="1" thickBot="1" x14ac:dyDescent="0.25">
      <c r="B21" s="48" t="s">
        <v>3</v>
      </c>
      <c r="C21" s="43">
        <v>70</v>
      </c>
      <c r="D21" s="25">
        <v>5</v>
      </c>
      <c r="E21" s="145">
        <v>9</v>
      </c>
      <c r="F21" s="150">
        <f t="shared" si="1"/>
        <v>0.85748585148345058</v>
      </c>
      <c r="G21" s="16" t="str">
        <f t="shared" si="2"/>
        <v>😶</v>
      </c>
      <c r="H21" s="150">
        <f t="shared" si="0"/>
        <v>0.12857142857142856</v>
      </c>
      <c r="I21" s="144" t="str">
        <f t="shared" si="3"/>
        <v>😶</v>
      </c>
      <c r="J21" s="151">
        <f t="shared" si="4"/>
        <v>61</v>
      </c>
      <c r="K21" s="177">
        <f t="shared" si="5"/>
        <v>-2.2000000000000011</v>
      </c>
      <c r="L21"/>
      <c r="M21" s="44"/>
      <c r="N21" s="8"/>
      <c r="O21" s="44"/>
    </row>
    <row r="22" spans="1:15" ht="15" customHeight="1" thickBot="1" x14ac:dyDescent="0.25">
      <c r="B22" s="159" t="s">
        <v>24</v>
      </c>
      <c r="C22" s="43">
        <v>1194</v>
      </c>
      <c r="D22" s="25">
        <v>64</v>
      </c>
      <c r="E22" s="145">
        <v>91</v>
      </c>
      <c r="F22" s="150">
        <f t="shared" si="1"/>
        <v>0.64347346978992603</v>
      </c>
      <c r="G22" s="162" t="str">
        <f t="shared" si="2"/>
        <v>😶</v>
      </c>
      <c r="H22" s="150">
        <f t="shared" si="0"/>
        <v>7.6214405360134005E-2</v>
      </c>
      <c r="I22" s="164" t="str">
        <f t="shared" si="3"/>
        <v>😶</v>
      </c>
      <c r="J22" s="151">
        <f t="shared" si="4"/>
        <v>1103</v>
      </c>
      <c r="K22" s="177">
        <f t="shared" si="5"/>
        <v>-100.03999999999999</v>
      </c>
      <c r="L22"/>
      <c r="M22" s="44"/>
      <c r="N22" s="8"/>
      <c r="O22" s="44"/>
    </row>
    <row r="23" spans="1:15" ht="15" customHeight="1" thickBot="1" x14ac:dyDescent="0.25">
      <c r="B23" s="158" t="s">
        <v>25</v>
      </c>
      <c r="C23" s="43">
        <v>143</v>
      </c>
      <c r="D23" s="25">
        <v>0</v>
      </c>
      <c r="E23" s="14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151">
        <f t="shared" si="4"/>
        <v>143</v>
      </c>
      <c r="K23" s="177">
        <f t="shared" si="5"/>
        <v>-22.88</v>
      </c>
      <c r="L23"/>
      <c r="M23" s="44"/>
      <c r="N23" s="44"/>
      <c r="O23" s="44"/>
    </row>
    <row r="24" spans="1:15" ht="15" customHeight="1" thickBot="1" x14ac:dyDescent="0.25">
      <c r="B24" s="40" t="s">
        <v>26</v>
      </c>
      <c r="C24" s="43">
        <v>80</v>
      </c>
      <c r="D24" s="25">
        <v>0</v>
      </c>
      <c r="E24" s="14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151">
        <f t="shared" si="4"/>
        <v>80</v>
      </c>
      <c r="K24" s="177">
        <f t="shared" si="5"/>
        <v>-12.8</v>
      </c>
      <c r="L24" s="13"/>
      <c r="M24" s="44"/>
      <c r="N24" s="44"/>
      <c r="O24" s="44"/>
    </row>
    <row r="25" spans="1:15" ht="15" customHeight="1" thickBot="1" x14ac:dyDescent="0.25">
      <c r="B25" s="30" t="s">
        <v>27</v>
      </c>
      <c r="C25" s="43">
        <v>1306</v>
      </c>
      <c r="D25" s="25">
        <v>54</v>
      </c>
      <c r="E25" s="145">
        <v>163</v>
      </c>
      <c r="F25" s="150">
        <f t="shared" si="1"/>
        <v>0.49637006410527457</v>
      </c>
      <c r="G25" s="16" t="str">
        <f t="shared" si="2"/>
        <v>😶</v>
      </c>
      <c r="H25" s="150">
        <f t="shared" si="0"/>
        <v>0.12480857580398162</v>
      </c>
      <c r="I25" s="144" t="str">
        <f t="shared" si="3"/>
        <v>😶</v>
      </c>
      <c r="J25" s="151">
        <f t="shared" si="4"/>
        <v>1143</v>
      </c>
      <c r="K25" s="177">
        <f t="shared" si="5"/>
        <v>-45.960000000000008</v>
      </c>
      <c r="L25" s="13"/>
      <c r="M25" s="44"/>
      <c r="N25" s="44"/>
      <c r="O25" s="44"/>
    </row>
    <row r="26" spans="1:15" s="6" customFormat="1" ht="15" customHeight="1" thickBot="1" x14ac:dyDescent="0.25">
      <c r="A26" s="4"/>
      <c r="B26" s="31" t="s">
        <v>28</v>
      </c>
      <c r="C26" s="43">
        <v>244</v>
      </c>
      <c r="D26" s="25">
        <v>5</v>
      </c>
      <c r="E26" s="145">
        <v>14</v>
      </c>
      <c r="F26" s="150">
        <f t="shared" si="1"/>
        <v>0.24600003936000631</v>
      </c>
      <c r="G26" s="16" t="str">
        <f t="shared" si="2"/>
        <v>😶</v>
      </c>
      <c r="H26" s="150">
        <f t="shared" si="0"/>
        <v>5.737704918032787E-2</v>
      </c>
      <c r="I26" s="144" t="str">
        <f t="shared" si="3"/>
        <v>😶</v>
      </c>
      <c r="J26" s="151">
        <f t="shared" si="4"/>
        <v>230</v>
      </c>
      <c r="K26" s="177">
        <f t="shared" si="5"/>
        <v>-25.04</v>
      </c>
      <c r="L26" s="14"/>
    </row>
    <row r="27" spans="1:15" ht="15" customHeight="1" thickBot="1" x14ac:dyDescent="0.25">
      <c r="B27" s="158" t="s">
        <v>30</v>
      </c>
      <c r="C27" s="43">
        <v>1550</v>
      </c>
      <c r="D27" s="25">
        <f>SUM(D25:D26)</f>
        <v>59</v>
      </c>
      <c r="E27" s="145">
        <f>SUM(E25:E26)</f>
        <v>177</v>
      </c>
      <c r="F27" s="150">
        <f t="shared" si="1"/>
        <v>0.45695697633892263</v>
      </c>
      <c r="G27" s="162" t="str">
        <f t="shared" si="2"/>
        <v>😶</v>
      </c>
      <c r="H27" s="150">
        <f t="shared" si="0"/>
        <v>0.11419354838709678</v>
      </c>
      <c r="I27" s="164" t="str">
        <f t="shared" si="3"/>
        <v>😶</v>
      </c>
      <c r="J27" s="151">
        <f t="shared" si="4"/>
        <v>1373</v>
      </c>
      <c r="K27" s="177">
        <f t="shared" si="5"/>
        <v>-71</v>
      </c>
      <c r="L27" s="13"/>
    </row>
    <row r="28" spans="1:15" ht="15" customHeight="1" thickBot="1" x14ac:dyDescent="0.25">
      <c r="B28" s="31" t="s">
        <v>29</v>
      </c>
      <c r="C28" s="43">
        <v>11234</v>
      </c>
      <c r="D28" s="25">
        <v>1107</v>
      </c>
      <c r="E28" s="145">
        <v>1916</v>
      </c>
      <c r="F28" s="150">
        <f t="shared" si="1"/>
        <v>1.1829549337983369</v>
      </c>
      <c r="G28" s="16" t="str">
        <f t="shared" si="2"/>
        <v>😃</v>
      </c>
      <c r="H28" s="150">
        <f t="shared" si="0"/>
        <v>0.1705536763396831</v>
      </c>
      <c r="I28" s="144" t="str">
        <f t="shared" si="3"/>
        <v>😃</v>
      </c>
      <c r="J28" s="151">
        <f t="shared" si="4"/>
        <v>9318</v>
      </c>
      <c r="K28" s="177">
        <f t="shared" si="5"/>
        <v>118.55999999999995</v>
      </c>
      <c r="L28" s="13"/>
    </row>
    <row r="29" spans="1:15" ht="15" customHeight="1" thickBot="1" x14ac:dyDescent="0.25">
      <c r="B29" s="158" t="s">
        <v>31</v>
      </c>
      <c r="C29" s="43">
        <v>1373</v>
      </c>
      <c r="D29" s="25">
        <v>0</v>
      </c>
      <c r="E29" s="145">
        <v>0</v>
      </c>
      <c r="F29" s="150">
        <f t="shared" si="1"/>
        <v>0</v>
      </c>
      <c r="G29" s="162" t="str">
        <f t="shared" si="2"/>
        <v>😶</v>
      </c>
      <c r="H29" s="150">
        <f t="shared" si="0"/>
        <v>0</v>
      </c>
      <c r="I29" s="164" t="str">
        <f t="shared" si="3"/>
        <v>😶</v>
      </c>
      <c r="J29" s="151">
        <f t="shared" si="4"/>
        <v>1373</v>
      </c>
      <c r="K29" s="177">
        <f t="shared" si="5"/>
        <v>-219.68</v>
      </c>
      <c r="L29" s="13"/>
    </row>
    <row r="30" spans="1:15" ht="15" customHeight="1" thickBot="1" x14ac:dyDescent="0.25">
      <c r="B30" s="160" t="s">
        <v>32</v>
      </c>
      <c r="C30" s="43">
        <v>110</v>
      </c>
      <c r="D30" s="25">
        <v>0</v>
      </c>
      <c r="E30" s="145">
        <v>0</v>
      </c>
      <c r="F30" s="150">
        <f t="shared" si="1"/>
        <v>0</v>
      </c>
      <c r="G30" s="162" t="str">
        <f t="shared" si="2"/>
        <v>😶</v>
      </c>
      <c r="H30" s="150">
        <f t="shared" si="0"/>
        <v>0</v>
      </c>
      <c r="I30" s="164" t="str">
        <f t="shared" si="3"/>
        <v>😶</v>
      </c>
      <c r="J30" s="151">
        <f t="shared" si="4"/>
        <v>110</v>
      </c>
      <c r="K30" s="177">
        <f t="shared" si="5"/>
        <v>-17.600000000000001</v>
      </c>
      <c r="L30" s="13"/>
    </row>
    <row r="31" spans="1:15" ht="15" customHeight="1" thickBot="1" x14ac:dyDescent="0.25">
      <c r="B31" s="159" t="s">
        <v>4</v>
      </c>
      <c r="C31" s="43">
        <v>168</v>
      </c>
      <c r="D31" s="25">
        <v>8</v>
      </c>
      <c r="E31" s="145">
        <v>18</v>
      </c>
      <c r="F31" s="150">
        <f t="shared" si="1"/>
        <v>0.57165723432230031</v>
      </c>
      <c r="G31" s="162" t="str">
        <f t="shared" si="2"/>
        <v>😶</v>
      </c>
      <c r="H31" s="150">
        <f t="shared" si="0"/>
        <v>0.10714285714285714</v>
      </c>
      <c r="I31" s="164" t="str">
        <f t="shared" si="3"/>
        <v>😶</v>
      </c>
      <c r="J31" s="151">
        <f t="shared" si="4"/>
        <v>150</v>
      </c>
      <c r="K31" s="177">
        <f t="shared" si="5"/>
        <v>-8.879999999999999</v>
      </c>
      <c r="L31" s="13"/>
    </row>
    <row r="32" spans="1:15" ht="15" customHeight="1" thickBot="1" x14ac:dyDescent="0.25">
      <c r="B32" s="158" t="s">
        <v>5</v>
      </c>
      <c r="C32" s="43">
        <v>115</v>
      </c>
      <c r="D32" s="25">
        <v>10</v>
      </c>
      <c r="E32" s="145">
        <v>16</v>
      </c>
      <c r="F32" s="150">
        <f t="shared" si="1"/>
        <v>1.0438958191972443</v>
      </c>
      <c r="G32" s="162" t="str">
        <f t="shared" si="2"/>
        <v>😃</v>
      </c>
      <c r="H32" s="150">
        <f t="shared" si="0"/>
        <v>0.1391304347826087</v>
      </c>
      <c r="I32" s="164" t="str">
        <f t="shared" si="3"/>
        <v>😶</v>
      </c>
      <c r="J32" s="151">
        <f t="shared" si="4"/>
        <v>99</v>
      </c>
      <c r="K32" s="177">
        <f t="shared" si="5"/>
        <v>-2.4000000000000021</v>
      </c>
      <c r="L32" s="13"/>
    </row>
    <row r="33" spans="2:12" ht="15" customHeight="1" thickBot="1" x14ac:dyDescent="0.25">
      <c r="B33" s="158" t="s">
        <v>6</v>
      </c>
      <c r="C33" s="43">
        <v>30</v>
      </c>
      <c r="D33" s="25">
        <v>5</v>
      </c>
      <c r="E33" s="145">
        <v>6</v>
      </c>
      <c r="F33" s="150">
        <f t="shared" si="1"/>
        <v>2.0008003201280511</v>
      </c>
      <c r="G33" s="162" t="str">
        <f t="shared" si="2"/>
        <v>😃</v>
      </c>
      <c r="H33" s="150">
        <f t="shared" si="0"/>
        <v>0.2</v>
      </c>
      <c r="I33" s="164" t="str">
        <f t="shared" si="3"/>
        <v>😃</v>
      </c>
      <c r="J33" s="151">
        <f t="shared" si="4"/>
        <v>24</v>
      </c>
      <c r="K33" s="177">
        <f t="shared" si="5"/>
        <v>1.2000000000000002</v>
      </c>
      <c r="L33" s="13"/>
    </row>
    <row r="34" spans="2:12" ht="15" customHeight="1" thickBot="1" x14ac:dyDescent="0.25">
      <c r="B34" s="158" t="s">
        <v>8</v>
      </c>
      <c r="C34" s="46">
        <v>8</v>
      </c>
      <c r="D34" s="47">
        <v>1</v>
      </c>
      <c r="E34" s="147">
        <v>1</v>
      </c>
      <c r="F34" s="150">
        <f t="shared" si="1"/>
        <v>1.5006002400960385</v>
      </c>
      <c r="G34" s="162" t="str">
        <f t="shared" si="2"/>
        <v>😃</v>
      </c>
      <c r="H34" s="150">
        <f t="shared" si="0"/>
        <v>0.125</v>
      </c>
      <c r="I34" s="164" t="str">
        <f t="shared" si="3"/>
        <v>😶</v>
      </c>
      <c r="J34" s="151">
        <f t="shared" si="4"/>
        <v>7</v>
      </c>
      <c r="K34" s="177">
        <f t="shared" si="5"/>
        <v>-0.28000000000000003</v>
      </c>
      <c r="L34" s="13"/>
    </row>
    <row r="35" spans="2:12" ht="15" customHeight="1" thickBot="1" x14ac:dyDescent="0.25">
      <c r="B35" s="161" t="s">
        <v>7</v>
      </c>
      <c r="C35" s="43">
        <v>128</v>
      </c>
      <c r="D35" s="25">
        <v>12</v>
      </c>
      <c r="E35" s="145">
        <v>25</v>
      </c>
      <c r="F35" s="152">
        <f>$D35/($E$3*$C35)</f>
        <v>1.1254501800720289</v>
      </c>
      <c r="G35" s="163" t="str">
        <f t="shared" si="2"/>
        <v>😃</v>
      </c>
      <c r="H35" s="152">
        <f t="shared" si="0"/>
        <v>0.1953125</v>
      </c>
      <c r="I35" s="165" t="str">
        <f t="shared" si="3"/>
        <v>😃</v>
      </c>
      <c r="J35" s="153">
        <f t="shared" si="4"/>
        <v>103</v>
      </c>
      <c r="K35" s="178">
        <f t="shared" si="5"/>
        <v>4.5199999999999996</v>
      </c>
      <c r="L35" s="13"/>
    </row>
    <row r="36" spans="2:12" ht="15" customHeight="1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0" customHeight="1" thickBot="1" x14ac:dyDescent="0.25">
      <c r="B37" s="49" t="s">
        <v>64</v>
      </c>
      <c r="C37" s="50"/>
      <c r="D37" s="51"/>
      <c r="E37" s="52"/>
      <c r="F37" s="53" t="s">
        <v>65</v>
      </c>
      <c r="G37" s="68" t="s">
        <v>66</v>
      </c>
      <c r="H37" s="209" t="s">
        <v>67</v>
      </c>
    </row>
    <row r="38" spans="2:12" ht="15" customHeight="1" x14ac:dyDescent="0.2">
      <c r="B38" s="71" t="s">
        <v>12</v>
      </c>
      <c r="C38" s="70">
        <v>87</v>
      </c>
      <c r="D38" s="26">
        <v>75.099999999999994</v>
      </c>
      <c r="E38" s="55">
        <v>75.900000000000006</v>
      </c>
      <c r="F38" s="65" t="str">
        <f>IF($D38&gt;=$E38,"▲","▼")</f>
        <v>▼</v>
      </c>
      <c r="G38" s="210">
        <f>$E38-$C38</f>
        <v>-11.099999999999994</v>
      </c>
      <c r="H38" s="211" t="str">
        <f xml:space="preserve"> IF($G38&gt;=0,$I$3,$I$5)</f>
        <v>😶</v>
      </c>
    </row>
    <row r="39" spans="2:12" ht="12" customHeight="1" x14ac:dyDescent="0.2">
      <c r="B39" s="72" t="s">
        <v>13</v>
      </c>
      <c r="C39" s="70">
        <v>80</v>
      </c>
      <c r="D39" s="26">
        <v>57.6</v>
      </c>
      <c r="E39" s="55">
        <v>55.7</v>
      </c>
      <c r="F39" s="66" t="str">
        <f t="shared" ref="F39:F48" si="6">IF($D39&gt;=$E39,"▲","▼")</f>
        <v>▲</v>
      </c>
      <c r="G39" s="212">
        <f t="shared" ref="G39:G48" si="7">$E39-$C39</f>
        <v>-24.299999999999997</v>
      </c>
      <c r="H39" s="213" t="str">
        <f t="shared" ref="H39:H48" si="8" xml:space="preserve"> IF($G39&gt;=0,$I$3,$I$5)</f>
        <v>😶</v>
      </c>
    </row>
    <row r="40" spans="2:12" ht="12" customHeight="1" x14ac:dyDescent="0.2">
      <c r="B40" s="72" t="s">
        <v>17</v>
      </c>
      <c r="C40" s="70">
        <v>10</v>
      </c>
      <c r="D40" s="26">
        <v>0</v>
      </c>
      <c r="E40" s="55">
        <v>0</v>
      </c>
      <c r="F40" s="66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ht="12" customHeight="1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66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ht="12" customHeight="1" x14ac:dyDescent="0.2">
      <c r="B42" s="72" t="s">
        <v>14</v>
      </c>
      <c r="C42" s="70">
        <v>87</v>
      </c>
      <c r="D42" s="26">
        <v>76.599999999999994</v>
      </c>
      <c r="E42" s="55">
        <v>77.3</v>
      </c>
      <c r="F42" s="66" t="str">
        <f t="shared" si="6"/>
        <v>▼</v>
      </c>
      <c r="G42" s="212">
        <f t="shared" si="7"/>
        <v>-9.7000000000000028</v>
      </c>
      <c r="H42" s="213" t="str">
        <f t="shared" si="8"/>
        <v>😶</v>
      </c>
    </row>
    <row r="43" spans="2:12" ht="12" customHeight="1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66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ht="12" customHeight="1" x14ac:dyDescent="0.2">
      <c r="B44" s="72" t="s">
        <v>18</v>
      </c>
      <c r="C44" s="70">
        <v>85</v>
      </c>
      <c r="D44" s="26">
        <v>50</v>
      </c>
      <c r="E44" s="55">
        <v>91.7</v>
      </c>
      <c r="F44" s="66" t="str">
        <f t="shared" si="6"/>
        <v>▼</v>
      </c>
      <c r="G44" s="212">
        <f t="shared" si="7"/>
        <v>6.7000000000000028</v>
      </c>
      <c r="H44" s="213" t="str">
        <f t="shared" si="8"/>
        <v>😃</v>
      </c>
    </row>
    <row r="45" spans="2:12" ht="12" customHeight="1" x14ac:dyDescent="0.2">
      <c r="B45" s="74" t="s">
        <v>15</v>
      </c>
      <c r="C45" s="70">
        <v>65</v>
      </c>
      <c r="D45" s="26">
        <v>1</v>
      </c>
      <c r="E45" s="55">
        <v>1</v>
      </c>
      <c r="F45" s="66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ht="12" customHeight="1" x14ac:dyDescent="0.2">
      <c r="B46" s="74" t="s">
        <v>73</v>
      </c>
      <c r="C46" s="70">
        <v>40</v>
      </c>
      <c r="D46" s="26">
        <v>85</v>
      </c>
      <c r="E46" s="55">
        <v>85</v>
      </c>
      <c r="F46" s="66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ht="12" customHeight="1" x14ac:dyDescent="0.2">
      <c r="B47" s="74" t="s">
        <v>16</v>
      </c>
      <c r="C47" s="70">
        <v>55</v>
      </c>
      <c r="D47" s="26">
        <v>30</v>
      </c>
      <c r="E47" s="55">
        <v>15</v>
      </c>
      <c r="F47" s="66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2" customHeight="1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67" t="str">
        <f t="shared" si="6"/>
        <v>▼</v>
      </c>
      <c r="G48" s="214">
        <f t="shared" si="7"/>
        <v>56</v>
      </c>
      <c r="H48" s="215" t="str">
        <f t="shared" si="8"/>
        <v>😃</v>
      </c>
    </row>
    <row r="49" spans="2:9" ht="12" customHeight="1" x14ac:dyDescent="0.2"/>
    <row r="50" spans="2:9" ht="12" customHeight="1" x14ac:dyDescent="0.2">
      <c r="B50" s="8"/>
      <c r="C50" s="11"/>
      <c r="D50" s="5"/>
      <c r="E50" s="5"/>
      <c r="F50" s="5"/>
      <c r="G50" s="5"/>
      <c r="H50" s="5"/>
      <c r="I50" s="5"/>
    </row>
    <row r="51" spans="2:9" ht="12" customHeight="1" x14ac:dyDescent="0.2">
      <c r="B51" s="8"/>
      <c r="C51" s="11"/>
      <c r="D51" s="5"/>
      <c r="E51" s="5"/>
      <c r="F51" s="5"/>
      <c r="G51" s="5"/>
      <c r="H51" s="5"/>
      <c r="I51" s="5"/>
    </row>
    <row r="52" spans="2:9" ht="12" customHeight="1" x14ac:dyDescent="0.2">
      <c r="B52" s="8"/>
      <c r="C52" s="11"/>
      <c r="D52" s="5"/>
      <c r="E52" s="5"/>
      <c r="F52" s="5"/>
      <c r="G52" s="5"/>
      <c r="H52" s="5"/>
      <c r="I52" s="5"/>
    </row>
    <row r="53" spans="2:9" ht="12" customHeight="1" x14ac:dyDescent="0.2">
      <c r="B53" s="8"/>
      <c r="C53" s="11"/>
      <c r="D53" s="5"/>
      <c r="E53" s="5"/>
      <c r="F53" s="5"/>
      <c r="G53" s="5"/>
      <c r="H53" s="5"/>
      <c r="I53" s="5"/>
    </row>
    <row r="54" spans="2:9" ht="12" customHeight="1" x14ac:dyDescent="0.2">
      <c r="B54" s="8"/>
      <c r="C54" s="11"/>
      <c r="D54" s="5"/>
      <c r="E54" s="5"/>
      <c r="F54" s="5"/>
      <c r="G54" s="5"/>
      <c r="H54" s="5"/>
      <c r="I54" s="5"/>
    </row>
    <row r="55" spans="2:9" ht="12" customHeight="1" x14ac:dyDescent="0.2">
      <c r="B55" s="8"/>
      <c r="C55" s="11"/>
      <c r="D55" s="5"/>
      <c r="E55" s="5"/>
      <c r="F55" s="5"/>
      <c r="G55" s="5"/>
      <c r="H55" s="5"/>
      <c r="I55" s="5"/>
    </row>
    <row r="56" spans="2:9" ht="12" customHeight="1" x14ac:dyDescent="0.2">
      <c r="B56" s="8"/>
      <c r="C56" s="11"/>
      <c r="D56" s="5"/>
      <c r="E56" s="5"/>
      <c r="F56" s="5"/>
      <c r="G56" s="5"/>
      <c r="H56" s="5"/>
      <c r="I56" s="5"/>
    </row>
    <row r="57" spans="2:9" ht="12" customHeight="1" x14ac:dyDescent="0.2">
      <c r="B57" s="8"/>
      <c r="C57" s="11"/>
      <c r="D57" s="5"/>
      <c r="E57" s="5"/>
      <c r="F57" s="5"/>
      <c r="G57" s="5"/>
      <c r="H57" s="5"/>
      <c r="I57" s="5"/>
    </row>
    <row r="58" spans="2:9" ht="12" customHeight="1" x14ac:dyDescent="0.2">
      <c r="B58" s="8"/>
      <c r="C58" s="11"/>
      <c r="D58" s="5"/>
      <c r="E58" s="5"/>
      <c r="F58" s="5"/>
      <c r="G58" s="5"/>
      <c r="H58" s="5"/>
      <c r="I58" s="5"/>
    </row>
    <row r="59" spans="2:9" ht="12" customHeight="1" x14ac:dyDescent="0.2">
      <c r="B59" s="8"/>
      <c r="C59" s="11"/>
      <c r="D59" s="5"/>
      <c r="E59" s="5"/>
      <c r="F59" s="5"/>
      <c r="G59" s="5"/>
      <c r="H59" s="5"/>
      <c r="I59" s="5"/>
    </row>
    <row r="60" spans="2:9" ht="12" customHeight="1" x14ac:dyDescent="0.2">
      <c r="B60" s="8"/>
      <c r="C60" s="11"/>
      <c r="D60" s="5"/>
      <c r="E60" s="5"/>
      <c r="F60" s="5"/>
      <c r="G60" s="5"/>
      <c r="H60" s="5"/>
      <c r="I60" s="5"/>
    </row>
    <row r="61" spans="2:9" ht="12" customHeight="1" x14ac:dyDescent="0.2">
      <c r="B61" s="8"/>
      <c r="C61" s="11"/>
      <c r="D61" s="5"/>
      <c r="E61" s="5"/>
      <c r="F61" s="5"/>
      <c r="G61" s="5"/>
      <c r="H61" s="5"/>
      <c r="I61" s="5"/>
    </row>
    <row r="62" spans="2:9" ht="12" customHeight="1" x14ac:dyDescent="0.2">
      <c r="B62" s="8"/>
      <c r="C62" s="11"/>
      <c r="D62" s="5"/>
      <c r="E62" s="5"/>
      <c r="F62" s="5"/>
      <c r="G62" s="5"/>
      <c r="H62" s="5"/>
      <c r="I62" s="5"/>
    </row>
    <row r="63" spans="2:9" ht="12" customHeight="1" x14ac:dyDescent="0.2">
      <c r="C63" s="11"/>
    </row>
    <row r="64" spans="2:9" ht="12" customHeight="1" x14ac:dyDescent="0.2">
      <c r="C64" s="11"/>
    </row>
    <row r="65" spans="3:3" ht="12" customHeight="1" x14ac:dyDescent="0.2">
      <c r="C65" s="11"/>
    </row>
    <row r="66" spans="3:3" ht="12" customHeight="1" x14ac:dyDescent="0.2">
      <c r="C66" s="11"/>
    </row>
    <row r="67" spans="3:3" ht="12" customHeight="1" x14ac:dyDescent="0.2">
      <c r="C67" s="11"/>
    </row>
    <row r="68" spans="3:3" ht="12" customHeight="1" x14ac:dyDescent="0.2">
      <c r="C68" s="11"/>
    </row>
    <row r="69" spans="3:3" ht="12" customHeight="1" x14ac:dyDescent="0.2">
      <c r="C69" s="11"/>
    </row>
    <row r="70" spans="3:3" ht="12" customHeight="1" x14ac:dyDescent="0.2">
      <c r="C70" s="11"/>
    </row>
    <row r="71" spans="3:3" ht="12" customHeight="1" x14ac:dyDescent="0.2">
      <c r="C71" s="11"/>
    </row>
    <row r="72" spans="3:3" ht="12" customHeight="1" x14ac:dyDescent="0.2">
      <c r="C72" s="11"/>
    </row>
    <row r="73" spans="3:3" ht="12" customHeight="1" x14ac:dyDescent="0.2">
      <c r="C73" s="11"/>
    </row>
    <row r="74" spans="3:3" ht="12" customHeight="1" x14ac:dyDescent="0.2">
      <c r="C74" s="11"/>
    </row>
    <row r="75" spans="3:3" ht="12" customHeight="1" x14ac:dyDescent="0.2">
      <c r="C75" s="11"/>
    </row>
    <row r="76" spans="3:3" ht="12" customHeight="1" x14ac:dyDescent="0.2">
      <c r="C76" s="11"/>
    </row>
    <row r="77" spans="3:3" ht="12" customHeight="1" x14ac:dyDescent="0.2">
      <c r="C77" s="11"/>
    </row>
    <row r="78" spans="3:3" ht="12" customHeight="1" x14ac:dyDescent="0.2">
      <c r="C78" s="11"/>
    </row>
    <row r="79" spans="3:3" ht="12" customHeight="1" x14ac:dyDescent="0.2">
      <c r="C79" s="11"/>
    </row>
    <row r="80" spans="3:3" ht="12" customHeight="1" x14ac:dyDescent="0.2">
      <c r="C80" s="11"/>
    </row>
    <row r="81" spans="3:3" ht="12" customHeight="1" x14ac:dyDescent="0.2">
      <c r="C81" s="11"/>
    </row>
    <row r="82" spans="3:3" ht="12" customHeight="1" x14ac:dyDescent="0.2">
      <c r="C82" s="11"/>
    </row>
    <row r="83" spans="3:3" ht="12" customHeight="1" x14ac:dyDescent="0.2"/>
    <row r="84" spans="3:3" ht="12" customHeight="1" x14ac:dyDescent="0.2"/>
    <row r="85" spans="3:3" ht="12" customHeight="1" x14ac:dyDescent="0.2"/>
    <row r="86" spans="3:3" ht="12" customHeight="1" x14ac:dyDescent="0.2"/>
    <row r="87" spans="3:3" ht="12" customHeight="1" x14ac:dyDescent="0.2"/>
    <row r="88" spans="3:3" ht="12" customHeight="1" x14ac:dyDescent="0.2"/>
    <row r="89" spans="3:3" ht="12" customHeight="1" x14ac:dyDescent="0.2"/>
    <row r="90" spans="3:3" ht="12" customHeight="1" x14ac:dyDescent="0.2"/>
    <row r="91" spans="3:3" ht="12" customHeight="1" x14ac:dyDescent="0.2"/>
    <row r="92" spans="3:3" ht="12" customHeight="1" x14ac:dyDescent="0.2"/>
    <row r="93" spans="3:3" ht="12" customHeight="1" x14ac:dyDescent="0.2"/>
    <row r="94" spans="3:3" ht="12" customHeight="1" x14ac:dyDescent="0.2"/>
    <row r="95" spans="3:3" ht="12" customHeight="1" x14ac:dyDescent="0.2"/>
    <row r="96" spans="3:3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</sheetData>
  <mergeCells count="4">
    <mergeCell ref="H8:I8"/>
    <mergeCell ref="C3:D3"/>
    <mergeCell ref="C4:D4"/>
    <mergeCell ref="F8:G8"/>
  </mergeCells>
  <conditionalFormatting sqref="F9:F35">
    <cfRule type="cellIs" dxfId="150" priority="7" operator="greaterThan">
      <formula>1</formula>
    </cfRule>
  </conditionalFormatting>
  <conditionalFormatting sqref="F38:F48">
    <cfRule type="containsText" dxfId="149" priority="6" operator="containsText" text="▼">
      <formula>NOT(ISERROR(SEARCH("▼",F38)))</formula>
    </cfRule>
  </conditionalFormatting>
  <conditionalFormatting sqref="H9:H35">
    <cfRule type="cellIs" dxfId="148" priority="5" operator="greaterThanOrEqual">
      <formula>$E$4</formula>
    </cfRule>
  </conditionalFormatting>
  <conditionalFormatting sqref="G38:G48">
    <cfRule type="cellIs" dxfId="147" priority="4" operator="greaterThanOrEqual">
      <formula>0</formula>
    </cfRule>
  </conditionalFormatting>
  <conditionalFormatting sqref="K9:K35">
    <cfRule type="cellIs" dxfId="146" priority="3" operator="greaterThanOrEqual">
      <formula>0</formula>
    </cfRule>
  </conditionalFormatting>
  <conditionalFormatting sqref="AD5:AK18">
    <cfRule type="cellIs" dxfId="145" priority="2" operator="greaterThanOrEqual">
      <formula>$E$4</formula>
    </cfRule>
  </conditionalFormatting>
  <conditionalFormatting sqref="AD60:AD73">
    <cfRule type="cellIs" dxfId="144" priority="1" operator="greaterThanOrEqual">
      <formula>$E$4</formula>
    </cfRule>
  </conditionalFormatting>
  <pageMargins left="0.7" right="0.7" top="0.75" bottom="0.75" header="0.3" footer="0.3"/>
  <pageSetup paperSize="9" scale="6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L82"/>
  <sheetViews>
    <sheetView topLeftCell="A2" workbookViewId="0">
      <selection activeCell="M37" sqref="M37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  <col min="13" max="13" width="2.1640625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79" t="s">
        <v>61</v>
      </c>
      <c r="J3" s="139" t="s">
        <v>84</v>
      </c>
      <c r="K3" s="139"/>
      <c r="L3" s="140"/>
    </row>
    <row r="4" spans="1:12" ht="20" thickBot="1" x14ac:dyDescent="0.25">
      <c r="B4" s="27" t="s">
        <v>54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79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80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81" t="s">
        <v>87</v>
      </c>
      <c r="L8" s="1"/>
    </row>
    <row r="9" spans="1:12" ht="18" thickTop="1" thickBot="1" x14ac:dyDescent="0.25">
      <c r="B9" s="156" t="s">
        <v>63</v>
      </c>
      <c r="C9" s="43">
        <v>311</v>
      </c>
      <c r="D9" s="25">
        <v>23</v>
      </c>
      <c r="E9" s="25">
        <v>45</v>
      </c>
      <c r="F9" s="148">
        <f>$D9/($E$3*$C9)</f>
        <v>0.88781493304717396</v>
      </c>
      <c r="G9" s="155" t="str">
        <f>IF($F9&gt;=100%,$I$3,IF($F9&gt;=90%,$I$4,$I$5))</f>
        <v>😶</v>
      </c>
      <c r="H9" s="148">
        <f t="shared" ref="H9:H35" si="0">$E9/$C9</f>
        <v>0.14469453376205788</v>
      </c>
      <c r="I9" s="154" t="str">
        <f>IF($H9&gt;=$E$4,$I$3,IF($H9&gt;$E$4*0.9,$I$4,$I$5))</f>
        <v>😐</v>
      </c>
      <c r="J9" s="34">
        <f>$C9-$E9</f>
        <v>266</v>
      </c>
      <c r="K9" s="176">
        <f>$E9-$E$4*$C9</f>
        <v>-4.759999999999998</v>
      </c>
      <c r="L9" s="12"/>
    </row>
    <row r="10" spans="1:12" ht="17" thickBot="1" x14ac:dyDescent="0.25">
      <c r="B10" s="157" t="s">
        <v>70</v>
      </c>
      <c r="C10" s="43">
        <v>128</v>
      </c>
      <c r="D10" s="25">
        <v>0</v>
      </c>
      <c r="E10" s="25">
        <v>14</v>
      </c>
      <c r="F10" s="150">
        <f t="shared" ref="F10:F34" si="1">$D10/($E$3*$C10)</f>
        <v>0</v>
      </c>
      <c r="G10" s="16" t="str">
        <f t="shared" ref="G10:G35" si="2">IF($F10&gt;=100%,$I$3,IF($F10&gt;=90%,$I$4,$I$5))</f>
        <v>😶</v>
      </c>
      <c r="H10" s="150">
        <f t="shared" si="0"/>
        <v>0.109375</v>
      </c>
      <c r="I10" s="144" t="str">
        <f t="shared" ref="I10:I35" si="3">IF($H10&gt;=$E$4,$I$3,IF($H10&gt;$E$4*0.9,$I$4,$I$5))</f>
        <v>😶</v>
      </c>
      <c r="J10" s="35">
        <f t="shared" ref="J10:J35" si="4">$C10-$E10</f>
        <v>114</v>
      </c>
      <c r="K10" s="177">
        <f t="shared" ref="K10:K35" si="5">$E10-$E$4*$C10</f>
        <v>-6.48</v>
      </c>
      <c r="L10" s="12"/>
    </row>
    <row r="11" spans="1:12" ht="17" thickBot="1" x14ac:dyDescent="0.25">
      <c r="B11" s="62" t="s">
        <v>69</v>
      </c>
      <c r="C11" s="43">
        <v>27</v>
      </c>
      <c r="D11" s="43">
        <v>2</v>
      </c>
      <c r="E11" s="43">
        <v>2</v>
      </c>
      <c r="F11" s="150">
        <f t="shared" si="1"/>
        <v>0.88924458672357842</v>
      </c>
      <c r="G11" s="16" t="str">
        <f t="shared" si="2"/>
        <v>😶</v>
      </c>
      <c r="H11" s="150">
        <f t="shared" si="0"/>
        <v>7.407407407407407E-2</v>
      </c>
      <c r="I11" s="144" t="str">
        <f t="shared" si="3"/>
        <v>😶</v>
      </c>
      <c r="J11" s="35">
        <f t="shared" si="4"/>
        <v>25</v>
      </c>
      <c r="K11" s="177">
        <f t="shared" si="5"/>
        <v>-2.3200000000000003</v>
      </c>
      <c r="L11" s="12"/>
    </row>
    <row r="12" spans="1:12" ht="17" thickBot="1" x14ac:dyDescent="0.25">
      <c r="B12" s="63" t="s">
        <v>68</v>
      </c>
      <c r="C12" s="61">
        <f>C9-C11</f>
        <v>284</v>
      </c>
      <c r="D12" s="64">
        <f>D9-D11</f>
        <v>21</v>
      </c>
      <c r="E12" s="64">
        <f>E9-E11</f>
        <v>43</v>
      </c>
      <c r="F12" s="150">
        <f t="shared" si="1"/>
        <v>0.88767901526807913</v>
      </c>
      <c r="G12" s="16" t="str">
        <f t="shared" si="2"/>
        <v>😶</v>
      </c>
      <c r="H12" s="150">
        <f t="shared" si="0"/>
        <v>0.15140845070422534</v>
      </c>
      <c r="I12" s="144" t="str">
        <f t="shared" si="3"/>
        <v>😐</v>
      </c>
      <c r="J12" s="35">
        <f t="shared" si="4"/>
        <v>241</v>
      </c>
      <c r="K12" s="177">
        <f t="shared" si="5"/>
        <v>-2.4399999999999977</v>
      </c>
      <c r="L12" s="12"/>
    </row>
    <row r="13" spans="1:12" ht="17" thickBot="1" x14ac:dyDescent="0.25">
      <c r="B13" s="31" t="s">
        <v>19</v>
      </c>
      <c r="C13" s="43">
        <v>1606</v>
      </c>
      <c r="D13" s="25">
        <v>-179</v>
      </c>
      <c r="E13" s="25">
        <v>393</v>
      </c>
      <c r="F13" s="150">
        <f t="shared" si="1"/>
        <v>-1.338019641231337</v>
      </c>
      <c r="G13" s="16" t="str">
        <f t="shared" si="2"/>
        <v>😶</v>
      </c>
      <c r="H13" s="150">
        <f t="shared" si="0"/>
        <v>0.24470734744707348</v>
      </c>
      <c r="I13" s="144" t="str">
        <f t="shared" si="3"/>
        <v>😃</v>
      </c>
      <c r="J13" s="35">
        <f t="shared" si="4"/>
        <v>1213</v>
      </c>
      <c r="K13" s="177">
        <f t="shared" si="5"/>
        <v>136.04000000000002</v>
      </c>
      <c r="L13" s="12"/>
    </row>
    <row r="14" spans="1:12" ht="17" thickBot="1" x14ac:dyDescent="0.25">
      <c r="B14" s="31" t="s">
        <v>20</v>
      </c>
      <c r="C14" s="43">
        <v>164</v>
      </c>
      <c r="D14" s="25">
        <v>76</v>
      </c>
      <c r="E14" s="25">
        <v>-30</v>
      </c>
      <c r="F14" s="150">
        <f t="shared" si="1"/>
        <v>5.5632008901121424</v>
      </c>
      <c r="G14" s="16" t="str">
        <f t="shared" si="2"/>
        <v>😃</v>
      </c>
      <c r="H14" s="150">
        <f t="shared" si="0"/>
        <v>-0.18292682926829268</v>
      </c>
      <c r="I14" s="144" t="str">
        <f t="shared" si="3"/>
        <v>😶</v>
      </c>
      <c r="J14" s="35">
        <f t="shared" si="4"/>
        <v>194</v>
      </c>
      <c r="K14" s="177">
        <f t="shared" si="5"/>
        <v>-56.24</v>
      </c>
      <c r="L14" s="12"/>
    </row>
    <row r="15" spans="1:12" ht="17" thickBot="1" x14ac:dyDescent="0.25">
      <c r="B15" s="31" t="s">
        <v>21</v>
      </c>
      <c r="C15" s="43">
        <v>172</v>
      </c>
      <c r="D15" s="25">
        <v>6</v>
      </c>
      <c r="E15" s="25">
        <v>4</v>
      </c>
      <c r="F15" s="150">
        <f t="shared" si="1"/>
        <v>0.4187721600268014</v>
      </c>
      <c r="G15" s="16" t="str">
        <f t="shared" si="2"/>
        <v>😶</v>
      </c>
      <c r="H15" s="150">
        <f t="shared" si="0"/>
        <v>2.3255813953488372E-2</v>
      </c>
      <c r="I15" s="144" t="str">
        <f t="shared" si="3"/>
        <v>😶</v>
      </c>
      <c r="J15" s="35">
        <f t="shared" si="4"/>
        <v>168</v>
      </c>
      <c r="K15" s="177">
        <f t="shared" si="5"/>
        <v>-23.52</v>
      </c>
      <c r="L15" s="12"/>
    </row>
    <row r="16" spans="1:12" ht="17" thickBot="1" x14ac:dyDescent="0.25">
      <c r="B16" s="158" t="s">
        <v>22</v>
      </c>
      <c r="C16" s="43">
        <v>1942</v>
      </c>
      <c r="D16" s="25">
        <v>-97</v>
      </c>
      <c r="E16" s="25">
        <v>367</v>
      </c>
      <c r="F16" s="150">
        <f t="shared" si="1"/>
        <v>-0.59962192910119771</v>
      </c>
      <c r="G16" s="162" t="str">
        <f t="shared" si="2"/>
        <v>😶</v>
      </c>
      <c r="H16" s="150">
        <f t="shared" si="0"/>
        <v>0.18898043254376931</v>
      </c>
      <c r="I16" s="164" t="str">
        <f t="shared" si="3"/>
        <v>😃</v>
      </c>
      <c r="J16" s="35">
        <f t="shared" si="4"/>
        <v>1575</v>
      </c>
      <c r="K16" s="177">
        <f t="shared" si="5"/>
        <v>56.279999999999973</v>
      </c>
      <c r="L16" s="12"/>
    </row>
    <row r="17" spans="1:12" ht="17" thickBot="1" x14ac:dyDescent="0.25">
      <c r="B17" s="31" t="s">
        <v>23</v>
      </c>
      <c r="C17" s="43">
        <v>50</v>
      </c>
      <c r="D17" s="25">
        <v>9</v>
      </c>
      <c r="E17" s="25">
        <v>82</v>
      </c>
      <c r="F17" s="150">
        <f t="shared" si="1"/>
        <v>2.1608643457382954</v>
      </c>
      <c r="G17" s="16" t="str">
        <f t="shared" si="2"/>
        <v>😃</v>
      </c>
      <c r="H17" s="150">
        <f t="shared" si="0"/>
        <v>1.64</v>
      </c>
      <c r="I17" s="144" t="str">
        <f t="shared" si="3"/>
        <v>😃</v>
      </c>
      <c r="J17" s="35">
        <f t="shared" si="4"/>
        <v>-32</v>
      </c>
      <c r="K17" s="177">
        <f t="shared" si="5"/>
        <v>74</v>
      </c>
      <c r="L17" s="12"/>
    </row>
    <row r="18" spans="1:12" ht="17" thickBot="1" x14ac:dyDescent="0.25">
      <c r="B18" s="31" t="s">
        <v>0</v>
      </c>
      <c r="C18" s="43">
        <v>37</v>
      </c>
      <c r="D18" s="25">
        <v>5</v>
      </c>
      <c r="E18" s="25">
        <v>11</v>
      </c>
      <c r="F18" s="150">
        <f t="shared" si="1"/>
        <v>1.6222705298335549</v>
      </c>
      <c r="G18" s="16" t="str">
        <f t="shared" si="2"/>
        <v>😃</v>
      </c>
      <c r="H18" s="150">
        <f t="shared" si="0"/>
        <v>0.29729729729729731</v>
      </c>
      <c r="I18" s="144" t="str">
        <f t="shared" si="3"/>
        <v>😃</v>
      </c>
      <c r="J18" s="35">
        <f t="shared" si="4"/>
        <v>26</v>
      </c>
      <c r="K18" s="177">
        <f t="shared" si="5"/>
        <v>5.08</v>
      </c>
      <c r="L18" s="12"/>
    </row>
    <row r="19" spans="1:12" ht="17" thickBot="1" x14ac:dyDescent="0.25">
      <c r="B19" s="31" t="s">
        <v>1</v>
      </c>
      <c r="C19" s="43">
        <v>134</v>
      </c>
      <c r="D19" s="25">
        <v>16</v>
      </c>
      <c r="E19" s="25">
        <v>35</v>
      </c>
      <c r="F19" s="150">
        <f t="shared" si="1"/>
        <v>1.4334091845693502</v>
      </c>
      <c r="G19" s="16" t="str">
        <f t="shared" si="2"/>
        <v>😃</v>
      </c>
      <c r="H19" s="150">
        <f t="shared" si="0"/>
        <v>0.26119402985074625</v>
      </c>
      <c r="I19" s="144" t="str">
        <f t="shared" si="3"/>
        <v>😃</v>
      </c>
      <c r="J19" s="35">
        <f t="shared" si="4"/>
        <v>99</v>
      </c>
      <c r="K19" s="177">
        <f t="shared" si="5"/>
        <v>13.559999999999999</v>
      </c>
      <c r="L19" s="12"/>
    </row>
    <row r="20" spans="1:12" ht="17" thickBot="1" x14ac:dyDescent="0.25">
      <c r="B20" s="158" t="s">
        <v>2</v>
      </c>
      <c r="C20" s="43">
        <v>64</v>
      </c>
      <c r="D20" s="25">
        <v>6</v>
      </c>
      <c r="E20" s="25">
        <v>13</v>
      </c>
      <c r="F20" s="150">
        <f t="shared" si="1"/>
        <v>1.1254501800720289</v>
      </c>
      <c r="G20" s="162" t="str">
        <f t="shared" si="2"/>
        <v>😃</v>
      </c>
      <c r="H20" s="150">
        <f t="shared" si="0"/>
        <v>0.203125</v>
      </c>
      <c r="I20" s="164" t="str">
        <f t="shared" si="3"/>
        <v>😃</v>
      </c>
      <c r="J20" s="35">
        <f t="shared" si="4"/>
        <v>51</v>
      </c>
      <c r="K20" s="177">
        <f t="shared" si="5"/>
        <v>2.76</v>
      </c>
      <c r="L20" s="12"/>
    </row>
    <row r="21" spans="1:12" ht="17" thickBot="1" x14ac:dyDescent="0.25">
      <c r="B21" s="48" t="s">
        <v>3</v>
      </c>
      <c r="C21" s="43">
        <v>74</v>
      </c>
      <c r="D21" s="25">
        <v>5</v>
      </c>
      <c r="E21" s="25">
        <v>14</v>
      </c>
      <c r="F21" s="150">
        <f t="shared" si="1"/>
        <v>0.81113526491677745</v>
      </c>
      <c r="G21" s="16" t="str">
        <f t="shared" si="2"/>
        <v>😶</v>
      </c>
      <c r="H21" s="150">
        <f t="shared" si="0"/>
        <v>0.1891891891891892</v>
      </c>
      <c r="I21" s="144" t="str">
        <f t="shared" si="3"/>
        <v>😃</v>
      </c>
      <c r="J21" s="35">
        <f t="shared" si="4"/>
        <v>60</v>
      </c>
      <c r="K21" s="177">
        <f t="shared" si="5"/>
        <v>2.16</v>
      </c>
      <c r="L21" s="12"/>
    </row>
    <row r="22" spans="1:12" ht="17" thickBot="1" x14ac:dyDescent="0.25">
      <c r="B22" s="159" t="s">
        <v>24</v>
      </c>
      <c r="C22" s="43">
        <v>1276</v>
      </c>
      <c r="D22" s="25">
        <v>36</v>
      </c>
      <c r="E22" s="25">
        <v>78</v>
      </c>
      <c r="F22" s="150">
        <f t="shared" si="1"/>
        <v>0.33869347111885506</v>
      </c>
      <c r="G22" s="162" t="str">
        <f t="shared" si="2"/>
        <v>😶</v>
      </c>
      <c r="H22" s="150">
        <f t="shared" si="0"/>
        <v>6.1128526645768025E-2</v>
      </c>
      <c r="I22" s="164" t="str">
        <f t="shared" si="3"/>
        <v>😶</v>
      </c>
      <c r="J22" s="35">
        <f t="shared" si="4"/>
        <v>1198</v>
      </c>
      <c r="K22" s="177">
        <f t="shared" si="5"/>
        <v>-126.16</v>
      </c>
      <c r="L22" s="12"/>
    </row>
    <row r="23" spans="1:12" ht="17" thickBot="1" x14ac:dyDescent="0.25">
      <c r="B23" s="158" t="s">
        <v>25</v>
      </c>
      <c r="C23" s="43">
        <v>163</v>
      </c>
      <c r="D23" s="25">
        <v>36</v>
      </c>
      <c r="E23" s="25">
        <v>81</v>
      </c>
      <c r="F23" s="150">
        <f t="shared" si="1"/>
        <v>2.6513672953844116</v>
      </c>
      <c r="G23" s="162" t="str">
        <f t="shared" si="2"/>
        <v>😃</v>
      </c>
      <c r="H23" s="150">
        <f t="shared" si="0"/>
        <v>0.49693251533742333</v>
      </c>
      <c r="I23" s="164" t="str">
        <f t="shared" si="3"/>
        <v>😃</v>
      </c>
      <c r="J23" s="35">
        <f t="shared" si="4"/>
        <v>82</v>
      </c>
      <c r="K23" s="177">
        <f t="shared" si="5"/>
        <v>54.92</v>
      </c>
      <c r="L23" s="12"/>
    </row>
    <row r="24" spans="1:12" ht="17" thickBot="1" x14ac:dyDescent="0.25">
      <c r="B24" s="40" t="s">
        <v>26</v>
      </c>
      <c r="C24" s="43">
        <v>85</v>
      </c>
      <c r="D24" s="25">
        <v>36</v>
      </c>
      <c r="E24" s="25">
        <v>61</v>
      </c>
      <c r="F24" s="150">
        <f t="shared" si="1"/>
        <v>5.0843866958548123</v>
      </c>
      <c r="G24" s="16" t="str">
        <f t="shared" si="2"/>
        <v>😃</v>
      </c>
      <c r="H24" s="150">
        <f t="shared" si="0"/>
        <v>0.71764705882352942</v>
      </c>
      <c r="I24" s="144" t="str">
        <f t="shared" si="3"/>
        <v>😃</v>
      </c>
      <c r="J24" s="35">
        <f t="shared" si="4"/>
        <v>24</v>
      </c>
      <c r="K24" s="177">
        <f t="shared" si="5"/>
        <v>47.4</v>
      </c>
      <c r="L24" s="12"/>
    </row>
    <row r="25" spans="1:12" ht="17" thickBot="1" x14ac:dyDescent="0.25">
      <c r="B25" s="30" t="s">
        <v>27</v>
      </c>
      <c r="C25" s="43">
        <v>1346</v>
      </c>
      <c r="D25" s="25">
        <v>79</v>
      </c>
      <c r="E25" s="25">
        <v>103</v>
      </c>
      <c r="F25" s="150">
        <f t="shared" si="1"/>
        <v>0.70459090025311766</v>
      </c>
      <c r="G25" s="16" t="str">
        <f t="shared" si="2"/>
        <v>😶</v>
      </c>
      <c r="H25" s="150">
        <f t="shared" si="0"/>
        <v>7.6523031203566128E-2</v>
      </c>
      <c r="I25" s="144" t="str">
        <f t="shared" si="3"/>
        <v>😶</v>
      </c>
      <c r="J25" s="35">
        <f t="shared" si="4"/>
        <v>1243</v>
      </c>
      <c r="K25" s="177">
        <f t="shared" si="5"/>
        <v>-112.36000000000001</v>
      </c>
      <c r="L25" s="12"/>
    </row>
    <row r="26" spans="1:12" ht="17" thickBot="1" x14ac:dyDescent="0.25">
      <c r="A26" s="4"/>
      <c r="B26" s="31" t="s">
        <v>28</v>
      </c>
      <c r="C26" s="43">
        <v>252</v>
      </c>
      <c r="D26" s="25">
        <v>13</v>
      </c>
      <c r="E26" s="25">
        <v>23</v>
      </c>
      <c r="F26" s="150">
        <f t="shared" si="1"/>
        <v>0.61929533718249208</v>
      </c>
      <c r="G26" s="16" t="str">
        <f t="shared" si="2"/>
        <v>😶</v>
      </c>
      <c r="H26" s="150">
        <f t="shared" si="0"/>
        <v>9.1269841269841265E-2</v>
      </c>
      <c r="I26" s="144" t="str">
        <f t="shared" si="3"/>
        <v>😶</v>
      </c>
      <c r="J26" s="35">
        <f t="shared" si="4"/>
        <v>229</v>
      </c>
      <c r="K26" s="177">
        <f t="shared" si="5"/>
        <v>-17.32</v>
      </c>
      <c r="L26" s="101"/>
    </row>
    <row r="27" spans="1:12" ht="17" thickBot="1" x14ac:dyDescent="0.25">
      <c r="B27" s="158" t="s">
        <v>30</v>
      </c>
      <c r="C27" s="43">
        <v>1598</v>
      </c>
      <c r="D27" s="25">
        <f>SUM(D25:D26)</f>
        <v>92</v>
      </c>
      <c r="E27" s="25">
        <f>SUM(E25:E26)</f>
        <v>126</v>
      </c>
      <c r="F27" s="150">
        <f t="shared" si="1"/>
        <v>0.69114003548853842</v>
      </c>
      <c r="G27" s="162" t="str">
        <f t="shared" si="2"/>
        <v>😶</v>
      </c>
      <c r="H27" s="150">
        <f t="shared" si="0"/>
        <v>7.8848560700876091E-2</v>
      </c>
      <c r="I27" s="164" t="str">
        <f t="shared" si="3"/>
        <v>😶</v>
      </c>
      <c r="J27" s="35">
        <f t="shared" si="4"/>
        <v>1472</v>
      </c>
      <c r="K27" s="177">
        <f t="shared" si="5"/>
        <v>-129.68</v>
      </c>
      <c r="L27" s="12"/>
    </row>
    <row r="28" spans="1:12" ht="17" thickBot="1" x14ac:dyDescent="0.25">
      <c r="B28" s="31" t="s">
        <v>29</v>
      </c>
      <c r="C28" s="43">
        <v>12020</v>
      </c>
      <c r="D28" s="25">
        <v>1078</v>
      </c>
      <c r="E28" s="25">
        <v>2479</v>
      </c>
      <c r="F28" s="150">
        <f t="shared" si="1"/>
        <v>1.0766369775863758</v>
      </c>
      <c r="G28" s="16" t="str">
        <f t="shared" si="2"/>
        <v>😃</v>
      </c>
      <c r="H28" s="150">
        <f t="shared" si="0"/>
        <v>0.20623960066555741</v>
      </c>
      <c r="I28" s="144" t="str">
        <f t="shared" si="3"/>
        <v>😃</v>
      </c>
      <c r="J28" s="35">
        <f t="shared" si="4"/>
        <v>9541</v>
      </c>
      <c r="K28" s="177">
        <f t="shared" si="5"/>
        <v>555.79999999999995</v>
      </c>
      <c r="L28" s="12"/>
    </row>
    <row r="29" spans="1:12" ht="17" thickBot="1" x14ac:dyDescent="0.25">
      <c r="B29" s="158" t="s">
        <v>31</v>
      </c>
      <c r="C29" s="43">
        <v>1840</v>
      </c>
      <c r="D29" s="25">
        <v>1360</v>
      </c>
      <c r="E29" s="25">
        <v>1494</v>
      </c>
      <c r="F29" s="150">
        <f t="shared" si="1"/>
        <v>8.8731144631765755</v>
      </c>
      <c r="G29" s="162" t="str">
        <f t="shared" si="2"/>
        <v>😃</v>
      </c>
      <c r="H29" s="150">
        <f t="shared" si="0"/>
        <v>0.81195652173913047</v>
      </c>
      <c r="I29" s="164" t="str">
        <f t="shared" si="3"/>
        <v>😃</v>
      </c>
      <c r="J29" s="35">
        <f t="shared" si="4"/>
        <v>346</v>
      </c>
      <c r="K29" s="177">
        <f t="shared" si="5"/>
        <v>1199.5999999999999</v>
      </c>
      <c r="L29" s="12"/>
    </row>
    <row r="30" spans="1:12" ht="17" thickBot="1" x14ac:dyDescent="0.25">
      <c r="B30" s="160" t="s">
        <v>32</v>
      </c>
      <c r="C30" s="43">
        <v>157</v>
      </c>
      <c r="D30" s="25">
        <v>15</v>
      </c>
      <c r="E30" s="25">
        <v>15</v>
      </c>
      <c r="F30" s="150">
        <f t="shared" si="1"/>
        <v>1.1469555975256345</v>
      </c>
      <c r="G30" s="162" t="str">
        <f t="shared" si="2"/>
        <v>😃</v>
      </c>
      <c r="H30" s="150">
        <f t="shared" si="0"/>
        <v>9.5541401273885357E-2</v>
      </c>
      <c r="I30" s="164" t="str">
        <f t="shared" si="3"/>
        <v>😶</v>
      </c>
      <c r="J30" s="35">
        <f t="shared" si="4"/>
        <v>142</v>
      </c>
      <c r="K30" s="177">
        <f t="shared" si="5"/>
        <v>-10.120000000000001</v>
      </c>
      <c r="L30" s="12"/>
    </row>
    <row r="31" spans="1:12" ht="17" thickBot="1" x14ac:dyDescent="0.25">
      <c r="B31" s="159" t="s">
        <v>4</v>
      </c>
      <c r="C31" s="43">
        <v>179</v>
      </c>
      <c r="D31" s="25">
        <v>19</v>
      </c>
      <c r="E31" s="25">
        <v>30</v>
      </c>
      <c r="F31" s="150">
        <f t="shared" si="1"/>
        <v>1.2742527178469152</v>
      </c>
      <c r="G31" s="162" t="str">
        <f t="shared" si="2"/>
        <v>😃</v>
      </c>
      <c r="H31" s="150">
        <f t="shared" si="0"/>
        <v>0.16759776536312848</v>
      </c>
      <c r="I31" s="164" t="str">
        <f t="shared" si="3"/>
        <v>😃</v>
      </c>
      <c r="J31" s="35">
        <f t="shared" si="4"/>
        <v>149</v>
      </c>
      <c r="K31" s="177">
        <f t="shared" si="5"/>
        <v>1.3599999999999994</v>
      </c>
      <c r="L31" s="12"/>
    </row>
    <row r="32" spans="1:12" ht="17" thickBot="1" x14ac:dyDescent="0.25">
      <c r="B32" s="158" t="s">
        <v>5</v>
      </c>
      <c r="C32" s="43">
        <v>124</v>
      </c>
      <c r="D32" s="25">
        <v>7</v>
      </c>
      <c r="E32" s="25">
        <v>13</v>
      </c>
      <c r="F32" s="150">
        <f t="shared" si="1"/>
        <v>0.67769043101111415</v>
      </c>
      <c r="G32" s="162" t="str">
        <f t="shared" si="2"/>
        <v>😶</v>
      </c>
      <c r="H32" s="150">
        <f t="shared" si="0"/>
        <v>0.10483870967741936</v>
      </c>
      <c r="I32" s="164" t="str">
        <f t="shared" si="3"/>
        <v>😶</v>
      </c>
      <c r="J32" s="35">
        <f t="shared" si="4"/>
        <v>111</v>
      </c>
      <c r="K32" s="177">
        <f t="shared" si="5"/>
        <v>-6.84</v>
      </c>
      <c r="L32" s="12"/>
    </row>
    <row r="33" spans="2:12" ht="17" thickBot="1" x14ac:dyDescent="0.25">
      <c r="B33" s="158" t="s">
        <v>6</v>
      </c>
      <c r="C33" s="43">
        <v>32</v>
      </c>
      <c r="D33" s="25">
        <v>3</v>
      </c>
      <c r="E33" s="25">
        <v>4</v>
      </c>
      <c r="F33" s="150">
        <f t="shared" si="1"/>
        <v>1.1254501800720289</v>
      </c>
      <c r="G33" s="162" t="str">
        <f t="shared" si="2"/>
        <v>😃</v>
      </c>
      <c r="H33" s="150">
        <f t="shared" si="0"/>
        <v>0.125</v>
      </c>
      <c r="I33" s="164" t="str">
        <f t="shared" si="3"/>
        <v>😶</v>
      </c>
      <c r="J33" s="35">
        <f t="shared" si="4"/>
        <v>28</v>
      </c>
      <c r="K33" s="177">
        <f t="shared" si="5"/>
        <v>-1.1200000000000001</v>
      </c>
      <c r="L33" s="12"/>
    </row>
    <row r="34" spans="2:12" ht="17" thickBot="1" x14ac:dyDescent="0.25">
      <c r="B34" s="158" t="s">
        <v>8</v>
      </c>
      <c r="C34" s="43">
        <v>9</v>
      </c>
      <c r="D34" s="25">
        <v>2</v>
      </c>
      <c r="E34" s="25">
        <v>2</v>
      </c>
      <c r="F34" s="150">
        <f t="shared" si="1"/>
        <v>2.6677337601707349</v>
      </c>
      <c r="G34" s="162" t="str">
        <f t="shared" si="2"/>
        <v>😃</v>
      </c>
      <c r="H34" s="150">
        <f t="shared" si="0"/>
        <v>0.22222222222222221</v>
      </c>
      <c r="I34" s="164" t="str">
        <f t="shared" si="3"/>
        <v>😃</v>
      </c>
      <c r="J34" s="35">
        <f t="shared" si="4"/>
        <v>7</v>
      </c>
      <c r="K34" s="177">
        <f t="shared" si="5"/>
        <v>0.56000000000000005</v>
      </c>
      <c r="L34" s="12"/>
    </row>
    <row r="35" spans="2:12" ht="17" thickBot="1" x14ac:dyDescent="0.25">
      <c r="B35" s="161" t="s">
        <v>7</v>
      </c>
      <c r="C35" s="43">
        <v>137</v>
      </c>
      <c r="D35" s="25">
        <v>13</v>
      </c>
      <c r="E35" s="25">
        <v>35</v>
      </c>
      <c r="F35" s="152">
        <f>$D35/($E$3*$C35)</f>
        <v>1.1391417881021022</v>
      </c>
      <c r="G35" s="163" t="str">
        <f t="shared" si="2"/>
        <v>😃</v>
      </c>
      <c r="H35" s="152">
        <f t="shared" si="0"/>
        <v>0.25547445255474455</v>
      </c>
      <c r="I35" s="165" t="str">
        <f t="shared" si="3"/>
        <v>😃</v>
      </c>
      <c r="J35" s="36">
        <f t="shared" si="4"/>
        <v>102</v>
      </c>
      <c r="K35" s="178">
        <f t="shared" si="5"/>
        <v>13.079999999999998</v>
      </c>
      <c r="L35" s="12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43" thickBot="1" x14ac:dyDescent="0.25">
      <c r="B37" s="49" t="s">
        <v>64</v>
      </c>
      <c r="C37" s="50"/>
      <c r="D37" s="182"/>
      <c r="E37" s="183"/>
      <c r="F37" s="184" t="s">
        <v>88</v>
      </c>
      <c r="G37" s="184" t="s">
        <v>66</v>
      </c>
      <c r="H37" s="185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69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7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7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7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7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7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7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7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7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7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60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43" priority="9" operator="containsText" text="▼">
      <formula>NOT(ISERROR(SEARCH("▼",F38)))</formula>
    </cfRule>
  </conditionalFormatting>
  <conditionalFormatting sqref="F9:F35">
    <cfRule type="cellIs" dxfId="142" priority="5" operator="greaterThan">
      <formula>1</formula>
    </cfRule>
  </conditionalFormatting>
  <conditionalFormatting sqref="H9:H35">
    <cfRule type="cellIs" dxfId="141" priority="4" operator="greaterThanOrEqual">
      <formula>$E$4</formula>
    </cfRule>
  </conditionalFormatting>
  <conditionalFormatting sqref="K9:K35">
    <cfRule type="cellIs" dxfId="140" priority="3" operator="greaterThanOrEqual">
      <formula>0</formula>
    </cfRule>
  </conditionalFormatting>
  <conditionalFormatting sqref="G38:G48">
    <cfRule type="cellIs" dxfId="139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L82"/>
  <sheetViews>
    <sheetView workbookViewId="0">
      <selection activeCell="E37" sqref="E37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56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356</v>
      </c>
      <c r="D9" s="25">
        <v>25</v>
      </c>
      <c r="E9" s="25">
        <v>52</v>
      </c>
      <c r="F9" s="148">
        <f>$D9/($E$3*$C9)</f>
        <v>0.84303384275058346</v>
      </c>
      <c r="G9" s="155" t="str">
        <f>IF($F9&gt;=100%,$I$3,IF($F9&gt;=90%,$I$4,$I$5))</f>
        <v>😶</v>
      </c>
      <c r="H9" s="148">
        <f t="shared" ref="H9:H35" si="0">$E9/$C9</f>
        <v>0.14606741573033707</v>
      </c>
      <c r="I9" s="154" t="str">
        <f>IF($H9&gt;=$E$4,$I$3,IF($H9&gt;$E$4*0.9,$I$4,$I$5))</f>
        <v>😐</v>
      </c>
      <c r="J9" s="34">
        <f>$C9-$E9</f>
        <v>304</v>
      </c>
      <c r="K9" s="171">
        <f>$E9-$E$4*$C9</f>
        <v>-4.9600000000000009</v>
      </c>
      <c r="L9"/>
    </row>
    <row r="10" spans="1:12" ht="17" thickBot="1" x14ac:dyDescent="0.25">
      <c r="B10" s="157" t="s">
        <v>70</v>
      </c>
      <c r="C10" s="43">
        <v>147</v>
      </c>
      <c r="D10" s="25">
        <v>12</v>
      </c>
      <c r="E10" s="25">
        <v>23</v>
      </c>
      <c r="F10" s="150">
        <f t="shared" ref="F10:F34" si="1">$D10/($E$3*$C10)</f>
        <v>0.97998383026680069</v>
      </c>
      <c r="G10" s="16" t="str">
        <f t="shared" ref="G10:G35" si="2">IF($F10&gt;=100%,$I$3,IF($F10&gt;=90%,$I$4,$I$5))</f>
        <v>😐</v>
      </c>
      <c r="H10" s="150">
        <f t="shared" si="0"/>
        <v>0.15646258503401361</v>
      </c>
      <c r="I10" s="144" t="str">
        <f t="shared" ref="I10:I35" si="3">IF($H10&gt;=$E$4,$I$3,IF($H10&gt;$E$4*0.9,$I$4,$I$5))</f>
        <v>😐</v>
      </c>
      <c r="J10" s="35">
        <f t="shared" ref="J10:J35" si="4">$C10-$E10</f>
        <v>124</v>
      </c>
      <c r="K10" s="172">
        <f t="shared" ref="K10:K35" si="5">$E10-$E$4*$C10</f>
        <v>-0.51999999999999957</v>
      </c>
      <c r="L10"/>
    </row>
    <row r="11" spans="1:12" ht="17" thickBot="1" x14ac:dyDescent="0.25">
      <c r="B11" s="62" t="s">
        <v>69</v>
      </c>
      <c r="C11" s="43">
        <v>28</v>
      </c>
      <c r="D11" s="25">
        <v>2</v>
      </c>
      <c r="E11" s="25">
        <v>7</v>
      </c>
      <c r="F11" s="150">
        <f t="shared" si="1"/>
        <v>0.85748585148345058</v>
      </c>
      <c r="G11" s="16" t="str">
        <f t="shared" si="2"/>
        <v>😶</v>
      </c>
      <c r="H11" s="150">
        <f t="shared" si="0"/>
        <v>0.25</v>
      </c>
      <c r="I11" s="144" t="str">
        <f t="shared" si="3"/>
        <v>😃</v>
      </c>
      <c r="J11" s="35">
        <f t="shared" si="4"/>
        <v>21</v>
      </c>
      <c r="K11" s="172">
        <f t="shared" si="5"/>
        <v>2.5199999999999996</v>
      </c>
      <c r="L11"/>
    </row>
    <row r="12" spans="1:12" ht="17" thickBot="1" x14ac:dyDescent="0.25">
      <c r="B12" s="63" t="s">
        <v>68</v>
      </c>
      <c r="C12" s="61">
        <f>C9-C11</f>
        <v>328</v>
      </c>
      <c r="D12" s="64">
        <f>D9-D11</f>
        <v>23</v>
      </c>
      <c r="E12" s="64">
        <f>E9-E11</f>
        <v>45</v>
      </c>
      <c r="F12" s="150">
        <f t="shared" si="1"/>
        <v>0.84180013468802162</v>
      </c>
      <c r="G12" s="16" t="str">
        <f t="shared" si="2"/>
        <v>😶</v>
      </c>
      <c r="H12" s="150">
        <f t="shared" si="0"/>
        <v>0.13719512195121952</v>
      </c>
      <c r="I12" s="144" t="str">
        <f t="shared" si="3"/>
        <v>😶</v>
      </c>
      <c r="J12" s="35">
        <f t="shared" si="4"/>
        <v>283</v>
      </c>
      <c r="K12" s="172">
        <f t="shared" si="5"/>
        <v>-7.480000000000004</v>
      </c>
      <c r="L12"/>
    </row>
    <row r="13" spans="1:12" ht="17" thickBot="1" x14ac:dyDescent="0.25">
      <c r="B13" s="31" t="s">
        <v>19</v>
      </c>
      <c r="C13" s="43">
        <v>1845</v>
      </c>
      <c r="D13" s="25">
        <v>385</v>
      </c>
      <c r="E13" s="25">
        <v>400</v>
      </c>
      <c r="F13" s="150">
        <f t="shared" si="1"/>
        <v>2.5050670674773974</v>
      </c>
      <c r="G13" s="16" t="str">
        <f t="shared" si="2"/>
        <v>😃</v>
      </c>
      <c r="H13" s="150">
        <f t="shared" si="0"/>
        <v>0.21680216802168023</v>
      </c>
      <c r="I13" s="144" t="str">
        <f t="shared" si="3"/>
        <v>😃</v>
      </c>
      <c r="J13" s="35">
        <f t="shared" si="4"/>
        <v>1445</v>
      </c>
      <c r="K13" s="172">
        <f t="shared" si="5"/>
        <v>104.80000000000001</v>
      </c>
      <c r="L13"/>
    </row>
    <row r="14" spans="1:12" ht="17" thickBot="1" x14ac:dyDescent="0.25">
      <c r="B14" s="31" t="s">
        <v>20</v>
      </c>
      <c r="C14" s="43">
        <v>189</v>
      </c>
      <c r="D14" s="25">
        <v>-42</v>
      </c>
      <c r="E14" s="25">
        <v>117</v>
      </c>
      <c r="F14" s="150">
        <f t="shared" si="1"/>
        <v>-2.6677337601707349</v>
      </c>
      <c r="G14" s="16" t="str">
        <f t="shared" si="2"/>
        <v>😶</v>
      </c>
      <c r="H14" s="150">
        <f t="shared" si="0"/>
        <v>0.61904761904761907</v>
      </c>
      <c r="I14" s="144" t="str">
        <f t="shared" si="3"/>
        <v>😃</v>
      </c>
      <c r="J14" s="35">
        <f t="shared" si="4"/>
        <v>72</v>
      </c>
      <c r="K14" s="172">
        <f t="shared" si="5"/>
        <v>86.759999999999991</v>
      </c>
      <c r="L14"/>
    </row>
    <row r="15" spans="1:12" ht="17" thickBot="1" x14ac:dyDescent="0.25">
      <c r="B15" s="31" t="s">
        <v>21</v>
      </c>
      <c r="C15" s="43">
        <v>198</v>
      </c>
      <c r="D15" s="25">
        <v>0</v>
      </c>
      <c r="E15" s="25">
        <v>-8</v>
      </c>
      <c r="F15" s="150">
        <f t="shared" si="1"/>
        <v>0</v>
      </c>
      <c r="G15" s="16" t="str">
        <f t="shared" si="2"/>
        <v>😶</v>
      </c>
      <c r="H15" s="150">
        <f t="shared" si="0"/>
        <v>-4.0404040404040407E-2</v>
      </c>
      <c r="I15" s="144" t="str">
        <f t="shared" si="3"/>
        <v>😶</v>
      </c>
      <c r="J15" s="35">
        <f t="shared" si="4"/>
        <v>206</v>
      </c>
      <c r="K15" s="172">
        <f t="shared" si="5"/>
        <v>-39.68</v>
      </c>
      <c r="L15"/>
    </row>
    <row r="16" spans="1:12" ht="17" thickBot="1" x14ac:dyDescent="0.25">
      <c r="B16" s="158" t="s">
        <v>22</v>
      </c>
      <c r="C16" s="43">
        <v>2232</v>
      </c>
      <c r="D16" s="25">
        <v>343</v>
      </c>
      <c r="E16" s="25">
        <v>508</v>
      </c>
      <c r="F16" s="150">
        <f t="shared" si="1"/>
        <v>1.8448239510858107</v>
      </c>
      <c r="G16" s="162" t="str">
        <f t="shared" si="2"/>
        <v>😃</v>
      </c>
      <c r="H16" s="150">
        <f t="shared" si="0"/>
        <v>0.22759856630824374</v>
      </c>
      <c r="I16" s="164" t="str">
        <f t="shared" si="3"/>
        <v>😃</v>
      </c>
      <c r="J16" s="35">
        <f t="shared" si="4"/>
        <v>1724</v>
      </c>
      <c r="K16" s="172">
        <f t="shared" si="5"/>
        <v>150.88</v>
      </c>
      <c r="L16"/>
    </row>
    <row r="17" spans="1:12" ht="17" thickBot="1" x14ac:dyDescent="0.25">
      <c r="B17" s="31" t="s">
        <v>23</v>
      </c>
      <c r="C17" s="43">
        <v>57</v>
      </c>
      <c r="D17" s="25">
        <v>21</v>
      </c>
      <c r="E17" s="25">
        <v>22</v>
      </c>
      <c r="F17" s="150">
        <f t="shared" si="1"/>
        <v>4.4228217602830604</v>
      </c>
      <c r="G17" s="16" t="str">
        <f t="shared" si="2"/>
        <v>😃</v>
      </c>
      <c r="H17" s="150">
        <f t="shared" si="0"/>
        <v>0.38596491228070173</v>
      </c>
      <c r="I17" s="144" t="str">
        <f t="shared" si="3"/>
        <v>😃</v>
      </c>
      <c r="J17" s="35">
        <f t="shared" si="4"/>
        <v>35</v>
      </c>
      <c r="K17" s="172">
        <f t="shared" si="5"/>
        <v>12.879999999999999</v>
      </c>
      <c r="L17"/>
    </row>
    <row r="18" spans="1:12" ht="17" thickBot="1" x14ac:dyDescent="0.25">
      <c r="B18" s="31" t="s">
        <v>0</v>
      </c>
      <c r="C18" s="43">
        <v>42</v>
      </c>
      <c r="D18" s="25">
        <v>3</v>
      </c>
      <c r="E18" s="25">
        <v>4</v>
      </c>
      <c r="F18" s="150">
        <f t="shared" si="1"/>
        <v>0.85748585148345047</v>
      </c>
      <c r="G18" s="16" t="str">
        <f t="shared" si="2"/>
        <v>😶</v>
      </c>
      <c r="H18" s="150">
        <f t="shared" si="0"/>
        <v>9.5238095238095233E-2</v>
      </c>
      <c r="I18" s="144" t="str">
        <f t="shared" si="3"/>
        <v>😶</v>
      </c>
      <c r="J18" s="35">
        <f t="shared" si="4"/>
        <v>38</v>
      </c>
      <c r="K18" s="172">
        <f t="shared" si="5"/>
        <v>-2.7199999999999998</v>
      </c>
      <c r="L18"/>
    </row>
    <row r="19" spans="1:12" ht="17" thickBot="1" x14ac:dyDescent="0.25">
      <c r="B19" s="31" t="s">
        <v>1</v>
      </c>
      <c r="C19" s="43">
        <v>154</v>
      </c>
      <c r="D19" s="25">
        <v>3</v>
      </c>
      <c r="E19" s="25">
        <v>7</v>
      </c>
      <c r="F19" s="150">
        <f t="shared" si="1"/>
        <v>0.23385977767730468</v>
      </c>
      <c r="G19" s="16" t="str">
        <f t="shared" si="2"/>
        <v>😶</v>
      </c>
      <c r="H19" s="150">
        <f t="shared" si="0"/>
        <v>4.5454545454545456E-2</v>
      </c>
      <c r="I19" s="144" t="str">
        <f t="shared" si="3"/>
        <v>😶</v>
      </c>
      <c r="J19" s="35">
        <f t="shared" si="4"/>
        <v>147</v>
      </c>
      <c r="K19" s="172">
        <f t="shared" si="5"/>
        <v>-17.64</v>
      </c>
      <c r="L19"/>
    </row>
    <row r="20" spans="1:12" ht="17" thickBot="1" x14ac:dyDescent="0.25">
      <c r="B20" s="158" t="s">
        <v>2</v>
      </c>
      <c r="C20" s="43">
        <v>73</v>
      </c>
      <c r="D20" s="25">
        <v>1</v>
      </c>
      <c r="E20" s="25">
        <v>2</v>
      </c>
      <c r="F20" s="150">
        <f t="shared" si="1"/>
        <v>0.16444934138038778</v>
      </c>
      <c r="G20" s="162" t="str">
        <f t="shared" si="2"/>
        <v>😶</v>
      </c>
      <c r="H20" s="150">
        <f t="shared" si="0"/>
        <v>2.7397260273972601E-2</v>
      </c>
      <c r="I20" s="164" t="str">
        <f t="shared" si="3"/>
        <v>😶</v>
      </c>
      <c r="J20" s="35">
        <f t="shared" si="4"/>
        <v>71</v>
      </c>
      <c r="K20" s="172">
        <f t="shared" si="5"/>
        <v>-9.68</v>
      </c>
      <c r="L20"/>
    </row>
    <row r="21" spans="1:12" ht="17" thickBot="1" x14ac:dyDescent="0.25">
      <c r="B21" s="48" t="s">
        <v>3</v>
      </c>
      <c r="C21" s="43">
        <v>86</v>
      </c>
      <c r="D21" s="25">
        <v>3</v>
      </c>
      <c r="E21" s="25">
        <v>12</v>
      </c>
      <c r="F21" s="150">
        <f t="shared" si="1"/>
        <v>0.4187721600268014</v>
      </c>
      <c r="G21" s="16" t="str">
        <f t="shared" si="2"/>
        <v>😶</v>
      </c>
      <c r="H21" s="150">
        <f t="shared" si="0"/>
        <v>0.13953488372093023</v>
      </c>
      <c r="I21" s="144" t="str">
        <f t="shared" si="3"/>
        <v>😶</v>
      </c>
      <c r="J21" s="35">
        <f t="shared" si="4"/>
        <v>74</v>
      </c>
      <c r="K21" s="172">
        <f t="shared" si="5"/>
        <v>-1.7599999999999998</v>
      </c>
      <c r="L21"/>
    </row>
    <row r="22" spans="1:12" ht="17" thickBot="1" x14ac:dyDescent="0.25">
      <c r="B22" s="159" t="s">
        <v>24</v>
      </c>
      <c r="C22" s="43">
        <v>1466</v>
      </c>
      <c r="D22" s="25">
        <v>58</v>
      </c>
      <c r="E22" s="25">
        <v>189</v>
      </c>
      <c r="F22" s="150">
        <f t="shared" si="1"/>
        <v>0.47495123561020586</v>
      </c>
      <c r="G22" s="162" t="str">
        <f t="shared" si="2"/>
        <v>😶</v>
      </c>
      <c r="H22" s="150">
        <f t="shared" si="0"/>
        <v>0.12892223738062755</v>
      </c>
      <c r="I22" s="164" t="str">
        <f t="shared" si="3"/>
        <v>😶</v>
      </c>
      <c r="J22" s="35">
        <f t="shared" si="4"/>
        <v>1277</v>
      </c>
      <c r="K22" s="172">
        <f t="shared" si="5"/>
        <v>-45.56</v>
      </c>
      <c r="L22"/>
    </row>
    <row r="23" spans="1:12" ht="17" thickBot="1" x14ac:dyDescent="0.25">
      <c r="B23" s="158" t="s">
        <v>25</v>
      </c>
      <c r="C23" s="43">
        <v>178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178</v>
      </c>
      <c r="K23" s="172">
        <f t="shared" si="5"/>
        <v>-28.48</v>
      </c>
      <c r="L23"/>
    </row>
    <row r="24" spans="1:12" ht="17" thickBot="1" x14ac:dyDescent="0.25">
      <c r="B24" s="40" t="s">
        <v>26</v>
      </c>
      <c r="C24" s="43">
        <v>98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98</v>
      </c>
      <c r="K24" s="172">
        <f t="shared" si="5"/>
        <v>-15.68</v>
      </c>
      <c r="L24"/>
    </row>
    <row r="25" spans="1:12" ht="17" thickBot="1" x14ac:dyDescent="0.25">
      <c r="B25" s="30" t="s">
        <v>27</v>
      </c>
      <c r="C25" s="43">
        <v>1631</v>
      </c>
      <c r="D25" s="25">
        <v>97</v>
      </c>
      <c r="E25" s="25">
        <v>191</v>
      </c>
      <c r="F25" s="150">
        <f t="shared" si="1"/>
        <v>0.71395817677162832</v>
      </c>
      <c r="G25" s="16" t="str">
        <f t="shared" si="2"/>
        <v>😶</v>
      </c>
      <c r="H25" s="150">
        <f t="shared" si="0"/>
        <v>0.11710606989576947</v>
      </c>
      <c r="I25" s="144" t="str">
        <f t="shared" si="3"/>
        <v>😶</v>
      </c>
      <c r="J25" s="35">
        <f t="shared" si="4"/>
        <v>1440</v>
      </c>
      <c r="K25" s="172">
        <f t="shared" si="5"/>
        <v>-69.95999999999998</v>
      </c>
      <c r="L25"/>
    </row>
    <row r="26" spans="1:12" ht="17" thickBot="1" x14ac:dyDescent="0.25">
      <c r="A26" s="4"/>
      <c r="B26" s="31" t="s">
        <v>28</v>
      </c>
      <c r="C26" s="43">
        <v>306</v>
      </c>
      <c r="D26" s="25">
        <v>14</v>
      </c>
      <c r="E26" s="25">
        <v>35</v>
      </c>
      <c r="F26" s="150">
        <f t="shared" si="1"/>
        <v>0.54923930356456307</v>
      </c>
      <c r="G26" s="16" t="str">
        <f t="shared" si="2"/>
        <v>😶</v>
      </c>
      <c r="H26" s="150">
        <f t="shared" si="0"/>
        <v>0.11437908496732026</v>
      </c>
      <c r="I26" s="144" t="str">
        <f t="shared" si="3"/>
        <v>😶</v>
      </c>
      <c r="J26" s="35">
        <f t="shared" si="4"/>
        <v>271</v>
      </c>
      <c r="K26" s="172">
        <f t="shared" si="5"/>
        <v>-13.96</v>
      </c>
      <c r="L26" s="6"/>
    </row>
    <row r="27" spans="1:12" ht="17" thickBot="1" x14ac:dyDescent="0.25">
      <c r="B27" s="158" t="s">
        <v>30</v>
      </c>
      <c r="C27" s="43">
        <v>1936</v>
      </c>
      <c r="D27" s="25">
        <f>SUM(D25:D26)</f>
        <v>111</v>
      </c>
      <c r="E27" s="25">
        <f>SUM(E25:E26)</f>
        <v>226</v>
      </c>
      <c r="F27" s="150">
        <f t="shared" si="1"/>
        <v>0.68829184566388535</v>
      </c>
      <c r="G27" s="162" t="str">
        <f t="shared" si="2"/>
        <v>😶</v>
      </c>
      <c r="H27" s="150">
        <f t="shared" si="0"/>
        <v>0.11673553719008264</v>
      </c>
      <c r="I27" s="164" t="str">
        <f t="shared" si="3"/>
        <v>😶</v>
      </c>
      <c r="J27" s="35">
        <f t="shared" si="4"/>
        <v>1710</v>
      </c>
      <c r="K27" s="172">
        <f t="shared" si="5"/>
        <v>-83.759999999999991</v>
      </c>
      <c r="L27"/>
    </row>
    <row r="28" spans="1:12" ht="17" thickBot="1" x14ac:dyDescent="0.25">
      <c r="B28" s="31" t="s">
        <v>29</v>
      </c>
      <c r="C28" s="43">
        <v>13815</v>
      </c>
      <c r="D28" s="25">
        <v>343</v>
      </c>
      <c r="E28" s="25">
        <v>1512</v>
      </c>
      <c r="F28" s="150">
        <f t="shared" si="1"/>
        <v>0.29805624747184428</v>
      </c>
      <c r="G28" s="16" t="str">
        <f t="shared" si="2"/>
        <v>😶</v>
      </c>
      <c r="H28" s="150">
        <f t="shared" si="0"/>
        <v>0.10944625407166124</v>
      </c>
      <c r="I28" s="144" t="str">
        <f t="shared" si="3"/>
        <v>😶</v>
      </c>
      <c r="J28" s="35">
        <f t="shared" si="4"/>
        <v>12303</v>
      </c>
      <c r="K28" s="172">
        <f t="shared" si="5"/>
        <v>-698.40000000000009</v>
      </c>
      <c r="L28"/>
    </row>
    <row r="29" spans="1:12" ht="17" thickBot="1" x14ac:dyDescent="0.25">
      <c r="B29" s="158" t="s">
        <v>31</v>
      </c>
      <c r="C29" s="43">
        <v>1373</v>
      </c>
      <c r="D29" s="25">
        <v>0</v>
      </c>
      <c r="E29" s="25">
        <v>423</v>
      </c>
      <c r="F29" s="150">
        <f t="shared" si="1"/>
        <v>0</v>
      </c>
      <c r="G29" s="162" t="str">
        <f t="shared" si="2"/>
        <v>😶</v>
      </c>
      <c r="H29" s="150">
        <f t="shared" si="0"/>
        <v>0.30808448652585579</v>
      </c>
      <c r="I29" s="164" t="str">
        <f t="shared" si="3"/>
        <v>😃</v>
      </c>
      <c r="J29" s="35">
        <f t="shared" si="4"/>
        <v>950</v>
      </c>
      <c r="K29" s="172">
        <f t="shared" si="5"/>
        <v>203.32</v>
      </c>
      <c r="L29"/>
    </row>
    <row r="30" spans="1:12" ht="17" thickBot="1" x14ac:dyDescent="0.25">
      <c r="B30" s="160" t="s">
        <v>32</v>
      </c>
      <c r="C30" s="43">
        <v>110</v>
      </c>
      <c r="D30" s="25">
        <v>0</v>
      </c>
      <c r="E30" s="25">
        <v>0</v>
      </c>
      <c r="F30" s="150">
        <f t="shared" si="1"/>
        <v>0</v>
      </c>
      <c r="G30" s="162" t="str">
        <f t="shared" si="2"/>
        <v>😶</v>
      </c>
      <c r="H30" s="150">
        <f t="shared" si="0"/>
        <v>0</v>
      </c>
      <c r="I30" s="164" t="str">
        <f t="shared" si="3"/>
        <v>😶</v>
      </c>
      <c r="J30" s="35">
        <f t="shared" si="4"/>
        <v>110</v>
      </c>
      <c r="K30" s="172">
        <f t="shared" si="5"/>
        <v>-17.600000000000001</v>
      </c>
      <c r="L30"/>
    </row>
    <row r="31" spans="1:12" ht="17" thickBot="1" x14ac:dyDescent="0.25">
      <c r="B31" s="159" t="s">
        <v>4</v>
      </c>
      <c r="C31" s="43">
        <v>207</v>
      </c>
      <c r="D31" s="25">
        <v>31</v>
      </c>
      <c r="E31" s="25">
        <v>49</v>
      </c>
      <c r="F31" s="150">
        <f t="shared" si="1"/>
        <v>1.7978205775063651</v>
      </c>
      <c r="G31" s="162" t="str">
        <f t="shared" si="2"/>
        <v>😃</v>
      </c>
      <c r="H31" s="150">
        <f t="shared" si="0"/>
        <v>0.23671497584541062</v>
      </c>
      <c r="I31" s="164" t="str">
        <f t="shared" si="3"/>
        <v>😃</v>
      </c>
      <c r="J31" s="35">
        <f t="shared" si="4"/>
        <v>158</v>
      </c>
      <c r="K31" s="172">
        <f t="shared" si="5"/>
        <v>15.880000000000003</v>
      </c>
      <c r="L31"/>
    </row>
    <row r="32" spans="1:12" ht="17" thickBot="1" x14ac:dyDescent="0.25">
      <c r="B32" s="158" t="s">
        <v>5</v>
      </c>
      <c r="C32" s="43">
        <v>143</v>
      </c>
      <c r="D32" s="25">
        <v>25</v>
      </c>
      <c r="E32" s="25">
        <v>36</v>
      </c>
      <c r="F32" s="150">
        <f t="shared" si="1"/>
        <v>2.0987415945399142</v>
      </c>
      <c r="G32" s="162" t="str">
        <f t="shared" si="2"/>
        <v>😃</v>
      </c>
      <c r="H32" s="150">
        <f t="shared" si="0"/>
        <v>0.25174825174825177</v>
      </c>
      <c r="I32" s="164" t="str">
        <f t="shared" si="3"/>
        <v>😃</v>
      </c>
      <c r="J32" s="35">
        <f t="shared" si="4"/>
        <v>107</v>
      </c>
      <c r="K32" s="172">
        <f t="shared" si="5"/>
        <v>13.120000000000001</v>
      </c>
      <c r="L32"/>
    </row>
    <row r="33" spans="2:12" ht="17" thickBot="1" x14ac:dyDescent="0.25">
      <c r="B33" s="158" t="s">
        <v>6</v>
      </c>
      <c r="C33" s="43">
        <v>37</v>
      </c>
      <c r="D33" s="25">
        <v>5</v>
      </c>
      <c r="E33" s="25">
        <v>10</v>
      </c>
      <c r="F33" s="150">
        <f t="shared" si="1"/>
        <v>1.6222705298335549</v>
      </c>
      <c r="G33" s="162" t="str">
        <f t="shared" si="2"/>
        <v>😃</v>
      </c>
      <c r="H33" s="150">
        <f t="shared" si="0"/>
        <v>0.27027027027027029</v>
      </c>
      <c r="I33" s="164" t="str">
        <f t="shared" si="3"/>
        <v>😃</v>
      </c>
      <c r="J33" s="35">
        <f t="shared" si="4"/>
        <v>27</v>
      </c>
      <c r="K33" s="172">
        <f t="shared" si="5"/>
        <v>4.08</v>
      </c>
      <c r="L33"/>
    </row>
    <row r="34" spans="2:12" ht="17" thickBot="1" x14ac:dyDescent="0.25">
      <c r="B34" s="158" t="s">
        <v>8</v>
      </c>
      <c r="C34" s="43">
        <v>10</v>
      </c>
      <c r="D34" s="25">
        <v>1</v>
      </c>
      <c r="E34" s="25">
        <v>1</v>
      </c>
      <c r="F34" s="150">
        <f t="shared" si="1"/>
        <v>1.2004801920768309</v>
      </c>
      <c r="G34" s="162" t="str">
        <f t="shared" si="2"/>
        <v>😃</v>
      </c>
      <c r="H34" s="150">
        <f t="shared" si="0"/>
        <v>0.1</v>
      </c>
      <c r="I34" s="164" t="str">
        <f t="shared" si="3"/>
        <v>😶</v>
      </c>
      <c r="J34" s="35">
        <f t="shared" si="4"/>
        <v>9</v>
      </c>
      <c r="K34" s="172">
        <f t="shared" si="5"/>
        <v>-0.60000000000000009</v>
      </c>
      <c r="L34"/>
    </row>
    <row r="35" spans="2:12" ht="17" thickBot="1" x14ac:dyDescent="0.25">
      <c r="B35" s="161" t="s">
        <v>7</v>
      </c>
      <c r="C35" s="43">
        <v>157</v>
      </c>
      <c r="D35" s="25">
        <v>21</v>
      </c>
      <c r="E35" s="25">
        <v>46</v>
      </c>
      <c r="F35" s="152">
        <f>$D35/($E$3*$C35)</f>
        <v>1.6057378365358883</v>
      </c>
      <c r="G35" s="163" t="str">
        <f t="shared" si="2"/>
        <v>😃</v>
      </c>
      <c r="H35" s="152">
        <f t="shared" si="0"/>
        <v>0.2929936305732484</v>
      </c>
      <c r="I35" s="165" t="str">
        <f t="shared" si="3"/>
        <v>😃</v>
      </c>
      <c r="J35" s="36">
        <f t="shared" si="4"/>
        <v>111</v>
      </c>
      <c r="K35" s="173">
        <f t="shared" si="5"/>
        <v>20.88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38" priority="9" operator="containsText" text="▼">
      <formula>NOT(ISERROR(SEARCH("▼",F38)))</formula>
    </cfRule>
  </conditionalFormatting>
  <conditionalFormatting sqref="F9:F35">
    <cfRule type="cellIs" dxfId="137" priority="5" operator="greaterThan">
      <formula>1</formula>
    </cfRule>
  </conditionalFormatting>
  <conditionalFormatting sqref="H9:H35">
    <cfRule type="cellIs" dxfId="136" priority="4" operator="greaterThanOrEqual">
      <formula>$E$4</formula>
    </cfRule>
  </conditionalFormatting>
  <conditionalFormatting sqref="K9:K35">
    <cfRule type="cellIs" dxfId="135" priority="3" operator="greaterThanOrEqual">
      <formula>0</formula>
    </cfRule>
  </conditionalFormatting>
  <conditionalFormatting sqref="G38:G48">
    <cfRule type="cellIs" dxfId="134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L82"/>
  <sheetViews>
    <sheetView workbookViewId="0">
      <selection activeCell="Q34" sqref="Q34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5" width="6.83203125" style="2" customWidth="1"/>
    <col min="6" max="6" width="7.83203125" style="2" customWidth="1"/>
    <col min="7" max="7" width="6.83203125" style="2" customWidth="1"/>
    <col min="8" max="8" width="7.5" style="2" customWidth="1"/>
    <col min="9" max="12" width="6.83203125" style="2" customWidth="1"/>
    <col min="13" max="13" width="2.1640625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50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361</v>
      </c>
      <c r="D9" s="25">
        <v>40</v>
      </c>
      <c r="E9" s="25">
        <v>82</v>
      </c>
      <c r="F9" s="148">
        <f>$D9/($E$3*$C9)</f>
        <v>1.3301719579798679</v>
      </c>
      <c r="G9" s="155" t="str">
        <f>IF($F9&gt;=100%,$I$3,IF($F9&gt;=90%,$I$4,$I$5))</f>
        <v>😃</v>
      </c>
      <c r="H9" s="148">
        <f t="shared" ref="H9:H35" si="0">$E9/$C9</f>
        <v>0.22714681440443213</v>
      </c>
      <c r="I9" s="154" t="str">
        <f>IF($H9&gt;=$E$4,$I$3,IF($H9&gt;$E$4*0.9,$I$4,$I$5))</f>
        <v>😃</v>
      </c>
      <c r="J9" s="34">
        <f>$C9-$E9</f>
        <v>279</v>
      </c>
      <c r="K9" s="171">
        <f>$E9-$E$4*$C9</f>
        <v>24.240000000000002</v>
      </c>
      <c r="L9"/>
    </row>
    <row r="10" spans="1:12" ht="17" thickBot="1" x14ac:dyDescent="0.25">
      <c r="B10" s="157" t="s">
        <v>70</v>
      </c>
      <c r="C10" s="43">
        <v>148</v>
      </c>
      <c r="D10" s="25">
        <v>30</v>
      </c>
      <c r="E10" s="25">
        <v>58</v>
      </c>
      <c r="F10" s="150">
        <f t="shared" ref="F10:F34" si="1">$D10/($E$3*$C10)</f>
        <v>2.4334057947503327</v>
      </c>
      <c r="G10" s="16" t="str">
        <f t="shared" ref="G10:G35" si="2">IF($F10&gt;=100%,$I$3,IF($F10&gt;=90%,$I$4,$I$5))</f>
        <v>😃</v>
      </c>
      <c r="H10" s="150">
        <f t="shared" si="0"/>
        <v>0.39189189189189189</v>
      </c>
      <c r="I10" s="144" t="str">
        <f t="shared" ref="I10:I35" si="3">IF($H10&gt;=$E$4,$I$3,IF($H10&gt;$E$4*0.9,$I$4,$I$5))</f>
        <v>😃</v>
      </c>
      <c r="J10" s="35">
        <f t="shared" ref="J10:J35" si="4">$C10-$E10</f>
        <v>90</v>
      </c>
      <c r="K10" s="172">
        <f t="shared" ref="K10:K35" si="5">$E10-$E$4*$C10</f>
        <v>34.32</v>
      </c>
      <c r="L10"/>
    </row>
    <row r="11" spans="1:12" ht="17" thickBot="1" x14ac:dyDescent="0.25">
      <c r="B11" s="62" t="s">
        <v>69</v>
      </c>
      <c r="C11" s="43">
        <v>33</v>
      </c>
      <c r="D11" s="25">
        <v>3</v>
      </c>
      <c r="E11" s="25">
        <v>4</v>
      </c>
      <c r="F11" s="150">
        <f t="shared" si="1"/>
        <v>1.0913456291607553</v>
      </c>
      <c r="G11" s="16" t="str">
        <f t="shared" si="2"/>
        <v>😃</v>
      </c>
      <c r="H11" s="150">
        <f t="shared" si="0"/>
        <v>0.12121212121212122</v>
      </c>
      <c r="I11" s="144" t="str">
        <f t="shared" si="3"/>
        <v>😶</v>
      </c>
      <c r="J11" s="35">
        <f t="shared" si="4"/>
        <v>29</v>
      </c>
      <c r="K11" s="172">
        <f t="shared" si="5"/>
        <v>-1.2800000000000002</v>
      </c>
      <c r="L11"/>
    </row>
    <row r="12" spans="1:12" ht="17" thickBot="1" x14ac:dyDescent="0.25">
      <c r="B12" s="63" t="s">
        <v>68</v>
      </c>
      <c r="C12" s="61">
        <f>C9-C11</f>
        <v>328</v>
      </c>
      <c r="D12" s="64">
        <f>D9-D11</f>
        <v>37</v>
      </c>
      <c r="E12" s="64">
        <f>E9-E11</f>
        <v>78</v>
      </c>
      <c r="F12" s="150">
        <f t="shared" si="1"/>
        <v>1.3542002166720348</v>
      </c>
      <c r="G12" s="16" t="str">
        <f t="shared" si="2"/>
        <v>😃</v>
      </c>
      <c r="H12" s="150">
        <f t="shared" si="0"/>
        <v>0.23780487804878048</v>
      </c>
      <c r="I12" s="144" t="str">
        <f t="shared" si="3"/>
        <v>😃</v>
      </c>
      <c r="J12" s="35">
        <f t="shared" si="4"/>
        <v>250</v>
      </c>
      <c r="K12" s="172">
        <f t="shared" si="5"/>
        <v>25.519999999999996</v>
      </c>
      <c r="L12"/>
    </row>
    <row r="13" spans="1:12" ht="17" thickBot="1" x14ac:dyDescent="0.25">
      <c r="B13" s="31" t="s">
        <v>19</v>
      </c>
      <c r="C13" s="43">
        <v>1868</v>
      </c>
      <c r="D13" s="25">
        <v>-1371</v>
      </c>
      <c r="E13" s="25">
        <v>-112</v>
      </c>
      <c r="F13" s="150">
        <f t="shared" si="1"/>
        <v>-8.81080483585297</v>
      </c>
      <c r="G13" s="16" t="str">
        <f t="shared" si="2"/>
        <v>😶</v>
      </c>
      <c r="H13" s="150">
        <f t="shared" si="0"/>
        <v>-5.9957173447537475E-2</v>
      </c>
      <c r="I13" s="144" t="str">
        <f t="shared" si="3"/>
        <v>😶</v>
      </c>
      <c r="J13" s="35">
        <f t="shared" si="4"/>
        <v>1980</v>
      </c>
      <c r="K13" s="172">
        <f t="shared" si="5"/>
        <v>-410.88</v>
      </c>
      <c r="L13"/>
    </row>
    <row r="14" spans="1:12" ht="17" thickBot="1" x14ac:dyDescent="0.25">
      <c r="B14" s="31" t="s">
        <v>20</v>
      </c>
      <c r="C14" s="43">
        <v>191</v>
      </c>
      <c r="D14" s="25">
        <v>42</v>
      </c>
      <c r="E14" s="25">
        <v>77</v>
      </c>
      <c r="F14" s="150">
        <f t="shared" si="1"/>
        <v>2.6397993752474811</v>
      </c>
      <c r="G14" s="16" t="str">
        <f t="shared" si="2"/>
        <v>😃</v>
      </c>
      <c r="H14" s="150">
        <f t="shared" si="0"/>
        <v>0.40314136125654448</v>
      </c>
      <c r="I14" s="144" t="str">
        <f t="shared" si="3"/>
        <v>😃</v>
      </c>
      <c r="J14" s="35">
        <f t="shared" si="4"/>
        <v>114</v>
      </c>
      <c r="K14" s="172">
        <f t="shared" si="5"/>
        <v>46.44</v>
      </c>
      <c r="L14"/>
    </row>
    <row r="15" spans="1:12" ht="17" thickBot="1" x14ac:dyDescent="0.25">
      <c r="B15" s="31" t="s">
        <v>21</v>
      </c>
      <c r="C15" s="43">
        <v>200</v>
      </c>
      <c r="D15" s="25">
        <v>-8</v>
      </c>
      <c r="E15" s="25">
        <v>-435</v>
      </c>
      <c r="F15" s="150">
        <f t="shared" si="1"/>
        <v>-0.48019207683073228</v>
      </c>
      <c r="G15" s="16" t="str">
        <f t="shared" si="2"/>
        <v>😶</v>
      </c>
      <c r="H15" s="150">
        <f t="shared" si="0"/>
        <v>-2.1749999999999998</v>
      </c>
      <c r="I15" s="144" t="str">
        <f t="shared" si="3"/>
        <v>😶</v>
      </c>
      <c r="J15" s="35">
        <f t="shared" si="4"/>
        <v>635</v>
      </c>
      <c r="K15" s="172">
        <f t="shared" si="5"/>
        <v>-467</v>
      </c>
      <c r="L15"/>
    </row>
    <row r="16" spans="1:12" ht="17" thickBot="1" x14ac:dyDescent="0.25">
      <c r="B16" s="158" t="s">
        <v>22</v>
      </c>
      <c r="C16" s="43">
        <v>2259</v>
      </c>
      <c r="D16" s="25">
        <v>-1338</v>
      </c>
      <c r="E16" s="25">
        <v>-470</v>
      </c>
      <c r="F16" s="150">
        <f t="shared" si="1"/>
        <v>-7.110413886670206</v>
      </c>
      <c r="G16" s="162" t="str">
        <f t="shared" si="2"/>
        <v>😶</v>
      </c>
      <c r="H16" s="150">
        <f t="shared" si="0"/>
        <v>-0.20805666223992916</v>
      </c>
      <c r="I16" s="164" t="str">
        <f t="shared" si="3"/>
        <v>😶</v>
      </c>
      <c r="J16" s="35">
        <f t="shared" si="4"/>
        <v>2729</v>
      </c>
      <c r="K16" s="172">
        <f t="shared" si="5"/>
        <v>-831.44</v>
      </c>
      <c r="L16"/>
    </row>
    <row r="17" spans="1:12" ht="17" thickBot="1" x14ac:dyDescent="0.25">
      <c r="B17" s="31" t="s">
        <v>23</v>
      </c>
      <c r="C17" s="43">
        <v>58</v>
      </c>
      <c r="D17" s="25">
        <v>-10</v>
      </c>
      <c r="E17" s="25">
        <v>-20</v>
      </c>
      <c r="F17" s="150">
        <f t="shared" si="1"/>
        <v>-2.0697934346152254</v>
      </c>
      <c r="G17" s="16" t="str">
        <f t="shared" si="2"/>
        <v>😶</v>
      </c>
      <c r="H17" s="150">
        <f t="shared" si="0"/>
        <v>-0.34482758620689657</v>
      </c>
      <c r="I17" s="144" t="str">
        <f t="shared" si="3"/>
        <v>😶</v>
      </c>
      <c r="J17" s="35">
        <f t="shared" si="4"/>
        <v>78</v>
      </c>
      <c r="K17" s="172">
        <f t="shared" si="5"/>
        <v>-29.28</v>
      </c>
      <c r="L17"/>
    </row>
    <row r="18" spans="1:12" ht="17" thickBot="1" x14ac:dyDescent="0.25">
      <c r="B18" s="31" t="s">
        <v>0</v>
      </c>
      <c r="C18" s="43">
        <v>43</v>
      </c>
      <c r="D18" s="25">
        <v>0</v>
      </c>
      <c r="E18" s="25">
        <v>0</v>
      </c>
      <c r="F18" s="150">
        <f t="shared" si="1"/>
        <v>0</v>
      </c>
      <c r="G18" s="16" t="str">
        <f t="shared" si="2"/>
        <v>😶</v>
      </c>
      <c r="H18" s="150">
        <f t="shared" si="0"/>
        <v>0</v>
      </c>
      <c r="I18" s="144" t="str">
        <f t="shared" si="3"/>
        <v>😶</v>
      </c>
      <c r="J18" s="35">
        <f t="shared" si="4"/>
        <v>43</v>
      </c>
      <c r="K18" s="172">
        <f t="shared" si="5"/>
        <v>-6.88</v>
      </c>
      <c r="L18"/>
    </row>
    <row r="19" spans="1:12" ht="17" thickBot="1" x14ac:dyDescent="0.25">
      <c r="B19" s="31" t="s">
        <v>1</v>
      </c>
      <c r="C19" s="43">
        <v>156</v>
      </c>
      <c r="D19" s="25">
        <v>3</v>
      </c>
      <c r="E19" s="25">
        <v>8</v>
      </c>
      <c r="F19" s="150">
        <f t="shared" si="1"/>
        <v>0.23086157539939053</v>
      </c>
      <c r="G19" s="16" t="str">
        <f t="shared" si="2"/>
        <v>😶</v>
      </c>
      <c r="H19" s="150">
        <f t="shared" si="0"/>
        <v>5.128205128205128E-2</v>
      </c>
      <c r="I19" s="144" t="str">
        <f t="shared" si="3"/>
        <v>😶</v>
      </c>
      <c r="J19" s="35">
        <f t="shared" si="4"/>
        <v>148</v>
      </c>
      <c r="K19" s="172">
        <f t="shared" si="5"/>
        <v>-16.96</v>
      </c>
      <c r="L19"/>
    </row>
    <row r="20" spans="1:12" ht="17" thickBot="1" x14ac:dyDescent="0.25">
      <c r="B20" s="158" t="s">
        <v>2</v>
      </c>
      <c r="C20" s="43">
        <v>74</v>
      </c>
      <c r="D20" s="25">
        <v>1</v>
      </c>
      <c r="E20" s="25">
        <v>5</v>
      </c>
      <c r="F20" s="150">
        <f t="shared" si="1"/>
        <v>0.16222705298335549</v>
      </c>
      <c r="G20" s="162" t="str">
        <f t="shared" si="2"/>
        <v>😶</v>
      </c>
      <c r="H20" s="150">
        <f t="shared" si="0"/>
        <v>6.7567567567567571E-2</v>
      </c>
      <c r="I20" s="164" t="str">
        <f t="shared" si="3"/>
        <v>😶</v>
      </c>
      <c r="J20" s="35">
        <f t="shared" si="4"/>
        <v>69</v>
      </c>
      <c r="K20" s="172">
        <f t="shared" si="5"/>
        <v>-6.84</v>
      </c>
      <c r="L20"/>
    </row>
    <row r="21" spans="1:12" ht="17" thickBot="1" x14ac:dyDescent="0.25">
      <c r="B21" s="48" t="s">
        <v>3</v>
      </c>
      <c r="C21" s="43">
        <v>87</v>
      </c>
      <c r="D21" s="25">
        <v>11</v>
      </c>
      <c r="E21" s="25">
        <v>16</v>
      </c>
      <c r="F21" s="150">
        <f t="shared" si="1"/>
        <v>1.5178485187178321</v>
      </c>
      <c r="G21" s="16" t="str">
        <f t="shared" si="2"/>
        <v>😃</v>
      </c>
      <c r="H21" s="150">
        <f t="shared" si="0"/>
        <v>0.18390804597701149</v>
      </c>
      <c r="I21" s="144" t="str">
        <f t="shared" si="3"/>
        <v>😃</v>
      </c>
      <c r="J21" s="35">
        <f t="shared" si="4"/>
        <v>71</v>
      </c>
      <c r="K21" s="172">
        <f t="shared" si="5"/>
        <v>2.08</v>
      </c>
      <c r="L21"/>
    </row>
    <row r="22" spans="1:12" ht="17" thickBot="1" x14ac:dyDescent="0.25">
      <c r="B22" s="159" t="s">
        <v>24</v>
      </c>
      <c r="C22" s="43">
        <v>1484</v>
      </c>
      <c r="D22" s="25">
        <v>144</v>
      </c>
      <c r="E22" s="25">
        <v>202</v>
      </c>
      <c r="F22" s="150">
        <f t="shared" si="1"/>
        <v>1.1648864397511027</v>
      </c>
      <c r="G22" s="162" t="str">
        <f t="shared" si="2"/>
        <v>😃</v>
      </c>
      <c r="H22" s="150">
        <f t="shared" si="0"/>
        <v>0.13611859838274934</v>
      </c>
      <c r="I22" s="164" t="str">
        <f t="shared" si="3"/>
        <v>😶</v>
      </c>
      <c r="J22" s="35">
        <f t="shared" si="4"/>
        <v>1282</v>
      </c>
      <c r="K22" s="172">
        <f t="shared" si="5"/>
        <v>-35.44</v>
      </c>
      <c r="L22"/>
    </row>
    <row r="23" spans="1:12" ht="17" thickBot="1" x14ac:dyDescent="0.25">
      <c r="B23" s="158" t="s">
        <v>25</v>
      </c>
      <c r="C23" s="43">
        <v>190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190</v>
      </c>
      <c r="K23" s="172">
        <f t="shared" si="5"/>
        <v>-30.400000000000002</v>
      </c>
      <c r="L23"/>
    </row>
    <row r="24" spans="1:12" ht="17" thickBot="1" x14ac:dyDescent="0.25">
      <c r="B24" s="40" t="s">
        <v>26</v>
      </c>
      <c r="C24" s="43">
        <v>99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99</v>
      </c>
      <c r="K24" s="172">
        <f t="shared" si="5"/>
        <v>-15.84</v>
      </c>
      <c r="L24"/>
    </row>
    <row r="25" spans="1:12" ht="17" thickBot="1" x14ac:dyDescent="0.25">
      <c r="B25" s="30" t="s">
        <v>27</v>
      </c>
      <c r="C25" s="43">
        <v>1566</v>
      </c>
      <c r="D25" s="25">
        <v>141</v>
      </c>
      <c r="E25" s="25">
        <v>278</v>
      </c>
      <c r="F25" s="150">
        <f t="shared" si="1"/>
        <v>1.0808921269657288</v>
      </c>
      <c r="G25" s="16" t="str">
        <f t="shared" si="2"/>
        <v>😃</v>
      </c>
      <c r="H25" s="150">
        <f t="shared" si="0"/>
        <v>0.17752234993614305</v>
      </c>
      <c r="I25" s="144" t="str">
        <f t="shared" si="3"/>
        <v>😃</v>
      </c>
      <c r="J25" s="35">
        <f t="shared" si="4"/>
        <v>1288</v>
      </c>
      <c r="K25" s="172">
        <f t="shared" si="5"/>
        <v>27.439999999999998</v>
      </c>
      <c r="L25"/>
    </row>
    <row r="26" spans="1:12" ht="17" thickBot="1" x14ac:dyDescent="0.25">
      <c r="A26" s="4"/>
      <c r="B26" s="31" t="s">
        <v>28</v>
      </c>
      <c r="C26" s="43">
        <v>293</v>
      </c>
      <c r="D26" s="25">
        <v>26</v>
      </c>
      <c r="E26" s="25">
        <v>50</v>
      </c>
      <c r="F26" s="150">
        <f t="shared" si="1"/>
        <v>1.0652725253924096</v>
      </c>
      <c r="G26" s="16" t="str">
        <f t="shared" si="2"/>
        <v>😃</v>
      </c>
      <c r="H26" s="150">
        <f t="shared" si="0"/>
        <v>0.17064846416382254</v>
      </c>
      <c r="I26" s="144" t="str">
        <f t="shared" si="3"/>
        <v>😃</v>
      </c>
      <c r="J26" s="35">
        <f t="shared" si="4"/>
        <v>243</v>
      </c>
      <c r="K26" s="172">
        <f t="shared" si="5"/>
        <v>3.1199999999999974</v>
      </c>
      <c r="L26" s="6"/>
    </row>
    <row r="27" spans="1:12" ht="17" thickBot="1" x14ac:dyDescent="0.25">
      <c r="B27" s="158" t="s">
        <v>30</v>
      </c>
      <c r="C27" s="43">
        <v>1859</v>
      </c>
      <c r="D27" s="25">
        <v>167</v>
      </c>
      <c r="E27" s="25">
        <v>328</v>
      </c>
      <c r="F27" s="150">
        <f t="shared" si="1"/>
        <v>1.0784302962712788</v>
      </c>
      <c r="G27" s="162" t="str">
        <f t="shared" si="2"/>
        <v>😃</v>
      </c>
      <c r="H27" s="150">
        <f t="shared" si="0"/>
        <v>0.17643894566971491</v>
      </c>
      <c r="I27" s="164" t="str">
        <f t="shared" si="3"/>
        <v>😃</v>
      </c>
      <c r="J27" s="35">
        <f t="shared" si="4"/>
        <v>1531</v>
      </c>
      <c r="K27" s="172">
        <f t="shared" si="5"/>
        <v>30.560000000000002</v>
      </c>
      <c r="L27"/>
    </row>
    <row r="28" spans="1:12" ht="17" thickBot="1" x14ac:dyDescent="0.25">
      <c r="B28" s="31" t="s">
        <v>29</v>
      </c>
      <c r="C28" s="43">
        <v>13987</v>
      </c>
      <c r="D28" s="25">
        <v>957</v>
      </c>
      <c r="E28" s="25">
        <v>3209</v>
      </c>
      <c r="F28" s="150">
        <f t="shared" si="1"/>
        <v>0.82137666677452426</v>
      </c>
      <c r="G28" s="16" t="str">
        <f t="shared" si="2"/>
        <v>😶</v>
      </c>
      <c r="H28" s="150">
        <f t="shared" si="0"/>
        <v>0.22942732537356117</v>
      </c>
      <c r="I28" s="144" t="str">
        <f t="shared" si="3"/>
        <v>😃</v>
      </c>
      <c r="J28" s="35">
        <f t="shared" si="4"/>
        <v>10778</v>
      </c>
      <c r="K28" s="172">
        <f t="shared" si="5"/>
        <v>971.07999999999993</v>
      </c>
      <c r="L28"/>
    </row>
    <row r="29" spans="1:12" ht="17" thickBot="1" x14ac:dyDescent="0.25">
      <c r="B29" s="158" t="s">
        <v>31</v>
      </c>
      <c r="C29" s="43">
        <v>1765</v>
      </c>
      <c r="D29" s="25">
        <v>0</v>
      </c>
      <c r="E29" s="25">
        <v>79</v>
      </c>
      <c r="F29" s="150">
        <f t="shared" si="1"/>
        <v>0</v>
      </c>
      <c r="G29" s="162" t="str">
        <f t="shared" si="2"/>
        <v>😶</v>
      </c>
      <c r="H29" s="150">
        <f t="shared" si="0"/>
        <v>4.4759206798866857E-2</v>
      </c>
      <c r="I29" s="164" t="str">
        <f t="shared" si="3"/>
        <v>😶</v>
      </c>
      <c r="J29" s="35">
        <f t="shared" si="4"/>
        <v>1686</v>
      </c>
      <c r="K29" s="172">
        <f t="shared" si="5"/>
        <v>-203.40000000000003</v>
      </c>
      <c r="L29"/>
    </row>
    <row r="30" spans="1:12" ht="17" thickBot="1" x14ac:dyDescent="0.25">
      <c r="B30" s="160" t="s">
        <v>32</v>
      </c>
      <c r="C30" s="43">
        <v>129</v>
      </c>
      <c r="D30" s="25">
        <v>0</v>
      </c>
      <c r="E30" s="25">
        <v>34</v>
      </c>
      <c r="F30" s="150">
        <f t="shared" si="1"/>
        <v>0</v>
      </c>
      <c r="G30" s="162" t="str">
        <f t="shared" si="2"/>
        <v>😶</v>
      </c>
      <c r="H30" s="150">
        <f t="shared" si="0"/>
        <v>0.26356589147286824</v>
      </c>
      <c r="I30" s="164" t="str">
        <f t="shared" si="3"/>
        <v>😃</v>
      </c>
      <c r="J30" s="35">
        <f t="shared" si="4"/>
        <v>95</v>
      </c>
      <c r="K30" s="172">
        <f t="shared" si="5"/>
        <v>13.36</v>
      </c>
      <c r="L30"/>
    </row>
    <row r="31" spans="1:12" ht="17" thickBot="1" x14ac:dyDescent="0.25">
      <c r="B31" s="159" t="s">
        <v>4</v>
      </c>
      <c r="C31" s="43">
        <v>210</v>
      </c>
      <c r="D31" s="25">
        <v>21</v>
      </c>
      <c r="E31" s="25">
        <v>40</v>
      </c>
      <c r="F31" s="150">
        <f t="shared" si="1"/>
        <v>1.2004801920768309</v>
      </c>
      <c r="G31" s="162" t="str">
        <f t="shared" si="2"/>
        <v>😃</v>
      </c>
      <c r="H31" s="150">
        <f t="shared" si="0"/>
        <v>0.19047619047619047</v>
      </c>
      <c r="I31" s="164" t="str">
        <f t="shared" si="3"/>
        <v>😃</v>
      </c>
      <c r="J31" s="35">
        <f t="shared" si="4"/>
        <v>170</v>
      </c>
      <c r="K31" s="172">
        <f t="shared" si="5"/>
        <v>6.3999999999999986</v>
      </c>
      <c r="L31"/>
    </row>
    <row r="32" spans="1:12" ht="17" thickBot="1" x14ac:dyDescent="0.25">
      <c r="B32" s="158" t="s">
        <v>5</v>
      </c>
      <c r="C32" s="43">
        <v>144</v>
      </c>
      <c r="D32" s="25">
        <v>15</v>
      </c>
      <c r="E32" s="25">
        <v>24</v>
      </c>
      <c r="F32" s="150">
        <f t="shared" si="1"/>
        <v>1.250500200080032</v>
      </c>
      <c r="G32" s="162" t="str">
        <f t="shared" si="2"/>
        <v>😃</v>
      </c>
      <c r="H32" s="150">
        <f t="shared" si="0"/>
        <v>0.16666666666666666</v>
      </c>
      <c r="I32" s="164" t="str">
        <f t="shared" si="3"/>
        <v>😃</v>
      </c>
      <c r="J32" s="35">
        <f t="shared" si="4"/>
        <v>120</v>
      </c>
      <c r="K32" s="172">
        <f t="shared" si="5"/>
        <v>0.96000000000000085</v>
      </c>
      <c r="L32"/>
    </row>
    <row r="33" spans="2:12" ht="17" thickBot="1" x14ac:dyDescent="0.25">
      <c r="B33" s="158" t="s">
        <v>6</v>
      </c>
      <c r="C33" s="43">
        <v>37</v>
      </c>
      <c r="D33" s="25">
        <v>2</v>
      </c>
      <c r="E33" s="25">
        <v>4</v>
      </c>
      <c r="F33" s="150">
        <f t="shared" si="1"/>
        <v>0.64890821193342196</v>
      </c>
      <c r="G33" s="162" t="str">
        <f t="shared" si="2"/>
        <v>😶</v>
      </c>
      <c r="H33" s="150">
        <f t="shared" si="0"/>
        <v>0.10810810810810811</v>
      </c>
      <c r="I33" s="164" t="str">
        <f t="shared" si="3"/>
        <v>😶</v>
      </c>
      <c r="J33" s="35">
        <f t="shared" si="4"/>
        <v>33</v>
      </c>
      <c r="K33" s="172">
        <f t="shared" si="5"/>
        <v>-1.92</v>
      </c>
      <c r="L33"/>
    </row>
    <row r="34" spans="2:12" ht="17" thickBot="1" x14ac:dyDescent="0.25">
      <c r="B34" s="158" t="s">
        <v>8</v>
      </c>
      <c r="C34" s="43">
        <v>10</v>
      </c>
      <c r="D34" s="25">
        <v>1</v>
      </c>
      <c r="E34" s="25">
        <v>3</v>
      </c>
      <c r="F34" s="150">
        <f t="shared" si="1"/>
        <v>1.2004801920768309</v>
      </c>
      <c r="G34" s="162" t="str">
        <f t="shared" si="2"/>
        <v>😃</v>
      </c>
      <c r="H34" s="150">
        <f t="shared" si="0"/>
        <v>0.3</v>
      </c>
      <c r="I34" s="164" t="str">
        <f t="shared" si="3"/>
        <v>😃</v>
      </c>
      <c r="J34" s="35">
        <f t="shared" si="4"/>
        <v>7</v>
      </c>
      <c r="K34" s="172">
        <f t="shared" si="5"/>
        <v>1.4</v>
      </c>
      <c r="L34"/>
    </row>
    <row r="35" spans="2:12" ht="17" thickBot="1" x14ac:dyDescent="0.25">
      <c r="B35" s="161" t="s">
        <v>7</v>
      </c>
      <c r="C35" s="43">
        <v>159</v>
      </c>
      <c r="D35" s="25">
        <v>11</v>
      </c>
      <c r="E35" s="25">
        <v>31</v>
      </c>
      <c r="F35" s="152">
        <f>$D35/($E$3*$C35)</f>
        <v>0.83052088760032317</v>
      </c>
      <c r="G35" s="163" t="str">
        <f t="shared" si="2"/>
        <v>😶</v>
      </c>
      <c r="H35" s="152">
        <f t="shared" si="0"/>
        <v>0.19496855345911951</v>
      </c>
      <c r="I35" s="165" t="str">
        <f t="shared" si="3"/>
        <v>😃</v>
      </c>
      <c r="J35" s="36">
        <f t="shared" si="4"/>
        <v>128</v>
      </c>
      <c r="K35" s="173">
        <f t="shared" si="5"/>
        <v>5.5599999999999987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33" priority="9" operator="containsText" text="▼">
      <formula>NOT(ISERROR(SEARCH("▼",F38)))</formula>
    </cfRule>
  </conditionalFormatting>
  <conditionalFormatting sqref="F9:F35">
    <cfRule type="cellIs" dxfId="132" priority="5" operator="greaterThan">
      <formula>1</formula>
    </cfRule>
  </conditionalFormatting>
  <conditionalFormatting sqref="H9:H35">
    <cfRule type="cellIs" dxfId="131" priority="4" operator="greaterThanOrEqual">
      <formula>$E$4</formula>
    </cfRule>
  </conditionalFormatting>
  <conditionalFormatting sqref="K9:K35">
    <cfRule type="cellIs" dxfId="130" priority="3" operator="greaterThanOrEqual">
      <formula>0</formula>
    </cfRule>
  </conditionalFormatting>
  <conditionalFormatting sqref="G38:G48">
    <cfRule type="cellIs" dxfId="129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L82"/>
  <sheetViews>
    <sheetView topLeftCell="A7" workbookViewId="0">
      <selection activeCell="O37" sqref="O37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  <col min="13" max="13" width="2.1640625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51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506</v>
      </c>
      <c r="D9" s="25">
        <v>44</v>
      </c>
      <c r="E9" s="25">
        <v>92</v>
      </c>
      <c r="F9" s="148">
        <f>$D9/($E$3*$C9)</f>
        <v>1.0438958191972441</v>
      </c>
      <c r="G9" s="155" t="str">
        <f>IF($F9&gt;=100%,$I$3,IF($F9&gt;=90%,$I$4,$I$5))</f>
        <v>😃</v>
      </c>
      <c r="H9" s="148">
        <f t="shared" ref="H9:H35" si="0">$E9/$C9</f>
        <v>0.18181818181818182</v>
      </c>
      <c r="I9" s="154" t="str">
        <f>IF($H9&gt;=$E$4,$I$3,IF($H9&gt;$E$4*0.9,$I$4,$I$5))</f>
        <v>😃</v>
      </c>
      <c r="J9" s="34">
        <f>$C9-$E9</f>
        <v>414</v>
      </c>
      <c r="K9" s="171">
        <f>$E9-$E$4*$C9</f>
        <v>11.039999999999992</v>
      </c>
      <c r="L9"/>
    </row>
    <row r="10" spans="1:12" ht="17" thickBot="1" x14ac:dyDescent="0.25">
      <c r="B10" s="157" t="s">
        <v>70</v>
      </c>
      <c r="C10" s="43">
        <v>207</v>
      </c>
      <c r="D10" s="25">
        <v>30</v>
      </c>
      <c r="E10" s="25">
        <v>55</v>
      </c>
      <c r="F10" s="150">
        <f t="shared" ref="F10:F34" si="1">$D10/($E$3*$C10)</f>
        <v>1.7398263653287405</v>
      </c>
      <c r="G10" s="16" t="str">
        <f t="shared" ref="G10:G35" si="2">IF($F10&gt;=100%,$I$3,IF($F10&gt;=90%,$I$4,$I$5))</f>
        <v>😃</v>
      </c>
      <c r="H10" s="150">
        <f t="shared" si="0"/>
        <v>0.26570048309178745</v>
      </c>
      <c r="I10" s="144" t="str">
        <f t="shared" ref="I10:I35" si="3">IF($H10&gt;=$E$4,$I$3,IF($H10&gt;$E$4*0.9,$I$4,$I$5))</f>
        <v>😃</v>
      </c>
      <c r="J10" s="35">
        <f t="shared" ref="J10:J35" si="4">$C10-$E10</f>
        <v>152</v>
      </c>
      <c r="K10" s="172">
        <f t="shared" ref="K10:K35" si="5">$E10-$E$4*$C10</f>
        <v>21.880000000000003</v>
      </c>
      <c r="L10"/>
    </row>
    <row r="11" spans="1:12" ht="17" thickBot="1" x14ac:dyDescent="0.25">
      <c r="B11" s="62" t="s">
        <v>69</v>
      </c>
      <c r="C11" s="43">
        <v>47</v>
      </c>
      <c r="D11" s="25">
        <v>0</v>
      </c>
      <c r="E11" s="25">
        <v>1</v>
      </c>
      <c r="F11" s="150">
        <f t="shared" si="1"/>
        <v>0</v>
      </c>
      <c r="G11" s="16" t="str">
        <f t="shared" si="2"/>
        <v>😶</v>
      </c>
      <c r="H11" s="150">
        <f t="shared" si="0"/>
        <v>2.1276595744680851E-2</v>
      </c>
      <c r="I11" s="144" t="str">
        <f t="shared" si="3"/>
        <v>😶</v>
      </c>
      <c r="J11" s="35">
        <f t="shared" si="4"/>
        <v>46</v>
      </c>
      <c r="K11" s="172">
        <f t="shared" si="5"/>
        <v>-6.5200000000000005</v>
      </c>
      <c r="L11"/>
    </row>
    <row r="12" spans="1:12" ht="17" thickBot="1" x14ac:dyDescent="0.25">
      <c r="B12" s="63" t="s">
        <v>68</v>
      </c>
      <c r="C12" s="61">
        <f>C9-C11</f>
        <v>459</v>
      </c>
      <c r="D12" s="64">
        <f>D9-D11</f>
        <v>44</v>
      </c>
      <c r="E12" s="64">
        <f>E9-E11</f>
        <v>91</v>
      </c>
      <c r="F12" s="150">
        <f t="shared" si="1"/>
        <v>1.1507871122305133</v>
      </c>
      <c r="G12" s="16" t="str">
        <f t="shared" si="2"/>
        <v>😃</v>
      </c>
      <c r="H12" s="150">
        <f t="shared" si="0"/>
        <v>0.19825708061002179</v>
      </c>
      <c r="I12" s="144" t="str">
        <f t="shared" si="3"/>
        <v>😃</v>
      </c>
      <c r="J12" s="35">
        <f t="shared" si="4"/>
        <v>368</v>
      </c>
      <c r="K12" s="172">
        <f t="shared" si="5"/>
        <v>17.560000000000002</v>
      </c>
      <c r="L12"/>
    </row>
    <row r="13" spans="1:12" ht="17" thickBot="1" x14ac:dyDescent="0.25">
      <c r="B13" s="31" t="s">
        <v>19</v>
      </c>
      <c r="C13" s="43">
        <v>2610</v>
      </c>
      <c r="D13" s="25">
        <v>1186</v>
      </c>
      <c r="E13" s="25">
        <v>571</v>
      </c>
      <c r="F13" s="150">
        <f t="shared" si="1"/>
        <v>5.4550555854525715</v>
      </c>
      <c r="G13" s="16" t="str">
        <f t="shared" si="2"/>
        <v>😃</v>
      </c>
      <c r="H13" s="150">
        <f t="shared" si="0"/>
        <v>0.21877394636015327</v>
      </c>
      <c r="I13" s="144" t="str">
        <f t="shared" si="3"/>
        <v>😃</v>
      </c>
      <c r="J13" s="35">
        <f t="shared" si="4"/>
        <v>2039</v>
      </c>
      <c r="K13" s="172">
        <f t="shared" si="5"/>
        <v>153.39999999999998</v>
      </c>
      <c r="L13"/>
    </row>
    <row r="14" spans="1:12" ht="17" thickBot="1" x14ac:dyDescent="0.25">
      <c r="B14" s="31" t="s">
        <v>20</v>
      </c>
      <c r="C14" s="43">
        <v>267</v>
      </c>
      <c r="D14" s="25">
        <v>132</v>
      </c>
      <c r="E14" s="25">
        <v>231</v>
      </c>
      <c r="F14" s="150">
        <f t="shared" si="1"/>
        <v>5.9349582529641074</v>
      </c>
      <c r="G14" s="16" t="str">
        <f t="shared" si="2"/>
        <v>😃</v>
      </c>
      <c r="H14" s="150">
        <f t="shared" si="0"/>
        <v>0.8651685393258427</v>
      </c>
      <c r="I14" s="144" t="str">
        <f t="shared" si="3"/>
        <v>😃</v>
      </c>
      <c r="J14" s="35">
        <f t="shared" si="4"/>
        <v>36</v>
      </c>
      <c r="K14" s="172">
        <f t="shared" si="5"/>
        <v>188.28</v>
      </c>
      <c r="L14"/>
    </row>
    <row r="15" spans="1:12" ht="17" thickBot="1" x14ac:dyDescent="0.25">
      <c r="B15" s="31" t="s">
        <v>21</v>
      </c>
      <c r="C15" s="43">
        <v>281</v>
      </c>
      <c r="D15" s="25">
        <v>17</v>
      </c>
      <c r="E15" s="25">
        <v>3</v>
      </c>
      <c r="F15" s="150">
        <f t="shared" si="1"/>
        <v>0.7262691553489723</v>
      </c>
      <c r="G15" s="16" t="str">
        <f t="shared" si="2"/>
        <v>😶</v>
      </c>
      <c r="H15" s="150">
        <f t="shared" si="0"/>
        <v>1.0676156583629894E-2</v>
      </c>
      <c r="I15" s="144" t="str">
        <f t="shared" si="3"/>
        <v>😶</v>
      </c>
      <c r="J15" s="35">
        <f t="shared" si="4"/>
        <v>278</v>
      </c>
      <c r="K15" s="172">
        <f t="shared" si="5"/>
        <v>-41.96</v>
      </c>
      <c r="L15"/>
    </row>
    <row r="16" spans="1:12" ht="17" thickBot="1" x14ac:dyDescent="0.25">
      <c r="B16" s="158" t="s">
        <v>22</v>
      </c>
      <c r="C16" s="43">
        <v>3158</v>
      </c>
      <c r="D16" s="25">
        <v>1335</v>
      </c>
      <c r="E16" s="25">
        <v>805</v>
      </c>
      <c r="F16" s="150">
        <f t="shared" si="1"/>
        <v>5.0748608499764698</v>
      </c>
      <c r="G16" s="162" t="str">
        <f t="shared" si="2"/>
        <v>😃</v>
      </c>
      <c r="H16" s="150">
        <f t="shared" si="0"/>
        <v>0.25490816972767577</v>
      </c>
      <c r="I16" s="164" t="str">
        <f t="shared" si="3"/>
        <v>😃</v>
      </c>
      <c r="J16" s="35">
        <f t="shared" si="4"/>
        <v>2353</v>
      </c>
      <c r="K16" s="172">
        <f t="shared" si="5"/>
        <v>299.71999999999997</v>
      </c>
      <c r="L16"/>
    </row>
    <row r="17" spans="1:12" ht="17" thickBot="1" x14ac:dyDescent="0.25">
      <c r="B17" s="31" t="s">
        <v>23</v>
      </c>
      <c r="C17" s="43">
        <v>81</v>
      </c>
      <c r="D17" s="25">
        <v>53</v>
      </c>
      <c r="E17" s="25">
        <v>26</v>
      </c>
      <c r="F17" s="150">
        <f t="shared" si="1"/>
        <v>7.8549938493916081</v>
      </c>
      <c r="G17" s="16" t="str">
        <f t="shared" si="2"/>
        <v>😃</v>
      </c>
      <c r="H17" s="150">
        <f t="shared" si="0"/>
        <v>0.32098765432098764</v>
      </c>
      <c r="I17" s="144" t="str">
        <f t="shared" si="3"/>
        <v>😃</v>
      </c>
      <c r="J17" s="35">
        <f t="shared" si="4"/>
        <v>55</v>
      </c>
      <c r="K17" s="172">
        <f t="shared" si="5"/>
        <v>13.04</v>
      </c>
      <c r="L17"/>
    </row>
    <row r="18" spans="1:12" ht="17" thickBot="1" x14ac:dyDescent="0.25">
      <c r="B18" s="31" t="s">
        <v>0</v>
      </c>
      <c r="C18" s="43">
        <v>60</v>
      </c>
      <c r="D18" s="25">
        <v>2</v>
      </c>
      <c r="E18" s="25">
        <v>12</v>
      </c>
      <c r="F18" s="150">
        <f t="shared" si="1"/>
        <v>0.40016006402561022</v>
      </c>
      <c r="G18" s="16" t="str">
        <f t="shared" si="2"/>
        <v>😶</v>
      </c>
      <c r="H18" s="150">
        <f t="shared" si="0"/>
        <v>0.2</v>
      </c>
      <c r="I18" s="144" t="str">
        <f t="shared" si="3"/>
        <v>😃</v>
      </c>
      <c r="J18" s="35">
        <f t="shared" si="4"/>
        <v>48</v>
      </c>
      <c r="K18" s="172">
        <f t="shared" si="5"/>
        <v>2.4000000000000004</v>
      </c>
      <c r="L18"/>
    </row>
    <row r="19" spans="1:12" ht="17" thickBot="1" x14ac:dyDescent="0.25">
      <c r="B19" s="31" t="s">
        <v>1</v>
      </c>
      <c r="C19" s="43">
        <v>217</v>
      </c>
      <c r="D19" s="25">
        <v>15</v>
      </c>
      <c r="E19" s="25">
        <v>45</v>
      </c>
      <c r="F19" s="150">
        <f t="shared" si="1"/>
        <v>0.82982501756462956</v>
      </c>
      <c r="G19" s="16" t="str">
        <f t="shared" si="2"/>
        <v>😶</v>
      </c>
      <c r="H19" s="150">
        <f t="shared" si="0"/>
        <v>0.20737327188940091</v>
      </c>
      <c r="I19" s="144" t="str">
        <f t="shared" si="3"/>
        <v>😃</v>
      </c>
      <c r="J19" s="35">
        <f t="shared" si="4"/>
        <v>172</v>
      </c>
      <c r="K19" s="172">
        <f t="shared" si="5"/>
        <v>10.280000000000001</v>
      </c>
      <c r="L19"/>
    </row>
    <row r="20" spans="1:12" ht="17" thickBot="1" x14ac:dyDescent="0.25">
      <c r="B20" s="158" t="s">
        <v>2</v>
      </c>
      <c r="C20" s="43">
        <v>103</v>
      </c>
      <c r="D20" s="25">
        <v>5</v>
      </c>
      <c r="E20" s="25">
        <v>17</v>
      </c>
      <c r="F20" s="150">
        <f t="shared" si="1"/>
        <v>0.58275737479457801</v>
      </c>
      <c r="G20" s="162" t="str">
        <f t="shared" si="2"/>
        <v>😶</v>
      </c>
      <c r="H20" s="150">
        <f t="shared" si="0"/>
        <v>0.1650485436893204</v>
      </c>
      <c r="I20" s="164" t="str">
        <f t="shared" si="3"/>
        <v>😃</v>
      </c>
      <c r="J20" s="35">
        <f t="shared" si="4"/>
        <v>86</v>
      </c>
      <c r="K20" s="172">
        <f t="shared" si="5"/>
        <v>0.51999999999999957</v>
      </c>
      <c r="L20"/>
    </row>
    <row r="21" spans="1:12" ht="17" thickBot="1" x14ac:dyDescent="0.25">
      <c r="B21" s="48" t="s">
        <v>3</v>
      </c>
      <c r="C21" s="43">
        <v>121</v>
      </c>
      <c r="D21" s="25">
        <v>17</v>
      </c>
      <c r="E21" s="25">
        <v>29</v>
      </c>
      <c r="F21" s="150">
        <f t="shared" si="1"/>
        <v>1.6866250632484399</v>
      </c>
      <c r="G21" s="16" t="str">
        <f t="shared" si="2"/>
        <v>😃</v>
      </c>
      <c r="H21" s="150">
        <f t="shared" si="0"/>
        <v>0.23966942148760331</v>
      </c>
      <c r="I21" s="144" t="str">
        <f t="shared" si="3"/>
        <v>😃</v>
      </c>
      <c r="J21" s="35">
        <f t="shared" si="4"/>
        <v>92</v>
      </c>
      <c r="K21" s="172">
        <f t="shared" si="5"/>
        <v>9.64</v>
      </c>
      <c r="L21"/>
    </row>
    <row r="22" spans="1:12" ht="17" thickBot="1" x14ac:dyDescent="0.25">
      <c r="B22" s="159" t="s">
        <v>24</v>
      </c>
      <c r="C22" s="43">
        <v>2074</v>
      </c>
      <c r="D22" s="25">
        <v>91</v>
      </c>
      <c r="E22" s="25">
        <v>277</v>
      </c>
      <c r="F22" s="150">
        <f t="shared" si="1"/>
        <v>0.52672949604142527</v>
      </c>
      <c r="G22" s="162" t="str">
        <f t="shared" si="2"/>
        <v>😶</v>
      </c>
      <c r="H22" s="150">
        <f t="shared" si="0"/>
        <v>0.13355834136933462</v>
      </c>
      <c r="I22" s="164" t="str">
        <f t="shared" si="3"/>
        <v>😶</v>
      </c>
      <c r="J22" s="35">
        <f t="shared" si="4"/>
        <v>1797</v>
      </c>
      <c r="K22" s="172">
        <f t="shared" si="5"/>
        <v>-54.840000000000032</v>
      </c>
      <c r="L22"/>
    </row>
    <row r="23" spans="1:12" ht="17" thickBot="1" x14ac:dyDescent="0.25">
      <c r="B23" s="158" t="s">
        <v>25</v>
      </c>
      <c r="C23" s="43">
        <v>245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245</v>
      </c>
      <c r="K23" s="172">
        <f t="shared" si="5"/>
        <v>-39.200000000000003</v>
      </c>
      <c r="L23"/>
    </row>
    <row r="24" spans="1:12" ht="17" thickBot="1" x14ac:dyDescent="0.25">
      <c r="B24" s="40" t="s">
        <v>26</v>
      </c>
      <c r="C24" s="43">
        <v>138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138</v>
      </c>
      <c r="K24" s="172">
        <f t="shared" si="5"/>
        <v>-22.080000000000002</v>
      </c>
      <c r="L24"/>
    </row>
    <row r="25" spans="1:12" ht="17" thickBot="1" x14ac:dyDescent="0.25">
      <c r="B25" s="30" t="s">
        <v>27</v>
      </c>
      <c r="C25" s="43">
        <v>2187</v>
      </c>
      <c r="D25" s="25">
        <v>120</v>
      </c>
      <c r="E25" s="25">
        <v>246</v>
      </c>
      <c r="F25" s="150">
        <f t="shared" si="1"/>
        <v>0.65869969386931726</v>
      </c>
      <c r="G25" s="16" t="str">
        <f t="shared" si="2"/>
        <v>😶</v>
      </c>
      <c r="H25" s="150">
        <f t="shared" si="0"/>
        <v>0.11248285322359397</v>
      </c>
      <c r="I25" s="144" t="str">
        <f t="shared" si="3"/>
        <v>😶</v>
      </c>
      <c r="J25" s="35">
        <f t="shared" si="4"/>
        <v>1941</v>
      </c>
      <c r="K25" s="172">
        <f t="shared" si="5"/>
        <v>-103.92000000000002</v>
      </c>
      <c r="L25"/>
    </row>
    <row r="26" spans="1:12" ht="17" thickBot="1" x14ac:dyDescent="0.25">
      <c r="A26" s="4"/>
      <c r="B26" s="31" t="s">
        <v>28</v>
      </c>
      <c r="C26" s="43">
        <v>410</v>
      </c>
      <c r="D26" s="25">
        <v>26</v>
      </c>
      <c r="E26" s="25">
        <v>52</v>
      </c>
      <c r="F26" s="150">
        <f t="shared" si="1"/>
        <v>0.76128012180481952</v>
      </c>
      <c r="G26" s="16" t="str">
        <f t="shared" si="2"/>
        <v>😶</v>
      </c>
      <c r="H26" s="150">
        <f t="shared" si="0"/>
        <v>0.12682926829268293</v>
      </c>
      <c r="I26" s="144" t="str">
        <f t="shared" si="3"/>
        <v>😶</v>
      </c>
      <c r="J26" s="35">
        <f t="shared" si="4"/>
        <v>358</v>
      </c>
      <c r="K26" s="172">
        <f t="shared" si="5"/>
        <v>-13.599999999999994</v>
      </c>
      <c r="L26" s="6"/>
    </row>
    <row r="27" spans="1:12" ht="17" thickBot="1" x14ac:dyDescent="0.25">
      <c r="B27" s="158" t="s">
        <v>30</v>
      </c>
      <c r="C27" s="43">
        <v>2597</v>
      </c>
      <c r="D27" s="25">
        <v>146</v>
      </c>
      <c r="E27" s="25">
        <v>298</v>
      </c>
      <c r="F27" s="150">
        <f t="shared" si="1"/>
        <v>0.67489452461770238</v>
      </c>
      <c r="G27" s="162" t="str">
        <f t="shared" si="2"/>
        <v>😶</v>
      </c>
      <c r="H27" s="150">
        <f t="shared" si="0"/>
        <v>0.11474778590681556</v>
      </c>
      <c r="I27" s="164" t="str">
        <f t="shared" si="3"/>
        <v>😶</v>
      </c>
      <c r="J27" s="35">
        <f t="shared" si="4"/>
        <v>2299</v>
      </c>
      <c r="K27" s="172">
        <f t="shared" si="5"/>
        <v>-117.51999999999998</v>
      </c>
      <c r="L27"/>
    </row>
    <row r="28" spans="1:12" ht="17" thickBot="1" x14ac:dyDescent="0.25">
      <c r="B28" s="31" t="s">
        <v>29</v>
      </c>
      <c r="C28" s="43">
        <v>19542</v>
      </c>
      <c r="D28" s="25">
        <v>2650</v>
      </c>
      <c r="E28" s="25">
        <v>4041</v>
      </c>
      <c r="F28" s="150">
        <f t="shared" si="1"/>
        <v>1.6279155199076867</v>
      </c>
      <c r="G28" s="16" t="str">
        <f t="shared" si="2"/>
        <v>😃</v>
      </c>
      <c r="H28" s="150">
        <f t="shared" si="0"/>
        <v>0.20678538532391771</v>
      </c>
      <c r="I28" s="144" t="str">
        <f t="shared" si="3"/>
        <v>😃</v>
      </c>
      <c r="J28" s="35">
        <f t="shared" si="4"/>
        <v>15501</v>
      </c>
      <c r="K28" s="172">
        <f t="shared" si="5"/>
        <v>914.27999999999975</v>
      </c>
      <c r="L28"/>
    </row>
    <row r="29" spans="1:12" ht="17" thickBot="1" x14ac:dyDescent="0.25">
      <c r="B29" s="158" t="s">
        <v>31</v>
      </c>
      <c r="C29" s="43">
        <v>2545</v>
      </c>
      <c r="D29" s="25">
        <v>23</v>
      </c>
      <c r="E29" s="25">
        <v>29</v>
      </c>
      <c r="F29" s="150">
        <f t="shared" si="1"/>
        <v>0.10849133366509668</v>
      </c>
      <c r="G29" s="162" t="str">
        <f t="shared" si="2"/>
        <v>😶</v>
      </c>
      <c r="H29" s="150">
        <f t="shared" si="0"/>
        <v>1.1394891944990177E-2</v>
      </c>
      <c r="I29" s="164" t="str">
        <f t="shared" si="3"/>
        <v>😶</v>
      </c>
      <c r="J29" s="35">
        <f t="shared" si="4"/>
        <v>2516</v>
      </c>
      <c r="K29" s="172">
        <f t="shared" si="5"/>
        <v>-378.2</v>
      </c>
      <c r="L29"/>
    </row>
    <row r="30" spans="1:12" ht="17" thickBot="1" x14ac:dyDescent="0.25">
      <c r="B30" s="160" t="s">
        <v>32</v>
      </c>
      <c r="C30" s="43">
        <v>230</v>
      </c>
      <c r="D30" s="25">
        <v>0</v>
      </c>
      <c r="E30" s="25">
        <v>0</v>
      </c>
      <c r="F30" s="150">
        <f t="shared" si="1"/>
        <v>0</v>
      </c>
      <c r="G30" s="162" t="str">
        <f t="shared" si="2"/>
        <v>😶</v>
      </c>
      <c r="H30" s="150">
        <f t="shared" si="0"/>
        <v>0</v>
      </c>
      <c r="I30" s="164" t="str">
        <f t="shared" si="3"/>
        <v>😶</v>
      </c>
      <c r="J30" s="35">
        <f t="shared" si="4"/>
        <v>230</v>
      </c>
      <c r="K30" s="172">
        <f t="shared" si="5"/>
        <v>-36.800000000000004</v>
      </c>
      <c r="L30"/>
    </row>
    <row r="31" spans="1:12" ht="17" thickBot="1" x14ac:dyDescent="0.25">
      <c r="B31" s="159" t="s">
        <v>4</v>
      </c>
      <c r="C31" s="43">
        <v>291</v>
      </c>
      <c r="D31" s="25">
        <v>21</v>
      </c>
      <c r="E31" s="25">
        <v>54</v>
      </c>
      <c r="F31" s="150">
        <f t="shared" si="1"/>
        <v>0.8663259118080221</v>
      </c>
      <c r="G31" s="162" t="str">
        <f t="shared" si="2"/>
        <v>😶</v>
      </c>
      <c r="H31" s="150">
        <f t="shared" si="0"/>
        <v>0.18556701030927836</v>
      </c>
      <c r="I31" s="164" t="str">
        <f t="shared" si="3"/>
        <v>😃</v>
      </c>
      <c r="J31" s="35">
        <f t="shared" si="4"/>
        <v>237</v>
      </c>
      <c r="K31" s="172">
        <f t="shared" si="5"/>
        <v>7.4399999999999977</v>
      </c>
      <c r="L31"/>
    </row>
    <row r="32" spans="1:12" ht="17" thickBot="1" x14ac:dyDescent="0.25">
      <c r="B32" s="158" t="s">
        <v>5</v>
      </c>
      <c r="C32" s="43">
        <v>202</v>
      </c>
      <c r="D32" s="25">
        <v>15</v>
      </c>
      <c r="E32" s="25">
        <v>33</v>
      </c>
      <c r="F32" s="150">
        <f t="shared" si="1"/>
        <v>0.89144568718576545</v>
      </c>
      <c r="G32" s="162" t="str">
        <f t="shared" si="2"/>
        <v>😶</v>
      </c>
      <c r="H32" s="150">
        <f t="shared" si="0"/>
        <v>0.16336633663366337</v>
      </c>
      <c r="I32" s="164" t="str">
        <f t="shared" si="3"/>
        <v>😃</v>
      </c>
      <c r="J32" s="35">
        <f t="shared" si="4"/>
        <v>169</v>
      </c>
      <c r="K32" s="172">
        <f t="shared" si="5"/>
        <v>0.67999999999999972</v>
      </c>
      <c r="L32"/>
    </row>
    <row r="33" spans="2:12" ht="17" thickBot="1" x14ac:dyDescent="0.25">
      <c r="B33" s="158" t="s">
        <v>6</v>
      </c>
      <c r="C33" s="43">
        <v>52</v>
      </c>
      <c r="D33" s="25">
        <v>3</v>
      </c>
      <c r="E33" s="25">
        <v>10</v>
      </c>
      <c r="F33" s="150">
        <f t="shared" si="1"/>
        <v>0.69258472619817157</v>
      </c>
      <c r="G33" s="162" t="str">
        <f t="shared" si="2"/>
        <v>😶</v>
      </c>
      <c r="H33" s="150">
        <f t="shared" si="0"/>
        <v>0.19230769230769232</v>
      </c>
      <c r="I33" s="164" t="str">
        <f t="shared" si="3"/>
        <v>😃</v>
      </c>
      <c r="J33" s="35">
        <f t="shared" si="4"/>
        <v>42</v>
      </c>
      <c r="K33" s="172">
        <f t="shared" si="5"/>
        <v>1.6799999999999997</v>
      </c>
      <c r="L33"/>
    </row>
    <row r="34" spans="2:12" ht="17" thickBot="1" x14ac:dyDescent="0.25">
      <c r="B34" s="158" t="s">
        <v>8</v>
      </c>
      <c r="C34" s="43">
        <v>14</v>
      </c>
      <c r="D34" s="25">
        <v>6</v>
      </c>
      <c r="E34" s="25">
        <v>8</v>
      </c>
      <c r="F34" s="150">
        <f t="shared" si="1"/>
        <v>5.1449151089007037</v>
      </c>
      <c r="G34" s="162" t="str">
        <f t="shared" si="2"/>
        <v>😃</v>
      </c>
      <c r="H34" s="150">
        <f t="shared" si="0"/>
        <v>0.5714285714285714</v>
      </c>
      <c r="I34" s="164" t="str">
        <f t="shared" si="3"/>
        <v>😃</v>
      </c>
      <c r="J34" s="35">
        <f t="shared" si="4"/>
        <v>6</v>
      </c>
      <c r="K34" s="172">
        <f t="shared" si="5"/>
        <v>5.76</v>
      </c>
      <c r="L34"/>
    </row>
    <row r="35" spans="2:12" ht="17" thickBot="1" x14ac:dyDescent="0.25">
      <c r="B35" s="161" t="s">
        <v>7</v>
      </c>
      <c r="C35" s="43">
        <v>222</v>
      </c>
      <c r="D35" s="25">
        <v>28</v>
      </c>
      <c r="E35" s="25">
        <v>66</v>
      </c>
      <c r="F35" s="152">
        <f>$D35/($E$3*$C35)</f>
        <v>1.5141191611779847</v>
      </c>
      <c r="G35" s="163" t="str">
        <f t="shared" si="2"/>
        <v>😃</v>
      </c>
      <c r="H35" s="152">
        <f t="shared" si="0"/>
        <v>0.29729729729729731</v>
      </c>
      <c r="I35" s="165" t="str">
        <f t="shared" si="3"/>
        <v>😃</v>
      </c>
      <c r="J35" s="36">
        <f t="shared" si="4"/>
        <v>156</v>
      </c>
      <c r="K35" s="173">
        <f t="shared" si="5"/>
        <v>30.479999999999997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28" priority="9" operator="containsText" text="▼">
      <formula>NOT(ISERROR(SEARCH("▼",F38)))</formula>
    </cfRule>
  </conditionalFormatting>
  <conditionalFormatting sqref="F9:F35">
    <cfRule type="cellIs" dxfId="127" priority="5" operator="greaterThan">
      <formula>1</formula>
    </cfRule>
  </conditionalFormatting>
  <conditionalFormatting sqref="H9:H35">
    <cfRule type="cellIs" dxfId="126" priority="4" operator="greaterThanOrEqual">
      <formula>$E$4</formula>
    </cfRule>
  </conditionalFormatting>
  <conditionalFormatting sqref="K9:K35">
    <cfRule type="cellIs" dxfId="125" priority="3" operator="greaterThanOrEqual">
      <formula>0</formula>
    </cfRule>
  </conditionalFormatting>
  <conditionalFormatting sqref="G38:G48">
    <cfRule type="cellIs" dxfId="124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L82"/>
  <sheetViews>
    <sheetView topLeftCell="A10" workbookViewId="0">
      <selection activeCell="O31" sqref="O31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  <col min="13" max="13" width="2.1640625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52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637</v>
      </c>
      <c r="D9" s="25">
        <v>63</v>
      </c>
      <c r="E9" s="25">
        <v>142</v>
      </c>
      <c r="F9" s="148">
        <f>$D9/($E$3*$C9)</f>
        <v>1.1872881020540085</v>
      </c>
      <c r="G9" s="155" t="str">
        <f>IF($F9&gt;=100%,$I$3,IF($F9&gt;=90%,$I$4,$I$5))</f>
        <v>😃</v>
      </c>
      <c r="H9" s="148">
        <f t="shared" ref="H9:H35" si="0">$E9/$C9</f>
        <v>0.22291993720565148</v>
      </c>
      <c r="I9" s="154" t="str">
        <f>IF($H9&gt;=$E$4,$I$3,IF($H9&gt;$E$4*0.9,$I$4,$I$5))</f>
        <v>😃</v>
      </c>
      <c r="J9" s="34">
        <f>$C9-$E9</f>
        <v>495</v>
      </c>
      <c r="K9" s="171">
        <f>$E9-$E$4*$C9</f>
        <v>40.08</v>
      </c>
      <c r="L9"/>
    </row>
    <row r="10" spans="1:12" ht="17" thickBot="1" x14ac:dyDescent="0.25">
      <c r="B10" s="157" t="s">
        <v>70</v>
      </c>
      <c r="C10" s="43">
        <v>249</v>
      </c>
      <c r="D10" s="25">
        <v>56</v>
      </c>
      <c r="E10" s="25">
        <v>92</v>
      </c>
      <c r="F10" s="150">
        <f t="shared" ref="F10:F34" si="1">$D10/($E$3*$C10)</f>
        <v>2.6998751307752018</v>
      </c>
      <c r="G10" s="16" t="str">
        <f t="shared" ref="G10:G35" si="2">IF($F10&gt;=100%,$I$3,IF($F10&gt;=90%,$I$4,$I$5))</f>
        <v>😃</v>
      </c>
      <c r="H10" s="150">
        <f t="shared" si="0"/>
        <v>0.36947791164658633</v>
      </c>
      <c r="I10" s="144" t="str">
        <f t="shared" ref="I10:I35" si="3">IF($H10&gt;=$E$4,$I$3,IF($H10&gt;$E$4*0.9,$I$4,$I$5))</f>
        <v>😃</v>
      </c>
      <c r="J10" s="35">
        <f t="shared" ref="J10:J35" si="4">$C10-$E10</f>
        <v>157</v>
      </c>
      <c r="K10" s="172">
        <f t="shared" ref="K10:K35" si="5">$E10-$E$4*$C10</f>
        <v>52.16</v>
      </c>
      <c r="L10"/>
    </row>
    <row r="11" spans="1:12" ht="17" thickBot="1" x14ac:dyDescent="0.25">
      <c r="B11" s="62" t="s">
        <v>69</v>
      </c>
      <c r="C11" s="43">
        <v>80</v>
      </c>
      <c r="D11" s="25">
        <v>6</v>
      </c>
      <c r="E11" s="25">
        <v>16</v>
      </c>
      <c r="F11" s="150">
        <f t="shared" si="1"/>
        <v>0.9003601440576231</v>
      </c>
      <c r="G11" s="16" t="str">
        <f t="shared" si="2"/>
        <v>😐</v>
      </c>
      <c r="H11" s="150">
        <f t="shared" si="0"/>
        <v>0.2</v>
      </c>
      <c r="I11" s="144" t="str">
        <f t="shared" si="3"/>
        <v>😃</v>
      </c>
      <c r="J11" s="35">
        <f t="shared" si="4"/>
        <v>64</v>
      </c>
      <c r="K11" s="172">
        <f t="shared" si="5"/>
        <v>3.1999999999999993</v>
      </c>
      <c r="L11"/>
    </row>
    <row r="12" spans="1:12" ht="17" thickBot="1" x14ac:dyDescent="0.25">
      <c r="B12" s="63" t="s">
        <v>68</v>
      </c>
      <c r="C12" s="61">
        <f>C9-C11</f>
        <v>557</v>
      </c>
      <c r="D12" s="64">
        <f>D9-D11</f>
        <v>57</v>
      </c>
      <c r="E12" s="64">
        <f>E9-E11</f>
        <v>126</v>
      </c>
      <c r="F12" s="150">
        <f t="shared" si="1"/>
        <v>1.2284985807608502</v>
      </c>
      <c r="G12" s="16" t="str">
        <f t="shared" si="2"/>
        <v>😃</v>
      </c>
      <c r="H12" s="150">
        <f t="shared" si="0"/>
        <v>0.22621184919210055</v>
      </c>
      <c r="I12" s="144" t="str">
        <f t="shared" si="3"/>
        <v>😃</v>
      </c>
      <c r="J12" s="35">
        <f t="shared" si="4"/>
        <v>431</v>
      </c>
      <c r="K12" s="172">
        <f t="shared" si="5"/>
        <v>36.879999999999995</v>
      </c>
      <c r="L12"/>
    </row>
    <row r="13" spans="1:12" ht="17" thickBot="1" x14ac:dyDescent="0.25">
      <c r="B13" s="31" t="s">
        <v>19</v>
      </c>
      <c r="C13" s="43">
        <v>3136</v>
      </c>
      <c r="D13" s="25">
        <v>-494</v>
      </c>
      <c r="E13" s="25">
        <v>695</v>
      </c>
      <c r="F13" s="150">
        <f t="shared" si="1"/>
        <v>-1.891062547467967</v>
      </c>
      <c r="G13" s="16" t="str">
        <f t="shared" si="2"/>
        <v>😶</v>
      </c>
      <c r="H13" s="150">
        <f t="shared" si="0"/>
        <v>0.22161989795918369</v>
      </c>
      <c r="I13" s="144" t="str">
        <f t="shared" si="3"/>
        <v>😃</v>
      </c>
      <c r="J13" s="35">
        <f t="shared" si="4"/>
        <v>2441</v>
      </c>
      <c r="K13" s="172">
        <f t="shared" si="5"/>
        <v>193.24</v>
      </c>
      <c r="L13"/>
    </row>
    <row r="14" spans="1:12" ht="17" thickBot="1" x14ac:dyDescent="0.25">
      <c r="B14" s="31" t="s">
        <v>20</v>
      </c>
      <c r="C14" s="43">
        <v>321</v>
      </c>
      <c r="D14" s="25">
        <v>-18</v>
      </c>
      <c r="E14" s="25">
        <v>-10</v>
      </c>
      <c r="F14" s="150">
        <f t="shared" si="1"/>
        <v>-0.67316646284682102</v>
      </c>
      <c r="G14" s="16" t="str">
        <f t="shared" si="2"/>
        <v>😶</v>
      </c>
      <c r="H14" s="150">
        <f t="shared" si="0"/>
        <v>-3.1152647975077882E-2</v>
      </c>
      <c r="I14" s="144" t="str">
        <f t="shared" si="3"/>
        <v>😶</v>
      </c>
      <c r="J14" s="35">
        <f t="shared" si="4"/>
        <v>331</v>
      </c>
      <c r="K14" s="172">
        <f t="shared" si="5"/>
        <v>-61.36</v>
      </c>
      <c r="L14"/>
    </row>
    <row r="15" spans="1:12" ht="17" thickBot="1" x14ac:dyDescent="0.25">
      <c r="B15" s="31" t="s">
        <v>21</v>
      </c>
      <c r="C15" s="43">
        <v>336</v>
      </c>
      <c r="D15" s="25">
        <v>14</v>
      </c>
      <c r="E15" s="25">
        <v>-14</v>
      </c>
      <c r="F15" s="150">
        <f t="shared" si="1"/>
        <v>0.50020008003201277</v>
      </c>
      <c r="G15" s="16" t="str">
        <f t="shared" si="2"/>
        <v>😶</v>
      </c>
      <c r="H15" s="150">
        <f t="shared" si="0"/>
        <v>-4.1666666666666664E-2</v>
      </c>
      <c r="I15" s="144" t="str">
        <f t="shared" si="3"/>
        <v>😶</v>
      </c>
      <c r="J15" s="35">
        <f t="shared" si="4"/>
        <v>350</v>
      </c>
      <c r="K15" s="172">
        <f t="shared" si="5"/>
        <v>-67.759999999999991</v>
      </c>
      <c r="L15"/>
    </row>
    <row r="16" spans="1:12" ht="17" thickBot="1" x14ac:dyDescent="0.25">
      <c r="B16" s="158" t="s">
        <v>22</v>
      </c>
      <c r="C16" s="43">
        <v>3793</v>
      </c>
      <c r="D16" s="25">
        <v>-498</v>
      </c>
      <c r="E16" s="25">
        <v>671</v>
      </c>
      <c r="F16" s="150">
        <f t="shared" si="1"/>
        <v>-1.5761643439342516</v>
      </c>
      <c r="G16" s="162" t="str">
        <f t="shared" si="2"/>
        <v>😶</v>
      </c>
      <c r="H16" s="150">
        <f t="shared" si="0"/>
        <v>0.17690482467703664</v>
      </c>
      <c r="I16" s="164" t="str">
        <f t="shared" si="3"/>
        <v>😃</v>
      </c>
      <c r="J16" s="35">
        <f t="shared" si="4"/>
        <v>3122</v>
      </c>
      <c r="K16" s="172">
        <f t="shared" si="5"/>
        <v>64.12</v>
      </c>
      <c r="L16"/>
    </row>
    <row r="17" spans="1:12" ht="17" thickBot="1" x14ac:dyDescent="0.25">
      <c r="B17" s="31" t="s">
        <v>23</v>
      </c>
      <c r="C17" s="43">
        <v>97</v>
      </c>
      <c r="D17" s="25">
        <v>-24</v>
      </c>
      <c r="E17" s="25">
        <v>63</v>
      </c>
      <c r="F17" s="150">
        <f t="shared" si="1"/>
        <v>-2.9702602690560762</v>
      </c>
      <c r="G17" s="16" t="str">
        <f t="shared" si="2"/>
        <v>😶</v>
      </c>
      <c r="H17" s="150">
        <f t="shared" si="0"/>
        <v>0.64948453608247425</v>
      </c>
      <c r="I17" s="144" t="str">
        <f t="shared" si="3"/>
        <v>😃</v>
      </c>
      <c r="J17" s="35">
        <f t="shared" si="4"/>
        <v>34</v>
      </c>
      <c r="K17" s="172">
        <f t="shared" si="5"/>
        <v>47.480000000000004</v>
      </c>
      <c r="L17"/>
    </row>
    <row r="18" spans="1:12" ht="17" thickBot="1" x14ac:dyDescent="0.25">
      <c r="B18" s="31" t="s">
        <v>0</v>
      </c>
      <c r="C18" s="43">
        <v>72</v>
      </c>
      <c r="D18" s="25">
        <v>6</v>
      </c>
      <c r="E18" s="25">
        <v>10</v>
      </c>
      <c r="F18" s="150">
        <f t="shared" si="1"/>
        <v>1.0004001600640255</v>
      </c>
      <c r="G18" s="16" t="str">
        <f t="shared" si="2"/>
        <v>😃</v>
      </c>
      <c r="H18" s="150">
        <f t="shared" si="0"/>
        <v>0.1388888888888889</v>
      </c>
      <c r="I18" s="144" t="str">
        <f t="shared" si="3"/>
        <v>😶</v>
      </c>
      <c r="J18" s="35">
        <f t="shared" si="4"/>
        <v>62</v>
      </c>
      <c r="K18" s="172">
        <f t="shared" si="5"/>
        <v>-1.5199999999999996</v>
      </c>
      <c r="L18"/>
    </row>
    <row r="19" spans="1:12" ht="17" thickBot="1" x14ac:dyDescent="0.25">
      <c r="B19" s="31" t="s">
        <v>1</v>
      </c>
      <c r="C19" s="43">
        <v>262</v>
      </c>
      <c r="D19" s="25">
        <v>20</v>
      </c>
      <c r="E19" s="25">
        <v>31</v>
      </c>
      <c r="F19" s="150">
        <f t="shared" si="1"/>
        <v>0.91639709318842044</v>
      </c>
      <c r="G19" s="16" t="str">
        <f t="shared" si="2"/>
        <v>😐</v>
      </c>
      <c r="H19" s="150">
        <f t="shared" si="0"/>
        <v>0.1183206106870229</v>
      </c>
      <c r="I19" s="144" t="str">
        <f t="shared" si="3"/>
        <v>😶</v>
      </c>
      <c r="J19" s="35">
        <f t="shared" si="4"/>
        <v>231</v>
      </c>
      <c r="K19" s="172">
        <f t="shared" si="5"/>
        <v>-10.920000000000002</v>
      </c>
      <c r="L19"/>
    </row>
    <row r="20" spans="1:12" ht="17" thickBot="1" x14ac:dyDescent="0.25">
      <c r="B20" s="158" t="s">
        <v>2</v>
      </c>
      <c r="C20" s="43">
        <v>124</v>
      </c>
      <c r="D20" s="25">
        <v>7</v>
      </c>
      <c r="E20" s="25">
        <v>11</v>
      </c>
      <c r="F20" s="150">
        <f t="shared" si="1"/>
        <v>0.67769043101111415</v>
      </c>
      <c r="G20" s="162" t="str">
        <f t="shared" si="2"/>
        <v>😶</v>
      </c>
      <c r="H20" s="150">
        <f t="shared" si="0"/>
        <v>8.8709677419354843E-2</v>
      </c>
      <c r="I20" s="164" t="str">
        <f t="shared" si="3"/>
        <v>😶</v>
      </c>
      <c r="J20" s="35">
        <f t="shared" si="4"/>
        <v>113</v>
      </c>
      <c r="K20" s="172">
        <f t="shared" si="5"/>
        <v>-8.84</v>
      </c>
      <c r="L20"/>
    </row>
    <row r="21" spans="1:12" ht="17" thickBot="1" x14ac:dyDescent="0.25">
      <c r="B21" s="48" t="s">
        <v>3</v>
      </c>
      <c r="C21" s="43">
        <v>145</v>
      </c>
      <c r="D21" s="25">
        <v>6</v>
      </c>
      <c r="E21" s="25">
        <v>19</v>
      </c>
      <c r="F21" s="150">
        <f t="shared" si="1"/>
        <v>0.49675042430765409</v>
      </c>
      <c r="G21" s="16" t="str">
        <f t="shared" si="2"/>
        <v>😶</v>
      </c>
      <c r="H21" s="150">
        <f t="shared" si="0"/>
        <v>0.1310344827586207</v>
      </c>
      <c r="I21" s="144" t="str">
        <f t="shared" si="3"/>
        <v>😶</v>
      </c>
      <c r="J21" s="35">
        <f t="shared" si="4"/>
        <v>126</v>
      </c>
      <c r="K21" s="172">
        <f t="shared" si="5"/>
        <v>-4.1999999999999993</v>
      </c>
      <c r="L21"/>
    </row>
    <row r="22" spans="1:12" ht="17" thickBot="1" x14ac:dyDescent="0.25">
      <c r="B22" s="159" t="s">
        <v>24</v>
      </c>
      <c r="C22" s="43">
        <v>2431</v>
      </c>
      <c r="D22" s="25">
        <v>94</v>
      </c>
      <c r="E22" s="25">
        <v>131</v>
      </c>
      <c r="F22" s="150">
        <f t="shared" si="1"/>
        <v>0.46419225855706331</v>
      </c>
      <c r="G22" s="162" t="str">
        <f t="shared" si="2"/>
        <v>😶</v>
      </c>
      <c r="H22" s="150">
        <f t="shared" si="0"/>
        <v>5.3887289181406825E-2</v>
      </c>
      <c r="I22" s="164" t="str">
        <f t="shared" si="3"/>
        <v>😶</v>
      </c>
      <c r="J22" s="35">
        <f t="shared" si="4"/>
        <v>2300</v>
      </c>
      <c r="K22" s="172">
        <f t="shared" si="5"/>
        <v>-257.96000000000004</v>
      </c>
      <c r="L22"/>
    </row>
    <row r="23" spans="1:12" ht="17" thickBot="1" x14ac:dyDescent="0.25">
      <c r="B23" s="158" t="s">
        <v>25</v>
      </c>
      <c r="C23" s="43">
        <v>279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279</v>
      </c>
      <c r="K23" s="172">
        <f t="shared" si="5"/>
        <v>-44.64</v>
      </c>
      <c r="L23"/>
    </row>
    <row r="24" spans="1:12" ht="17" thickBot="1" x14ac:dyDescent="0.25">
      <c r="B24" s="40" t="s">
        <v>26</v>
      </c>
      <c r="C24" s="43">
        <v>165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165</v>
      </c>
      <c r="K24" s="172">
        <f t="shared" si="5"/>
        <v>-26.400000000000002</v>
      </c>
      <c r="L24"/>
    </row>
    <row r="25" spans="1:12" ht="17" thickBot="1" x14ac:dyDescent="0.25">
      <c r="B25" s="30" t="s">
        <v>27</v>
      </c>
      <c r="C25" s="43">
        <v>2711</v>
      </c>
      <c r="D25" s="25">
        <v>239</v>
      </c>
      <c r="E25" s="25">
        <v>351</v>
      </c>
      <c r="F25" s="150">
        <f t="shared" si="1"/>
        <v>1.0583355437342772</v>
      </c>
      <c r="G25" s="16" t="str">
        <f t="shared" si="2"/>
        <v>😃</v>
      </c>
      <c r="H25" s="150">
        <f t="shared" si="0"/>
        <v>0.12947251936554777</v>
      </c>
      <c r="I25" s="144" t="str">
        <f t="shared" si="3"/>
        <v>😶</v>
      </c>
      <c r="J25" s="35">
        <f t="shared" si="4"/>
        <v>2360</v>
      </c>
      <c r="K25" s="172">
        <f t="shared" si="5"/>
        <v>-82.759999999999991</v>
      </c>
      <c r="L25"/>
    </row>
    <row r="26" spans="1:12" ht="17" thickBot="1" x14ac:dyDescent="0.25">
      <c r="A26" s="4"/>
      <c r="B26" s="31" t="s">
        <v>28</v>
      </c>
      <c r="C26" s="43">
        <v>509</v>
      </c>
      <c r="D26" s="25">
        <v>33</v>
      </c>
      <c r="E26" s="25">
        <v>61</v>
      </c>
      <c r="F26" s="150">
        <f t="shared" si="1"/>
        <v>0.77830739368438917</v>
      </c>
      <c r="G26" s="16" t="str">
        <f t="shared" si="2"/>
        <v>😶</v>
      </c>
      <c r="H26" s="150">
        <f t="shared" si="0"/>
        <v>0.11984282907662082</v>
      </c>
      <c r="I26" s="144" t="str">
        <f t="shared" si="3"/>
        <v>😶</v>
      </c>
      <c r="J26" s="35">
        <f t="shared" si="4"/>
        <v>448</v>
      </c>
      <c r="K26" s="172">
        <f t="shared" si="5"/>
        <v>-20.439999999999998</v>
      </c>
      <c r="L26" s="6"/>
    </row>
    <row r="27" spans="1:12" ht="17" thickBot="1" x14ac:dyDescent="0.25">
      <c r="B27" s="158" t="s">
        <v>30</v>
      </c>
      <c r="C27" s="43">
        <v>3220</v>
      </c>
      <c r="D27" s="25">
        <v>272</v>
      </c>
      <c r="E27" s="25">
        <v>412</v>
      </c>
      <c r="F27" s="150">
        <f t="shared" si="1"/>
        <v>1.0140702243630371</v>
      </c>
      <c r="G27" s="162" t="str">
        <f t="shared" si="2"/>
        <v>😃</v>
      </c>
      <c r="H27" s="150">
        <f t="shared" si="0"/>
        <v>0.12795031055900621</v>
      </c>
      <c r="I27" s="164" t="str">
        <f t="shared" si="3"/>
        <v>😶</v>
      </c>
      <c r="J27" s="35">
        <f t="shared" si="4"/>
        <v>2808</v>
      </c>
      <c r="K27" s="172">
        <f t="shared" si="5"/>
        <v>-103.20000000000005</v>
      </c>
      <c r="L27"/>
    </row>
    <row r="28" spans="1:12" ht="17" thickBot="1" x14ac:dyDescent="0.25">
      <c r="B28" s="31" t="s">
        <v>29</v>
      </c>
      <c r="C28" s="43">
        <v>23475</v>
      </c>
      <c r="D28" s="25">
        <v>3072</v>
      </c>
      <c r="E28" s="25">
        <v>6084</v>
      </c>
      <c r="F28" s="150">
        <f t="shared" si="1"/>
        <v>1.5709798296315332</v>
      </c>
      <c r="G28" s="16" t="str">
        <f t="shared" si="2"/>
        <v>😃</v>
      </c>
      <c r="H28" s="150">
        <f t="shared" si="0"/>
        <v>0.25916932907348245</v>
      </c>
      <c r="I28" s="144" t="str">
        <f t="shared" si="3"/>
        <v>😃</v>
      </c>
      <c r="J28" s="35">
        <f t="shared" si="4"/>
        <v>17391</v>
      </c>
      <c r="K28" s="172">
        <f t="shared" si="5"/>
        <v>2328</v>
      </c>
      <c r="L28"/>
    </row>
    <row r="29" spans="1:12" ht="17" thickBot="1" x14ac:dyDescent="0.25">
      <c r="B29" s="158" t="s">
        <v>31</v>
      </c>
      <c r="C29" s="43">
        <v>3930</v>
      </c>
      <c r="D29" s="25">
        <v>1151</v>
      </c>
      <c r="E29" s="25">
        <v>2195</v>
      </c>
      <c r="F29" s="150">
        <f t="shared" si="1"/>
        <v>3.5159101808662401</v>
      </c>
      <c r="G29" s="162" t="str">
        <f t="shared" si="2"/>
        <v>😃</v>
      </c>
      <c r="H29" s="150">
        <f t="shared" si="0"/>
        <v>0.55852417302798985</v>
      </c>
      <c r="I29" s="164" t="str">
        <f t="shared" si="3"/>
        <v>😃</v>
      </c>
      <c r="J29" s="35">
        <f t="shared" si="4"/>
        <v>1735</v>
      </c>
      <c r="K29" s="172">
        <f t="shared" si="5"/>
        <v>1566.1999999999998</v>
      </c>
      <c r="L29"/>
    </row>
    <row r="30" spans="1:12" ht="17" thickBot="1" x14ac:dyDescent="0.25">
      <c r="B30" s="160" t="s">
        <v>32</v>
      </c>
      <c r="C30" s="43">
        <v>372</v>
      </c>
      <c r="D30" s="25">
        <v>25</v>
      </c>
      <c r="E30" s="25">
        <v>25</v>
      </c>
      <c r="F30" s="150">
        <f t="shared" si="1"/>
        <v>0.80677432263227866</v>
      </c>
      <c r="G30" s="162" t="str">
        <f t="shared" si="2"/>
        <v>😶</v>
      </c>
      <c r="H30" s="150">
        <f t="shared" si="0"/>
        <v>6.7204301075268813E-2</v>
      </c>
      <c r="I30" s="164" t="str">
        <f t="shared" si="3"/>
        <v>😶</v>
      </c>
      <c r="J30" s="35">
        <f t="shared" si="4"/>
        <v>347</v>
      </c>
      <c r="K30" s="172">
        <f t="shared" si="5"/>
        <v>-34.520000000000003</v>
      </c>
      <c r="L30"/>
    </row>
    <row r="31" spans="1:12" ht="17" thickBot="1" x14ac:dyDescent="0.25">
      <c r="B31" s="159" t="s">
        <v>4</v>
      </c>
      <c r="C31" s="43">
        <v>350</v>
      </c>
      <c r="D31" s="25">
        <v>33</v>
      </c>
      <c r="E31" s="25">
        <v>62</v>
      </c>
      <c r="F31" s="150">
        <f t="shared" si="1"/>
        <v>1.1318813239581547</v>
      </c>
      <c r="G31" s="162" t="str">
        <f t="shared" si="2"/>
        <v>😃</v>
      </c>
      <c r="H31" s="150">
        <f t="shared" si="0"/>
        <v>0.17714285714285713</v>
      </c>
      <c r="I31" s="164" t="str">
        <f t="shared" si="3"/>
        <v>😃</v>
      </c>
      <c r="J31" s="35">
        <f t="shared" si="4"/>
        <v>288</v>
      </c>
      <c r="K31" s="172">
        <f t="shared" si="5"/>
        <v>6</v>
      </c>
      <c r="L31"/>
    </row>
    <row r="32" spans="1:12" ht="17" thickBot="1" x14ac:dyDescent="0.25">
      <c r="B32" s="158" t="s">
        <v>5</v>
      </c>
      <c r="C32" s="43">
        <v>241</v>
      </c>
      <c r="D32" s="25">
        <v>15</v>
      </c>
      <c r="E32" s="25">
        <v>34</v>
      </c>
      <c r="F32" s="150">
        <f t="shared" si="1"/>
        <v>0.74718684154159598</v>
      </c>
      <c r="G32" s="162" t="str">
        <f t="shared" si="2"/>
        <v>😶</v>
      </c>
      <c r="H32" s="150">
        <f t="shared" si="0"/>
        <v>0.14107883817427386</v>
      </c>
      <c r="I32" s="164" t="str">
        <f t="shared" si="3"/>
        <v>😶</v>
      </c>
      <c r="J32" s="35">
        <f t="shared" si="4"/>
        <v>207</v>
      </c>
      <c r="K32" s="172">
        <f t="shared" si="5"/>
        <v>-4.5600000000000023</v>
      </c>
      <c r="L32"/>
    </row>
    <row r="33" spans="2:12" ht="17" thickBot="1" x14ac:dyDescent="0.25">
      <c r="B33" s="158" t="s">
        <v>6</v>
      </c>
      <c r="C33" s="43">
        <v>63</v>
      </c>
      <c r="D33" s="25">
        <v>4</v>
      </c>
      <c r="E33" s="25">
        <v>7</v>
      </c>
      <c r="F33" s="150">
        <f t="shared" si="1"/>
        <v>0.76220964576306716</v>
      </c>
      <c r="G33" s="162" t="str">
        <f t="shared" si="2"/>
        <v>😶</v>
      </c>
      <c r="H33" s="150">
        <f t="shared" si="0"/>
        <v>0.1111111111111111</v>
      </c>
      <c r="I33" s="164" t="str">
        <f t="shared" si="3"/>
        <v>😶</v>
      </c>
      <c r="J33" s="35">
        <f t="shared" si="4"/>
        <v>56</v>
      </c>
      <c r="K33" s="172">
        <f t="shared" si="5"/>
        <v>-3.08</v>
      </c>
      <c r="L33"/>
    </row>
    <row r="34" spans="2:12" ht="17" thickBot="1" x14ac:dyDescent="0.25">
      <c r="B34" s="158" t="s">
        <v>8</v>
      </c>
      <c r="C34" s="43">
        <v>16</v>
      </c>
      <c r="D34" s="25">
        <v>5</v>
      </c>
      <c r="E34" s="25">
        <v>8</v>
      </c>
      <c r="F34" s="150">
        <f t="shared" si="1"/>
        <v>3.7515006002400959</v>
      </c>
      <c r="G34" s="162" t="str">
        <f t="shared" si="2"/>
        <v>😃</v>
      </c>
      <c r="H34" s="150">
        <f t="shared" si="0"/>
        <v>0.5</v>
      </c>
      <c r="I34" s="164" t="str">
        <f t="shared" si="3"/>
        <v>😃</v>
      </c>
      <c r="J34" s="35">
        <f t="shared" si="4"/>
        <v>8</v>
      </c>
      <c r="K34" s="172">
        <f t="shared" si="5"/>
        <v>5.4399999999999995</v>
      </c>
      <c r="L34"/>
    </row>
    <row r="35" spans="2:12" ht="17" thickBot="1" x14ac:dyDescent="0.25">
      <c r="B35" s="161" t="s">
        <v>7</v>
      </c>
      <c r="C35" s="43">
        <v>267</v>
      </c>
      <c r="D35" s="25">
        <v>28</v>
      </c>
      <c r="E35" s="25">
        <v>67</v>
      </c>
      <c r="F35" s="152">
        <f>$D35/($E$3*$C35)</f>
        <v>1.2589305385075378</v>
      </c>
      <c r="G35" s="163" t="str">
        <f t="shared" si="2"/>
        <v>😃</v>
      </c>
      <c r="H35" s="152">
        <f t="shared" si="0"/>
        <v>0.25093632958801498</v>
      </c>
      <c r="I35" s="165" t="str">
        <f t="shared" si="3"/>
        <v>😃</v>
      </c>
      <c r="J35" s="36">
        <f t="shared" si="4"/>
        <v>200</v>
      </c>
      <c r="K35" s="173">
        <f t="shared" si="5"/>
        <v>24.28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23" priority="9" operator="containsText" text="▼">
      <formula>NOT(ISERROR(SEARCH("▼",F38)))</formula>
    </cfRule>
  </conditionalFormatting>
  <conditionalFormatting sqref="F9:F35">
    <cfRule type="cellIs" dxfId="122" priority="5" operator="greaterThan">
      <formula>1</formula>
    </cfRule>
  </conditionalFormatting>
  <conditionalFormatting sqref="H9:H35">
    <cfRule type="cellIs" dxfId="121" priority="4" operator="greaterThanOrEqual">
      <formula>$E$4</formula>
    </cfRule>
  </conditionalFormatting>
  <conditionalFormatting sqref="K9:K35">
    <cfRule type="cellIs" dxfId="120" priority="3" operator="greaterThanOrEqual">
      <formula>0</formula>
    </cfRule>
  </conditionalFormatting>
  <conditionalFormatting sqref="G38:G48">
    <cfRule type="cellIs" dxfId="119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Q82"/>
  <sheetViews>
    <sheetView topLeftCell="B13" workbookViewId="0">
      <selection activeCell="N31" sqref="N31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  <col min="13" max="13" width="2.1640625" customWidth="1"/>
    <col min="18" max="30" width="5.83203125" customWidth="1"/>
  </cols>
  <sheetData>
    <row r="1" spans="1:17" ht="17" thickBot="1" x14ac:dyDescent="0.25"/>
    <row r="2" spans="1:17" ht="17" thickBot="1" x14ac:dyDescent="0.25">
      <c r="I2" s="135" t="s">
        <v>42</v>
      </c>
      <c r="J2" s="136"/>
      <c r="K2" s="136"/>
      <c r="L2" s="137"/>
    </row>
    <row r="3" spans="1:17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7" ht="20" thickBot="1" x14ac:dyDescent="0.25">
      <c r="B4" s="27" t="s">
        <v>57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7" s="12" customFormat="1" ht="17" thickBot="1" x14ac:dyDescent="0.25">
      <c r="A5" s="3"/>
      <c r="B5" s="168" t="s">
        <v>86</v>
      </c>
      <c r="C5" s="11"/>
      <c r="D5" s="2"/>
      <c r="E5" s="19"/>
      <c r="F5" s="19"/>
      <c r="G5" s="19"/>
      <c r="H5" s="5"/>
      <c r="I5" s="141" t="s">
        <v>62</v>
      </c>
      <c r="J5" s="142" t="s">
        <v>85</v>
      </c>
      <c r="K5" s="142"/>
      <c r="L5" s="143"/>
      <c r="M5"/>
      <c r="N5"/>
      <c r="O5"/>
      <c r="P5"/>
      <c r="Q5"/>
    </row>
    <row r="6" spans="1:17" s="12" customFormat="1" ht="17" thickBot="1" x14ac:dyDescent="0.25">
      <c r="A6" s="3"/>
      <c r="B6" s="82"/>
      <c r="C6" s="11"/>
      <c r="D6" s="2"/>
      <c r="E6" s="18"/>
      <c r="F6" s="18"/>
      <c r="G6" s="18"/>
      <c r="H6" s="2"/>
      <c r="I6" s="20"/>
      <c r="J6" s="2"/>
      <c r="K6" s="2"/>
      <c r="L6" s="2"/>
      <c r="M6"/>
      <c r="N6"/>
      <c r="O6"/>
      <c r="P6"/>
      <c r="Q6"/>
    </row>
    <row r="7" spans="1:17" ht="17" thickBot="1" x14ac:dyDescent="0.25">
      <c r="B7" s="82"/>
      <c r="C7" s="42"/>
      <c r="D7" s="21" t="s">
        <v>10</v>
      </c>
      <c r="E7" s="24"/>
      <c r="I7" s="20"/>
    </row>
    <row r="8" spans="1:17" ht="43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9" t="s">
        <v>40</v>
      </c>
      <c r="G8" s="230"/>
      <c r="H8" s="228" t="s">
        <v>43</v>
      </c>
      <c r="I8" s="225"/>
      <c r="J8" s="23" t="s">
        <v>71</v>
      </c>
      <c r="K8" s="170" t="s">
        <v>87</v>
      </c>
      <c r="L8" s="7"/>
    </row>
    <row r="9" spans="1:17" ht="17" thickBot="1" x14ac:dyDescent="0.25">
      <c r="B9" s="156" t="s">
        <v>63</v>
      </c>
      <c r="C9" s="43">
        <v>668</v>
      </c>
      <c r="D9" s="25">
        <v>58</v>
      </c>
      <c r="E9" s="25">
        <v>106</v>
      </c>
      <c r="F9" s="169">
        <f>$D9/($E$3*$C9)</f>
        <v>1.0423331009050327</v>
      </c>
      <c r="G9" s="162" t="str">
        <f>IF($F9&gt;=100%,$I$3,IF($F9&gt;=90%,$I$4,$I$5))</f>
        <v>😃</v>
      </c>
      <c r="H9" s="148">
        <f t="shared" ref="H9:H35" si="0">$E9/$C9</f>
        <v>0.15868263473053892</v>
      </c>
      <c r="I9" s="154" t="str">
        <f>IF($H9&gt;=$E$4,$I$3,IF($H9&gt;$E$4*0.9,$I$4,$I$5))</f>
        <v>😐</v>
      </c>
      <c r="J9" s="34">
        <f>$C9-$E9</f>
        <v>562</v>
      </c>
      <c r="K9" s="171">
        <f>$E9-$E$4*$C9</f>
        <v>-0.87999999999999545</v>
      </c>
      <c r="L9"/>
    </row>
    <row r="10" spans="1:17" ht="17" thickBot="1" x14ac:dyDescent="0.25">
      <c r="B10" s="157" t="s">
        <v>70</v>
      </c>
      <c r="C10" s="43">
        <v>274</v>
      </c>
      <c r="D10" s="25">
        <v>4</v>
      </c>
      <c r="E10" s="25">
        <v>8</v>
      </c>
      <c r="F10" s="150">
        <f t="shared" ref="F10:F34" si="1">$D10/($E$3*$C10)</f>
        <v>0.17525258278493877</v>
      </c>
      <c r="G10" s="16" t="str">
        <f t="shared" ref="G10:G35" si="2">IF($F10&gt;=100%,$I$3,IF($F10&gt;=90%,$I$4,$I$5))</f>
        <v>😶</v>
      </c>
      <c r="H10" s="150">
        <f t="shared" si="0"/>
        <v>2.9197080291970802E-2</v>
      </c>
      <c r="I10" s="144" t="str">
        <f t="shared" ref="I10:I35" si="3">IF($H10&gt;=$E$4,$I$3,IF($H10&gt;$E$4*0.9,$I$4,$I$5))</f>
        <v>😶</v>
      </c>
      <c r="J10" s="35">
        <f t="shared" ref="J10:J35" si="4">$C10-$E10</f>
        <v>266</v>
      </c>
      <c r="K10" s="172">
        <f t="shared" ref="K10:K35" si="5">$E10-$E$4*$C10</f>
        <v>-35.840000000000003</v>
      </c>
      <c r="L10"/>
    </row>
    <row r="11" spans="1:17" ht="17" thickBot="1" x14ac:dyDescent="0.25">
      <c r="B11" s="62" t="s">
        <v>69</v>
      </c>
      <c r="C11" s="43">
        <v>62</v>
      </c>
      <c r="D11" s="25">
        <v>2</v>
      </c>
      <c r="E11" s="25">
        <v>3</v>
      </c>
      <c r="F11" s="150">
        <f t="shared" si="1"/>
        <v>0.38725167486349377</v>
      </c>
      <c r="G11" s="16" t="str">
        <f t="shared" si="2"/>
        <v>😶</v>
      </c>
      <c r="H11" s="150">
        <f t="shared" si="0"/>
        <v>4.8387096774193547E-2</v>
      </c>
      <c r="I11" s="144" t="str">
        <f t="shared" si="3"/>
        <v>😶</v>
      </c>
      <c r="J11" s="35">
        <f t="shared" si="4"/>
        <v>59</v>
      </c>
      <c r="K11" s="172">
        <f t="shared" si="5"/>
        <v>-6.92</v>
      </c>
      <c r="L11"/>
    </row>
    <row r="12" spans="1:17" ht="17" thickBot="1" x14ac:dyDescent="0.25">
      <c r="B12" s="63" t="s">
        <v>68</v>
      </c>
      <c r="C12" s="61">
        <f>C9-C11</f>
        <v>606</v>
      </c>
      <c r="D12" s="64">
        <f>D9-D11</f>
        <v>56</v>
      </c>
      <c r="E12" s="64">
        <f>E9-E11</f>
        <v>103</v>
      </c>
      <c r="F12" s="150">
        <f t="shared" si="1"/>
        <v>1.1093546329422859</v>
      </c>
      <c r="G12" s="16" t="str">
        <f t="shared" si="2"/>
        <v>😃</v>
      </c>
      <c r="H12" s="150">
        <f t="shared" si="0"/>
        <v>0.16996699669966997</v>
      </c>
      <c r="I12" s="144" t="str">
        <f t="shared" si="3"/>
        <v>😃</v>
      </c>
      <c r="J12" s="35">
        <f t="shared" si="4"/>
        <v>503</v>
      </c>
      <c r="K12" s="172">
        <f t="shared" si="5"/>
        <v>6.039999999999992</v>
      </c>
      <c r="L12"/>
    </row>
    <row r="13" spans="1:17" ht="17" thickBot="1" x14ac:dyDescent="0.25">
      <c r="B13" s="31" t="s">
        <v>19</v>
      </c>
      <c r="C13" s="43">
        <v>3447</v>
      </c>
      <c r="D13" s="25">
        <v>1456</v>
      </c>
      <c r="E13" s="25">
        <v>1649</v>
      </c>
      <c r="F13" s="150">
        <f t="shared" si="1"/>
        <v>5.0707837530138251</v>
      </c>
      <c r="G13" s="16" t="str">
        <f t="shared" si="2"/>
        <v>😃</v>
      </c>
      <c r="H13" s="150">
        <f t="shared" si="0"/>
        <v>0.47838700319118072</v>
      </c>
      <c r="I13" s="144" t="str">
        <f t="shared" si="3"/>
        <v>😃</v>
      </c>
      <c r="J13" s="35">
        <f t="shared" si="4"/>
        <v>1798</v>
      </c>
      <c r="K13" s="172">
        <f t="shared" si="5"/>
        <v>1097.48</v>
      </c>
      <c r="L13"/>
    </row>
    <row r="14" spans="1:17" ht="17" thickBot="1" x14ac:dyDescent="0.25">
      <c r="B14" s="31" t="s">
        <v>20</v>
      </c>
      <c r="C14" s="43">
        <v>353</v>
      </c>
      <c r="D14" s="25">
        <v>78</v>
      </c>
      <c r="E14" s="25">
        <v>-150</v>
      </c>
      <c r="F14" s="150">
        <f t="shared" si="1"/>
        <v>2.6526191213029118</v>
      </c>
      <c r="G14" s="16" t="str">
        <f t="shared" si="2"/>
        <v>😃</v>
      </c>
      <c r="H14" s="150">
        <f t="shared" si="0"/>
        <v>-0.42492917847025496</v>
      </c>
      <c r="I14" s="144" t="str">
        <f t="shared" si="3"/>
        <v>😶</v>
      </c>
      <c r="J14" s="35">
        <f t="shared" si="4"/>
        <v>503</v>
      </c>
      <c r="K14" s="172">
        <f t="shared" si="5"/>
        <v>-206.48000000000002</v>
      </c>
      <c r="L14"/>
    </row>
    <row r="15" spans="1:17" ht="17" thickBot="1" x14ac:dyDescent="0.25">
      <c r="B15" s="31" t="s">
        <v>21</v>
      </c>
      <c r="C15" s="43">
        <v>370</v>
      </c>
      <c r="D15" s="25">
        <v>105</v>
      </c>
      <c r="E15" s="25">
        <v>71</v>
      </c>
      <c r="F15" s="150">
        <f t="shared" si="1"/>
        <v>3.4067681126504659</v>
      </c>
      <c r="G15" s="16" t="str">
        <f t="shared" si="2"/>
        <v>😃</v>
      </c>
      <c r="H15" s="150">
        <f t="shared" si="0"/>
        <v>0.1918918918918919</v>
      </c>
      <c r="I15" s="144" t="str">
        <f t="shared" si="3"/>
        <v>😃</v>
      </c>
      <c r="J15" s="35">
        <f t="shared" si="4"/>
        <v>299</v>
      </c>
      <c r="K15" s="172">
        <f t="shared" si="5"/>
        <v>11.799999999999997</v>
      </c>
      <c r="L15"/>
    </row>
    <row r="16" spans="1:17" ht="17" thickBot="1" x14ac:dyDescent="0.25">
      <c r="B16" s="158" t="s">
        <v>22</v>
      </c>
      <c r="C16" s="43">
        <v>4170</v>
      </c>
      <c r="D16" s="25">
        <v>1639</v>
      </c>
      <c r="E16" s="25">
        <v>1570</v>
      </c>
      <c r="F16" s="150">
        <f t="shared" si="1"/>
        <v>4.7184341362444258</v>
      </c>
      <c r="G16" s="162" t="str">
        <f t="shared" si="2"/>
        <v>😃</v>
      </c>
      <c r="H16" s="150">
        <f t="shared" si="0"/>
        <v>0.3764988009592326</v>
      </c>
      <c r="I16" s="164" t="str">
        <f t="shared" si="3"/>
        <v>😃</v>
      </c>
      <c r="J16" s="35">
        <f t="shared" si="4"/>
        <v>2600</v>
      </c>
      <c r="K16" s="172">
        <f t="shared" si="5"/>
        <v>902.8</v>
      </c>
      <c r="L16"/>
    </row>
    <row r="17" spans="1:12" ht="17" thickBot="1" x14ac:dyDescent="0.25">
      <c r="B17" s="31" t="s">
        <v>23</v>
      </c>
      <c r="C17" s="43">
        <v>107</v>
      </c>
      <c r="D17" s="25">
        <v>21</v>
      </c>
      <c r="E17" s="25">
        <v>15</v>
      </c>
      <c r="F17" s="150">
        <f t="shared" si="1"/>
        <v>2.3560826199638734</v>
      </c>
      <c r="G17" s="16" t="str">
        <f t="shared" si="2"/>
        <v>😃</v>
      </c>
      <c r="H17" s="150">
        <f t="shared" si="0"/>
        <v>0.14018691588785046</v>
      </c>
      <c r="I17" s="144" t="str">
        <f t="shared" si="3"/>
        <v>😶</v>
      </c>
      <c r="J17" s="35">
        <f t="shared" si="4"/>
        <v>92</v>
      </c>
      <c r="K17" s="172">
        <f t="shared" si="5"/>
        <v>-2.120000000000001</v>
      </c>
      <c r="L17"/>
    </row>
    <row r="18" spans="1:12" ht="17" thickBot="1" x14ac:dyDescent="0.25">
      <c r="B18" s="31" t="s">
        <v>0</v>
      </c>
      <c r="C18" s="43">
        <v>78</v>
      </c>
      <c r="D18" s="25">
        <v>7</v>
      </c>
      <c r="E18" s="25">
        <v>11</v>
      </c>
      <c r="F18" s="150">
        <f t="shared" si="1"/>
        <v>1.0773540185304891</v>
      </c>
      <c r="G18" s="16" t="str">
        <f t="shared" si="2"/>
        <v>😃</v>
      </c>
      <c r="H18" s="150">
        <f t="shared" si="0"/>
        <v>0.14102564102564102</v>
      </c>
      <c r="I18" s="144" t="str">
        <f t="shared" si="3"/>
        <v>😶</v>
      </c>
      <c r="J18" s="35">
        <f t="shared" si="4"/>
        <v>67</v>
      </c>
      <c r="K18" s="172">
        <f t="shared" si="5"/>
        <v>-1.4800000000000004</v>
      </c>
      <c r="L18"/>
    </row>
    <row r="19" spans="1:12" ht="17" thickBot="1" x14ac:dyDescent="0.25">
      <c r="B19" s="31" t="s">
        <v>1</v>
      </c>
      <c r="C19" s="43">
        <v>287</v>
      </c>
      <c r="D19" s="25">
        <v>27</v>
      </c>
      <c r="E19" s="25">
        <v>41</v>
      </c>
      <c r="F19" s="150">
        <f t="shared" si="1"/>
        <v>1.1293716092708861</v>
      </c>
      <c r="G19" s="16" t="str">
        <f t="shared" si="2"/>
        <v>😃</v>
      </c>
      <c r="H19" s="150">
        <f t="shared" si="0"/>
        <v>0.14285714285714285</v>
      </c>
      <c r="I19" s="144" t="str">
        <f t="shared" si="3"/>
        <v>😶</v>
      </c>
      <c r="J19" s="35">
        <f t="shared" si="4"/>
        <v>246</v>
      </c>
      <c r="K19" s="172">
        <f t="shared" si="5"/>
        <v>-4.9200000000000017</v>
      </c>
      <c r="L19"/>
    </row>
    <row r="20" spans="1:12" ht="17" thickBot="1" x14ac:dyDescent="0.25">
      <c r="B20" s="158" t="s">
        <v>2</v>
      </c>
      <c r="C20" s="43">
        <v>136</v>
      </c>
      <c r="D20" s="25">
        <v>11</v>
      </c>
      <c r="E20" s="25">
        <v>17</v>
      </c>
      <c r="F20" s="150">
        <f t="shared" si="1"/>
        <v>0.97097662594449552</v>
      </c>
      <c r="G20" s="162" t="str">
        <f t="shared" si="2"/>
        <v>😐</v>
      </c>
      <c r="H20" s="150">
        <f t="shared" si="0"/>
        <v>0.125</v>
      </c>
      <c r="I20" s="164" t="str">
        <f t="shared" si="3"/>
        <v>😶</v>
      </c>
      <c r="J20" s="35">
        <f t="shared" si="4"/>
        <v>119</v>
      </c>
      <c r="K20" s="172">
        <f t="shared" si="5"/>
        <v>-4.7600000000000016</v>
      </c>
      <c r="L20"/>
    </row>
    <row r="21" spans="1:12" ht="17" thickBot="1" x14ac:dyDescent="0.25">
      <c r="B21" s="48" t="s">
        <v>3</v>
      </c>
      <c r="C21" s="43">
        <v>160</v>
      </c>
      <c r="D21" s="25">
        <v>16</v>
      </c>
      <c r="E21" s="25">
        <v>26</v>
      </c>
      <c r="F21" s="150">
        <f t="shared" si="1"/>
        <v>1.2004801920768309</v>
      </c>
      <c r="G21" s="16" t="str">
        <f t="shared" si="2"/>
        <v>😃</v>
      </c>
      <c r="H21" s="150">
        <f t="shared" si="0"/>
        <v>0.16250000000000001</v>
      </c>
      <c r="I21" s="144" t="str">
        <f t="shared" si="3"/>
        <v>😃</v>
      </c>
      <c r="J21" s="35">
        <f t="shared" si="4"/>
        <v>134</v>
      </c>
      <c r="K21" s="172">
        <f t="shared" si="5"/>
        <v>0.39999999999999858</v>
      </c>
      <c r="L21"/>
    </row>
    <row r="22" spans="1:12" ht="17" thickBot="1" x14ac:dyDescent="0.25">
      <c r="B22" s="159" t="s">
        <v>24</v>
      </c>
      <c r="C22" s="43">
        <v>2740</v>
      </c>
      <c r="D22" s="25">
        <v>100</v>
      </c>
      <c r="E22" s="25">
        <v>214</v>
      </c>
      <c r="F22" s="150">
        <f t="shared" si="1"/>
        <v>0.43813145696234701</v>
      </c>
      <c r="G22" s="162" t="str">
        <f t="shared" si="2"/>
        <v>😶</v>
      </c>
      <c r="H22" s="150">
        <f t="shared" si="0"/>
        <v>7.8102189781021902E-2</v>
      </c>
      <c r="I22" s="164" t="str">
        <f t="shared" si="3"/>
        <v>😶</v>
      </c>
      <c r="J22" s="35">
        <f t="shared" si="4"/>
        <v>2526</v>
      </c>
      <c r="K22" s="172">
        <f t="shared" si="5"/>
        <v>-224.40000000000003</v>
      </c>
      <c r="L22"/>
    </row>
    <row r="23" spans="1:12" ht="17" thickBot="1" x14ac:dyDescent="0.25">
      <c r="B23" s="158" t="s">
        <v>25</v>
      </c>
      <c r="C23" s="43">
        <v>310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310</v>
      </c>
      <c r="K23" s="172">
        <f t="shared" si="5"/>
        <v>-49.6</v>
      </c>
      <c r="L23"/>
    </row>
    <row r="24" spans="1:12" ht="17" thickBot="1" x14ac:dyDescent="0.25">
      <c r="B24" s="40" t="s">
        <v>26</v>
      </c>
      <c r="C24" s="43">
        <v>183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183</v>
      </c>
      <c r="K24" s="172">
        <f t="shared" si="5"/>
        <v>-29.28</v>
      </c>
      <c r="L24"/>
    </row>
    <row r="25" spans="1:12" ht="17" thickBot="1" x14ac:dyDescent="0.25">
      <c r="B25" s="30" t="s">
        <v>27</v>
      </c>
      <c r="C25" s="43">
        <v>2889</v>
      </c>
      <c r="D25" s="25">
        <v>179</v>
      </c>
      <c r="E25" s="25">
        <v>410</v>
      </c>
      <c r="F25" s="150">
        <f t="shared" si="1"/>
        <v>0.74380738796037627</v>
      </c>
      <c r="G25" s="16" t="str">
        <f t="shared" si="2"/>
        <v>😶</v>
      </c>
      <c r="H25" s="150">
        <f t="shared" si="0"/>
        <v>0.14191761855313256</v>
      </c>
      <c r="I25" s="144" t="str">
        <f t="shared" si="3"/>
        <v>😶</v>
      </c>
      <c r="J25" s="35">
        <f t="shared" si="4"/>
        <v>2479</v>
      </c>
      <c r="K25" s="172">
        <f t="shared" si="5"/>
        <v>-52.240000000000009</v>
      </c>
      <c r="L25"/>
    </row>
    <row r="26" spans="1:12" ht="17" thickBot="1" x14ac:dyDescent="0.25">
      <c r="A26" s="4"/>
      <c r="B26" s="31" t="s">
        <v>28</v>
      </c>
      <c r="C26" s="43">
        <v>541</v>
      </c>
      <c r="D26" s="25">
        <v>24</v>
      </c>
      <c r="E26" s="25">
        <v>55</v>
      </c>
      <c r="F26" s="150">
        <f t="shared" si="1"/>
        <v>0.53256052883260507</v>
      </c>
      <c r="G26" s="16" t="str">
        <f t="shared" si="2"/>
        <v>😶</v>
      </c>
      <c r="H26" s="150">
        <f t="shared" si="0"/>
        <v>0.10166358595194085</v>
      </c>
      <c r="I26" s="144" t="str">
        <f t="shared" si="3"/>
        <v>😶</v>
      </c>
      <c r="J26" s="35">
        <f t="shared" si="4"/>
        <v>486</v>
      </c>
      <c r="K26" s="172">
        <f t="shared" si="5"/>
        <v>-31.560000000000002</v>
      </c>
      <c r="L26" s="6"/>
    </row>
    <row r="27" spans="1:12" ht="17" thickBot="1" x14ac:dyDescent="0.25">
      <c r="B27" s="158" t="s">
        <v>30</v>
      </c>
      <c r="C27" s="43">
        <v>3430</v>
      </c>
      <c r="D27" s="25">
        <v>203</v>
      </c>
      <c r="E27" s="25">
        <v>465</v>
      </c>
      <c r="F27" s="150">
        <f t="shared" si="1"/>
        <v>0.71048827694343042</v>
      </c>
      <c r="G27" s="162" t="str">
        <f t="shared" si="2"/>
        <v>😶</v>
      </c>
      <c r="H27" s="150">
        <f t="shared" si="0"/>
        <v>0.13556851311953352</v>
      </c>
      <c r="I27" s="164" t="str">
        <f t="shared" si="3"/>
        <v>😶</v>
      </c>
      <c r="J27" s="35">
        <f t="shared" si="4"/>
        <v>2965</v>
      </c>
      <c r="K27" s="172">
        <f t="shared" si="5"/>
        <v>-83.800000000000068</v>
      </c>
      <c r="L27"/>
    </row>
    <row r="28" spans="1:12" ht="17" thickBot="1" x14ac:dyDescent="0.25">
      <c r="B28" s="31" t="s">
        <v>29</v>
      </c>
      <c r="C28" s="43">
        <v>25810</v>
      </c>
      <c r="D28" s="25">
        <v>2097</v>
      </c>
      <c r="E28" s="25">
        <v>4158</v>
      </c>
      <c r="F28" s="150">
        <f t="shared" si="1"/>
        <v>0.97536108592991633</v>
      </c>
      <c r="G28" s="16" t="str">
        <f t="shared" si="2"/>
        <v>😐</v>
      </c>
      <c r="H28" s="150">
        <f t="shared" si="0"/>
        <v>0.16110034870205348</v>
      </c>
      <c r="I28" s="144" t="str">
        <f t="shared" si="3"/>
        <v>😃</v>
      </c>
      <c r="J28" s="35">
        <f t="shared" si="4"/>
        <v>21652</v>
      </c>
      <c r="K28" s="172">
        <f t="shared" si="5"/>
        <v>28.399999999999636</v>
      </c>
      <c r="L28"/>
    </row>
    <row r="29" spans="1:12" ht="17" thickBot="1" x14ac:dyDescent="0.25">
      <c r="B29" s="158" t="s">
        <v>31</v>
      </c>
      <c r="C29" s="43">
        <v>2682</v>
      </c>
      <c r="D29" s="25">
        <v>20</v>
      </c>
      <c r="E29" s="25">
        <v>34</v>
      </c>
      <c r="F29" s="150">
        <f t="shared" si="1"/>
        <v>8.952126711982332E-2</v>
      </c>
      <c r="G29" s="162" t="str">
        <f t="shared" si="2"/>
        <v>😶</v>
      </c>
      <c r="H29" s="150">
        <f t="shared" si="0"/>
        <v>1.267710663683818E-2</v>
      </c>
      <c r="I29" s="164" t="str">
        <f t="shared" si="3"/>
        <v>😶</v>
      </c>
      <c r="J29" s="35">
        <f t="shared" si="4"/>
        <v>2648</v>
      </c>
      <c r="K29" s="172">
        <f t="shared" si="5"/>
        <v>-395.12</v>
      </c>
      <c r="L29"/>
    </row>
    <row r="30" spans="1:12" ht="17" thickBot="1" x14ac:dyDescent="0.25">
      <c r="B30" s="160" t="s">
        <v>32</v>
      </c>
      <c r="C30" s="43">
        <v>244</v>
      </c>
      <c r="D30" s="25">
        <v>38</v>
      </c>
      <c r="E30" s="25">
        <v>55</v>
      </c>
      <c r="F30" s="150">
        <f t="shared" si="1"/>
        <v>1.8696002991360479</v>
      </c>
      <c r="G30" s="162" t="str">
        <f t="shared" si="2"/>
        <v>😃</v>
      </c>
      <c r="H30" s="150">
        <f t="shared" si="0"/>
        <v>0.22540983606557377</v>
      </c>
      <c r="I30" s="164" t="str">
        <f t="shared" si="3"/>
        <v>😃</v>
      </c>
      <c r="J30" s="35">
        <f t="shared" si="4"/>
        <v>189</v>
      </c>
      <c r="K30" s="172">
        <f t="shared" si="5"/>
        <v>15.96</v>
      </c>
      <c r="L30"/>
    </row>
    <row r="31" spans="1:12" ht="17" thickBot="1" x14ac:dyDescent="0.25">
      <c r="B31" s="159" t="s">
        <v>4</v>
      </c>
      <c r="C31" s="43">
        <v>385</v>
      </c>
      <c r="D31" s="25">
        <v>27</v>
      </c>
      <c r="E31" s="25">
        <v>58</v>
      </c>
      <c r="F31" s="150">
        <f t="shared" si="1"/>
        <v>0.84189519963829684</v>
      </c>
      <c r="G31" s="162" t="str">
        <f t="shared" si="2"/>
        <v>😶</v>
      </c>
      <c r="H31" s="150">
        <f t="shared" si="0"/>
        <v>0.15064935064935064</v>
      </c>
      <c r="I31" s="164" t="str">
        <f t="shared" si="3"/>
        <v>😐</v>
      </c>
      <c r="J31" s="35">
        <f t="shared" si="4"/>
        <v>327</v>
      </c>
      <c r="K31" s="172">
        <f t="shared" si="5"/>
        <v>-3.6000000000000014</v>
      </c>
      <c r="L31"/>
    </row>
    <row r="32" spans="1:12" ht="17" thickBot="1" x14ac:dyDescent="0.25">
      <c r="B32" s="158" t="s">
        <v>5</v>
      </c>
      <c r="C32" s="43">
        <v>266</v>
      </c>
      <c r="D32" s="25">
        <v>12</v>
      </c>
      <c r="E32" s="25">
        <v>30</v>
      </c>
      <c r="F32" s="150">
        <f t="shared" si="1"/>
        <v>0.54157001146323192</v>
      </c>
      <c r="G32" s="162" t="str">
        <f t="shared" si="2"/>
        <v>😶</v>
      </c>
      <c r="H32" s="150">
        <f t="shared" si="0"/>
        <v>0.11278195488721804</v>
      </c>
      <c r="I32" s="164" t="str">
        <f t="shared" si="3"/>
        <v>😶</v>
      </c>
      <c r="J32" s="35">
        <f t="shared" si="4"/>
        <v>236</v>
      </c>
      <c r="K32" s="172">
        <f t="shared" si="5"/>
        <v>-12.560000000000002</v>
      </c>
      <c r="L32"/>
    </row>
    <row r="33" spans="2:12" ht="17" thickBot="1" x14ac:dyDescent="0.25">
      <c r="B33" s="158" t="s">
        <v>6</v>
      </c>
      <c r="C33" s="43">
        <v>69</v>
      </c>
      <c r="D33" s="25">
        <v>2</v>
      </c>
      <c r="E33" s="25">
        <v>8</v>
      </c>
      <c r="F33" s="150">
        <f t="shared" si="1"/>
        <v>0.34796527306574804</v>
      </c>
      <c r="G33" s="162" t="str">
        <f t="shared" si="2"/>
        <v>😶</v>
      </c>
      <c r="H33" s="150">
        <f t="shared" si="0"/>
        <v>0.11594202898550725</v>
      </c>
      <c r="I33" s="164" t="str">
        <f t="shared" si="3"/>
        <v>😶</v>
      </c>
      <c r="J33" s="35">
        <f t="shared" si="4"/>
        <v>61</v>
      </c>
      <c r="K33" s="172">
        <f t="shared" si="5"/>
        <v>-3.0400000000000009</v>
      </c>
      <c r="L33"/>
    </row>
    <row r="34" spans="2:12" ht="17" thickBot="1" x14ac:dyDescent="0.25">
      <c r="B34" s="158" t="s">
        <v>8</v>
      </c>
      <c r="C34" s="43">
        <v>18</v>
      </c>
      <c r="D34" s="25">
        <v>2</v>
      </c>
      <c r="E34" s="25">
        <v>3</v>
      </c>
      <c r="F34" s="150">
        <f t="shared" si="1"/>
        <v>1.3338668800853675</v>
      </c>
      <c r="G34" s="162" t="str">
        <f t="shared" si="2"/>
        <v>😃</v>
      </c>
      <c r="H34" s="150">
        <f t="shared" si="0"/>
        <v>0.16666666666666666</v>
      </c>
      <c r="I34" s="164" t="str">
        <f t="shared" si="3"/>
        <v>😃</v>
      </c>
      <c r="J34" s="35">
        <f t="shared" si="4"/>
        <v>15</v>
      </c>
      <c r="K34" s="172">
        <f t="shared" si="5"/>
        <v>0.12000000000000011</v>
      </c>
      <c r="L34"/>
    </row>
    <row r="35" spans="2:12" ht="17" thickBot="1" x14ac:dyDescent="0.25">
      <c r="B35" s="161" t="s">
        <v>7</v>
      </c>
      <c r="C35" s="43">
        <v>293</v>
      </c>
      <c r="D35" s="25">
        <v>19</v>
      </c>
      <c r="E35" s="25">
        <v>59</v>
      </c>
      <c r="F35" s="152">
        <f>$D35/($E$3*$C35)</f>
        <v>0.77846838394060691</v>
      </c>
      <c r="G35" s="163" t="str">
        <f t="shared" si="2"/>
        <v>😶</v>
      </c>
      <c r="H35" s="152">
        <f t="shared" si="0"/>
        <v>0.20136518771331058</v>
      </c>
      <c r="I35" s="165" t="str">
        <f t="shared" si="3"/>
        <v>😃</v>
      </c>
      <c r="J35" s="36">
        <f t="shared" si="4"/>
        <v>234</v>
      </c>
      <c r="K35" s="173">
        <f t="shared" si="5"/>
        <v>12.119999999999997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18" priority="9" operator="containsText" text="▼">
      <formula>NOT(ISERROR(SEARCH("▼",F38)))</formula>
    </cfRule>
  </conditionalFormatting>
  <conditionalFormatting sqref="F9:F35">
    <cfRule type="cellIs" dxfId="117" priority="5" operator="greaterThan">
      <formula>1</formula>
    </cfRule>
  </conditionalFormatting>
  <conditionalFormatting sqref="H9:H35">
    <cfRule type="cellIs" dxfId="116" priority="4" operator="greaterThanOrEqual">
      <formula>$E$4</formula>
    </cfRule>
  </conditionalFormatting>
  <conditionalFormatting sqref="K9:K35">
    <cfRule type="cellIs" dxfId="115" priority="3" operator="greaterThanOrEqual">
      <formula>0</formula>
    </cfRule>
  </conditionalFormatting>
  <conditionalFormatting sqref="G38:G48">
    <cfRule type="cellIs" dxfId="114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L82"/>
  <sheetViews>
    <sheetView topLeftCell="A14" workbookViewId="0">
      <selection activeCell="D37" sqref="D37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  <col min="13" max="13" width="2.1640625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48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466</v>
      </c>
      <c r="D9" s="25">
        <v>31</v>
      </c>
      <c r="E9" s="25">
        <v>56</v>
      </c>
      <c r="F9" s="148">
        <f>$D9/($E$3*$C9)</f>
        <v>0.79860270288372859</v>
      </c>
      <c r="G9" s="155" t="str">
        <f>IF($F9&gt;=100%,$I$3,IF($F9&gt;=90%,$I$4,$I$5))</f>
        <v>😶</v>
      </c>
      <c r="H9" s="148">
        <f t="shared" ref="H9:H35" si="0">$E9/$C9</f>
        <v>0.12017167381974249</v>
      </c>
      <c r="I9" s="154" t="str">
        <f>IF($H9&gt;=$E$4,$I$3,IF($H9&gt;$E$4*0.9,$I$4,$I$5))</f>
        <v>😶</v>
      </c>
      <c r="J9" s="34">
        <f>$C9-$E9</f>
        <v>410</v>
      </c>
      <c r="K9" s="171">
        <f>$E9-$E$4*$C9</f>
        <v>-18.560000000000002</v>
      </c>
      <c r="L9"/>
    </row>
    <row r="10" spans="1:12" ht="17" thickBot="1" x14ac:dyDescent="0.25">
      <c r="B10" s="157" t="s">
        <v>70</v>
      </c>
      <c r="C10" s="43">
        <v>192</v>
      </c>
      <c r="D10" s="25">
        <v>-7</v>
      </c>
      <c r="E10" s="25">
        <v>-8</v>
      </c>
      <c r="F10" s="150">
        <f t="shared" ref="F10:F34" si="1">$D10/($E$3*$C10)</f>
        <v>-0.4376750700280112</v>
      </c>
      <c r="G10" s="16" t="str">
        <f t="shared" ref="G10:G35" si="2">IF($F10&gt;=100%,$I$3,IF($F10&gt;=90%,$I$4,$I$5))</f>
        <v>😶</v>
      </c>
      <c r="H10" s="150">
        <f t="shared" si="0"/>
        <v>-4.1666666666666664E-2</v>
      </c>
      <c r="I10" s="144" t="str">
        <f t="shared" ref="I10:I35" si="3">IF($H10&gt;=$E$4,$I$3,IF($H10&gt;$E$4*0.9,$I$4,$I$5))</f>
        <v>😶</v>
      </c>
      <c r="J10" s="35">
        <f t="shared" ref="J10:J35" si="4">$C10-$E10</f>
        <v>200</v>
      </c>
      <c r="K10" s="172">
        <f t="shared" ref="K10:K35" si="5">$E10-$E$4*$C10</f>
        <v>-38.72</v>
      </c>
      <c r="L10"/>
    </row>
    <row r="11" spans="1:12" ht="17" thickBot="1" x14ac:dyDescent="0.25">
      <c r="B11" s="62" t="s">
        <v>69</v>
      </c>
      <c r="C11" s="43">
        <v>42</v>
      </c>
      <c r="D11" s="25">
        <v>5</v>
      </c>
      <c r="E11" s="25">
        <v>7</v>
      </c>
      <c r="F11" s="150">
        <f t="shared" si="1"/>
        <v>1.4291430858057508</v>
      </c>
      <c r="G11" s="16" t="str">
        <f t="shared" si="2"/>
        <v>😃</v>
      </c>
      <c r="H11" s="150">
        <f t="shared" si="0"/>
        <v>0.16666666666666666</v>
      </c>
      <c r="I11" s="144" t="str">
        <f t="shared" si="3"/>
        <v>😃</v>
      </c>
      <c r="J11" s="35">
        <f t="shared" si="4"/>
        <v>35</v>
      </c>
      <c r="K11" s="172">
        <f t="shared" si="5"/>
        <v>0.28000000000000025</v>
      </c>
      <c r="L11"/>
    </row>
    <row r="12" spans="1:12" ht="17" thickBot="1" x14ac:dyDescent="0.25">
      <c r="B12" s="63" t="s">
        <v>68</v>
      </c>
      <c r="C12" s="61">
        <f>C9-C11</f>
        <v>424</v>
      </c>
      <c r="D12" s="64">
        <f>D9-D11</f>
        <v>26</v>
      </c>
      <c r="E12" s="64">
        <f>E9-E11</f>
        <v>49</v>
      </c>
      <c r="F12" s="150">
        <f t="shared" si="1"/>
        <v>0.73614351400937728</v>
      </c>
      <c r="G12" s="16" t="str">
        <f t="shared" si="2"/>
        <v>😶</v>
      </c>
      <c r="H12" s="150">
        <f t="shared" si="0"/>
        <v>0.11556603773584906</v>
      </c>
      <c r="I12" s="144" t="str">
        <f t="shared" si="3"/>
        <v>😶</v>
      </c>
      <c r="J12" s="35">
        <f t="shared" si="4"/>
        <v>375</v>
      </c>
      <c r="K12" s="172">
        <f t="shared" si="5"/>
        <v>-18.840000000000003</v>
      </c>
      <c r="L12"/>
    </row>
    <row r="13" spans="1:12" ht="17" thickBot="1" x14ac:dyDescent="0.25">
      <c r="B13" s="31" t="s">
        <v>19</v>
      </c>
      <c r="C13" s="43">
        <v>2413</v>
      </c>
      <c r="D13" s="25">
        <v>1102</v>
      </c>
      <c r="E13" s="25">
        <v>1774</v>
      </c>
      <c r="F13" s="150">
        <f t="shared" si="1"/>
        <v>5.482507963815447</v>
      </c>
      <c r="G13" s="16" t="str">
        <f t="shared" si="2"/>
        <v>😃</v>
      </c>
      <c r="H13" s="150">
        <f t="shared" si="0"/>
        <v>0.73518441773725651</v>
      </c>
      <c r="I13" s="144" t="str">
        <f t="shared" si="3"/>
        <v>😃</v>
      </c>
      <c r="J13" s="35">
        <f t="shared" si="4"/>
        <v>639</v>
      </c>
      <c r="K13" s="172">
        <f t="shared" si="5"/>
        <v>1387.92</v>
      </c>
      <c r="L13"/>
    </row>
    <row r="14" spans="1:12" ht="17" thickBot="1" x14ac:dyDescent="0.25">
      <c r="B14" s="31" t="s">
        <v>20</v>
      </c>
      <c r="C14" s="43">
        <v>247</v>
      </c>
      <c r="D14" s="25">
        <v>227</v>
      </c>
      <c r="E14" s="25">
        <v>598</v>
      </c>
      <c r="F14" s="150">
        <f t="shared" si="1"/>
        <v>11.032753182244559</v>
      </c>
      <c r="G14" s="16" t="str">
        <f t="shared" si="2"/>
        <v>😃</v>
      </c>
      <c r="H14" s="150">
        <f t="shared" si="0"/>
        <v>2.4210526315789473</v>
      </c>
      <c r="I14" s="144" t="str">
        <f t="shared" si="3"/>
        <v>😃</v>
      </c>
      <c r="J14" s="35">
        <f t="shared" si="4"/>
        <v>-351</v>
      </c>
      <c r="K14" s="172">
        <f t="shared" si="5"/>
        <v>558.48</v>
      </c>
      <c r="L14"/>
    </row>
    <row r="15" spans="1:12" ht="17" thickBot="1" x14ac:dyDescent="0.25">
      <c r="B15" s="31" t="s">
        <v>21</v>
      </c>
      <c r="C15" s="43">
        <v>259</v>
      </c>
      <c r="D15" s="25">
        <v>-7</v>
      </c>
      <c r="E15" s="25">
        <v>-122</v>
      </c>
      <c r="F15" s="150">
        <f t="shared" si="1"/>
        <v>-0.32445410596671098</v>
      </c>
      <c r="G15" s="16" t="str">
        <f t="shared" si="2"/>
        <v>😶</v>
      </c>
      <c r="H15" s="150">
        <f t="shared" si="0"/>
        <v>-0.47104247104247104</v>
      </c>
      <c r="I15" s="144" t="str">
        <f t="shared" si="3"/>
        <v>😶</v>
      </c>
      <c r="J15" s="35">
        <f t="shared" si="4"/>
        <v>381</v>
      </c>
      <c r="K15" s="172">
        <f t="shared" si="5"/>
        <v>-163.44</v>
      </c>
      <c r="L15"/>
    </row>
    <row r="16" spans="1:12" ht="17" thickBot="1" x14ac:dyDescent="0.25">
      <c r="B16" s="158" t="s">
        <v>22</v>
      </c>
      <c r="C16" s="43">
        <v>2919</v>
      </c>
      <c r="D16" s="25">
        <v>1322</v>
      </c>
      <c r="E16" s="25">
        <v>2250</v>
      </c>
      <c r="F16" s="150">
        <f t="shared" si="1"/>
        <v>5.436912689022166</v>
      </c>
      <c r="G16" s="162" t="str">
        <f t="shared" si="2"/>
        <v>😃</v>
      </c>
      <c r="H16" s="150">
        <f t="shared" si="0"/>
        <v>0.77081192189105863</v>
      </c>
      <c r="I16" s="164" t="str">
        <f t="shared" si="3"/>
        <v>😃</v>
      </c>
      <c r="J16" s="35">
        <f t="shared" si="4"/>
        <v>669</v>
      </c>
      <c r="K16" s="172">
        <f t="shared" si="5"/>
        <v>1782.96</v>
      </c>
      <c r="L16"/>
    </row>
    <row r="17" spans="1:12" ht="17" thickBot="1" x14ac:dyDescent="0.25">
      <c r="B17" s="31" t="s">
        <v>23</v>
      </c>
      <c r="C17" s="43">
        <v>74</v>
      </c>
      <c r="D17" s="25">
        <v>84</v>
      </c>
      <c r="E17" s="25">
        <v>180</v>
      </c>
      <c r="F17" s="150">
        <f t="shared" si="1"/>
        <v>13.627072450601862</v>
      </c>
      <c r="G17" s="16" t="str">
        <f t="shared" si="2"/>
        <v>😃</v>
      </c>
      <c r="H17" s="150">
        <f t="shared" si="0"/>
        <v>2.4324324324324325</v>
      </c>
      <c r="I17" s="144" t="str">
        <f t="shared" si="3"/>
        <v>😃</v>
      </c>
      <c r="J17" s="35">
        <f t="shared" si="4"/>
        <v>-106</v>
      </c>
      <c r="K17" s="172">
        <f t="shared" si="5"/>
        <v>168.16</v>
      </c>
      <c r="L17"/>
    </row>
    <row r="18" spans="1:12" ht="17" thickBot="1" x14ac:dyDescent="0.25">
      <c r="B18" s="31" t="s">
        <v>0</v>
      </c>
      <c r="C18" s="43">
        <v>55</v>
      </c>
      <c r="D18" s="25">
        <v>3</v>
      </c>
      <c r="E18" s="25">
        <v>5</v>
      </c>
      <c r="F18" s="150">
        <f t="shared" si="1"/>
        <v>0.65480737749645312</v>
      </c>
      <c r="G18" s="16" t="str">
        <f t="shared" si="2"/>
        <v>😶</v>
      </c>
      <c r="H18" s="150">
        <f t="shared" si="0"/>
        <v>9.0909090909090912E-2</v>
      </c>
      <c r="I18" s="144" t="str">
        <f t="shared" si="3"/>
        <v>😶</v>
      </c>
      <c r="J18" s="35">
        <f t="shared" si="4"/>
        <v>50</v>
      </c>
      <c r="K18" s="172">
        <f t="shared" si="5"/>
        <v>-3.8000000000000007</v>
      </c>
      <c r="L18"/>
    </row>
    <row r="19" spans="1:12" ht="17" thickBot="1" x14ac:dyDescent="0.25">
      <c r="B19" s="31" t="s">
        <v>1</v>
      </c>
      <c r="C19" s="43">
        <v>201</v>
      </c>
      <c r="D19" s="25">
        <v>9</v>
      </c>
      <c r="E19" s="25">
        <v>14</v>
      </c>
      <c r="F19" s="150">
        <f t="shared" si="1"/>
        <v>0.53752844421350621</v>
      </c>
      <c r="G19" s="16" t="str">
        <f t="shared" si="2"/>
        <v>😶</v>
      </c>
      <c r="H19" s="150">
        <f t="shared" si="0"/>
        <v>6.965174129353234E-2</v>
      </c>
      <c r="I19" s="144" t="str">
        <f t="shared" si="3"/>
        <v>😶</v>
      </c>
      <c r="J19" s="35">
        <f t="shared" si="4"/>
        <v>187</v>
      </c>
      <c r="K19" s="172">
        <f t="shared" si="5"/>
        <v>-18.160000000000004</v>
      </c>
      <c r="L19"/>
    </row>
    <row r="20" spans="1:12" ht="17" thickBot="1" x14ac:dyDescent="0.25">
      <c r="B20" s="158" t="s">
        <v>2</v>
      </c>
      <c r="C20" s="43">
        <v>96</v>
      </c>
      <c r="D20" s="25">
        <v>2</v>
      </c>
      <c r="E20" s="25">
        <v>2</v>
      </c>
      <c r="F20" s="150">
        <f t="shared" si="1"/>
        <v>0.25010004001600639</v>
      </c>
      <c r="G20" s="162" t="str">
        <f t="shared" si="2"/>
        <v>😶</v>
      </c>
      <c r="H20" s="150">
        <f t="shared" si="0"/>
        <v>2.0833333333333332E-2</v>
      </c>
      <c r="I20" s="164" t="str">
        <f t="shared" si="3"/>
        <v>😶</v>
      </c>
      <c r="J20" s="35">
        <f t="shared" si="4"/>
        <v>94</v>
      </c>
      <c r="K20" s="172">
        <f t="shared" si="5"/>
        <v>-13.36</v>
      </c>
      <c r="L20"/>
    </row>
    <row r="21" spans="1:12" ht="17" thickBot="1" x14ac:dyDescent="0.25">
      <c r="B21" s="48" t="s">
        <v>3</v>
      </c>
      <c r="C21" s="43">
        <v>112</v>
      </c>
      <c r="D21" s="25">
        <v>6</v>
      </c>
      <c r="E21" s="25">
        <v>12</v>
      </c>
      <c r="F21" s="150">
        <f t="shared" si="1"/>
        <v>0.64311438861258796</v>
      </c>
      <c r="G21" s="16" t="str">
        <f t="shared" si="2"/>
        <v>😶</v>
      </c>
      <c r="H21" s="150">
        <f t="shared" si="0"/>
        <v>0.10714285714285714</v>
      </c>
      <c r="I21" s="144" t="str">
        <f t="shared" si="3"/>
        <v>😶</v>
      </c>
      <c r="J21" s="35">
        <f t="shared" si="4"/>
        <v>100</v>
      </c>
      <c r="K21" s="172">
        <f t="shared" si="5"/>
        <v>-5.9200000000000017</v>
      </c>
      <c r="L21"/>
    </row>
    <row r="22" spans="1:12" ht="17" thickBot="1" x14ac:dyDescent="0.25">
      <c r="B22" s="159" t="s">
        <v>24</v>
      </c>
      <c r="C22" s="43">
        <v>1918</v>
      </c>
      <c r="D22" s="25">
        <v>152</v>
      </c>
      <c r="E22" s="25">
        <v>311</v>
      </c>
      <c r="F22" s="150">
        <f t="shared" si="1"/>
        <v>0.95137116368966779</v>
      </c>
      <c r="G22" s="162" t="str">
        <f t="shared" si="2"/>
        <v>😐</v>
      </c>
      <c r="H22" s="150">
        <f t="shared" si="0"/>
        <v>0.16214807090719499</v>
      </c>
      <c r="I22" s="164" t="str">
        <f t="shared" si="3"/>
        <v>😃</v>
      </c>
      <c r="J22" s="35">
        <f t="shared" si="4"/>
        <v>1607</v>
      </c>
      <c r="K22" s="172">
        <f t="shared" si="5"/>
        <v>4.1200000000000045</v>
      </c>
      <c r="L22"/>
    </row>
    <row r="23" spans="1:12" ht="17" thickBot="1" x14ac:dyDescent="0.25">
      <c r="B23" s="158" t="s">
        <v>25</v>
      </c>
      <c r="C23" s="43">
        <v>285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285</v>
      </c>
      <c r="K23" s="172">
        <f t="shared" si="5"/>
        <v>-45.6</v>
      </c>
      <c r="L23"/>
    </row>
    <row r="24" spans="1:12" ht="17" thickBot="1" x14ac:dyDescent="0.25">
      <c r="B24" s="40" t="s">
        <v>26</v>
      </c>
      <c r="C24" s="43">
        <v>128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128</v>
      </c>
      <c r="K24" s="172">
        <f t="shared" si="5"/>
        <v>-20.48</v>
      </c>
      <c r="L24"/>
    </row>
    <row r="25" spans="1:12" ht="17" thickBot="1" x14ac:dyDescent="0.25">
      <c r="B25" s="30" t="s">
        <v>27</v>
      </c>
      <c r="C25" s="43">
        <v>2022</v>
      </c>
      <c r="D25" s="25">
        <v>180</v>
      </c>
      <c r="E25" s="25">
        <v>348</v>
      </c>
      <c r="F25" s="150">
        <f t="shared" si="1"/>
        <v>1.068676728851778</v>
      </c>
      <c r="G25" s="16" t="str">
        <f t="shared" si="2"/>
        <v>😃</v>
      </c>
      <c r="H25" s="150">
        <f t="shared" si="0"/>
        <v>0.17210682492581603</v>
      </c>
      <c r="I25" s="144" t="str">
        <f t="shared" si="3"/>
        <v>😃</v>
      </c>
      <c r="J25" s="35">
        <f t="shared" si="4"/>
        <v>1674</v>
      </c>
      <c r="K25" s="172">
        <f t="shared" si="5"/>
        <v>24.480000000000018</v>
      </c>
      <c r="L25"/>
    </row>
    <row r="26" spans="1:12" ht="17" thickBot="1" x14ac:dyDescent="0.25">
      <c r="A26" s="4"/>
      <c r="B26" s="31" t="s">
        <v>28</v>
      </c>
      <c r="C26" s="43">
        <v>379</v>
      </c>
      <c r="D26" s="25">
        <v>15</v>
      </c>
      <c r="E26" s="25">
        <v>38</v>
      </c>
      <c r="F26" s="150">
        <f t="shared" si="1"/>
        <v>0.47512408657394356</v>
      </c>
      <c r="G26" s="16" t="str">
        <f t="shared" si="2"/>
        <v>😶</v>
      </c>
      <c r="H26" s="150">
        <f t="shared" si="0"/>
        <v>0.10026385224274406</v>
      </c>
      <c r="I26" s="144" t="str">
        <f t="shared" si="3"/>
        <v>😶</v>
      </c>
      <c r="J26" s="35">
        <f t="shared" si="4"/>
        <v>341</v>
      </c>
      <c r="K26" s="172">
        <f t="shared" si="5"/>
        <v>-22.64</v>
      </c>
      <c r="L26" s="6"/>
    </row>
    <row r="27" spans="1:12" ht="17" thickBot="1" x14ac:dyDescent="0.25">
      <c r="B27" s="158" t="s">
        <v>30</v>
      </c>
      <c r="C27" s="43">
        <v>2401</v>
      </c>
      <c r="D27" s="25">
        <f>SUM(D25:D26)</f>
        <v>195</v>
      </c>
      <c r="E27" s="25">
        <f>SUM(E25:E26)</f>
        <v>386</v>
      </c>
      <c r="F27" s="150">
        <f t="shared" si="1"/>
        <v>0.97498391276543939</v>
      </c>
      <c r="G27" s="162" t="str">
        <f t="shared" si="2"/>
        <v>😐</v>
      </c>
      <c r="H27" s="150">
        <f t="shared" si="0"/>
        <v>0.16076634735526865</v>
      </c>
      <c r="I27" s="164" t="str">
        <f t="shared" si="3"/>
        <v>😃</v>
      </c>
      <c r="J27" s="35">
        <f t="shared" si="4"/>
        <v>2015</v>
      </c>
      <c r="K27" s="172">
        <f t="shared" si="5"/>
        <v>1.839999999999975</v>
      </c>
      <c r="L27"/>
    </row>
    <row r="28" spans="1:12" ht="17" thickBot="1" x14ac:dyDescent="0.25">
      <c r="B28" s="31" t="s">
        <v>29</v>
      </c>
      <c r="C28" s="43">
        <v>18067</v>
      </c>
      <c r="D28" s="25">
        <v>486</v>
      </c>
      <c r="E28" s="25">
        <v>1388</v>
      </c>
      <c r="F28" s="150">
        <f t="shared" si="1"/>
        <v>0.32292764341027275</v>
      </c>
      <c r="G28" s="16" t="str">
        <f t="shared" si="2"/>
        <v>😶</v>
      </c>
      <c r="H28" s="150">
        <f t="shared" si="0"/>
        <v>7.6825150827475513E-2</v>
      </c>
      <c r="I28" s="144" t="str">
        <f t="shared" si="3"/>
        <v>😶</v>
      </c>
      <c r="J28" s="35">
        <f t="shared" si="4"/>
        <v>16679</v>
      </c>
      <c r="K28" s="172">
        <f t="shared" si="5"/>
        <v>-1502.7200000000003</v>
      </c>
      <c r="L28"/>
    </row>
    <row r="29" spans="1:12" ht="17" thickBot="1" x14ac:dyDescent="0.25">
      <c r="B29" s="158" t="s">
        <v>31</v>
      </c>
      <c r="C29" s="43">
        <v>2510</v>
      </c>
      <c r="D29" s="25">
        <v>85</v>
      </c>
      <c r="E29" s="25">
        <v>347</v>
      </c>
      <c r="F29" s="150">
        <f t="shared" si="1"/>
        <v>0.40653711683876737</v>
      </c>
      <c r="G29" s="162" t="str">
        <f t="shared" si="2"/>
        <v>😶</v>
      </c>
      <c r="H29" s="150">
        <f t="shared" si="0"/>
        <v>0.13824701195219125</v>
      </c>
      <c r="I29" s="164" t="str">
        <f t="shared" si="3"/>
        <v>😶</v>
      </c>
      <c r="J29" s="35">
        <f t="shared" si="4"/>
        <v>2163</v>
      </c>
      <c r="K29" s="172">
        <f t="shared" si="5"/>
        <v>-54.600000000000023</v>
      </c>
      <c r="L29"/>
    </row>
    <row r="30" spans="1:12" ht="17" thickBot="1" x14ac:dyDescent="0.25">
      <c r="B30" s="160" t="s">
        <v>32</v>
      </c>
      <c r="C30" s="43">
        <v>216</v>
      </c>
      <c r="D30" s="25">
        <v>22</v>
      </c>
      <c r="E30" s="25">
        <v>69</v>
      </c>
      <c r="F30" s="150">
        <f t="shared" si="1"/>
        <v>1.2227113067449202</v>
      </c>
      <c r="G30" s="162" t="str">
        <f t="shared" si="2"/>
        <v>😃</v>
      </c>
      <c r="H30" s="150">
        <f t="shared" si="0"/>
        <v>0.31944444444444442</v>
      </c>
      <c r="I30" s="164" t="str">
        <f t="shared" si="3"/>
        <v>😃</v>
      </c>
      <c r="J30" s="35">
        <f t="shared" si="4"/>
        <v>147</v>
      </c>
      <c r="K30" s="172">
        <f t="shared" si="5"/>
        <v>34.44</v>
      </c>
      <c r="L30"/>
    </row>
    <row r="31" spans="1:12" ht="17" thickBot="1" x14ac:dyDescent="0.25">
      <c r="B31" s="159" t="s">
        <v>4</v>
      </c>
      <c r="C31" s="43">
        <v>269</v>
      </c>
      <c r="D31" s="25">
        <v>23</v>
      </c>
      <c r="E31" s="25">
        <v>37</v>
      </c>
      <c r="F31" s="150">
        <f t="shared" si="1"/>
        <v>1.0264328779839074</v>
      </c>
      <c r="G31" s="162" t="str">
        <f t="shared" si="2"/>
        <v>😃</v>
      </c>
      <c r="H31" s="150">
        <f t="shared" si="0"/>
        <v>0.13754646840148699</v>
      </c>
      <c r="I31" s="164" t="str">
        <f t="shared" si="3"/>
        <v>😶</v>
      </c>
      <c r="J31" s="35">
        <f t="shared" si="4"/>
        <v>232</v>
      </c>
      <c r="K31" s="172">
        <f t="shared" si="5"/>
        <v>-6.0399999999999991</v>
      </c>
      <c r="L31"/>
    </row>
    <row r="32" spans="1:12" ht="17" thickBot="1" x14ac:dyDescent="0.25">
      <c r="B32" s="158" t="s">
        <v>5</v>
      </c>
      <c r="C32" s="43">
        <v>186</v>
      </c>
      <c r="D32" s="25">
        <v>24</v>
      </c>
      <c r="E32" s="25">
        <v>52</v>
      </c>
      <c r="F32" s="150">
        <f t="shared" si="1"/>
        <v>1.5490066994539751</v>
      </c>
      <c r="G32" s="162" t="str">
        <f t="shared" si="2"/>
        <v>😃</v>
      </c>
      <c r="H32" s="150">
        <f t="shared" si="0"/>
        <v>0.27956989247311825</v>
      </c>
      <c r="I32" s="164" t="str">
        <f t="shared" si="3"/>
        <v>😃</v>
      </c>
      <c r="J32" s="35">
        <f t="shared" si="4"/>
        <v>134</v>
      </c>
      <c r="K32" s="172">
        <f t="shared" si="5"/>
        <v>22.24</v>
      </c>
      <c r="L32"/>
    </row>
    <row r="33" spans="2:12" ht="17" thickBot="1" x14ac:dyDescent="0.25">
      <c r="B33" s="158" t="s">
        <v>6</v>
      </c>
      <c r="C33" s="43">
        <v>48</v>
      </c>
      <c r="D33" s="25">
        <v>4</v>
      </c>
      <c r="E33" s="25">
        <v>11</v>
      </c>
      <c r="F33" s="150">
        <f t="shared" si="1"/>
        <v>1.0004001600640255</v>
      </c>
      <c r="G33" s="162" t="str">
        <f t="shared" si="2"/>
        <v>😃</v>
      </c>
      <c r="H33" s="150">
        <f t="shared" si="0"/>
        <v>0.22916666666666666</v>
      </c>
      <c r="I33" s="164" t="str">
        <f t="shared" si="3"/>
        <v>😃</v>
      </c>
      <c r="J33" s="35">
        <f t="shared" si="4"/>
        <v>37</v>
      </c>
      <c r="K33" s="172">
        <f t="shared" si="5"/>
        <v>3.3200000000000003</v>
      </c>
      <c r="L33"/>
    </row>
    <row r="34" spans="2:12" ht="17" thickBot="1" x14ac:dyDescent="0.25">
      <c r="B34" s="158" t="s">
        <v>8</v>
      </c>
      <c r="C34" s="43">
        <v>12</v>
      </c>
      <c r="D34" s="25">
        <v>0</v>
      </c>
      <c r="E34" s="25">
        <v>1</v>
      </c>
      <c r="F34" s="150">
        <f t="shared" si="1"/>
        <v>0</v>
      </c>
      <c r="G34" s="162" t="str">
        <f t="shared" si="2"/>
        <v>😶</v>
      </c>
      <c r="H34" s="150">
        <f t="shared" si="0"/>
        <v>8.3333333333333329E-2</v>
      </c>
      <c r="I34" s="164" t="str">
        <f t="shared" si="3"/>
        <v>😶</v>
      </c>
      <c r="J34" s="35">
        <f t="shared" si="4"/>
        <v>11</v>
      </c>
      <c r="K34" s="172">
        <f t="shared" si="5"/>
        <v>-0.91999999999999993</v>
      </c>
      <c r="L34"/>
    </row>
    <row r="35" spans="2:12" ht="17" thickBot="1" x14ac:dyDescent="0.25">
      <c r="B35" s="161" t="s">
        <v>7</v>
      </c>
      <c r="C35" s="43">
        <v>205</v>
      </c>
      <c r="D35" s="25">
        <v>22</v>
      </c>
      <c r="E35" s="25">
        <v>53</v>
      </c>
      <c r="F35" s="152">
        <f>$D35/($E$3*$C35)</f>
        <v>1.2883202061312331</v>
      </c>
      <c r="G35" s="163" t="str">
        <f t="shared" si="2"/>
        <v>😃</v>
      </c>
      <c r="H35" s="152">
        <f t="shared" si="0"/>
        <v>0.25853658536585367</v>
      </c>
      <c r="I35" s="165" t="str">
        <f t="shared" si="3"/>
        <v>😃</v>
      </c>
      <c r="J35" s="36">
        <f t="shared" si="4"/>
        <v>152</v>
      </c>
      <c r="K35" s="173">
        <f t="shared" si="5"/>
        <v>20.200000000000003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13" priority="9" operator="containsText" text="▼">
      <formula>NOT(ISERROR(SEARCH("▼",F38)))</formula>
    </cfRule>
  </conditionalFormatting>
  <conditionalFormatting sqref="F9:F35">
    <cfRule type="cellIs" dxfId="112" priority="5" operator="greaterThan">
      <formula>1</formula>
    </cfRule>
  </conditionalFormatting>
  <conditionalFormatting sqref="H9:H35">
    <cfRule type="cellIs" dxfId="111" priority="4" operator="greaterThanOrEqual">
      <formula>$E$4</formula>
    </cfRule>
  </conditionalFormatting>
  <conditionalFormatting sqref="K9:K35">
    <cfRule type="cellIs" dxfId="110" priority="3" operator="greaterThanOrEqual">
      <formula>0</formula>
    </cfRule>
  </conditionalFormatting>
  <conditionalFormatting sqref="G38:G48">
    <cfRule type="cellIs" dxfId="109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L82"/>
  <sheetViews>
    <sheetView topLeftCell="A10" workbookViewId="0">
      <selection activeCell="N34" sqref="N34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  <col min="13" max="13" width="2.1640625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49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577</v>
      </c>
      <c r="D9" s="25">
        <v>41</v>
      </c>
      <c r="E9" s="25">
        <v>80</v>
      </c>
      <c r="F9" s="148">
        <f>$D9/($E$3*$C9)</f>
        <v>0.85302751950000111</v>
      </c>
      <c r="G9" s="155" t="str">
        <f>IF($F9&gt;=100%,$I$3,IF($F9&gt;=90%,$I$4,$I$5))</f>
        <v>😶</v>
      </c>
      <c r="H9" s="148">
        <f t="shared" ref="H9:H35" si="0">$E9/$C9</f>
        <v>0.13864818024263431</v>
      </c>
      <c r="I9" s="154" t="str">
        <f>IF($H9&gt;=$E$4,$I$3,IF($H9&gt;$E$4*0.9,$I$4,$I$5))</f>
        <v>😶</v>
      </c>
      <c r="J9" s="34">
        <f>$C9-$E9</f>
        <v>497</v>
      </c>
      <c r="K9" s="171">
        <f>$E9-$E$4*$C9</f>
        <v>-12.320000000000007</v>
      </c>
      <c r="L9"/>
    </row>
    <row r="10" spans="1:12" ht="17" thickBot="1" x14ac:dyDescent="0.25">
      <c r="B10" s="157" t="s">
        <v>70</v>
      </c>
      <c r="C10" s="43">
        <v>249</v>
      </c>
      <c r="D10" s="25">
        <v>12</v>
      </c>
      <c r="E10" s="25">
        <v>33</v>
      </c>
      <c r="F10" s="150">
        <f t="shared" ref="F10:F34" si="1">$D10/($E$3*$C10)</f>
        <v>0.5785446708804004</v>
      </c>
      <c r="G10" s="16" t="str">
        <f t="shared" ref="G10:G35" si="2">IF($F10&gt;=100%,$I$3,IF($F10&gt;=90%,$I$4,$I$5))</f>
        <v>😶</v>
      </c>
      <c r="H10" s="150">
        <f t="shared" si="0"/>
        <v>0.13253012048192772</v>
      </c>
      <c r="I10" s="144" t="str">
        <f t="shared" ref="I10:I35" si="3">IF($H10&gt;=$E$4,$I$3,IF($H10&gt;$E$4*0.9,$I$4,$I$5))</f>
        <v>😶</v>
      </c>
      <c r="J10" s="35">
        <f t="shared" ref="J10:J35" si="4">$C10-$E10</f>
        <v>216</v>
      </c>
      <c r="K10" s="172">
        <f t="shared" ref="K10:K35" si="5">$E10-$E$4*$C10</f>
        <v>-6.8400000000000034</v>
      </c>
      <c r="L10"/>
    </row>
    <row r="11" spans="1:12" ht="17" thickBot="1" x14ac:dyDescent="0.25">
      <c r="B11" s="62" t="s">
        <v>69</v>
      </c>
      <c r="C11" s="43">
        <v>42</v>
      </c>
      <c r="D11" s="25">
        <v>0</v>
      </c>
      <c r="E11" s="25">
        <v>5</v>
      </c>
      <c r="F11" s="150">
        <f t="shared" si="1"/>
        <v>0</v>
      </c>
      <c r="G11" s="16" t="str">
        <f t="shared" si="2"/>
        <v>😶</v>
      </c>
      <c r="H11" s="150">
        <f t="shared" si="0"/>
        <v>0.11904761904761904</v>
      </c>
      <c r="I11" s="144" t="str">
        <f t="shared" si="3"/>
        <v>😶</v>
      </c>
      <c r="J11" s="35">
        <f t="shared" si="4"/>
        <v>37</v>
      </c>
      <c r="K11" s="172">
        <f t="shared" si="5"/>
        <v>-1.7199999999999998</v>
      </c>
      <c r="L11"/>
    </row>
    <row r="12" spans="1:12" ht="17" thickBot="1" x14ac:dyDescent="0.25">
      <c r="B12" s="63" t="s">
        <v>68</v>
      </c>
      <c r="C12" s="61">
        <f>C9-C11</f>
        <v>535</v>
      </c>
      <c r="D12" s="64">
        <f>D9-D11</f>
        <v>41</v>
      </c>
      <c r="E12" s="64">
        <f>E9-E11</f>
        <v>75</v>
      </c>
      <c r="F12" s="150">
        <f t="shared" si="1"/>
        <v>0.9199941658906553</v>
      </c>
      <c r="G12" s="16" t="str">
        <f t="shared" si="2"/>
        <v>😐</v>
      </c>
      <c r="H12" s="150">
        <f t="shared" si="0"/>
        <v>0.14018691588785046</v>
      </c>
      <c r="I12" s="144" t="str">
        <f t="shared" si="3"/>
        <v>😶</v>
      </c>
      <c r="J12" s="35">
        <f t="shared" si="4"/>
        <v>460</v>
      </c>
      <c r="K12" s="172">
        <f t="shared" si="5"/>
        <v>-10.600000000000009</v>
      </c>
      <c r="L12"/>
    </row>
    <row r="13" spans="1:12" ht="17" thickBot="1" x14ac:dyDescent="0.25">
      <c r="B13" s="31" t="s">
        <v>19</v>
      </c>
      <c r="C13" s="43">
        <v>3136</v>
      </c>
      <c r="D13" s="25">
        <v>43</v>
      </c>
      <c r="E13" s="25">
        <v>117</v>
      </c>
      <c r="F13" s="150">
        <f t="shared" si="1"/>
        <v>0.16460665899012666</v>
      </c>
      <c r="G13" s="16" t="str">
        <f t="shared" si="2"/>
        <v>😶</v>
      </c>
      <c r="H13" s="150">
        <f t="shared" si="0"/>
        <v>3.7308673469387758E-2</v>
      </c>
      <c r="I13" s="144" t="str">
        <f t="shared" si="3"/>
        <v>😶</v>
      </c>
      <c r="J13" s="35">
        <f t="shared" si="4"/>
        <v>3019</v>
      </c>
      <c r="K13" s="172">
        <f t="shared" si="5"/>
        <v>-384.76</v>
      </c>
      <c r="L13"/>
    </row>
    <row r="14" spans="1:12" ht="17" thickBot="1" x14ac:dyDescent="0.25">
      <c r="B14" s="31" t="s">
        <v>20</v>
      </c>
      <c r="C14" s="43">
        <v>321</v>
      </c>
      <c r="D14" s="25">
        <v>61</v>
      </c>
      <c r="E14" s="25">
        <v>177</v>
      </c>
      <c r="F14" s="150">
        <f t="shared" si="1"/>
        <v>2.2812863463142268</v>
      </c>
      <c r="G14" s="16" t="str">
        <f t="shared" si="2"/>
        <v>😃</v>
      </c>
      <c r="H14" s="150">
        <f t="shared" si="0"/>
        <v>0.55140186915887845</v>
      </c>
      <c r="I14" s="144" t="str">
        <f t="shared" si="3"/>
        <v>😃</v>
      </c>
      <c r="J14" s="35">
        <f t="shared" si="4"/>
        <v>144</v>
      </c>
      <c r="K14" s="172">
        <f t="shared" si="5"/>
        <v>125.64</v>
      </c>
      <c r="L14"/>
    </row>
    <row r="15" spans="1:12" ht="17" thickBot="1" x14ac:dyDescent="0.25">
      <c r="B15" s="31" t="s">
        <v>21</v>
      </c>
      <c r="C15" s="43">
        <v>336</v>
      </c>
      <c r="D15" s="25">
        <v>-42</v>
      </c>
      <c r="E15" s="25">
        <v>-31</v>
      </c>
      <c r="F15" s="150">
        <f t="shared" si="1"/>
        <v>-1.5006002400960383</v>
      </c>
      <c r="G15" s="16" t="str">
        <f t="shared" si="2"/>
        <v>😶</v>
      </c>
      <c r="H15" s="150">
        <f t="shared" si="0"/>
        <v>-9.2261904761904767E-2</v>
      </c>
      <c r="I15" s="144" t="str">
        <f t="shared" si="3"/>
        <v>😶</v>
      </c>
      <c r="J15" s="35">
        <f t="shared" si="4"/>
        <v>367</v>
      </c>
      <c r="K15" s="172">
        <f t="shared" si="5"/>
        <v>-84.759999999999991</v>
      </c>
      <c r="L15"/>
    </row>
    <row r="16" spans="1:12" ht="17" thickBot="1" x14ac:dyDescent="0.25">
      <c r="B16" s="158" t="s">
        <v>22</v>
      </c>
      <c r="C16" s="43">
        <v>3793</v>
      </c>
      <c r="D16" s="25">
        <v>62</v>
      </c>
      <c r="E16" s="25">
        <v>263</v>
      </c>
      <c r="F16" s="150">
        <f t="shared" si="1"/>
        <v>0.19622929583117191</v>
      </c>
      <c r="G16" s="162" t="str">
        <f t="shared" si="2"/>
        <v>😶</v>
      </c>
      <c r="H16" s="150">
        <f t="shared" si="0"/>
        <v>6.9338254679673084E-2</v>
      </c>
      <c r="I16" s="164" t="str">
        <f t="shared" si="3"/>
        <v>😶</v>
      </c>
      <c r="J16" s="35">
        <f t="shared" si="4"/>
        <v>3530</v>
      </c>
      <c r="K16" s="172">
        <f t="shared" si="5"/>
        <v>-343.88</v>
      </c>
      <c r="L16"/>
    </row>
    <row r="17" spans="1:12" ht="17" thickBot="1" x14ac:dyDescent="0.25">
      <c r="B17" s="31" t="s">
        <v>23</v>
      </c>
      <c r="C17" s="43">
        <v>98</v>
      </c>
      <c r="D17" s="25">
        <v>26</v>
      </c>
      <c r="E17" s="25">
        <v>18</v>
      </c>
      <c r="F17" s="150">
        <f t="shared" si="1"/>
        <v>3.1849474483671023</v>
      </c>
      <c r="G17" s="16" t="str">
        <f t="shared" si="2"/>
        <v>😃</v>
      </c>
      <c r="H17" s="150">
        <f t="shared" si="0"/>
        <v>0.18367346938775511</v>
      </c>
      <c r="I17" s="144" t="str">
        <f t="shared" si="3"/>
        <v>😃</v>
      </c>
      <c r="J17" s="35">
        <f t="shared" si="4"/>
        <v>80</v>
      </c>
      <c r="K17" s="172">
        <f t="shared" si="5"/>
        <v>2.3200000000000003</v>
      </c>
      <c r="L17"/>
    </row>
    <row r="18" spans="1:12" ht="17" thickBot="1" x14ac:dyDescent="0.25">
      <c r="B18" s="31" t="s">
        <v>0</v>
      </c>
      <c r="C18" s="43">
        <v>72</v>
      </c>
      <c r="D18" s="25">
        <v>9</v>
      </c>
      <c r="E18" s="25">
        <v>13</v>
      </c>
      <c r="F18" s="150">
        <f t="shared" si="1"/>
        <v>1.5006002400960383</v>
      </c>
      <c r="G18" s="16" t="str">
        <f t="shared" si="2"/>
        <v>😃</v>
      </c>
      <c r="H18" s="150">
        <f t="shared" si="0"/>
        <v>0.18055555555555555</v>
      </c>
      <c r="I18" s="144" t="str">
        <f t="shared" si="3"/>
        <v>😃</v>
      </c>
      <c r="J18" s="35">
        <f t="shared" si="4"/>
        <v>59</v>
      </c>
      <c r="K18" s="172">
        <f t="shared" si="5"/>
        <v>1.4800000000000004</v>
      </c>
      <c r="L18"/>
    </row>
    <row r="19" spans="1:12" ht="17" thickBot="1" x14ac:dyDescent="0.25">
      <c r="B19" s="31" t="s">
        <v>1</v>
      </c>
      <c r="C19" s="43">
        <v>262</v>
      </c>
      <c r="D19" s="25">
        <v>20</v>
      </c>
      <c r="E19" s="25">
        <v>31</v>
      </c>
      <c r="F19" s="150">
        <f t="shared" si="1"/>
        <v>0.91639709318842044</v>
      </c>
      <c r="G19" s="16" t="str">
        <f t="shared" si="2"/>
        <v>😐</v>
      </c>
      <c r="H19" s="150">
        <f t="shared" si="0"/>
        <v>0.1183206106870229</v>
      </c>
      <c r="I19" s="144" t="str">
        <f t="shared" si="3"/>
        <v>😶</v>
      </c>
      <c r="J19" s="35">
        <f t="shared" si="4"/>
        <v>231</v>
      </c>
      <c r="K19" s="172">
        <f t="shared" si="5"/>
        <v>-10.920000000000002</v>
      </c>
      <c r="L19"/>
    </row>
    <row r="20" spans="1:12" ht="17" thickBot="1" x14ac:dyDescent="0.25">
      <c r="B20" s="158" t="s">
        <v>2</v>
      </c>
      <c r="C20" s="43">
        <v>124</v>
      </c>
      <c r="D20" s="25">
        <v>9</v>
      </c>
      <c r="E20" s="25">
        <v>14</v>
      </c>
      <c r="F20" s="150">
        <f t="shared" si="1"/>
        <v>0.87131626844286103</v>
      </c>
      <c r="G20" s="162" t="str">
        <f t="shared" si="2"/>
        <v>😶</v>
      </c>
      <c r="H20" s="150">
        <f t="shared" si="0"/>
        <v>0.11290322580645161</v>
      </c>
      <c r="I20" s="164" t="str">
        <f t="shared" si="3"/>
        <v>😶</v>
      </c>
      <c r="J20" s="35">
        <f t="shared" si="4"/>
        <v>110</v>
      </c>
      <c r="K20" s="172">
        <f t="shared" si="5"/>
        <v>-5.84</v>
      </c>
      <c r="L20"/>
    </row>
    <row r="21" spans="1:12" ht="17" thickBot="1" x14ac:dyDescent="0.25">
      <c r="B21" s="48" t="s">
        <v>3</v>
      </c>
      <c r="C21" s="43">
        <v>145</v>
      </c>
      <c r="D21" s="25">
        <v>14</v>
      </c>
      <c r="E21" s="25">
        <v>22</v>
      </c>
      <c r="F21" s="150">
        <f t="shared" si="1"/>
        <v>1.1590843233845263</v>
      </c>
      <c r="G21" s="16" t="str">
        <f t="shared" si="2"/>
        <v>😃</v>
      </c>
      <c r="H21" s="150">
        <f t="shared" si="0"/>
        <v>0.15172413793103448</v>
      </c>
      <c r="I21" s="144" t="str">
        <f t="shared" si="3"/>
        <v>😐</v>
      </c>
      <c r="J21" s="35">
        <f t="shared" si="4"/>
        <v>123</v>
      </c>
      <c r="K21" s="172">
        <f t="shared" si="5"/>
        <v>-1.1999999999999993</v>
      </c>
      <c r="L21"/>
    </row>
    <row r="22" spans="1:12" ht="17" thickBot="1" x14ac:dyDescent="0.25">
      <c r="B22" s="159" t="s">
        <v>24</v>
      </c>
      <c r="C22" s="43">
        <v>2738</v>
      </c>
      <c r="D22" s="25">
        <v>161</v>
      </c>
      <c r="E22" s="25">
        <v>263</v>
      </c>
      <c r="F22" s="150">
        <f t="shared" si="1"/>
        <v>0.70590690622487129</v>
      </c>
      <c r="G22" s="162" t="str">
        <f t="shared" si="2"/>
        <v>😶</v>
      </c>
      <c r="H22" s="150">
        <f t="shared" si="0"/>
        <v>9.6055514974433889E-2</v>
      </c>
      <c r="I22" s="164" t="str">
        <f t="shared" si="3"/>
        <v>😶</v>
      </c>
      <c r="J22" s="35">
        <f t="shared" si="4"/>
        <v>2475</v>
      </c>
      <c r="K22" s="172">
        <f t="shared" si="5"/>
        <v>-175.07999999999998</v>
      </c>
      <c r="L22"/>
    </row>
    <row r="23" spans="1:12" ht="17" thickBot="1" x14ac:dyDescent="0.25">
      <c r="B23" s="158" t="s">
        <v>25</v>
      </c>
      <c r="C23" s="43">
        <v>399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399</v>
      </c>
      <c r="K23" s="172">
        <f t="shared" si="5"/>
        <v>-63.84</v>
      </c>
      <c r="L23"/>
    </row>
    <row r="24" spans="1:12" ht="17" thickBot="1" x14ac:dyDescent="0.25">
      <c r="B24" s="40" t="s">
        <v>26</v>
      </c>
      <c r="C24" s="43">
        <v>165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165</v>
      </c>
      <c r="K24" s="172">
        <f t="shared" si="5"/>
        <v>-26.400000000000002</v>
      </c>
      <c r="L24"/>
    </row>
    <row r="25" spans="1:12" ht="17" thickBot="1" x14ac:dyDescent="0.25">
      <c r="B25" s="30" t="s">
        <v>27</v>
      </c>
      <c r="C25" s="43">
        <v>2243</v>
      </c>
      <c r="D25" s="25">
        <v>172</v>
      </c>
      <c r="E25" s="25">
        <v>283</v>
      </c>
      <c r="F25" s="150">
        <f t="shared" si="1"/>
        <v>0.92056439160595127</v>
      </c>
      <c r="G25" s="16" t="str">
        <f t="shared" si="2"/>
        <v>😐</v>
      </c>
      <c r="H25" s="150">
        <f t="shared" si="0"/>
        <v>0.12617030762371823</v>
      </c>
      <c r="I25" s="144" t="str">
        <f t="shared" si="3"/>
        <v>😶</v>
      </c>
      <c r="J25" s="35">
        <f t="shared" si="4"/>
        <v>1960</v>
      </c>
      <c r="K25" s="172">
        <f t="shared" si="5"/>
        <v>-75.88</v>
      </c>
      <c r="L25"/>
    </row>
    <row r="26" spans="1:12" ht="17" thickBot="1" x14ac:dyDescent="0.25">
      <c r="A26" s="4"/>
      <c r="B26" s="31" t="s">
        <v>28</v>
      </c>
      <c r="C26" s="43">
        <v>420</v>
      </c>
      <c r="D26" s="25">
        <v>18</v>
      </c>
      <c r="E26" s="25">
        <v>37</v>
      </c>
      <c r="F26" s="150">
        <f t="shared" si="1"/>
        <v>0.51449151089007039</v>
      </c>
      <c r="G26" s="16" t="str">
        <f t="shared" si="2"/>
        <v>😶</v>
      </c>
      <c r="H26" s="150">
        <f t="shared" si="0"/>
        <v>8.8095238095238101E-2</v>
      </c>
      <c r="I26" s="144" t="str">
        <f t="shared" si="3"/>
        <v>😶</v>
      </c>
      <c r="J26" s="35">
        <f t="shared" si="4"/>
        <v>383</v>
      </c>
      <c r="K26" s="172">
        <f t="shared" si="5"/>
        <v>-30.200000000000003</v>
      </c>
      <c r="L26" s="6"/>
    </row>
    <row r="27" spans="1:12" ht="17" thickBot="1" x14ac:dyDescent="0.25">
      <c r="B27" s="158" t="s">
        <v>30</v>
      </c>
      <c r="C27" s="43">
        <v>2663</v>
      </c>
      <c r="D27" s="25">
        <f>SUM(D25:D26)</f>
        <v>190</v>
      </c>
      <c r="E27" s="25">
        <f>SUM(E25:E26)</f>
        <v>320</v>
      </c>
      <c r="F27" s="150">
        <f t="shared" si="1"/>
        <v>0.85651985165076172</v>
      </c>
      <c r="G27" s="162" t="str">
        <f t="shared" si="2"/>
        <v>😶</v>
      </c>
      <c r="H27" s="150">
        <f t="shared" si="0"/>
        <v>0.12016522718738265</v>
      </c>
      <c r="I27" s="164" t="str">
        <f t="shared" si="3"/>
        <v>😶</v>
      </c>
      <c r="J27" s="35">
        <f t="shared" si="4"/>
        <v>2343</v>
      </c>
      <c r="K27" s="172">
        <f t="shared" si="5"/>
        <v>-106.07999999999998</v>
      </c>
      <c r="L27"/>
    </row>
    <row r="28" spans="1:12" ht="17" thickBot="1" x14ac:dyDescent="0.25">
      <c r="B28" s="31" t="s">
        <v>29</v>
      </c>
      <c r="C28" s="43">
        <v>23475</v>
      </c>
      <c r="D28" s="25">
        <v>2205</v>
      </c>
      <c r="E28" s="25">
        <v>5380</v>
      </c>
      <c r="F28" s="150">
        <f t="shared" si="1"/>
        <v>1.12760759255779</v>
      </c>
      <c r="G28" s="16" t="str">
        <f t="shared" si="2"/>
        <v>😃</v>
      </c>
      <c r="H28" s="150">
        <f t="shared" si="0"/>
        <v>0.22917997870074547</v>
      </c>
      <c r="I28" s="144" t="str">
        <f t="shared" si="3"/>
        <v>😃</v>
      </c>
      <c r="J28" s="35">
        <f t="shared" si="4"/>
        <v>18095</v>
      </c>
      <c r="K28" s="172">
        <f t="shared" si="5"/>
        <v>1624</v>
      </c>
      <c r="L28"/>
    </row>
    <row r="29" spans="1:12" ht="17" thickBot="1" x14ac:dyDescent="0.25">
      <c r="B29" s="158" t="s">
        <v>31</v>
      </c>
      <c r="C29" s="43">
        <v>2270</v>
      </c>
      <c r="D29" s="25">
        <v>674</v>
      </c>
      <c r="E29" s="25">
        <v>697</v>
      </c>
      <c r="F29" s="150">
        <f t="shared" si="1"/>
        <v>3.5644213632589596</v>
      </c>
      <c r="G29" s="162" t="str">
        <f t="shared" si="2"/>
        <v>😃</v>
      </c>
      <c r="H29" s="150">
        <f t="shared" si="0"/>
        <v>0.30704845814977971</v>
      </c>
      <c r="I29" s="164" t="str">
        <f t="shared" si="3"/>
        <v>😃</v>
      </c>
      <c r="J29" s="35">
        <f t="shared" si="4"/>
        <v>1573</v>
      </c>
      <c r="K29" s="172">
        <f t="shared" si="5"/>
        <v>333.8</v>
      </c>
      <c r="L29"/>
    </row>
    <row r="30" spans="1:12" ht="17" thickBot="1" x14ac:dyDescent="0.25">
      <c r="B30" s="160" t="s">
        <v>32</v>
      </c>
      <c r="C30" s="43">
        <v>202</v>
      </c>
      <c r="D30" s="25">
        <v>0</v>
      </c>
      <c r="E30" s="25">
        <v>0</v>
      </c>
      <c r="F30" s="150">
        <f t="shared" si="1"/>
        <v>0</v>
      </c>
      <c r="G30" s="162" t="str">
        <f t="shared" si="2"/>
        <v>😶</v>
      </c>
      <c r="H30" s="150">
        <f t="shared" si="0"/>
        <v>0</v>
      </c>
      <c r="I30" s="164" t="str">
        <f t="shared" si="3"/>
        <v>😶</v>
      </c>
      <c r="J30" s="35">
        <f t="shared" si="4"/>
        <v>202</v>
      </c>
      <c r="K30" s="172">
        <f t="shared" si="5"/>
        <v>-32.32</v>
      </c>
      <c r="L30"/>
    </row>
    <row r="31" spans="1:12" ht="17" thickBot="1" x14ac:dyDescent="0.25">
      <c r="B31" s="159" t="s">
        <v>4</v>
      </c>
      <c r="C31" s="43">
        <v>350</v>
      </c>
      <c r="D31" s="25">
        <v>34</v>
      </c>
      <c r="E31" s="25">
        <v>63</v>
      </c>
      <c r="F31" s="150">
        <f t="shared" si="1"/>
        <v>1.1661807580174928</v>
      </c>
      <c r="G31" s="162" t="str">
        <f t="shared" si="2"/>
        <v>😃</v>
      </c>
      <c r="H31" s="150">
        <f t="shared" si="0"/>
        <v>0.18</v>
      </c>
      <c r="I31" s="164" t="str">
        <f t="shared" si="3"/>
        <v>😃</v>
      </c>
      <c r="J31" s="35">
        <f t="shared" si="4"/>
        <v>287</v>
      </c>
      <c r="K31" s="172">
        <f t="shared" si="5"/>
        <v>7</v>
      </c>
      <c r="L31"/>
    </row>
    <row r="32" spans="1:12" ht="17" thickBot="1" x14ac:dyDescent="0.25">
      <c r="B32" s="158" t="s">
        <v>5</v>
      </c>
      <c r="C32" s="43">
        <v>241</v>
      </c>
      <c r="D32" s="25">
        <v>13</v>
      </c>
      <c r="E32" s="25">
        <v>28</v>
      </c>
      <c r="F32" s="150">
        <f t="shared" si="1"/>
        <v>0.64756192933604984</v>
      </c>
      <c r="G32" s="162" t="str">
        <f t="shared" si="2"/>
        <v>😶</v>
      </c>
      <c r="H32" s="150">
        <f t="shared" si="0"/>
        <v>0.11618257261410789</v>
      </c>
      <c r="I32" s="164" t="str">
        <f t="shared" si="3"/>
        <v>😶</v>
      </c>
      <c r="J32" s="35">
        <f t="shared" si="4"/>
        <v>213</v>
      </c>
      <c r="K32" s="172">
        <f t="shared" si="5"/>
        <v>-10.560000000000002</v>
      </c>
      <c r="L32"/>
    </row>
    <row r="33" spans="2:12" ht="17" thickBot="1" x14ac:dyDescent="0.25">
      <c r="B33" s="158" t="s">
        <v>6</v>
      </c>
      <c r="C33" s="43">
        <v>63</v>
      </c>
      <c r="D33" s="25">
        <v>4</v>
      </c>
      <c r="E33" s="25">
        <v>9</v>
      </c>
      <c r="F33" s="150">
        <f t="shared" si="1"/>
        <v>0.76220964576306716</v>
      </c>
      <c r="G33" s="162" t="str">
        <f t="shared" si="2"/>
        <v>😶</v>
      </c>
      <c r="H33" s="150">
        <f t="shared" si="0"/>
        <v>0.14285714285714285</v>
      </c>
      <c r="I33" s="164" t="str">
        <f t="shared" si="3"/>
        <v>😶</v>
      </c>
      <c r="J33" s="35">
        <f t="shared" si="4"/>
        <v>54</v>
      </c>
      <c r="K33" s="172">
        <f t="shared" si="5"/>
        <v>-1.08</v>
      </c>
      <c r="L33"/>
    </row>
    <row r="34" spans="2:12" ht="17" thickBot="1" x14ac:dyDescent="0.25">
      <c r="B34" s="158" t="s">
        <v>8</v>
      </c>
      <c r="C34" s="43">
        <v>16</v>
      </c>
      <c r="D34" s="25">
        <v>2</v>
      </c>
      <c r="E34" s="25">
        <v>4</v>
      </c>
      <c r="F34" s="150">
        <f t="shared" si="1"/>
        <v>1.5006002400960385</v>
      </c>
      <c r="G34" s="162" t="str">
        <f t="shared" si="2"/>
        <v>😃</v>
      </c>
      <c r="H34" s="150">
        <f t="shared" si="0"/>
        <v>0.25</v>
      </c>
      <c r="I34" s="164" t="str">
        <f t="shared" si="3"/>
        <v>😃</v>
      </c>
      <c r="J34" s="35">
        <f t="shared" si="4"/>
        <v>12</v>
      </c>
      <c r="K34" s="172">
        <f t="shared" si="5"/>
        <v>1.44</v>
      </c>
      <c r="L34"/>
    </row>
    <row r="35" spans="2:12" ht="17" thickBot="1" x14ac:dyDescent="0.25">
      <c r="B35" s="161" t="s">
        <v>7</v>
      </c>
      <c r="C35" s="43">
        <v>267</v>
      </c>
      <c r="D35" s="25">
        <v>23</v>
      </c>
      <c r="E35" s="25">
        <v>57</v>
      </c>
      <c r="F35" s="152">
        <f>$D35/($E$3*$C35)</f>
        <v>1.0341215137740489</v>
      </c>
      <c r="G35" s="163" t="str">
        <f t="shared" si="2"/>
        <v>😃</v>
      </c>
      <c r="H35" s="152">
        <f t="shared" si="0"/>
        <v>0.21348314606741572</v>
      </c>
      <c r="I35" s="165" t="str">
        <f t="shared" si="3"/>
        <v>😃</v>
      </c>
      <c r="J35" s="36">
        <f t="shared" si="4"/>
        <v>210</v>
      </c>
      <c r="K35" s="173">
        <f t="shared" si="5"/>
        <v>14.280000000000001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08" priority="9" operator="containsText" text="▼">
      <formula>NOT(ISERROR(SEARCH("▼",F38)))</formula>
    </cfRule>
  </conditionalFormatting>
  <conditionalFormatting sqref="F9:F35">
    <cfRule type="cellIs" dxfId="107" priority="5" operator="greaterThan">
      <formula>1</formula>
    </cfRule>
  </conditionalFormatting>
  <conditionalFormatting sqref="H9:H35">
    <cfRule type="cellIs" dxfId="106" priority="4" operator="greaterThanOrEqual">
      <formula>$E$4</formula>
    </cfRule>
  </conditionalFormatting>
  <conditionalFormatting sqref="K9:K35">
    <cfRule type="cellIs" dxfId="105" priority="3" operator="greaterThanOrEqual">
      <formula>0</formula>
    </cfRule>
  </conditionalFormatting>
  <conditionalFormatting sqref="G38:G48">
    <cfRule type="cellIs" dxfId="104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L82"/>
  <sheetViews>
    <sheetView topLeftCell="A10" workbookViewId="0">
      <selection activeCell="M32" sqref="M32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5" width="6.83203125" style="2" customWidth="1"/>
    <col min="6" max="6" width="7.1640625" style="2" customWidth="1"/>
    <col min="7" max="12" width="6.83203125" style="2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53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451</v>
      </c>
      <c r="D9" s="25">
        <v>34</v>
      </c>
      <c r="E9" s="25">
        <v>54</v>
      </c>
      <c r="F9" s="148">
        <f>$D9/($E$3*$C9)</f>
        <v>0.90501832662111403</v>
      </c>
      <c r="G9" s="155" t="str">
        <f>IF($F9&gt;=100%,$I$3,IF($F9&gt;=90%,$I$4,$I$5))</f>
        <v>😐</v>
      </c>
      <c r="H9" s="148">
        <f t="shared" ref="H9:H35" si="0">$E9/$C9</f>
        <v>0.11973392461197339</v>
      </c>
      <c r="I9" s="154" t="str">
        <f>IF($H9&gt;=$E$4,$I$3,IF($H9&gt;$E$4*0.9,$I$4,$I$5))</f>
        <v>😶</v>
      </c>
      <c r="J9" s="34">
        <f>$C9-$E9</f>
        <v>397</v>
      </c>
      <c r="K9" s="171">
        <f>$E9-$E$4*$C9</f>
        <v>-18.159999999999997</v>
      </c>
      <c r="L9"/>
    </row>
    <row r="10" spans="1:12" ht="17" thickBot="1" x14ac:dyDescent="0.25">
      <c r="B10" s="157" t="s">
        <v>70</v>
      </c>
      <c r="C10" s="43">
        <v>185</v>
      </c>
      <c r="D10" s="25">
        <v>16</v>
      </c>
      <c r="E10" s="25">
        <v>11</v>
      </c>
      <c r="F10" s="150">
        <f t="shared" ref="F10:F34" si="1">$D10/($E$3*$C10)</f>
        <v>1.0382531390934753</v>
      </c>
      <c r="G10" s="16" t="str">
        <f t="shared" ref="G10:G35" si="2">IF($F10&gt;=100%,$I$3,IF($F10&gt;=90%,$I$4,$I$5))</f>
        <v>😃</v>
      </c>
      <c r="H10" s="150">
        <f t="shared" si="0"/>
        <v>5.9459459459459463E-2</v>
      </c>
      <c r="I10" s="144" t="str">
        <f t="shared" ref="I10:I35" si="3">IF($H10&gt;=$E$4,$I$3,IF($H10&gt;$E$4*0.9,$I$4,$I$5))</f>
        <v>😶</v>
      </c>
      <c r="J10" s="35">
        <f t="shared" ref="J10:J35" si="4">$C10-$E10</f>
        <v>174</v>
      </c>
      <c r="K10" s="172">
        <f t="shared" ref="K10:K35" si="5">$E10-$E$4*$C10</f>
        <v>-18.600000000000001</v>
      </c>
      <c r="L10"/>
    </row>
    <row r="11" spans="1:12" ht="17" thickBot="1" x14ac:dyDescent="0.25">
      <c r="B11" s="62" t="s">
        <v>69</v>
      </c>
      <c r="C11" s="43">
        <v>41</v>
      </c>
      <c r="D11" s="25">
        <v>6</v>
      </c>
      <c r="E11" s="25">
        <v>6</v>
      </c>
      <c r="F11" s="150">
        <f t="shared" si="1"/>
        <v>1.756800281088045</v>
      </c>
      <c r="G11" s="16" t="str">
        <f t="shared" si="2"/>
        <v>😃</v>
      </c>
      <c r="H11" s="150">
        <f t="shared" si="0"/>
        <v>0.14634146341463414</v>
      </c>
      <c r="I11" s="144" t="str">
        <f t="shared" si="3"/>
        <v>😐</v>
      </c>
      <c r="J11" s="35">
        <f t="shared" si="4"/>
        <v>35</v>
      </c>
      <c r="K11" s="172">
        <f t="shared" si="5"/>
        <v>-0.5600000000000005</v>
      </c>
      <c r="L11"/>
    </row>
    <row r="12" spans="1:12" ht="17" thickBot="1" x14ac:dyDescent="0.25">
      <c r="B12" s="63" t="s">
        <v>68</v>
      </c>
      <c r="C12" s="61">
        <f>C9-C11</f>
        <v>410</v>
      </c>
      <c r="D12" s="64">
        <f>D9-D11</f>
        <v>28</v>
      </c>
      <c r="E12" s="64">
        <f>E9-E11</f>
        <v>48</v>
      </c>
      <c r="F12" s="150">
        <f t="shared" si="1"/>
        <v>0.81984013117442101</v>
      </c>
      <c r="G12" s="16" t="str">
        <f t="shared" si="2"/>
        <v>😶</v>
      </c>
      <c r="H12" s="150">
        <f t="shared" si="0"/>
        <v>0.11707317073170732</v>
      </c>
      <c r="I12" s="144" t="str">
        <f t="shared" si="3"/>
        <v>😶</v>
      </c>
      <c r="J12" s="35">
        <f t="shared" si="4"/>
        <v>362</v>
      </c>
      <c r="K12" s="172">
        <f t="shared" si="5"/>
        <v>-17.599999999999994</v>
      </c>
      <c r="L12"/>
    </row>
    <row r="13" spans="1:12" ht="17" thickBot="1" x14ac:dyDescent="0.25">
      <c r="B13" s="31" t="s">
        <v>19</v>
      </c>
      <c r="C13" s="43">
        <v>2331</v>
      </c>
      <c r="D13" s="25">
        <v>322</v>
      </c>
      <c r="E13" s="25">
        <v>777</v>
      </c>
      <c r="F13" s="150">
        <f t="shared" si="1"/>
        <v>1.6583209860520784</v>
      </c>
      <c r="G13" s="16" t="str">
        <f t="shared" si="2"/>
        <v>😃</v>
      </c>
      <c r="H13" s="150">
        <f t="shared" si="0"/>
        <v>0.33333333333333331</v>
      </c>
      <c r="I13" s="144" t="str">
        <f t="shared" si="3"/>
        <v>😃</v>
      </c>
      <c r="J13" s="35">
        <f t="shared" si="4"/>
        <v>1554</v>
      </c>
      <c r="K13" s="172">
        <f t="shared" si="5"/>
        <v>404.04</v>
      </c>
      <c r="L13"/>
    </row>
    <row r="14" spans="1:12" ht="17" thickBot="1" x14ac:dyDescent="0.25">
      <c r="B14" s="31" t="s">
        <v>20</v>
      </c>
      <c r="C14" s="43">
        <v>238</v>
      </c>
      <c r="D14" s="25">
        <v>109</v>
      </c>
      <c r="E14" s="25">
        <v>-447</v>
      </c>
      <c r="F14" s="150">
        <f t="shared" si="1"/>
        <v>5.4979975183350653</v>
      </c>
      <c r="G14" s="16" t="str">
        <f t="shared" si="2"/>
        <v>😃</v>
      </c>
      <c r="H14" s="150">
        <f t="shared" si="0"/>
        <v>-1.8781512605042017</v>
      </c>
      <c r="I14" s="144" t="str">
        <f t="shared" si="3"/>
        <v>😶</v>
      </c>
      <c r="J14" s="35">
        <f t="shared" si="4"/>
        <v>685</v>
      </c>
      <c r="K14" s="172">
        <f t="shared" si="5"/>
        <v>-485.08</v>
      </c>
      <c r="L14"/>
    </row>
    <row r="15" spans="1:12" ht="17" thickBot="1" x14ac:dyDescent="0.25">
      <c r="B15" s="31" t="s">
        <v>21</v>
      </c>
      <c r="C15" s="43">
        <v>250</v>
      </c>
      <c r="D15" s="25">
        <v>2</v>
      </c>
      <c r="E15" s="25">
        <v>1</v>
      </c>
      <c r="F15" s="150">
        <f t="shared" si="1"/>
        <v>9.6038415366146462E-2</v>
      </c>
      <c r="G15" s="16" t="str">
        <f t="shared" si="2"/>
        <v>😶</v>
      </c>
      <c r="H15" s="150">
        <f t="shared" si="0"/>
        <v>4.0000000000000001E-3</v>
      </c>
      <c r="I15" s="144" t="str">
        <f t="shared" si="3"/>
        <v>😶</v>
      </c>
      <c r="J15" s="35">
        <f t="shared" si="4"/>
        <v>249</v>
      </c>
      <c r="K15" s="172">
        <f t="shared" si="5"/>
        <v>-39</v>
      </c>
      <c r="L15"/>
    </row>
    <row r="16" spans="1:12" ht="17" thickBot="1" x14ac:dyDescent="0.25">
      <c r="B16" s="158" t="s">
        <v>22</v>
      </c>
      <c r="C16" s="43">
        <v>2819</v>
      </c>
      <c r="D16" s="25">
        <v>443</v>
      </c>
      <c r="E16" s="25">
        <v>332</v>
      </c>
      <c r="F16" s="150">
        <f t="shared" si="1"/>
        <v>1.886529709436098</v>
      </c>
      <c r="G16" s="162" t="str">
        <f t="shared" si="2"/>
        <v>😃</v>
      </c>
      <c r="H16" s="150">
        <f t="shared" si="0"/>
        <v>0.11777225966654842</v>
      </c>
      <c r="I16" s="164" t="str">
        <f t="shared" si="3"/>
        <v>😶</v>
      </c>
      <c r="J16" s="35">
        <f t="shared" si="4"/>
        <v>2487</v>
      </c>
      <c r="K16" s="172">
        <f t="shared" si="5"/>
        <v>-119.04000000000002</v>
      </c>
      <c r="L16"/>
    </row>
    <row r="17" spans="1:12" ht="17" thickBot="1" x14ac:dyDescent="0.25">
      <c r="B17" s="31" t="s">
        <v>23</v>
      </c>
      <c r="C17" s="43">
        <v>72</v>
      </c>
      <c r="D17" s="25">
        <v>-13</v>
      </c>
      <c r="E17" s="25">
        <v>-12</v>
      </c>
      <c r="F17" s="150">
        <f t="shared" si="1"/>
        <v>-2.1675336801387219</v>
      </c>
      <c r="G17" s="16" t="str">
        <f t="shared" si="2"/>
        <v>😶</v>
      </c>
      <c r="H17" s="150">
        <f t="shared" si="0"/>
        <v>-0.16666666666666666</v>
      </c>
      <c r="I17" s="144" t="str">
        <f t="shared" si="3"/>
        <v>😶</v>
      </c>
      <c r="J17" s="35">
        <f t="shared" si="4"/>
        <v>84</v>
      </c>
      <c r="K17" s="172">
        <f t="shared" si="5"/>
        <v>-23.52</v>
      </c>
      <c r="L17"/>
    </row>
    <row r="18" spans="1:12" ht="17" thickBot="1" x14ac:dyDescent="0.25">
      <c r="B18" s="31" t="s">
        <v>0</v>
      </c>
      <c r="C18" s="43">
        <v>53</v>
      </c>
      <c r="D18" s="25">
        <v>9</v>
      </c>
      <c r="E18" s="25">
        <v>12</v>
      </c>
      <c r="F18" s="150">
        <f t="shared" si="1"/>
        <v>2.0385512695644294</v>
      </c>
      <c r="G18" s="16" t="str">
        <f t="shared" si="2"/>
        <v>😃</v>
      </c>
      <c r="H18" s="150">
        <f t="shared" si="0"/>
        <v>0.22641509433962265</v>
      </c>
      <c r="I18" s="144" t="str">
        <f t="shared" si="3"/>
        <v>😃</v>
      </c>
      <c r="J18" s="35">
        <f t="shared" si="4"/>
        <v>41</v>
      </c>
      <c r="K18" s="172">
        <f t="shared" si="5"/>
        <v>3.5199999999999996</v>
      </c>
      <c r="L18"/>
    </row>
    <row r="19" spans="1:12" ht="17" thickBot="1" x14ac:dyDescent="0.25">
      <c r="B19" s="31" t="s">
        <v>1</v>
      </c>
      <c r="C19" s="43">
        <v>195</v>
      </c>
      <c r="D19" s="25">
        <v>20</v>
      </c>
      <c r="E19" s="25">
        <v>33</v>
      </c>
      <c r="F19" s="150">
        <f t="shared" si="1"/>
        <v>1.2312617354634161</v>
      </c>
      <c r="G19" s="16" t="str">
        <f t="shared" si="2"/>
        <v>😃</v>
      </c>
      <c r="H19" s="150">
        <f t="shared" si="0"/>
        <v>0.16923076923076924</v>
      </c>
      <c r="I19" s="144" t="str">
        <f t="shared" si="3"/>
        <v>😃</v>
      </c>
      <c r="J19" s="35">
        <f t="shared" si="4"/>
        <v>162</v>
      </c>
      <c r="K19" s="172">
        <f t="shared" si="5"/>
        <v>1.8000000000000007</v>
      </c>
      <c r="L19"/>
    </row>
    <row r="20" spans="1:12" ht="17" thickBot="1" x14ac:dyDescent="0.25">
      <c r="B20" s="158" t="s">
        <v>2</v>
      </c>
      <c r="C20" s="43">
        <v>92</v>
      </c>
      <c r="D20" s="25">
        <v>5</v>
      </c>
      <c r="E20" s="25">
        <v>9</v>
      </c>
      <c r="F20" s="150">
        <f t="shared" si="1"/>
        <v>0.65243488699827756</v>
      </c>
      <c r="G20" s="162" t="str">
        <f t="shared" si="2"/>
        <v>😶</v>
      </c>
      <c r="H20" s="150">
        <f t="shared" si="0"/>
        <v>9.7826086956521743E-2</v>
      </c>
      <c r="I20" s="164" t="str">
        <f t="shared" si="3"/>
        <v>😶</v>
      </c>
      <c r="J20" s="35">
        <f t="shared" si="4"/>
        <v>83</v>
      </c>
      <c r="K20" s="172">
        <f t="shared" si="5"/>
        <v>-5.7200000000000006</v>
      </c>
      <c r="L20"/>
    </row>
    <row r="21" spans="1:12" ht="17" thickBot="1" x14ac:dyDescent="0.25">
      <c r="B21" s="48" t="s">
        <v>3</v>
      </c>
      <c r="C21" s="43">
        <v>108</v>
      </c>
      <c r="D21" s="25">
        <v>9</v>
      </c>
      <c r="E21" s="25">
        <v>18</v>
      </c>
      <c r="F21" s="150">
        <f t="shared" si="1"/>
        <v>1.0004001600640258</v>
      </c>
      <c r="G21" s="16" t="str">
        <f t="shared" si="2"/>
        <v>😃</v>
      </c>
      <c r="H21" s="150">
        <f t="shared" si="0"/>
        <v>0.16666666666666666</v>
      </c>
      <c r="I21" s="144" t="str">
        <f t="shared" si="3"/>
        <v>😃</v>
      </c>
      <c r="J21" s="35">
        <f t="shared" si="4"/>
        <v>90</v>
      </c>
      <c r="K21" s="172">
        <f t="shared" si="5"/>
        <v>0.71999999999999886</v>
      </c>
      <c r="L21"/>
    </row>
    <row r="22" spans="1:12" ht="17" thickBot="1" x14ac:dyDescent="0.25">
      <c r="B22" s="159" t="s">
        <v>24</v>
      </c>
      <c r="C22" s="43">
        <v>1852</v>
      </c>
      <c r="D22" s="25">
        <v>141</v>
      </c>
      <c r="E22" s="25">
        <v>246</v>
      </c>
      <c r="F22" s="150">
        <f t="shared" si="1"/>
        <v>0.91397250044726308</v>
      </c>
      <c r="G22" s="162" t="str">
        <f t="shared" si="2"/>
        <v>😐</v>
      </c>
      <c r="H22" s="150">
        <f t="shared" si="0"/>
        <v>0.132829373650108</v>
      </c>
      <c r="I22" s="164" t="str">
        <f t="shared" si="3"/>
        <v>😶</v>
      </c>
      <c r="J22" s="35">
        <f t="shared" si="4"/>
        <v>1606</v>
      </c>
      <c r="K22" s="172">
        <f t="shared" si="5"/>
        <v>-50.319999999999993</v>
      </c>
      <c r="L22"/>
    </row>
    <row r="23" spans="1:12" ht="17" thickBot="1" x14ac:dyDescent="0.25">
      <c r="B23" s="158" t="s">
        <v>25</v>
      </c>
      <c r="C23" s="43">
        <v>237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237</v>
      </c>
      <c r="K23" s="172">
        <f t="shared" si="5"/>
        <v>-37.92</v>
      </c>
      <c r="L23"/>
    </row>
    <row r="24" spans="1:12" ht="17" thickBot="1" x14ac:dyDescent="0.25">
      <c r="B24" s="40" t="s">
        <v>26</v>
      </c>
      <c r="C24" s="43">
        <v>124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124</v>
      </c>
      <c r="K24" s="172">
        <f t="shared" si="5"/>
        <v>-19.84</v>
      </c>
      <c r="L24"/>
    </row>
    <row r="25" spans="1:12" ht="17" thickBot="1" x14ac:dyDescent="0.25">
      <c r="B25" s="30" t="s">
        <v>27</v>
      </c>
      <c r="C25" s="43">
        <v>1953</v>
      </c>
      <c r="D25" s="25">
        <v>175</v>
      </c>
      <c r="E25" s="25">
        <v>319</v>
      </c>
      <c r="F25" s="150">
        <f t="shared" si="1"/>
        <v>1.0756990968430382</v>
      </c>
      <c r="G25" s="16" t="str">
        <f t="shared" si="2"/>
        <v>😃</v>
      </c>
      <c r="H25" s="150">
        <f t="shared" si="0"/>
        <v>0.16333845366103431</v>
      </c>
      <c r="I25" s="144" t="str">
        <f t="shared" si="3"/>
        <v>😃</v>
      </c>
      <c r="J25" s="35">
        <f t="shared" si="4"/>
        <v>1634</v>
      </c>
      <c r="K25" s="172">
        <f t="shared" si="5"/>
        <v>6.5199999999999818</v>
      </c>
      <c r="L25"/>
    </row>
    <row r="26" spans="1:12" ht="17" thickBot="1" x14ac:dyDescent="0.25">
      <c r="A26" s="4"/>
      <c r="B26" s="31" t="s">
        <v>28</v>
      </c>
      <c r="C26" s="43">
        <v>367</v>
      </c>
      <c r="D26" s="25">
        <v>21</v>
      </c>
      <c r="E26" s="25">
        <v>52</v>
      </c>
      <c r="F26" s="150">
        <f t="shared" si="1"/>
        <v>0.68692327067066605</v>
      </c>
      <c r="G26" s="16" t="str">
        <f t="shared" si="2"/>
        <v>😶</v>
      </c>
      <c r="H26" s="150">
        <f t="shared" si="0"/>
        <v>0.14168937329700274</v>
      </c>
      <c r="I26" s="144" t="str">
        <f t="shared" si="3"/>
        <v>😶</v>
      </c>
      <c r="J26" s="35">
        <f t="shared" si="4"/>
        <v>315</v>
      </c>
      <c r="K26" s="172">
        <f t="shared" si="5"/>
        <v>-6.7199999999999989</v>
      </c>
      <c r="L26" s="6"/>
    </row>
    <row r="27" spans="1:12" ht="17" thickBot="1" x14ac:dyDescent="0.25">
      <c r="B27" s="158" t="s">
        <v>30</v>
      </c>
      <c r="C27" s="43">
        <v>2320</v>
      </c>
      <c r="D27" s="25">
        <f>SUM(D25:D26)</f>
        <v>196</v>
      </c>
      <c r="E27" s="25">
        <f>SUM(E25:E26)</f>
        <v>371</v>
      </c>
      <c r="F27" s="150">
        <f t="shared" si="1"/>
        <v>1.0141987829614605</v>
      </c>
      <c r="G27" s="162" t="str">
        <f t="shared" si="2"/>
        <v>😃</v>
      </c>
      <c r="H27" s="150">
        <f t="shared" si="0"/>
        <v>0.15991379310344828</v>
      </c>
      <c r="I27" s="164" t="str">
        <f t="shared" si="3"/>
        <v>😐</v>
      </c>
      <c r="J27" s="35">
        <f t="shared" si="4"/>
        <v>1949</v>
      </c>
      <c r="K27" s="172">
        <f t="shared" si="5"/>
        <v>-0.19999999999998863</v>
      </c>
      <c r="L27"/>
    </row>
    <row r="28" spans="1:12" ht="17" thickBot="1" x14ac:dyDescent="0.25">
      <c r="B28" s="31" t="s">
        <v>29</v>
      </c>
      <c r="C28" s="43">
        <v>17453</v>
      </c>
      <c r="D28" s="25">
        <v>973</v>
      </c>
      <c r="E28" s="25">
        <v>3061</v>
      </c>
      <c r="F28" s="150">
        <f t="shared" si="1"/>
        <v>0.6692644398617752</v>
      </c>
      <c r="G28" s="16" t="str">
        <f t="shared" si="2"/>
        <v>😶</v>
      </c>
      <c r="H28" s="150">
        <f t="shared" si="0"/>
        <v>0.17538532057525927</v>
      </c>
      <c r="I28" s="144" t="str">
        <f t="shared" si="3"/>
        <v>😃</v>
      </c>
      <c r="J28" s="35">
        <f t="shared" si="4"/>
        <v>14392</v>
      </c>
      <c r="K28" s="172">
        <f t="shared" si="5"/>
        <v>268.52</v>
      </c>
      <c r="L28"/>
    </row>
    <row r="29" spans="1:12" ht="17" thickBot="1" x14ac:dyDescent="0.25">
      <c r="B29" s="158" t="s">
        <v>31</v>
      </c>
      <c r="C29" s="43">
        <v>2582</v>
      </c>
      <c r="D29" s="25">
        <v>25</v>
      </c>
      <c r="E29" s="25">
        <v>25</v>
      </c>
      <c r="F29" s="150">
        <f t="shared" si="1"/>
        <v>0.11623549497258237</v>
      </c>
      <c r="G29" s="162" t="str">
        <f t="shared" si="2"/>
        <v>😶</v>
      </c>
      <c r="H29" s="150">
        <f t="shared" si="0"/>
        <v>9.6824167312161112E-3</v>
      </c>
      <c r="I29" s="164" t="str">
        <f t="shared" si="3"/>
        <v>😶</v>
      </c>
      <c r="J29" s="35">
        <f t="shared" si="4"/>
        <v>2557</v>
      </c>
      <c r="K29" s="172">
        <f t="shared" si="5"/>
        <v>-388.12</v>
      </c>
      <c r="L29"/>
    </row>
    <row r="30" spans="1:12" ht="17" thickBot="1" x14ac:dyDescent="0.25">
      <c r="B30" s="160" t="s">
        <v>32</v>
      </c>
      <c r="C30" s="43">
        <v>244</v>
      </c>
      <c r="D30" s="25">
        <v>0</v>
      </c>
      <c r="E30" s="25">
        <v>7</v>
      </c>
      <c r="F30" s="150">
        <f t="shared" si="1"/>
        <v>0</v>
      </c>
      <c r="G30" s="162" t="str">
        <f t="shared" si="2"/>
        <v>😶</v>
      </c>
      <c r="H30" s="150">
        <f t="shared" si="0"/>
        <v>2.8688524590163935E-2</v>
      </c>
      <c r="I30" s="164" t="str">
        <f t="shared" si="3"/>
        <v>😶</v>
      </c>
      <c r="J30" s="35">
        <f t="shared" si="4"/>
        <v>237</v>
      </c>
      <c r="K30" s="172">
        <f t="shared" si="5"/>
        <v>-32.04</v>
      </c>
      <c r="L30"/>
    </row>
    <row r="31" spans="1:12" ht="17" thickBot="1" x14ac:dyDescent="0.25">
      <c r="B31" s="159" t="s">
        <v>4</v>
      </c>
      <c r="C31" s="43">
        <v>260</v>
      </c>
      <c r="D31" s="25">
        <v>20</v>
      </c>
      <c r="E31" s="25">
        <v>33</v>
      </c>
      <c r="F31" s="150">
        <f t="shared" si="1"/>
        <v>0.92344630159756202</v>
      </c>
      <c r="G31" s="162" t="str">
        <f t="shared" si="2"/>
        <v>😐</v>
      </c>
      <c r="H31" s="150">
        <f t="shared" si="0"/>
        <v>0.12692307692307692</v>
      </c>
      <c r="I31" s="164" t="str">
        <f t="shared" si="3"/>
        <v>😶</v>
      </c>
      <c r="J31" s="35">
        <f t="shared" si="4"/>
        <v>227</v>
      </c>
      <c r="K31" s="172">
        <f t="shared" si="5"/>
        <v>-8.6000000000000014</v>
      </c>
      <c r="L31"/>
    </row>
    <row r="32" spans="1:12" ht="17" thickBot="1" x14ac:dyDescent="0.25">
      <c r="B32" s="158" t="s">
        <v>5</v>
      </c>
      <c r="C32" s="43">
        <v>180</v>
      </c>
      <c r="D32" s="25">
        <v>15</v>
      </c>
      <c r="E32" s="25">
        <v>34</v>
      </c>
      <c r="F32" s="150">
        <f t="shared" si="1"/>
        <v>1.0004001600640255</v>
      </c>
      <c r="G32" s="162" t="str">
        <f t="shared" si="2"/>
        <v>😃</v>
      </c>
      <c r="H32" s="150">
        <f t="shared" si="0"/>
        <v>0.18888888888888888</v>
      </c>
      <c r="I32" s="164" t="str">
        <f t="shared" si="3"/>
        <v>😃</v>
      </c>
      <c r="J32" s="35">
        <f t="shared" si="4"/>
        <v>146</v>
      </c>
      <c r="K32" s="172">
        <f t="shared" si="5"/>
        <v>5.1999999999999993</v>
      </c>
      <c r="L32"/>
    </row>
    <row r="33" spans="2:12" ht="17" thickBot="1" x14ac:dyDescent="0.25">
      <c r="B33" s="158" t="s">
        <v>6</v>
      </c>
      <c r="C33" s="43">
        <v>47</v>
      </c>
      <c r="D33" s="25">
        <v>2</v>
      </c>
      <c r="E33" s="25">
        <v>11</v>
      </c>
      <c r="F33" s="150">
        <f t="shared" si="1"/>
        <v>0.51084263492631099</v>
      </c>
      <c r="G33" s="162" t="str">
        <f t="shared" si="2"/>
        <v>😶</v>
      </c>
      <c r="H33" s="150">
        <f t="shared" si="0"/>
        <v>0.23404255319148937</v>
      </c>
      <c r="I33" s="164" t="str">
        <f t="shared" si="3"/>
        <v>😃</v>
      </c>
      <c r="J33" s="35">
        <f t="shared" si="4"/>
        <v>36</v>
      </c>
      <c r="K33" s="172">
        <f t="shared" si="5"/>
        <v>3.4799999999999995</v>
      </c>
      <c r="L33"/>
    </row>
    <row r="34" spans="2:12" ht="17" thickBot="1" x14ac:dyDescent="0.25">
      <c r="B34" s="158" t="s">
        <v>8</v>
      </c>
      <c r="C34" s="43">
        <v>12</v>
      </c>
      <c r="D34" s="25">
        <v>1</v>
      </c>
      <c r="E34" s="25">
        <v>2</v>
      </c>
      <c r="F34" s="150">
        <f t="shared" si="1"/>
        <v>1.0004001600640255</v>
      </c>
      <c r="G34" s="162" t="str">
        <f t="shared" si="2"/>
        <v>😃</v>
      </c>
      <c r="H34" s="150">
        <f t="shared" si="0"/>
        <v>0.16666666666666666</v>
      </c>
      <c r="I34" s="164" t="str">
        <f t="shared" si="3"/>
        <v>😃</v>
      </c>
      <c r="J34" s="35">
        <f t="shared" si="4"/>
        <v>10</v>
      </c>
      <c r="K34" s="172">
        <f t="shared" si="5"/>
        <v>8.0000000000000071E-2</v>
      </c>
      <c r="L34"/>
    </row>
    <row r="35" spans="2:12" ht="17" thickBot="1" x14ac:dyDescent="0.25">
      <c r="B35" s="161" t="s">
        <v>7</v>
      </c>
      <c r="C35" s="43">
        <v>198</v>
      </c>
      <c r="D35" s="25">
        <v>18</v>
      </c>
      <c r="E35" s="25">
        <v>46</v>
      </c>
      <c r="F35" s="152">
        <f>$D35/($E$3*$C35)</f>
        <v>1.0913456291607551</v>
      </c>
      <c r="G35" s="163" t="str">
        <f t="shared" si="2"/>
        <v>😃</v>
      </c>
      <c r="H35" s="152">
        <f t="shared" si="0"/>
        <v>0.23232323232323232</v>
      </c>
      <c r="I35" s="165" t="str">
        <f t="shared" si="3"/>
        <v>😃</v>
      </c>
      <c r="J35" s="36">
        <f t="shared" si="4"/>
        <v>152</v>
      </c>
      <c r="K35" s="173">
        <f t="shared" si="5"/>
        <v>14.32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103" priority="9" operator="containsText" text="▼">
      <formula>NOT(ISERROR(SEARCH("▼",F38)))</formula>
    </cfRule>
  </conditionalFormatting>
  <conditionalFormatting sqref="F9:F35">
    <cfRule type="cellIs" dxfId="102" priority="5" operator="greaterThan">
      <formula>1</formula>
    </cfRule>
  </conditionalFormatting>
  <conditionalFormatting sqref="H9:H35">
    <cfRule type="cellIs" dxfId="101" priority="4" operator="greaterThanOrEqual">
      <formula>$E$4</formula>
    </cfRule>
  </conditionalFormatting>
  <conditionalFormatting sqref="K9:K35">
    <cfRule type="cellIs" dxfId="100" priority="3" operator="greaterThanOrEqual">
      <formula>0</formula>
    </cfRule>
  </conditionalFormatting>
  <conditionalFormatting sqref="G38:G48">
    <cfRule type="cellIs" dxfId="99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L82"/>
  <sheetViews>
    <sheetView topLeftCell="A10" workbookViewId="0">
      <selection activeCell="M34" sqref="M34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  <col min="13" max="13" width="2.1640625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47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353</v>
      </c>
      <c r="D9" s="25">
        <v>19</v>
      </c>
      <c r="E9" s="25">
        <v>50</v>
      </c>
      <c r="F9" s="148">
        <f>$D9/($E$3*$C9)</f>
        <v>0.64615081159942722</v>
      </c>
      <c r="G9" s="155" t="str">
        <f>IF($F9&gt;=100%,$I$3,IF($F9&gt;=90%,$I$4,$I$5))</f>
        <v>😶</v>
      </c>
      <c r="H9" s="148">
        <f t="shared" ref="H9:H35" si="0">$E9/$C9</f>
        <v>0.14164305949008499</v>
      </c>
      <c r="I9" s="154" t="str">
        <f>IF($H9&gt;=$E$4,$I$3,IF($H9&gt;$E$4*0.9,$I$4,$I$5))</f>
        <v>😶</v>
      </c>
      <c r="J9" s="34">
        <f>$C9-$E9</f>
        <v>303</v>
      </c>
      <c r="K9" s="171">
        <f>$E9-$E$4*$C9</f>
        <v>-6.480000000000004</v>
      </c>
      <c r="L9"/>
    </row>
    <row r="10" spans="1:12" ht="17" thickBot="1" x14ac:dyDescent="0.25">
      <c r="B10" s="157" t="s">
        <v>70</v>
      </c>
      <c r="C10" s="43">
        <v>145</v>
      </c>
      <c r="D10" s="25">
        <v>21</v>
      </c>
      <c r="E10" s="25">
        <v>21</v>
      </c>
      <c r="F10" s="150">
        <f t="shared" ref="F10:F34" si="1">$D10/($E$3*$C10)</f>
        <v>1.7386264850767894</v>
      </c>
      <c r="G10" s="16" t="str">
        <f t="shared" ref="G10:G35" si="2">IF($F10&gt;=100%,$I$3,IF($F10&gt;=90%,$I$4,$I$5))</f>
        <v>😃</v>
      </c>
      <c r="H10" s="150">
        <f t="shared" si="0"/>
        <v>0.14482758620689656</v>
      </c>
      <c r="I10" s="144" t="str">
        <f t="shared" ref="I10:I35" si="3">IF($H10&gt;=$E$4,$I$3,IF($H10&gt;$E$4*0.9,$I$4,$I$5))</f>
        <v>😐</v>
      </c>
      <c r="J10" s="35">
        <f t="shared" ref="J10:J35" si="4">$C10-$E10</f>
        <v>124</v>
      </c>
      <c r="K10" s="172">
        <f t="shared" ref="K10:K35" si="5">$E10-$E$4*$C10</f>
        <v>-2.1999999999999993</v>
      </c>
      <c r="L10"/>
    </row>
    <row r="11" spans="1:12" ht="17" thickBot="1" x14ac:dyDescent="0.25">
      <c r="B11" s="62" t="s">
        <v>69</v>
      </c>
      <c r="C11" s="43">
        <v>28</v>
      </c>
      <c r="D11" s="25">
        <v>2</v>
      </c>
      <c r="E11" s="25">
        <v>2</v>
      </c>
      <c r="F11" s="150">
        <f t="shared" si="1"/>
        <v>0.85748585148345058</v>
      </c>
      <c r="G11" s="16" t="str">
        <f t="shared" si="2"/>
        <v>😶</v>
      </c>
      <c r="H11" s="150">
        <f t="shared" si="0"/>
        <v>7.1428571428571425E-2</v>
      </c>
      <c r="I11" s="144" t="str">
        <f t="shared" si="3"/>
        <v>😶</v>
      </c>
      <c r="J11" s="35">
        <f t="shared" si="4"/>
        <v>26</v>
      </c>
      <c r="K11" s="172">
        <f t="shared" si="5"/>
        <v>-2.4800000000000004</v>
      </c>
      <c r="L11"/>
    </row>
    <row r="12" spans="1:12" ht="17" thickBot="1" x14ac:dyDescent="0.25">
      <c r="B12" s="63" t="s">
        <v>68</v>
      </c>
      <c r="C12" s="61">
        <f>C9-C11</f>
        <v>325</v>
      </c>
      <c r="D12" s="64">
        <f>D9-D11</f>
        <v>17</v>
      </c>
      <c r="E12" s="64">
        <f>E9-E11</f>
        <v>48</v>
      </c>
      <c r="F12" s="150">
        <f t="shared" si="1"/>
        <v>0.62794348508634223</v>
      </c>
      <c r="G12" s="16" t="str">
        <f t="shared" si="2"/>
        <v>😶</v>
      </c>
      <c r="H12" s="150">
        <f t="shared" si="0"/>
        <v>0.14769230769230771</v>
      </c>
      <c r="I12" s="144" t="str">
        <f t="shared" si="3"/>
        <v>😐</v>
      </c>
      <c r="J12" s="35">
        <f t="shared" si="4"/>
        <v>277</v>
      </c>
      <c r="K12" s="172">
        <f t="shared" si="5"/>
        <v>-4</v>
      </c>
      <c r="L12"/>
    </row>
    <row r="13" spans="1:12" ht="17" thickBot="1" x14ac:dyDescent="0.25">
      <c r="B13" s="31" t="s">
        <v>19</v>
      </c>
      <c r="C13" s="43">
        <v>1829</v>
      </c>
      <c r="D13" s="25">
        <v>-401</v>
      </c>
      <c r="E13" s="25">
        <v>-146</v>
      </c>
      <c r="F13" s="150">
        <f t="shared" si="1"/>
        <v>-2.631998671529848</v>
      </c>
      <c r="G13" s="16" t="str">
        <f t="shared" si="2"/>
        <v>😶</v>
      </c>
      <c r="H13" s="150">
        <f t="shared" si="0"/>
        <v>-7.9825041006014216E-2</v>
      </c>
      <c r="I13" s="144" t="str">
        <f t="shared" si="3"/>
        <v>😶</v>
      </c>
      <c r="J13" s="35">
        <f t="shared" si="4"/>
        <v>1975</v>
      </c>
      <c r="K13" s="172">
        <f t="shared" si="5"/>
        <v>-438.64</v>
      </c>
      <c r="L13"/>
    </row>
    <row r="14" spans="1:12" ht="17" thickBot="1" x14ac:dyDescent="0.25">
      <c r="B14" s="31" t="s">
        <v>20</v>
      </c>
      <c r="C14" s="43">
        <v>187</v>
      </c>
      <c r="D14" s="25">
        <v>11</v>
      </c>
      <c r="E14" s="25">
        <v>-136</v>
      </c>
      <c r="F14" s="150">
        <f t="shared" si="1"/>
        <v>0.70616481886872395</v>
      </c>
      <c r="G14" s="16" t="str">
        <f t="shared" si="2"/>
        <v>😶</v>
      </c>
      <c r="H14" s="150">
        <f t="shared" si="0"/>
        <v>-0.72727272727272729</v>
      </c>
      <c r="I14" s="144" t="str">
        <f t="shared" si="3"/>
        <v>😶</v>
      </c>
      <c r="J14" s="35">
        <f t="shared" si="4"/>
        <v>323</v>
      </c>
      <c r="K14" s="172">
        <f t="shared" si="5"/>
        <v>-165.92000000000002</v>
      </c>
      <c r="L14"/>
    </row>
    <row r="15" spans="1:12" ht="17" thickBot="1" x14ac:dyDescent="0.25">
      <c r="B15" s="31" t="s">
        <v>21</v>
      </c>
      <c r="C15" s="43">
        <v>197</v>
      </c>
      <c r="D15" s="25">
        <v>0</v>
      </c>
      <c r="E15" s="25">
        <v>-11</v>
      </c>
      <c r="F15" s="150">
        <f t="shared" si="1"/>
        <v>0</v>
      </c>
      <c r="G15" s="16" t="str">
        <f t="shared" si="2"/>
        <v>😶</v>
      </c>
      <c r="H15" s="150">
        <f t="shared" si="0"/>
        <v>-5.5837563451776651E-2</v>
      </c>
      <c r="I15" s="144" t="str">
        <f t="shared" si="3"/>
        <v>😶</v>
      </c>
      <c r="J15" s="35">
        <f t="shared" si="4"/>
        <v>208</v>
      </c>
      <c r="K15" s="172">
        <f t="shared" si="5"/>
        <v>-42.519999999999996</v>
      </c>
      <c r="L15"/>
    </row>
    <row r="16" spans="1:12" ht="17" thickBot="1" x14ac:dyDescent="0.25">
      <c r="B16" s="158" t="s">
        <v>22</v>
      </c>
      <c r="C16" s="43">
        <v>2213</v>
      </c>
      <c r="D16" s="25">
        <v>-390</v>
      </c>
      <c r="E16" s="25">
        <v>-294</v>
      </c>
      <c r="F16" s="150">
        <f t="shared" si="1"/>
        <v>-2.1156225707635068</v>
      </c>
      <c r="G16" s="162" t="str">
        <f t="shared" si="2"/>
        <v>😶</v>
      </c>
      <c r="H16" s="150">
        <f t="shared" si="0"/>
        <v>-0.13285133303208316</v>
      </c>
      <c r="I16" s="164" t="str">
        <f t="shared" si="3"/>
        <v>😶</v>
      </c>
      <c r="J16" s="35">
        <f t="shared" si="4"/>
        <v>2507</v>
      </c>
      <c r="K16" s="172">
        <f t="shared" si="5"/>
        <v>-648.07999999999993</v>
      </c>
      <c r="L16"/>
    </row>
    <row r="17" spans="1:12" ht="17" thickBot="1" x14ac:dyDescent="0.25">
      <c r="B17" s="31" t="s">
        <v>23</v>
      </c>
      <c r="C17" s="43">
        <v>57</v>
      </c>
      <c r="D17" s="25">
        <v>4</v>
      </c>
      <c r="E17" s="25">
        <v>-15</v>
      </c>
      <c r="F17" s="150">
        <f t="shared" si="1"/>
        <v>0.84244224005391632</v>
      </c>
      <c r="G17" s="16" t="str">
        <f t="shared" si="2"/>
        <v>😶</v>
      </c>
      <c r="H17" s="150">
        <f t="shared" si="0"/>
        <v>-0.26315789473684209</v>
      </c>
      <c r="I17" s="144" t="str">
        <f t="shared" si="3"/>
        <v>😶</v>
      </c>
      <c r="J17" s="35">
        <f t="shared" si="4"/>
        <v>72</v>
      </c>
      <c r="K17" s="172">
        <f t="shared" si="5"/>
        <v>-24.12</v>
      </c>
      <c r="L17"/>
    </row>
    <row r="18" spans="1:12" ht="17" thickBot="1" x14ac:dyDescent="0.25">
      <c r="B18" s="31" t="s">
        <v>0</v>
      </c>
      <c r="C18" s="43">
        <v>42</v>
      </c>
      <c r="D18" s="25">
        <v>4</v>
      </c>
      <c r="E18" s="25">
        <v>8</v>
      </c>
      <c r="F18" s="150">
        <f t="shared" si="1"/>
        <v>1.1433144686446006</v>
      </c>
      <c r="G18" s="16" t="str">
        <f t="shared" si="2"/>
        <v>😃</v>
      </c>
      <c r="H18" s="150">
        <f t="shared" si="0"/>
        <v>0.19047619047619047</v>
      </c>
      <c r="I18" s="144" t="str">
        <f t="shared" si="3"/>
        <v>😃</v>
      </c>
      <c r="J18" s="35">
        <f t="shared" si="4"/>
        <v>34</v>
      </c>
      <c r="K18" s="172">
        <f t="shared" si="5"/>
        <v>1.2800000000000002</v>
      </c>
      <c r="L18"/>
    </row>
    <row r="19" spans="1:12" ht="17" thickBot="1" x14ac:dyDescent="0.25">
      <c r="B19" s="31" t="s">
        <v>1</v>
      </c>
      <c r="C19" s="43">
        <v>153</v>
      </c>
      <c r="D19" s="25">
        <v>12</v>
      </c>
      <c r="E19" s="25">
        <v>20</v>
      </c>
      <c r="F19" s="150">
        <f t="shared" si="1"/>
        <v>0.94155309182496527</v>
      </c>
      <c r="G19" s="16" t="str">
        <f t="shared" si="2"/>
        <v>😐</v>
      </c>
      <c r="H19" s="150">
        <f t="shared" si="0"/>
        <v>0.13071895424836602</v>
      </c>
      <c r="I19" s="144" t="str">
        <f t="shared" si="3"/>
        <v>😶</v>
      </c>
      <c r="J19" s="35">
        <f t="shared" si="4"/>
        <v>133</v>
      </c>
      <c r="K19" s="172">
        <f t="shared" si="5"/>
        <v>-4.4800000000000004</v>
      </c>
      <c r="L19"/>
    </row>
    <row r="20" spans="1:12" ht="17" thickBot="1" x14ac:dyDescent="0.25">
      <c r="B20" s="158" t="s">
        <v>2</v>
      </c>
      <c r="C20" s="43">
        <v>72</v>
      </c>
      <c r="D20" s="25">
        <v>8</v>
      </c>
      <c r="E20" s="25">
        <v>9</v>
      </c>
      <c r="F20" s="150">
        <f t="shared" si="1"/>
        <v>1.3338668800853675</v>
      </c>
      <c r="G20" s="162" t="str">
        <f t="shared" si="2"/>
        <v>😃</v>
      </c>
      <c r="H20" s="150">
        <f t="shared" si="0"/>
        <v>0.125</v>
      </c>
      <c r="I20" s="164" t="str">
        <f t="shared" si="3"/>
        <v>😶</v>
      </c>
      <c r="J20" s="35">
        <f t="shared" si="4"/>
        <v>63</v>
      </c>
      <c r="K20" s="172">
        <f t="shared" si="5"/>
        <v>-2.5199999999999996</v>
      </c>
      <c r="L20"/>
    </row>
    <row r="21" spans="1:12" ht="17" thickBot="1" x14ac:dyDescent="0.25">
      <c r="B21" s="48" t="s">
        <v>3</v>
      </c>
      <c r="C21" s="43">
        <v>85</v>
      </c>
      <c r="D21" s="25">
        <v>5</v>
      </c>
      <c r="E21" s="25">
        <v>12</v>
      </c>
      <c r="F21" s="150">
        <f t="shared" si="1"/>
        <v>0.70616481886872395</v>
      </c>
      <c r="G21" s="16" t="str">
        <f t="shared" si="2"/>
        <v>😶</v>
      </c>
      <c r="H21" s="150">
        <f t="shared" si="0"/>
        <v>0.14117647058823529</v>
      </c>
      <c r="I21" s="144" t="str">
        <f t="shared" si="3"/>
        <v>😶</v>
      </c>
      <c r="J21" s="35">
        <f t="shared" si="4"/>
        <v>73</v>
      </c>
      <c r="K21" s="172">
        <f t="shared" si="5"/>
        <v>-1.5999999999999996</v>
      </c>
      <c r="L21"/>
    </row>
    <row r="22" spans="1:12" ht="17" thickBot="1" x14ac:dyDescent="0.25">
      <c r="B22" s="159" t="s">
        <v>24</v>
      </c>
      <c r="C22" s="43">
        <v>1268</v>
      </c>
      <c r="D22" s="25">
        <v>68</v>
      </c>
      <c r="E22" s="25">
        <v>92</v>
      </c>
      <c r="F22" s="150">
        <f t="shared" si="1"/>
        <v>0.64379063928410485</v>
      </c>
      <c r="G22" s="162" t="str">
        <f t="shared" si="2"/>
        <v>😶</v>
      </c>
      <c r="H22" s="150">
        <f t="shared" si="0"/>
        <v>7.2555205047318619E-2</v>
      </c>
      <c r="I22" s="164" t="str">
        <f t="shared" si="3"/>
        <v>😶</v>
      </c>
      <c r="J22" s="35">
        <f t="shared" si="4"/>
        <v>1176</v>
      </c>
      <c r="K22" s="172">
        <f t="shared" si="5"/>
        <v>-110.88</v>
      </c>
      <c r="L22"/>
    </row>
    <row r="23" spans="1:12" ht="17" thickBot="1" x14ac:dyDescent="0.25">
      <c r="B23" s="158" t="s">
        <v>25</v>
      </c>
      <c r="C23" s="43">
        <v>186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186</v>
      </c>
      <c r="K23" s="172">
        <f t="shared" si="5"/>
        <v>-29.76</v>
      </c>
      <c r="L23"/>
    </row>
    <row r="24" spans="1:12" ht="17" thickBot="1" x14ac:dyDescent="0.25">
      <c r="B24" s="40" t="s">
        <v>26</v>
      </c>
      <c r="C24" s="43">
        <v>97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97</v>
      </c>
      <c r="K24" s="172">
        <f t="shared" si="5"/>
        <v>-15.52</v>
      </c>
      <c r="L24"/>
    </row>
    <row r="25" spans="1:12" ht="17" thickBot="1" x14ac:dyDescent="0.25">
      <c r="B25" s="30" t="s">
        <v>27</v>
      </c>
      <c r="C25" s="43">
        <v>1532</v>
      </c>
      <c r="D25" s="25">
        <v>19</v>
      </c>
      <c r="E25" s="25">
        <v>72</v>
      </c>
      <c r="F25" s="150">
        <f t="shared" si="1"/>
        <v>0.14888461912180015</v>
      </c>
      <c r="G25" s="16" t="str">
        <f t="shared" si="2"/>
        <v>😶</v>
      </c>
      <c r="H25" s="150">
        <f t="shared" si="0"/>
        <v>4.6997389033942558E-2</v>
      </c>
      <c r="I25" s="144" t="str">
        <f t="shared" si="3"/>
        <v>😶</v>
      </c>
      <c r="J25" s="35">
        <f t="shared" si="4"/>
        <v>1460</v>
      </c>
      <c r="K25" s="172">
        <f t="shared" si="5"/>
        <v>-173.12</v>
      </c>
      <c r="L25"/>
    </row>
    <row r="26" spans="1:12" ht="17" thickBot="1" x14ac:dyDescent="0.25">
      <c r="A26" s="4"/>
      <c r="B26" s="31" t="s">
        <v>28</v>
      </c>
      <c r="C26" s="43">
        <v>288</v>
      </c>
      <c r="D26" s="25">
        <v>15</v>
      </c>
      <c r="E26" s="25">
        <v>30</v>
      </c>
      <c r="F26" s="150">
        <f t="shared" si="1"/>
        <v>0.62525010004001602</v>
      </c>
      <c r="G26" s="16" t="str">
        <f t="shared" si="2"/>
        <v>😶</v>
      </c>
      <c r="H26" s="150">
        <f t="shared" si="0"/>
        <v>0.10416666666666667</v>
      </c>
      <c r="I26" s="144" t="str">
        <f t="shared" si="3"/>
        <v>😶</v>
      </c>
      <c r="J26" s="35">
        <f t="shared" si="4"/>
        <v>258</v>
      </c>
      <c r="K26" s="172">
        <f t="shared" si="5"/>
        <v>-16.079999999999998</v>
      </c>
      <c r="L26" s="6"/>
    </row>
    <row r="27" spans="1:12" ht="17" thickBot="1" x14ac:dyDescent="0.25">
      <c r="B27" s="158" t="s">
        <v>30</v>
      </c>
      <c r="C27" s="43">
        <v>1820</v>
      </c>
      <c r="D27" s="25">
        <v>34</v>
      </c>
      <c r="E27" s="25">
        <v>102</v>
      </c>
      <c r="F27" s="150">
        <f t="shared" si="1"/>
        <v>0.22426553038797939</v>
      </c>
      <c r="G27" s="162" t="str">
        <f t="shared" si="2"/>
        <v>😶</v>
      </c>
      <c r="H27" s="150">
        <f t="shared" si="0"/>
        <v>5.6043956043956046E-2</v>
      </c>
      <c r="I27" s="164" t="str">
        <f t="shared" si="3"/>
        <v>😶</v>
      </c>
      <c r="J27" s="35">
        <f t="shared" si="4"/>
        <v>1718</v>
      </c>
      <c r="K27" s="172">
        <f t="shared" si="5"/>
        <v>-189.2</v>
      </c>
      <c r="L27"/>
    </row>
    <row r="28" spans="1:12" ht="17" thickBot="1" x14ac:dyDescent="0.25">
      <c r="B28" s="31" t="s">
        <v>29</v>
      </c>
      <c r="C28" s="43">
        <v>13692</v>
      </c>
      <c r="D28" s="25">
        <v>2162</v>
      </c>
      <c r="E28" s="25">
        <v>3676</v>
      </c>
      <c r="F28" s="150">
        <f t="shared" si="1"/>
        <v>1.8955873322159715</v>
      </c>
      <c r="G28" s="16" t="str">
        <f t="shared" si="2"/>
        <v>😃</v>
      </c>
      <c r="H28" s="150">
        <f t="shared" si="0"/>
        <v>0.26847794332456909</v>
      </c>
      <c r="I28" s="144" t="str">
        <f t="shared" si="3"/>
        <v>😃</v>
      </c>
      <c r="J28" s="35">
        <f t="shared" si="4"/>
        <v>10016</v>
      </c>
      <c r="K28" s="172">
        <f t="shared" si="5"/>
        <v>1485.2799999999997</v>
      </c>
      <c r="L28"/>
    </row>
    <row r="29" spans="1:12" ht="17" thickBot="1" x14ac:dyDescent="0.25">
      <c r="B29" s="158" t="s">
        <v>31</v>
      </c>
      <c r="C29" s="43">
        <v>1470</v>
      </c>
      <c r="D29" s="25">
        <v>9</v>
      </c>
      <c r="E29" s="25">
        <v>16</v>
      </c>
      <c r="F29" s="150">
        <f t="shared" si="1"/>
        <v>7.3498787270010052E-2</v>
      </c>
      <c r="G29" s="162" t="str">
        <f t="shared" si="2"/>
        <v>😶</v>
      </c>
      <c r="H29" s="150">
        <f t="shared" si="0"/>
        <v>1.0884353741496598E-2</v>
      </c>
      <c r="I29" s="164" t="str">
        <f t="shared" si="3"/>
        <v>😶</v>
      </c>
      <c r="J29" s="35">
        <f t="shared" si="4"/>
        <v>1454</v>
      </c>
      <c r="K29" s="172">
        <f t="shared" si="5"/>
        <v>-219.20000000000002</v>
      </c>
      <c r="L29"/>
    </row>
    <row r="30" spans="1:12" ht="17" thickBot="1" x14ac:dyDescent="0.25">
      <c r="B30" s="160" t="s">
        <v>32</v>
      </c>
      <c r="C30" s="43">
        <v>110</v>
      </c>
      <c r="D30" s="25">
        <v>21</v>
      </c>
      <c r="E30" s="25">
        <v>53</v>
      </c>
      <c r="F30" s="150">
        <f t="shared" si="1"/>
        <v>2.2918258212375857</v>
      </c>
      <c r="G30" s="162" t="str">
        <f t="shared" si="2"/>
        <v>😃</v>
      </c>
      <c r="H30" s="150">
        <f t="shared" si="0"/>
        <v>0.48181818181818181</v>
      </c>
      <c r="I30" s="164" t="str">
        <f t="shared" si="3"/>
        <v>😃</v>
      </c>
      <c r="J30" s="35">
        <f t="shared" si="4"/>
        <v>57</v>
      </c>
      <c r="K30" s="172">
        <f t="shared" si="5"/>
        <v>35.4</v>
      </c>
      <c r="L30"/>
    </row>
    <row r="31" spans="1:12" ht="17" thickBot="1" x14ac:dyDescent="0.25">
      <c r="B31" s="159" t="s">
        <v>4</v>
      </c>
      <c r="C31" s="43">
        <v>204</v>
      </c>
      <c r="D31" s="25">
        <v>12</v>
      </c>
      <c r="E31" s="25">
        <v>26</v>
      </c>
      <c r="F31" s="150">
        <f t="shared" si="1"/>
        <v>0.70616481886872406</v>
      </c>
      <c r="G31" s="162" t="str">
        <f t="shared" si="2"/>
        <v>😶</v>
      </c>
      <c r="H31" s="150">
        <f t="shared" si="0"/>
        <v>0.12745098039215685</v>
      </c>
      <c r="I31" s="164" t="str">
        <f t="shared" si="3"/>
        <v>😶</v>
      </c>
      <c r="J31" s="35">
        <f t="shared" si="4"/>
        <v>178</v>
      </c>
      <c r="K31" s="172">
        <f t="shared" si="5"/>
        <v>-6.6400000000000006</v>
      </c>
      <c r="L31"/>
    </row>
    <row r="32" spans="1:12" ht="17" thickBot="1" x14ac:dyDescent="0.25">
      <c r="B32" s="158" t="s">
        <v>5</v>
      </c>
      <c r="C32" s="43">
        <v>141</v>
      </c>
      <c r="D32" s="25">
        <v>6</v>
      </c>
      <c r="E32" s="25">
        <v>17</v>
      </c>
      <c r="F32" s="150">
        <f t="shared" si="1"/>
        <v>0.51084263492631099</v>
      </c>
      <c r="G32" s="162" t="str">
        <f t="shared" si="2"/>
        <v>😶</v>
      </c>
      <c r="H32" s="150">
        <f t="shared" si="0"/>
        <v>0.12056737588652482</v>
      </c>
      <c r="I32" s="164" t="str">
        <f t="shared" si="3"/>
        <v>😶</v>
      </c>
      <c r="J32" s="35">
        <f t="shared" si="4"/>
        <v>124</v>
      </c>
      <c r="K32" s="172">
        <f t="shared" si="5"/>
        <v>-5.5599999999999987</v>
      </c>
      <c r="L32"/>
    </row>
    <row r="33" spans="2:12" ht="17" thickBot="1" x14ac:dyDescent="0.25">
      <c r="B33" s="158" t="s">
        <v>6</v>
      </c>
      <c r="C33" s="43">
        <v>37</v>
      </c>
      <c r="D33" s="25">
        <v>1</v>
      </c>
      <c r="E33" s="25">
        <v>6</v>
      </c>
      <c r="F33" s="150">
        <f t="shared" si="1"/>
        <v>0.32445410596671098</v>
      </c>
      <c r="G33" s="162" t="str">
        <f t="shared" si="2"/>
        <v>😶</v>
      </c>
      <c r="H33" s="150">
        <f t="shared" si="0"/>
        <v>0.16216216216216217</v>
      </c>
      <c r="I33" s="164" t="str">
        <f t="shared" si="3"/>
        <v>😃</v>
      </c>
      <c r="J33" s="35">
        <f t="shared" si="4"/>
        <v>31</v>
      </c>
      <c r="K33" s="172">
        <f t="shared" si="5"/>
        <v>8.0000000000000071E-2</v>
      </c>
      <c r="L33"/>
    </row>
    <row r="34" spans="2:12" ht="17" thickBot="1" x14ac:dyDescent="0.25">
      <c r="B34" s="158" t="s">
        <v>8</v>
      </c>
      <c r="C34" s="43">
        <v>10</v>
      </c>
      <c r="D34" s="25">
        <v>1</v>
      </c>
      <c r="E34" s="25">
        <v>1</v>
      </c>
      <c r="F34" s="150">
        <f t="shared" si="1"/>
        <v>1.2004801920768309</v>
      </c>
      <c r="G34" s="162" t="str">
        <f t="shared" si="2"/>
        <v>😃</v>
      </c>
      <c r="H34" s="150">
        <f t="shared" si="0"/>
        <v>0.1</v>
      </c>
      <c r="I34" s="164" t="str">
        <f t="shared" si="3"/>
        <v>😶</v>
      </c>
      <c r="J34" s="35">
        <f t="shared" si="4"/>
        <v>9</v>
      </c>
      <c r="K34" s="172">
        <f t="shared" si="5"/>
        <v>-0.60000000000000009</v>
      </c>
      <c r="L34"/>
    </row>
    <row r="35" spans="2:12" ht="17" thickBot="1" x14ac:dyDescent="0.25">
      <c r="B35" s="161" t="s">
        <v>7</v>
      </c>
      <c r="C35" s="43">
        <v>155</v>
      </c>
      <c r="D35" s="25">
        <v>21</v>
      </c>
      <c r="E35" s="25">
        <v>48</v>
      </c>
      <c r="F35" s="152">
        <f>$D35/($E$3*$C35)</f>
        <v>1.6264570344266738</v>
      </c>
      <c r="G35" s="163" t="str">
        <f t="shared" si="2"/>
        <v>😃</v>
      </c>
      <c r="H35" s="152">
        <f t="shared" si="0"/>
        <v>0.30967741935483872</v>
      </c>
      <c r="I35" s="165" t="str">
        <f t="shared" si="3"/>
        <v>😃</v>
      </c>
      <c r="J35" s="36">
        <f t="shared" si="4"/>
        <v>107</v>
      </c>
      <c r="K35" s="173">
        <f t="shared" si="5"/>
        <v>23.2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98" priority="9" operator="containsText" text="▼">
      <formula>NOT(ISERROR(SEARCH("▼",F38)))</formula>
    </cfRule>
  </conditionalFormatting>
  <conditionalFormatting sqref="F9:F35">
    <cfRule type="cellIs" dxfId="97" priority="5" operator="greaterThan">
      <formula>1</formula>
    </cfRule>
  </conditionalFormatting>
  <conditionalFormatting sqref="H9:H35">
    <cfRule type="cellIs" dxfId="96" priority="4" operator="greaterThanOrEqual">
      <formula>$E$4</formula>
    </cfRule>
  </conditionalFormatting>
  <conditionalFormatting sqref="K9:K35">
    <cfRule type="cellIs" dxfId="95" priority="3" operator="greaterThanOrEqual">
      <formula>0</formula>
    </cfRule>
  </conditionalFormatting>
  <conditionalFormatting sqref="G38:G48">
    <cfRule type="cellIs" dxfId="94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L82"/>
  <sheetViews>
    <sheetView topLeftCell="A13" workbookViewId="0">
      <selection activeCell="N36" sqref="N36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4" width="6.83203125" style="2" customWidth="1"/>
    <col min="5" max="5" width="7.33203125" style="2" customWidth="1"/>
    <col min="6" max="6" width="8.83203125" style="2" customWidth="1"/>
    <col min="7" max="12" width="6.83203125" style="2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55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311</v>
      </c>
      <c r="D9" s="25">
        <v>17</v>
      </c>
      <c r="E9" s="25">
        <v>42</v>
      </c>
      <c r="F9" s="148">
        <f>$D9/($E$3*$C9)</f>
        <v>0.65621103746965026</v>
      </c>
      <c r="G9" s="155" t="str">
        <f>IF($F9&gt;=100%,$I$3,IF($F9&gt;=90%,$I$4,$I$5))</f>
        <v>😶</v>
      </c>
      <c r="H9" s="148">
        <f t="shared" ref="H9:H35" si="0">$E9/$C9</f>
        <v>0.13504823151125403</v>
      </c>
      <c r="I9" s="154" t="str">
        <f>IF($H9&gt;=$E$4,$I$3,IF($H9&gt;$E$4*0.9,$I$4,$I$5))</f>
        <v>😶</v>
      </c>
      <c r="J9" s="34">
        <f>$C9-$E9</f>
        <v>269</v>
      </c>
      <c r="K9" s="171">
        <f>$E9-$E$4*$C9</f>
        <v>-7.759999999999998</v>
      </c>
      <c r="L9"/>
    </row>
    <row r="10" spans="1:12" ht="17" thickBot="1" x14ac:dyDescent="0.25">
      <c r="B10" s="157" t="s">
        <v>70</v>
      </c>
      <c r="C10" s="43">
        <v>128</v>
      </c>
      <c r="D10" s="25">
        <v>17</v>
      </c>
      <c r="E10" s="25">
        <v>28</v>
      </c>
      <c r="F10" s="150">
        <f t="shared" ref="F10:F34" si="1">$D10/($E$3*$C10)</f>
        <v>1.5943877551020409</v>
      </c>
      <c r="G10" s="16" t="str">
        <f t="shared" ref="G10:G35" si="2">IF($F10&gt;=100%,$I$3,IF($F10&gt;=90%,$I$4,$I$5))</f>
        <v>😃</v>
      </c>
      <c r="H10" s="150">
        <f t="shared" si="0"/>
        <v>0.21875</v>
      </c>
      <c r="I10" s="144" t="str">
        <f t="shared" ref="I10:I35" si="3">IF($H10&gt;=$E$4,$I$3,IF($H10&gt;$E$4*0.9,$I$4,$I$5))</f>
        <v>😃</v>
      </c>
      <c r="J10" s="35">
        <f t="shared" ref="J10:J35" si="4">$C10-$E10</f>
        <v>100</v>
      </c>
      <c r="K10" s="172">
        <f t="shared" ref="K10:K35" si="5">$E10-$E$4*$C10</f>
        <v>7.52</v>
      </c>
      <c r="L10"/>
    </row>
    <row r="11" spans="1:12" ht="17" thickBot="1" x14ac:dyDescent="0.25">
      <c r="B11" s="62" t="s">
        <v>69</v>
      </c>
      <c r="C11" s="43">
        <v>35</v>
      </c>
      <c r="D11" s="25">
        <v>3</v>
      </c>
      <c r="E11" s="25">
        <v>5</v>
      </c>
      <c r="F11" s="150">
        <f t="shared" si="1"/>
        <v>1.0289830217801408</v>
      </c>
      <c r="G11" s="16" t="str">
        <f t="shared" si="2"/>
        <v>😃</v>
      </c>
      <c r="H11" s="150">
        <f t="shared" si="0"/>
        <v>0.14285714285714285</v>
      </c>
      <c r="I11" s="144" t="str">
        <f t="shared" si="3"/>
        <v>😶</v>
      </c>
      <c r="J11" s="35">
        <f t="shared" si="4"/>
        <v>30</v>
      </c>
      <c r="K11" s="172">
        <f t="shared" si="5"/>
        <v>-0.60000000000000053</v>
      </c>
      <c r="L11"/>
    </row>
    <row r="12" spans="1:12" ht="17" thickBot="1" x14ac:dyDescent="0.25">
      <c r="B12" s="63" t="s">
        <v>68</v>
      </c>
      <c r="C12" s="61">
        <f>C9-C11</f>
        <v>276</v>
      </c>
      <c r="D12" s="64">
        <f>D9-D11</f>
        <v>14</v>
      </c>
      <c r="E12" s="64">
        <f>E9-E11</f>
        <v>37</v>
      </c>
      <c r="F12" s="150">
        <f t="shared" si="1"/>
        <v>0.60893922786505905</v>
      </c>
      <c r="G12" s="16" t="str">
        <f t="shared" si="2"/>
        <v>😶</v>
      </c>
      <c r="H12" s="150">
        <f t="shared" si="0"/>
        <v>0.13405797101449277</v>
      </c>
      <c r="I12" s="144" t="str">
        <f t="shared" si="3"/>
        <v>😶</v>
      </c>
      <c r="J12" s="35">
        <f t="shared" si="4"/>
        <v>239</v>
      </c>
      <c r="K12" s="172">
        <f t="shared" si="5"/>
        <v>-7.1600000000000037</v>
      </c>
      <c r="L12"/>
    </row>
    <row r="13" spans="1:12" ht="17" thickBot="1" x14ac:dyDescent="0.25">
      <c r="B13" s="31" t="s">
        <v>19</v>
      </c>
      <c r="C13" s="43">
        <v>1606</v>
      </c>
      <c r="D13" s="25">
        <v>109</v>
      </c>
      <c r="E13" s="25">
        <v>446</v>
      </c>
      <c r="F13" s="150">
        <f t="shared" si="1"/>
        <v>0.81477173683919402</v>
      </c>
      <c r="G13" s="16" t="str">
        <f t="shared" si="2"/>
        <v>😶</v>
      </c>
      <c r="H13" s="150">
        <f t="shared" si="0"/>
        <v>0.27770859277708593</v>
      </c>
      <c r="I13" s="144" t="str">
        <f t="shared" si="3"/>
        <v>😃</v>
      </c>
      <c r="J13" s="35">
        <f t="shared" si="4"/>
        <v>1160</v>
      </c>
      <c r="K13" s="172">
        <f t="shared" si="5"/>
        <v>189.04000000000002</v>
      </c>
      <c r="L13"/>
    </row>
    <row r="14" spans="1:12" ht="17" thickBot="1" x14ac:dyDescent="0.25">
      <c r="B14" s="31" t="s">
        <v>20</v>
      </c>
      <c r="C14" s="43">
        <v>164</v>
      </c>
      <c r="D14" s="25">
        <v>78</v>
      </c>
      <c r="E14" s="25">
        <v>-84</v>
      </c>
      <c r="F14" s="150">
        <f t="shared" si="1"/>
        <v>5.7096009135361463</v>
      </c>
      <c r="G14" s="16" t="str">
        <f t="shared" si="2"/>
        <v>😃</v>
      </c>
      <c r="H14" s="150">
        <f t="shared" si="0"/>
        <v>-0.51219512195121952</v>
      </c>
      <c r="I14" s="144" t="str">
        <f t="shared" si="3"/>
        <v>😶</v>
      </c>
      <c r="J14" s="35">
        <f t="shared" si="4"/>
        <v>248</v>
      </c>
      <c r="K14" s="172">
        <f t="shared" si="5"/>
        <v>-110.24000000000001</v>
      </c>
      <c r="L14"/>
    </row>
    <row r="15" spans="1:12" ht="17" thickBot="1" x14ac:dyDescent="0.25">
      <c r="B15" s="31" t="s">
        <v>21</v>
      </c>
      <c r="C15" s="43">
        <v>172</v>
      </c>
      <c r="D15" s="25">
        <v>0</v>
      </c>
      <c r="E15" s="25">
        <v>2</v>
      </c>
      <c r="F15" s="150">
        <f t="shared" si="1"/>
        <v>0</v>
      </c>
      <c r="G15" s="16" t="str">
        <f t="shared" si="2"/>
        <v>😶</v>
      </c>
      <c r="H15" s="150">
        <f t="shared" si="0"/>
        <v>1.1627906976744186E-2</v>
      </c>
      <c r="I15" s="144" t="str">
        <f t="shared" si="3"/>
        <v>😶</v>
      </c>
      <c r="J15" s="35">
        <f t="shared" si="4"/>
        <v>170</v>
      </c>
      <c r="K15" s="172">
        <f t="shared" si="5"/>
        <v>-25.52</v>
      </c>
      <c r="L15"/>
    </row>
    <row r="16" spans="1:12" ht="17" thickBot="1" x14ac:dyDescent="0.25">
      <c r="B16" s="158" t="s">
        <v>22</v>
      </c>
      <c r="C16" s="43">
        <v>1942</v>
      </c>
      <c r="D16" s="25">
        <v>187</v>
      </c>
      <c r="E16" s="25">
        <v>364</v>
      </c>
      <c r="F16" s="150">
        <f t="shared" si="1"/>
        <v>1.1559721725971543</v>
      </c>
      <c r="G16" s="162" t="str">
        <f t="shared" si="2"/>
        <v>😃</v>
      </c>
      <c r="H16" s="150">
        <f t="shared" si="0"/>
        <v>0.1874356333676622</v>
      </c>
      <c r="I16" s="164" t="str">
        <f t="shared" si="3"/>
        <v>😃</v>
      </c>
      <c r="J16" s="35">
        <f t="shared" si="4"/>
        <v>1578</v>
      </c>
      <c r="K16" s="172">
        <f t="shared" si="5"/>
        <v>53.279999999999973</v>
      </c>
      <c r="L16"/>
    </row>
    <row r="17" spans="1:12" ht="17" thickBot="1" x14ac:dyDescent="0.25">
      <c r="B17" s="31" t="s">
        <v>23</v>
      </c>
      <c r="C17" s="43">
        <v>50</v>
      </c>
      <c r="D17" s="25">
        <v>67</v>
      </c>
      <c r="E17" s="25">
        <v>54</v>
      </c>
      <c r="F17" s="150">
        <f t="shared" si="1"/>
        <v>16.086434573829532</v>
      </c>
      <c r="G17" s="16" t="str">
        <f t="shared" si="2"/>
        <v>😃</v>
      </c>
      <c r="H17" s="150">
        <f t="shared" si="0"/>
        <v>1.08</v>
      </c>
      <c r="I17" s="144" t="str">
        <f t="shared" si="3"/>
        <v>😃</v>
      </c>
      <c r="J17" s="35">
        <f t="shared" si="4"/>
        <v>-4</v>
      </c>
      <c r="K17" s="172">
        <f t="shared" si="5"/>
        <v>46</v>
      </c>
      <c r="L17"/>
    </row>
    <row r="18" spans="1:12" ht="17" thickBot="1" x14ac:dyDescent="0.25">
      <c r="B18" s="31" t="s">
        <v>0</v>
      </c>
      <c r="C18" s="43">
        <v>37</v>
      </c>
      <c r="D18" s="25">
        <v>6</v>
      </c>
      <c r="E18" s="25">
        <v>8</v>
      </c>
      <c r="F18" s="150">
        <f t="shared" si="1"/>
        <v>1.9467246358002661</v>
      </c>
      <c r="G18" s="16" t="str">
        <f t="shared" si="2"/>
        <v>😃</v>
      </c>
      <c r="H18" s="150">
        <f t="shared" si="0"/>
        <v>0.21621621621621623</v>
      </c>
      <c r="I18" s="144" t="str">
        <f t="shared" si="3"/>
        <v>😃</v>
      </c>
      <c r="J18" s="35">
        <f t="shared" si="4"/>
        <v>29</v>
      </c>
      <c r="K18" s="172">
        <f t="shared" si="5"/>
        <v>2.08</v>
      </c>
      <c r="L18"/>
    </row>
    <row r="19" spans="1:12" ht="17" thickBot="1" x14ac:dyDescent="0.25">
      <c r="B19" s="31" t="s">
        <v>1</v>
      </c>
      <c r="C19" s="43">
        <v>134</v>
      </c>
      <c r="D19" s="25">
        <v>12</v>
      </c>
      <c r="E19" s="25">
        <v>15</v>
      </c>
      <c r="F19" s="150">
        <f t="shared" si="1"/>
        <v>1.0750568884270126</v>
      </c>
      <c r="G19" s="16" t="str">
        <f t="shared" si="2"/>
        <v>😃</v>
      </c>
      <c r="H19" s="150">
        <f t="shared" si="0"/>
        <v>0.11194029850746269</v>
      </c>
      <c r="I19" s="144" t="str">
        <f t="shared" si="3"/>
        <v>😶</v>
      </c>
      <c r="J19" s="35">
        <f t="shared" si="4"/>
        <v>119</v>
      </c>
      <c r="K19" s="172">
        <f t="shared" si="5"/>
        <v>-6.4400000000000013</v>
      </c>
      <c r="L19"/>
    </row>
    <row r="20" spans="1:12" ht="17" thickBot="1" x14ac:dyDescent="0.25">
      <c r="B20" s="158" t="s">
        <v>2</v>
      </c>
      <c r="C20" s="43">
        <v>64</v>
      </c>
      <c r="D20" s="25">
        <v>4</v>
      </c>
      <c r="E20" s="25">
        <v>5</v>
      </c>
      <c r="F20" s="150">
        <f t="shared" si="1"/>
        <v>0.75030012004801927</v>
      </c>
      <c r="G20" s="162" t="str">
        <f t="shared" si="2"/>
        <v>😶</v>
      </c>
      <c r="H20" s="150">
        <f t="shared" si="0"/>
        <v>7.8125E-2</v>
      </c>
      <c r="I20" s="164" t="str">
        <f t="shared" si="3"/>
        <v>😶</v>
      </c>
      <c r="J20" s="35">
        <f t="shared" si="4"/>
        <v>59</v>
      </c>
      <c r="K20" s="172">
        <f t="shared" si="5"/>
        <v>-5.24</v>
      </c>
      <c r="L20"/>
    </row>
    <row r="21" spans="1:12" ht="17" thickBot="1" x14ac:dyDescent="0.25">
      <c r="B21" s="48" t="s">
        <v>3</v>
      </c>
      <c r="C21" s="43">
        <v>74</v>
      </c>
      <c r="D21" s="25">
        <v>1</v>
      </c>
      <c r="E21" s="25">
        <v>6</v>
      </c>
      <c r="F21" s="150">
        <f t="shared" si="1"/>
        <v>0.16222705298335549</v>
      </c>
      <c r="G21" s="16" t="str">
        <f t="shared" si="2"/>
        <v>😶</v>
      </c>
      <c r="H21" s="150">
        <f t="shared" si="0"/>
        <v>8.1081081081081086E-2</v>
      </c>
      <c r="I21" s="144" t="str">
        <f t="shared" si="3"/>
        <v>😶</v>
      </c>
      <c r="J21" s="35">
        <f t="shared" si="4"/>
        <v>68</v>
      </c>
      <c r="K21" s="172">
        <f t="shared" si="5"/>
        <v>-5.84</v>
      </c>
      <c r="L21"/>
    </row>
    <row r="22" spans="1:12" ht="17" thickBot="1" x14ac:dyDescent="0.25">
      <c r="B22" s="159" t="s">
        <v>24</v>
      </c>
      <c r="C22" s="43">
        <v>1276</v>
      </c>
      <c r="D22" s="25">
        <v>41</v>
      </c>
      <c r="E22" s="25">
        <v>93</v>
      </c>
      <c r="F22" s="150">
        <f t="shared" si="1"/>
        <v>0.3857342309964738</v>
      </c>
      <c r="G22" s="162" t="str">
        <f t="shared" si="2"/>
        <v>😶</v>
      </c>
      <c r="H22" s="150">
        <f t="shared" si="0"/>
        <v>7.2884012539184959E-2</v>
      </c>
      <c r="I22" s="164" t="str">
        <f t="shared" si="3"/>
        <v>😶</v>
      </c>
      <c r="J22" s="35">
        <f t="shared" si="4"/>
        <v>1183</v>
      </c>
      <c r="K22" s="172">
        <f t="shared" si="5"/>
        <v>-111.16</v>
      </c>
      <c r="L22"/>
    </row>
    <row r="23" spans="1:12" ht="17" thickBot="1" x14ac:dyDescent="0.25">
      <c r="B23" s="158" t="s">
        <v>25</v>
      </c>
      <c r="C23" s="43">
        <v>163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163</v>
      </c>
      <c r="K23" s="172">
        <f t="shared" si="5"/>
        <v>-26.080000000000002</v>
      </c>
      <c r="L23"/>
    </row>
    <row r="24" spans="1:12" ht="17" thickBot="1" x14ac:dyDescent="0.25">
      <c r="B24" s="40" t="s">
        <v>26</v>
      </c>
      <c r="C24" s="43">
        <v>85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85</v>
      </c>
      <c r="K24" s="172">
        <f t="shared" si="5"/>
        <v>-13.6</v>
      </c>
      <c r="L24"/>
    </row>
    <row r="25" spans="1:12" ht="17" thickBot="1" x14ac:dyDescent="0.25">
      <c r="B25" s="30" t="s">
        <v>27</v>
      </c>
      <c r="C25" s="43">
        <v>1430</v>
      </c>
      <c r="D25" s="25">
        <v>117</v>
      </c>
      <c r="E25" s="25">
        <v>220</v>
      </c>
      <c r="F25" s="150">
        <f t="shared" si="1"/>
        <v>0.98221106624467969</v>
      </c>
      <c r="G25" s="16" t="str">
        <f t="shared" si="2"/>
        <v>😐</v>
      </c>
      <c r="H25" s="150">
        <f t="shared" si="0"/>
        <v>0.15384615384615385</v>
      </c>
      <c r="I25" s="144" t="str">
        <f t="shared" si="3"/>
        <v>😐</v>
      </c>
      <c r="J25" s="35">
        <f t="shared" si="4"/>
        <v>1210</v>
      </c>
      <c r="K25" s="172">
        <f t="shared" si="5"/>
        <v>-8.8000000000000114</v>
      </c>
      <c r="L25"/>
    </row>
    <row r="26" spans="1:12" ht="17" thickBot="1" x14ac:dyDescent="0.25">
      <c r="A26" s="4"/>
      <c r="B26" s="31" t="s">
        <v>28</v>
      </c>
      <c r="C26" s="43">
        <v>268</v>
      </c>
      <c r="D26" s="25">
        <v>10</v>
      </c>
      <c r="E26" s="25">
        <v>20</v>
      </c>
      <c r="F26" s="150">
        <f t="shared" si="1"/>
        <v>0.44794037017792188</v>
      </c>
      <c r="G26" s="16" t="str">
        <f t="shared" si="2"/>
        <v>😶</v>
      </c>
      <c r="H26" s="150">
        <f t="shared" si="0"/>
        <v>7.4626865671641784E-2</v>
      </c>
      <c r="I26" s="144" t="str">
        <f t="shared" si="3"/>
        <v>😶</v>
      </c>
      <c r="J26" s="35">
        <f t="shared" si="4"/>
        <v>248</v>
      </c>
      <c r="K26" s="172">
        <f t="shared" si="5"/>
        <v>-22.880000000000003</v>
      </c>
      <c r="L26" s="6"/>
    </row>
    <row r="27" spans="1:12" ht="17" thickBot="1" x14ac:dyDescent="0.25">
      <c r="B27" s="158" t="s">
        <v>30</v>
      </c>
      <c r="C27" s="43">
        <f>SUM(C25:C26)</f>
        <v>1698</v>
      </c>
      <c r="D27" s="43">
        <f>SUM(D25:D26)</f>
        <v>127</v>
      </c>
      <c r="E27" s="43">
        <f>SUM(E25:E26)</f>
        <v>240</v>
      </c>
      <c r="F27" s="150">
        <f t="shared" si="1"/>
        <v>0.89788565602919612</v>
      </c>
      <c r="G27" s="162" t="str">
        <f t="shared" si="2"/>
        <v>😶</v>
      </c>
      <c r="H27" s="150">
        <f t="shared" si="0"/>
        <v>0.14134275618374559</v>
      </c>
      <c r="I27" s="164" t="str">
        <f t="shared" si="3"/>
        <v>😶</v>
      </c>
      <c r="J27" s="35">
        <f t="shared" si="4"/>
        <v>1458</v>
      </c>
      <c r="K27" s="172">
        <f t="shared" si="5"/>
        <v>-31.680000000000007</v>
      </c>
      <c r="L27"/>
    </row>
    <row r="28" spans="1:12" ht="17" thickBot="1" x14ac:dyDescent="0.25">
      <c r="B28" s="31" t="s">
        <v>29</v>
      </c>
      <c r="C28" s="43">
        <v>12020</v>
      </c>
      <c r="D28" s="25">
        <v>1430</v>
      </c>
      <c r="E28" s="25">
        <v>2822</v>
      </c>
      <c r="F28" s="150">
        <f t="shared" si="1"/>
        <v>1.4281919090431514</v>
      </c>
      <c r="G28" s="16" t="str">
        <f t="shared" si="2"/>
        <v>😃</v>
      </c>
      <c r="H28" s="150">
        <f t="shared" si="0"/>
        <v>0.23477537437603993</v>
      </c>
      <c r="I28" s="144" t="str">
        <f t="shared" si="3"/>
        <v>😃</v>
      </c>
      <c r="J28" s="35">
        <f t="shared" si="4"/>
        <v>9198</v>
      </c>
      <c r="K28" s="172">
        <f t="shared" si="5"/>
        <v>898.8</v>
      </c>
      <c r="L28"/>
    </row>
    <row r="29" spans="1:12" ht="17" thickBot="1" x14ac:dyDescent="0.25">
      <c r="B29" s="158" t="s">
        <v>31</v>
      </c>
      <c r="C29" s="43">
        <v>1740</v>
      </c>
      <c r="D29" s="25">
        <v>0</v>
      </c>
      <c r="E29" s="25">
        <v>302</v>
      </c>
      <c r="F29" s="150">
        <f t="shared" si="1"/>
        <v>0</v>
      </c>
      <c r="G29" s="162" t="str">
        <f t="shared" si="2"/>
        <v>😶</v>
      </c>
      <c r="H29" s="150">
        <f t="shared" si="0"/>
        <v>0.1735632183908046</v>
      </c>
      <c r="I29" s="164" t="str">
        <f t="shared" si="3"/>
        <v>😃</v>
      </c>
      <c r="J29" s="35">
        <f t="shared" si="4"/>
        <v>1438</v>
      </c>
      <c r="K29" s="172">
        <f t="shared" si="5"/>
        <v>23.599999999999966</v>
      </c>
      <c r="L29"/>
    </row>
    <row r="30" spans="1:12" ht="17" thickBot="1" x14ac:dyDescent="0.25">
      <c r="B30" s="160" t="s">
        <v>32</v>
      </c>
      <c r="C30" s="43">
        <v>158</v>
      </c>
      <c r="D30" s="25">
        <v>0</v>
      </c>
      <c r="E30" s="25">
        <v>0</v>
      </c>
      <c r="F30" s="150">
        <f t="shared" si="1"/>
        <v>0</v>
      </c>
      <c r="G30" s="162" t="str">
        <f t="shared" si="2"/>
        <v>😶</v>
      </c>
      <c r="H30" s="150">
        <f t="shared" si="0"/>
        <v>0</v>
      </c>
      <c r="I30" s="164" t="str">
        <f t="shared" si="3"/>
        <v>😶</v>
      </c>
      <c r="J30" s="35">
        <f t="shared" si="4"/>
        <v>158</v>
      </c>
      <c r="K30" s="172">
        <f t="shared" si="5"/>
        <v>-25.28</v>
      </c>
      <c r="L30"/>
    </row>
    <row r="31" spans="1:12" ht="17" thickBot="1" x14ac:dyDescent="0.25">
      <c r="B31" s="159" t="s">
        <v>4</v>
      </c>
      <c r="C31" s="43">
        <v>179</v>
      </c>
      <c r="D31" s="25">
        <v>13</v>
      </c>
      <c r="E31" s="25">
        <v>30</v>
      </c>
      <c r="F31" s="150">
        <f t="shared" si="1"/>
        <v>0.87185712273736304</v>
      </c>
      <c r="G31" s="162" t="str">
        <f t="shared" si="2"/>
        <v>😶</v>
      </c>
      <c r="H31" s="150">
        <f t="shared" si="0"/>
        <v>0.16759776536312848</v>
      </c>
      <c r="I31" s="164" t="str">
        <f t="shared" si="3"/>
        <v>😃</v>
      </c>
      <c r="J31" s="35">
        <f t="shared" si="4"/>
        <v>149</v>
      </c>
      <c r="K31" s="172">
        <f t="shared" si="5"/>
        <v>1.3599999999999994</v>
      </c>
      <c r="L31"/>
    </row>
    <row r="32" spans="1:12" ht="17" thickBot="1" x14ac:dyDescent="0.25">
      <c r="B32" s="158" t="s">
        <v>5</v>
      </c>
      <c r="C32" s="43">
        <v>124</v>
      </c>
      <c r="D32" s="25">
        <v>8</v>
      </c>
      <c r="E32" s="25">
        <v>22</v>
      </c>
      <c r="F32" s="150">
        <f t="shared" si="1"/>
        <v>0.77450334972698753</v>
      </c>
      <c r="G32" s="162" t="str">
        <f t="shared" si="2"/>
        <v>😶</v>
      </c>
      <c r="H32" s="150">
        <f t="shared" si="0"/>
        <v>0.17741935483870969</v>
      </c>
      <c r="I32" s="164" t="str">
        <f t="shared" si="3"/>
        <v>😃</v>
      </c>
      <c r="J32" s="35">
        <f t="shared" si="4"/>
        <v>102</v>
      </c>
      <c r="K32" s="172">
        <f t="shared" si="5"/>
        <v>2.16</v>
      </c>
      <c r="L32"/>
    </row>
    <row r="33" spans="2:12" ht="17" thickBot="1" x14ac:dyDescent="0.25">
      <c r="B33" s="158" t="s">
        <v>6</v>
      </c>
      <c r="C33" s="43">
        <v>32</v>
      </c>
      <c r="D33" s="25">
        <v>2</v>
      </c>
      <c r="E33" s="25">
        <v>7</v>
      </c>
      <c r="F33" s="150">
        <f t="shared" si="1"/>
        <v>0.75030012004801927</v>
      </c>
      <c r="G33" s="162" t="str">
        <f t="shared" si="2"/>
        <v>😶</v>
      </c>
      <c r="H33" s="150">
        <f t="shared" si="0"/>
        <v>0.21875</v>
      </c>
      <c r="I33" s="164" t="str">
        <f t="shared" si="3"/>
        <v>😃</v>
      </c>
      <c r="J33" s="35">
        <f t="shared" si="4"/>
        <v>25</v>
      </c>
      <c r="K33" s="172">
        <f t="shared" si="5"/>
        <v>1.88</v>
      </c>
      <c r="L33"/>
    </row>
    <row r="34" spans="2:12" ht="17" thickBot="1" x14ac:dyDescent="0.25">
      <c r="B34" s="158" t="s">
        <v>8</v>
      </c>
      <c r="C34" s="43">
        <v>9</v>
      </c>
      <c r="D34" s="25">
        <v>1</v>
      </c>
      <c r="E34" s="25">
        <v>2</v>
      </c>
      <c r="F34" s="150">
        <f t="shared" si="1"/>
        <v>1.3338668800853675</v>
      </c>
      <c r="G34" s="162" t="str">
        <f t="shared" si="2"/>
        <v>😃</v>
      </c>
      <c r="H34" s="150">
        <f t="shared" si="0"/>
        <v>0.22222222222222221</v>
      </c>
      <c r="I34" s="164" t="str">
        <f t="shared" si="3"/>
        <v>😃</v>
      </c>
      <c r="J34" s="35">
        <f t="shared" si="4"/>
        <v>7</v>
      </c>
      <c r="K34" s="172">
        <f t="shared" si="5"/>
        <v>0.56000000000000005</v>
      </c>
      <c r="L34"/>
    </row>
    <row r="35" spans="2:12" ht="17" thickBot="1" x14ac:dyDescent="0.25">
      <c r="B35" s="161" t="s">
        <v>7</v>
      </c>
      <c r="C35" s="43">
        <v>137</v>
      </c>
      <c r="D35" s="25">
        <v>13</v>
      </c>
      <c r="E35" s="25">
        <v>38</v>
      </c>
      <c r="F35" s="152">
        <f>$D35/($E$3*$C35)</f>
        <v>1.1391417881021022</v>
      </c>
      <c r="G35" s="163" t="str">
        <f t="shared" si="2"/>
        <v>😃</v>
      </c>
      <c r="H35" s="152">
        <f t="shared" si="0"/>
        <v>0.27737226277372262</v>
      </c>
      <c r="I35" s="165" t="str">
        <f t="shared" si="3"/>
        <v>😃</v>
      </c>
      <c r="J35" s="36">
        <f t="shared" si="4"/>
        <v>99</v>
      </c>
      <c r="K35" s="173">
        <f t="shared" si="5"/>
        <v>16.079999999999998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93" priority="9" operator="containsText" text="▼">
      <formula>NOT(ISERROR(SEARCH("▼",F38)))</formula>
    </cfRule>
  </conditionalFormatting>
  <conditionalFormatting sqref="F9:F35">
    <cfRule type="cellIs" dxfId="92" priority="5" operator="greaterThan">
      <formula>1</formula>
    </cfRule>
  </conditionalFormatting>
  <conditionalFormatting sqref="H9:H35">
    <cfRule type="cellIs" dxfId="91" priority="4" operator="greaterThanOrEqual">
      <formula>$E$4</formula>
    </cfRule>
  </conditionalFormatting>
  <conditionalFormatting sqref="K9:K35">
    <cfRule type="cellIs" dxfId="90" priority="3" operator="greaterThanOrEqual">
      <formula>0</formula>
    </cfRule>
  </conditionalFormatting>
  <conditionalFormatting sqref="G38:G48">
    <cfRule type="cellIs" dxfId="89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L82"/>
  <sheetViews>
    <sheetView topLeftCell="A10" workbookViewId="0">
      <selection activeCell="N31" sqref="N31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27" t="s">
        <v>46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43">
        <v>280</v>
      </c>
      <c r="D9" s="25">
        <v>25</v>
      </c>
      <c r="E9" s="25">
        <v>47</v>
      </c>
      <c r="F9" s="148">
        <f>$D9/($E$3*$C9)</f>
        <v>1.0718573143543133</v>
      </c>
      <c r="G9" s="155" t="str">
        <f>IF($F9&gt;=100%,$I$3,IF($F9&gt;=90%,$I$4,$I$5))</f>
        <v>😃</v>
      </c>
      <c r="H9" s="148">
        <f t="shared" ref="H9:H35" si="0">$E9/$C9</f>
        <v>0.16785714285714284</v>
      </c>
      <c r="I9" s="154" t="str">
        <f>IF($H9&gt;=$E$4,$I$3,IF($H9&gt;$E$4*0.9,$I$4,$I$5))</f>
        <v>😃</v>
      </c>
      <c r="J9" s="34">
        <f>$C9-$E9</f>
        <v>233</v>
      </c>
      <c r="K9" s="171">
        <f>$E9-$E$4*$C9</f>
        <v>2.1999999999999957</v>
      </c>
      <c r="L9"/>
    </row>
    <row r="10" spans="1:12" ht="17" thickBot="1" x14ac:dyDescent="0.25">
      <c r="B10" s="157" t="s">
        <v>70</v>
      </c>
      <c r="C10" s="43">
        <v>115</v>
      </c>
      <c r="D10" s="25">
        <v>9</v>
      </c>
      <c r="E10" s="25">
        <v>19</v>
      </c>
      <c r="F10" s="150">
        <f t="shared" ref="F10:F34" si="1">$D10/($E$3*$C10)</f>
        <v>0.93950623727751981</v>
      </c>
      <c r="G10" s="16" t="str">
        <f t="shared" ref="G10:G35" si="2">IF($F10&gt;=100%,$I$3,IF($F10&gt;=90%,$I$4,$I$5))</f>
        <v>😐</v>
      </c>
      <c r="H10" s="150">
        <f t="shared" si="0"/>
        <v>0.16521739130434782</v>
      </c>
      <c r="I10" s="144" t="str">
        <f t="shared" ref="I10:I35" si="3">IF($H10&gt;=$E$4,$I$3,IF($H10&gt;$E$4*0.9,$I$4,$I$5))</f>
        <v>😃</v>
      </c>
      <c r="J10" s="35">
        <f t="shared" ref="J10:J35" si="4">$C10-$E10</f>
        <v>96</v>
      </c>
      <c r="K10" s="172">
        <f t="shared" ref="K10:K35" si="5">$E10-$E$4*$C10</f>
        <v>0.59999999999999787</v>
      </c>
      <c r="L10"/>
    </row>
    <row r="11" spans="1:12" ht="17" thickBot="1" x14ac:dyDescent="0.25">
      <c r="B11" s="62" t="s">
        <v>69</v>
      </c>
      <c r="C11" s="43">
        <v>19</v>
      </c>
      <c r="D11" s="25">
        <v>4</v>
      </c>
      <c r="E11" s="25">
        <v>6</v>
      </c>
      <c r="F11" s="150">
        <f t="shared" si="1"/>
        <v>2.5273267201617489</v>
      </c>
      <c r="G11" s="16" t="str">
        <f t="shared" si="2"/>
        <v>😃</v>
      </c>
      <c r="H11" s="150">
        <f t="shared" si="0"/>
        <v>0.31578947368421051</v>
      </c>
      <c r="I11" s="144" t="str">
        <f t="shared" si="3"/>
        <v>😃</v>
      </c>
      <c r="J11" s="35">
        <f t="shared" si="4"/>
        <v>13</v>
      </c>
      <c r="K11" s="172">
        <f t="shared" si="5"/>
        <v>2.96</v>
      </c>
      <c r="L11"/>
    </row>
    <row r="12" spans="1:12" ht="17" thickBot="1" x14ac:dyDescent="0.25">
      <c r="B12" s="63" t="s">
        <v>68</v>
      </c>
      <c r="C12" s="61">
        <f>C9-C11</f>
        <v>261</v>
      </c>
      <c r="D12" s="64">
        <f>D9-D11</f>
        <v>21</v>
      </c>
      <c r="E12" s="64">
        <f>E9-E11</f>
        <v>41</v>
      </c>
      <c r="F12" s="150">
        <f t="shared" si="1"/>
        <v>0.96590360282043852</v>
      </c>
      <c r="G12" s="16" t="str">
        <f t="shared" si="2"/>
        <v>😐</v>
      </c>
      <c r="H12" s="150">
        <f t="shared" si="0"/>
        <v>0.15708812260536398</v>
      </c>
      <c r="I12" s="144" t="str">
        <f t="shared" si="3"/>
        <v>😐</v>
      </c>
      <c r="J12" s="35">
        <f t="shared" si="4"/>
        <v>220</v>
      </c>
      <c r="K12" s="172">
        <f t="shared" si="5"/>
        <v>-0.75999999999999801</v>
      </c>
      <c r="L12"/>
    </row>
    <row r="13" spans="1:12" ht="17" thickBot="1" x14ac:dyDescent="0.25">
      <c r="B13" s="31" t="s">
        <v>19</v>
      </c>
      <c r="C13" s="43">
        <v>1445</v>
      </c>
      <c r="D13" s="25">
        <v>98</v>
      </c>
      <c r="E13" s="25">
        <v>552</v>
      </c>
      <c r="F13" s="150">
        <f t="shared" si="1"/>
        <v>0.81416649704864652</v>
      </c>
      <c r="G13" s="16" t="str">
        <f t="shared" si="2"/>
        <v>😶</v>
      </c>
      <c r="H13" s="150">
        <f t="shared" si="0"/>
        <v>0.38200692041522494</v>
      </c>
      <c r="I13" s="144" t="str">
        <f t="shared" si="3"/>
        <v>😃</v>
      </c>
      <c r="J13" s="35">
        <f t="shared" si="4"/>
        <v>893</v>
      </c>
      <c r="K13" s="172">
        <f t="shared" si="5"/>
        <v>320.79999999999995</v>
      </c>
      <c r="L13"/>
    </row>
    <row r="14" spans="1:12" ht="17" thickBot="1" x14ac:dyDescent="0.25">
      <c r="B14" s="31" t="s">
        <v>20</v>
      </c>
      <c r="C14" s="43">
        <v>148</v>
      </c>
      <c r="D14" s="25">
        <v>-21</v>
      </c>
      <c r="E14" s="25">
        <v>-90</v>
      </c>
      <c r="F14" s="150">
        <f t="shared" si="1"/>
        <v>-1.7033840563252327</v>
      </c>
      <c r="G14" s="16" t="str">
        <f t="shared" si="2"/>
        <v>😶</v>
      </c>
      <c r="H14" s="150">
        <f t="shared" si="0"/>
        <v>-0.60810810810810811</v>
      </c>
      <c r="I14" s="144" t="str">
        <f t="shared" si="3"/>
        <v>😶</v>
      </c>
      <c r="J14" s="35">
        <f t="shared" si="4"/>
        <v>238</v>
      </c>
      <c r="K14" s="172">
        <f t="shared" si="5"/>
        <v>-113.68</v>
      </c>
      <c r="L14"/>
    </row>
    <row r="15" spans="1:12" ht="17" thickBot="1" x14ac:dyDescent="0.25">
      <c r="B15" s="31" t="s">
        <v>21</v>
      </c>
      <c r="C15" s="43">
        <v>155</v>
      </c>
      <c r="D15" s="25">
        <v>-6</v>
      </c>
      <c r="E15" s="25">
        <v>-7</v>
      </c>
      <c r="F15" s="150">
        <f t="shared" si="1"/>
        <v>-0.46470200983619253</v>
      </c>
      <c r="G15" s="16" t="str">
        <f t="shared" si="2"/>
        <v>😶</v>
      </c>
      <c r="H15" s="150">
        <f t="shared" si="0"/>
        <v>-4.5161290322580643E-2</v>
      </c>
      <c r="I15" s="144" t="str">
        <f t="shared" si="3"/>
        <v>😶</v>
      </c>
      <c r="J15" s="35">
        <f t="shared" si="4"/>
        <v>162</v>
      </c>
      <c r="K15" s="172">
        <f t="shared" si="5"/>
        <v>-31.8</v>
      </c>
      <c r="L15"/>
    </row>
    <row r="16" spans="1:12" ht="17" thickBot="1" x14ac:dyDescent="0.25">
      <c r="B16" s="158" t="s">
        <v>22</v>
      </c>
      <c r="C16" s="43">
        <v>1748</v>
      </c>
      <c r="D16" s="25">
        <v>71</v>
      </c>
      <c r="E16" s="25">
        <v>456</v>
      </c>
      <c r="F16" s="150">
        <f t="shared" si="1"/>
        <v>0.48760923133555484</v>
      </c>
      <c r="G16" s="162" t="str">
        <f t="shared" si="2"/>
        <v>😶</v>
      </c>
      <c r="H16" s="150">
        <f t="shared" si="0"/>
        <v>0.2608695652173913</v>
      </c>
      <c r="I16" s="164" t="str">
        <f t="shared" si="3"/>
        <v>😃</v>
      </c>
      <c r="J16" s="35">
        <f t="shared" si="4"/>
        <v>1292</v>
      </c>
      <c r="K16" s="172">
        <f t="shared" si="5"/>
        <v>176.32</v>
      </c>
      <c r="L16"/>
    </row>
    <row r="17" spans="1:12" ht="17" thickBot="1" x14ac:dyDescent="0.25">
      <c r="B17" s="31" t="s">
        <v>23</v>
      </c>
      <c r="C17" s="43">
        <v>45</v>
      </c>
      <c r="D17" s="25">
        <v>4</v>
      </c>
      <c r="E17" s="25">
        <v>7</v>
      </c>
      <c r="F17" s="150">
        <f t="shared" si="1"/>
        <v>1.0670935040682941</v>
      </c>
      <c r="G17" s="16" t="str">
        <f t="shared" si="2"/>
        <v>😃</v>
      </c>
      <c r="H17" s="150">
        <f t="shared" si="0"/>
        <v>0.15555555555555556</v>
      </c>
      <c r="I17" s="144" t="str">
        <f t="shared" si="3"/>
        <v>😐</v>
      </c>
      <c r="J17" s="35">
        <f t="shared" si="4"/>
        <v>38</v>
      </c>
      <c r="K17" s="172">
        <f t="shared" si="5"/>
        <v>-0.20000000000000018</v>
      </c>
      <c r="L17"/>
    </row>
    <row r="18" spans="1:12" ht="17" thickBot="1" x14ac:dyDescent="0.25">
      <c r="B18" s="31" t="s">
        <v>0</v>
      </c>
      <c r="C18" s="43">
        <v>33</v>
      </c>
      <c r="D18" s="25">
        <v>1</v>
      </c>
      <c r="E18" s="25">
        <v>4</v>
      </c>
      <c r="F18" s="150">
        <f t="shared" si="1"/>
        <v>0.36378187638691839</v>
      </c>
      <c r="G18" s="16" t="str">
        <f t="shared" si="2"/>
        <v>😶</v>
      </c>
      <c r="H18" s="150">
        <f t="shared" si="0"/>
        <v>0.12121212121212122</v>
      </c>
      <c r="I18" s="144" t="str">
        <f t="shared" si="3"/>
        <v>😶</v>
      </c>
      <c r="J18" s="35">
        <f t="shared" si="4"/>
        <v>29</v>
      </c>
      <c r="K18" s="172">
        <f t="shared" si="5"/>
        <v>-1.2800000000000002</v>
      </c>
      <c r="L18"/>
    </row>
    <row r="19" spans="1:12" ht="17" thickBot="1" x14ac:dyDescent="0.25">
      <c r="B19" s="31" t="s">
        <v>1</v>
      </c>
      <c r="C19" s="43">
        <v>121</v>
      </c>
      <c r="D19" s="25">
        <v>7</v>
      </c>
      <c r="E19" s="25">
        <v>17</v>
      </c>
      <c r="F19" s="150">
        <f t="shared" si="1"/>
        <v>0.69449267310229879</v>
      </c>
      <c r="G19" s="16" t="str">
        <f t="shared" si="2"/>
        <v>😶</v>
      </c>
      <c r="H19" s="150">
        <f t="shared" si="0"/>
        <v>0.14049586776859505</v>
      </c>
      <c r="I19" s="144" t="str">
        <f t="shared" si="3"/>
        <v>😶</v>
      </c>
      <c r="J19" s="35">
        <f t="shared" si="4"/>
        <v>104</v>
      </c>
      <c r="K19" s="172">
        <f t="shared" si="5"/>
        <v>-2.3599999999999994</v>
      </c>
      <c r="L19"/>
    </row>
    <row r="20" spans="1:12" ht="17" thickBot="1" x14ac:dyDescent="0.25">
      <c r="B20" s="158" t="s">
        <v>2</v>
      </c>
      <c r="C20" s="43">
        <v>57</v>
      </c>
      <c r="D20" s="25">
        <v>5</v>
      </c>
      <c r="E20" s="25">
        <v>10</v>
      </c>
      <c r="F20" s="150">
        <f t="shared" si="1"/>
        <v>1.0530528000673953</v>
      </c>
      <c r="G20" s="162" t="str">
        <f t="shared" si="2"/>
        <v>😃</v>
      </c>
      <c r="H20" s="150">
        <f t="shared" si="0"/>
        <v>0.17543859649122806</v>
      </c>
      <c r="I20" s="164" t="str">
        <f t="shared" si="3"/>
        <v>😃</v>
      </c>
      <c r="J20" s="35">
        <f t="shared" si="4"/>
        <v>47</v>
      </c>
      <c r="K20" s="172">
        <f t="shared" si="5"/>
        <v>0.87999999999999901</v>
      </c>
      <c r="L20"/>
    </row>
    <row r="21" spans="1:12" ht="17" thickBot="1" x14ac:dyDescent="0.25">
      <c r="B21" s="48" t="s">
        <v>3</v>
      </c>
      <c r="C21" s="43">
        <v>67</v>
      </c>
      <c r="D21" s="25">
        <v>5</v>
      </c>
      <c r="E21" s="25">
        <v>12</v>
      </c>
      <c r="F21" s="150">
        <f t="shared" si="1"/>
        <v>0.89588074035584375</v>
      </c>
      <c r="G21" s="16" t="str">
        <f t="shared" si="2"/>
        <v>😶</v>
      </c>
      <c r="H21" s="150">
        <f t="shared" si="0"/>
        <v>0.17910447761194029</v>
      </c>
      <c r="I21" s="144" t="str">
        <f t="shared" si="3"/>
        <v>😃</v>
      </c>
      <c r="J21" s="35">
        <f t="shared" si="4"/>
        <v>55</v>
      </c>
      <c r="K21" s="172">
        <f t="shared" si="5"/>
        <v>1.2799999999999994</v>
      </c>
      <c r="L21"/>
    </row>
    <row r="22" spans="1:12" ht="17" thickBot="1" x14ac:dyDescent="0.25">
      <c r="B22" s="159" t="s">
        <v>24</v>
      </c>
      <c r="C22" s="43">
        <v>1148</v>
      </c>
      <c r="D22" s="25">
        <v>262</v>
      </c>
      <c r="E22" s="25">
        <v>280</v>
      </c>
      <c r="F22" s="150">
        <f t="shared" si="1"/>
        <v>2.7397718669349271</v>
      </c>
      <c r="G22" s="162" t="str">
        <f t="shared" si="2"/>
        <v>😃</v>
      </c>
      <c r="H22" s="150">
        <f t="shared" si="0"/>
        <v>0.24390243902439024</v>
      </c>
      <c r="I22" s="164" t="str">
        <f t="shared" si="3"/>
        <v>😃</v>
      </c>
      <c r="J22" s="35">
        <f t="shared" si="4"/>
        <v>868</v>
      </c>
      <c r="K22" s="172">
        <f t="shared" si="5"/>
        <v>96.32</v>
      </c>
      <c r="L22"/>
    </row>
    <row r="23" spans="1:12" ht="17" thickBot="1" x14ac:dyDescent="0.25">
      <c r="B23" s="158" t="s">
        <v>25</v>
      </c>
      <c r="C23" s="43">
        <v>147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147</v>
      </c>
      <c r="K23" s="172">
        <f t="shared" si="5"/>
        <v>-23.52</v>
      </c>
      <c r="L23"/>
    </row>
    <row r="24" spans="1:12" ht="17" thickBot="1" x14ac:dyDescent="0.25">
      <c r="B24" s="40" t="s">
        <v>26</v>
      </c>
      <c r="C24" s="43">
        <v>77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77</v>
      </c>
      <c r="K24" s="172">
        <f t="shared" si="5"/>
        <v>-12.32</v>
      </c>
      <c r="L24"/>
    </row>
    <row r="25" spans="1:12" ht="17" thickBot="1" x14ac:dyDescent="0.25">
      <c r="B25" s="30" t="s">
        <v>27</v>
      </c>
      <c r="C25" s="43">
        <v>1295</v>
      </c>
      <c r="D25" s="25">
        <v>63</v>
      </c>
      <c r="E25" s="25">
        <v>162</v>
      </c>
      <c r="F25" s="150">
        <f t="shared" si="1"/>
        <v>0.58401739074007986</v>
      </c>
      <c r="G25" s="16" t="str">
        <f t="shared" si="2"/>
        <v>😶</v>
      </c>
      <c r="H25" s="150">
        <f t="shared" si="0"/>
        <v>0.12509652509652511</v>
      </c>
      <c r="I25" s="144" t="str">
        <f t="shared" si="3"/>
        <v>😶</v>
      </c>
      <c r="J25" s="35">
        <f t="shared" si="4"/>
        <v>1133</v>
      </c>
      <c r="K25" s="172">
        <f t="shared" si="5"/>
        <v>-45.200000000000017</v>
      </c>
      <c r="L25"/>
    </row>
    <row r="26" spans="1:12" ht="17" thickBot="1" x14ac:dyDescent="0.25">
      <c r="A26" s="4"/>
      <c r="B26" s="31" t="s">
        <v>28</v>
      </c>
      <c r="C26" s="43">
        <v>242</v>
      </c>
      <c r="D26" s="25">
        <v>17</v>
      </c>
      <c r="E26" s="25">
        <v>30</v>
      </c>
      <c r="F26" s="150">
        <f t="shared" si="1"/>
        <v>0.84331253162421993</v>
      </c>
      <c r="G26" s="16" t="str">
        <f t="shared" si="2"/>
        <v>😶</v>
      </c>
      <c r="H26" s="150">
        <f t="shared" si="0"/>
        <v>0.12396694214876033</v>
      </c>
      <c r="I26" s="144" t="str">
        <f t="shared" si="3"/>
        <v>😶</v>
      </c>
      <c r="J26" s="35">
        <f t="shared" si="4"/>
        <v>212</v>
      </c>
      <c r="K26" s="172">
        <f t="shared" si="5"/>
        <v>-8.7199999999999989</v>
      </c>
      <c r="L26" s="6"/>
    </row>
    <row r="27" spans="1:12" ht="17" thickBot="1" x14ac:dyDescent="0.25">
      <c r="B27" s="158" t="s">
        <v>30</v>
      </c>
      <c r="C27" s="43">
        <v>1537</v>
      </c>
      <c r="D27" s="25">
        <v>79</v>
      </c>
      <c r="E27" s="25">
        <v>192</v>
      </c>
      <c r="F27" s="150">
        <f t="shared" si="1"/>
        <v>0.61703275975321825</v>
      </c>
      <c r="G27" s="162" t="str">
        <f t="shared" si="2"/>
        <v>😶</v>
      </c>
      <c r="H27" s="150">
        <f t="shared" si="0"/>
        <v>0.12491867273910215</v>
      </c>
      <c r="I27" s="164" t="str">
        <f t="shared" si="3"/>
        <v>😶</v>
      </c>
      <c r="J27" s="35">
        <f t="shared" si="4"/>
        <v>1345</v>
      </c>
      <c r="K27" s="172">
        <f t="shared" si="5"/>
        <v>-53.920000000000016</v>
      </c>
      <c r="L27"/>
    </row>
    <row r="28" spans="1:12" ht="17" thickBot="1" x14ac:dyDescent="0.25">
      <c r="B28" s="31" t="s">
        <v>29</v>
      </c>
      <c r="C28" s="43">
        <v>10816</v>
      </c>
      <c r="D28" s="25">
        <v>1689</v>
      </c>
      <c r="E28" s="25">
        <v>2717</v>
      </c>
      <c r="F28" s="150">
        <f t="shared" si="1"/>
        <v>1.8746403886998586</v>
      </c>
      <c r="G28" s="16" t="str">
        <f t="shared" si="2"/>
        <v>😃</v>
      </c>
      <c r="H28" s="150">
        <f t="shared" si="0"/>
        <v>0.25120192307692307</v>
      </c>
      <c r="I28" s="144" t="str">
        <f t="shared" si="3"/>
        <v>😃</v>
      </c>
      <c r="J28" s="35">
        <f t="shared" si="4"/>
        <v>8099</v>
      </c>
      <c r="K28" s="172">
        <f t="shared" si="5"/>
        <v>986.44</v>
      </c>
      <c r="L28"/>
    </row>
    <row r="29" spans="1:12" ht="17" thickBot="1" x14ac:dyDescent="0.25">
      <c r="B29" s="158" t="s">
        <v>31</v>
      </c>
      <c r="C29" s="43">
        <v>910</v>
      </c>
      <c r="D29" s="25">
        <v>10</v>
      </c>
      <c r="E29" s="25">
        <v>10</v>
      </c>
      <c r="F29" s="150">
        <f t="shared" si="1"/>
        <v>0.13192090022822317</v>
      </c>
      <c r="G29" s="162" t="str">
        <f t="shared" si="2"/>
        <v>😶</v>
      </c>
      <c r="H29" s="150">
        <f t="shared" si="0"/>
        <v>1.098901098901099E-2</v>
      </c>
      <c r="I29" s="164" t="str">
        <f t="shared" si="3"/>
        <v>😶</v>
      </c>
      <c r="J29" s="35">
        <f t="shared" si="4"/>
        <v>900</v>
      </c>
      <c r="K29" s="172">
        <f t="shared" si="5"/>
        <v>-135.6</v>
      </c>
      <c r="L29"/>
    </row>
    <row r="30" spans="1:12" ht="17" thickBot="1" x14ac:dyDescent="0.25">
      <c r="B30" s="160" t="s">
        <v>32</v>
      </c>
      <c r="C30" s="43">
        <v>84</v>
      </c>
      <c r="D30" s="25">
        <v>0</v>
      </c>
      <c r="E30" s="25">
        <v>0</v>
      </c>
      <c r="F30" s="150">
        <f t="shared" si="1"/>
        <v>0</v>
      </c>
      <c r="G30" s="162" t="str">
        <f t="shared" si="2"/>
        <v>😶</v>
      </c>
      <c r="H30" s="150">
        <f t="shared" si="0"/>
        <v>0</v>
      </c>
      <c r="I30" s="164" t="str">
        <f t="shared" si="3"/>
        <v>😶</v>
      </c>
      <c r="J30" s="35">
        <f t="shared" si="4"/>
        <v>84</v>
      </c>
      <c r="K30" s="172">
        <f t="shared" si="5"/>
        <v>-13.44</v>
      </c>
      <c r="L30"/>
    </row>
    <row r="31" spans="1:12" ht="17" thickBot="1" x14ac:dyDescent="0.25">
      <c r="B31" s="159" t="s">
        <v>4</v>
      </c>
      <c r="C31" s="43">
        <v>161</v>
      </c>
      <c r="D31" s="25">
        <v>28</v>
      </c>
      <c r="E31" s="25">
        <v>38</v>
      </c>
      <c r="F31" s="150">
        <f t="shared" si="1"/>
        <v>2.0877916383944881</v>
      </c>
      <c r="G31" s="162" t="str">
        <f t="shared" si="2"/>
        <v>😃</v>
      </c>
      <c r="H31" s="150">
        <f t="shared" si="0"/>
        <v>0.2360248447204969</v>
      </c>
      <c r="I31" s="164" t="str">
        <f t="shared" si="3"/>
        <v>😃</v>
      </c>
      <c r="J31" s="35">
        <f t="shared" si="4"/>
        <v>123</v>
      </c>
      <c r="K31" s="172">
        <f t="shared" si="5"/>
        <v>12.239999999999998</v>
      </c>
      <c r="L31"/>
    </row>
    <row r="32" spans="1:12" ht="17" thickBot="1" x14ac:dyDescent="0.25">
      <c r="B32" s="158" t="s">
        <v>5</v>
      </c>
      <c r="C32" s="43">
        <v>112</v>
      </c>
      <c r="D32" s="25">
        <v>9</v>
      </c>
      <c r="E32" s="25">
        <v>20</v>
      </c>
      <c r="F32" s="150">
        <f t="shared" si="1"/>
        <v>0.96467158291888189</v>
      </c>
      <c r="G32" s="162" t="str">
        <f t="shared" si="2"/>
        <v>😐</v>
      </c>
      <c r="H32" s="150">
        <f t="shared" si="0"/>
        <v>0.17857142857142858</v>
      </c>
      <c r="I32" s="164" t="str">
        <f t="shared" si="3"/>
        <v>😃</v>
      </c>
      <c r="J32" s="35">
        <f t="shared" si="4"/>
        <v>92</v>
      </c>
      <c r="K32" s="172">
        <f t="shared" si="5"/>
        <v>2.0799999999999983</v>
      </c>
      <c r="L32"/>
    </row>
    <row r="33" spans="2:12" ht="17" thickBot="1" x14ac:dyDescent="0.25">
      <c r="B33" s="158" t="s">
        <v>6</v>
      </c>
      <c r="C33" s="43">
        <v>29</v>
      </c>
      <c r="D33" s="25">
        <v>4</v>
      </c>
      <c r="E33" s="25">
        <v>9</v>
      </c>
      <c r="F33" s="150">
        <f t="shared" si="1"/>
        <v>1.6558347476921802</v>
      </c>
      <c r="G33" s="162" t="str">
        <f t="shared" si="2"/>
        <v>😃</v>
      </c>
      <c r="H33" s="150">
        <f t="shared" si="0"/>
        <v>0.31034482758620691</v>
      </c>
      <c r="I33" s="164" t="str">
        <f t="shared" si="3"/>
        <v>😃</v>
      </c>
      <c r="J33" s="35">
        <f t="shared" si="4"/>
        <v>20</v>
      </c>
      <c r="K33" s="172">
        <f t="shared" si="5"/>
        <v>4.3600000000000003</v>
      </c>
      <c r="L33"/>
    </row>
    <row r="34" spans="2:12" ht="17" thickBot="1" x14ac:dyDescent="0.25">
      <c r="B34" s="158" t="s">
        <v>8</v>
      </c>
      <c r="C34" s="43">
        <v>8</v>
      </c>
      <c r="D34" s="25">
        <v>0</v>
      </c>
      <c r="E34" s="25">
        <v>3</v>
      </c>
      <c r="F34" s="150">
        <f t="shared" si="1"/>
        <v>0</v>
      </c>
      <c r="G34" s="162" t="str">
        <f t="shared" si="2"/>
        <v>😶</v>
      </c>
      <c r="H34" s="150">
        <f t="shared" si="0"/>
        <v>0.375</v>
      </c>
      <c r="I34" s="164" t="str">
        <f t="shared" si="3"/>
        <v>😃</v>
      </c>
      <c r="J34" s="35">
        <f t="shared" si="4"/>
        <v>5</v>
      </c>
      <c r="K34" s="172">
        <f t="shared" si="5"/>
        <v>1.72</v>
      </c>
      <c r="L34"/>
    </row>
    <row r="35" spans="2:12" ht="17" thickBot="1" x14ac:dyDescent="0.25">
      <c r="B35" s="161" t="s">
        <v>7</v>
      </c>
      <c r="C35" s="43">
        <v>123</v>
      </c>
      <c r="D35" s="25">
        <v>12</v>
      </c>
      <c r="E35" s="25">
        <v>32</v>
      </c>
      <c r="F35" s="152">
        <f>$D35/($E$3*$C35)</f>
        <v>1.1712001873920299</v>
      </c>
      <c r="G35" s="163" t="str">
        <f t="shared" si="2"/>
        <v>😃</v>
      </c>
      <c r="H35" s="152">
        <f t="shared" si="0"/>
        <v>0.26016260162601629</v>
      </c>
      <c r="I35" s="165" t="str">
        <f t="shared" si="3"/>
        <v>😃</v>
      </c>
      <c r="J35" s="36">
        <f t="shared" si="4"/>
        <v>91</v>
      </c>
      <c r="K35" s="173">
        <f t="shared" si="5"/>
        <v>12.32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5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6" t="str">
        <f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ref="F39:F48" si="6">IF($D39&gt;=$E39,"▲","▼")</f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8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50</v>
      </c>
      <c r="E44" s="55">
        <v>20</v>
      </c>
      <c r="F44" s="58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 t="shared" si="6"/>
        <v>▲</v>
      </c>
      <c r="G46" s="212">
        <f t="shared" si="7"/>
        <v>45</v>
      </c>
      <c r="H46" s="213" t="str">
        <f t="shared" si="8"/>
        <v>😃</v>
      </c>
    </row>
    <row r="47" spans="2:12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6"/>
        <v>▲</v>
      </c>
      <c r="G47" s="212">
        <f t="shared" si="7"/>
        <v>-40</v>
      </c>
      <c r="H47" s="213" t="str">
        <f t="shared" si="8"/>
        <v>😶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59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38:F48">
    <cfRule type="containsText" dxfId="88" priority="9" operator="containsText" text="▼">
      <formula>NOT(ISERROR(SEARCH("▼",F38)))</formula>
    </cfRule>
  </conditionalFormatting>
  <conditionalFormatting sqref="F9:F35">
    <cfRule type="cellIs" dxfId="87" priority="5" operator="greaterThan">
      <formula>1</formula>
    </cfRule>
  </conditionalFormatting>
  <conditionalFormatting sqref="H9:H35">
    <cfRule type="cellIs" dxfId="86" priority="4" operator="greaterThanOrEqual">
      <formula>$E$4</formula>
    </cfRule>
  </conditionalFormatting>
  <conditionalFormatting sqref="K9:K35">
    <cfRule type="cellIs" dxfId="85" priority="3" operator="greaterThanOrEqual">
      <formula>0</formula>
    </cfRule>
  </conditionalFormatting>
  <conditionalFormatting sqref="G38:G48">
    <cfRule type="cellIs" dxfId="84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L116"/>
  <sheetViews>
    <sheetView workbookViewId="0">
      <selection activeCell="O36" sqref="O36"/>
    </sheetView>
  </sheetViews>
  <sheetFormatPr baseColWidth="10" defaultRowHeight="16" x14ac:dyDescent="0.2"/>
  <cols>
    <col min="1" max="1" width="2" style="3" customWidth="1"/>
    <col min="2" max="2" width="39.6640625" style="10" customWidth="1"/>
    <col min="3" max="3" width="6.83203125" style="4" customWidth="1"/>
    <col min="4" max="12" width="6.83203125" style="2" customWidth="1"/>
  </cols>
  <sheetData>
    <row r="1" spans="1:12" ht="17" thickBot="1" x14ac:dyDescent="0.25"/>
    <row r="2" spans="1:12" ht="18" customHeight="1" thickBot="1" x14ac:dyDescent="0.25">
      <c r="I2" s="135" t="s">
        <v>42</v>
      </c>
      <c r="J2" s="136"/>
      <c r="K2" s="136"/>
      <c r="L2" s="137"/>
    </row>
    <row r="3" spans="1:12" ht="18" customHeight="1" thickBot="1" x14ac:dyDescent="0.25">
      <c r="B3" s="28" t="s">
        <v>38</v>
      </c>
      <c r="C3" s="219" t="s">
        <v>37</v>
      </c>
      <c r="D3" s="220"/>
      <c r="E3" s="33">
        <f>'0532'!$E$3</f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18" customHeight="1" thickBot="1" x14ac:dyDescent="0.25">
      <c r="B4" s="27" t="s">
        <v>39</v>
      </c>
      <c r="C4" s="221" t="s">
        <v>44</v>
      </c>
      <c r="D4" s="222"/>
      <c r="E4" s="33">
        <f>'0532'!$E$4</f>
        <v>0.16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8" customHeight="1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5" customHeight="1" thickBot="1" x14ac:dyDescent="0.25">
      <c r="B6" s="82"/>
      <c r="C6" s="11"/>
      <c r="E6" s="18"/>
      <c r="G6" s="20"/>
    </row>
    <row r="7" spans="1:12" ht="15" customHeight="1" thickBot="1" x14ac:dyDescent="0.25">
      <c r="B7" s="82"/>
      <c r="C7" s="42"/>
      <c r="D7" s="21" t="s">
        <v>10</v>
      </c>
      <c r="E7" s="24"/>
      <c r="G7" s="20"/>
    </row>
    <row r="8" spans="1:12" s="7" customFormat="1" ht="37" customHeight="1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</row>
    <row r="9" spans="1:12" ht="15" customHeight="1" thickTop="1" thickBot="1" x14ac:dyDescent="0.25">
      <c r="B9" s="156" t="s">
        <v>63</v>
      </c>
      <c r="C9" s="43">
        <v>276</v>
      </c>
      <c r="D9" s="25">
        <v>37</v>
      </c>
      <c r="E9" s="25">
        <v>74</v>
      </c>
      <c r="F9" s="148">
        <f>$D9/($E$3*$C9)</f>
        <v>1.6093393879290847</v>
      </c>
      <c r="G9" s="155" t="str">
        <f>IF($F9&gt;=100%,$I$3,IF($F9&gt;=90%,$I$4,$I$5))</f>
        <v>😃</v>
      </c>
      <c r="H9" s="148">
        <f t="shared" ref="H9:H35" si="0">$E9/$C9</f>
        <v>0.26811594202898553</v>
      </c>
      <c r="I9" s="154" t="str">
        <f>IF($H9&gt;=$E$4,$I$3,IF($H9&gt;$E$4*0.9,$I$4,$I$5))</f>
        <v>😃</v>
      </c>
      <c r="J9" s="34">
        <f>$C9-$E9</f>
        <v>202</v>
      </c>
      <c r="K9" s="171">
        <f>$E9-$E$4*$C9</f>
        <v>29.839999999999996</v>
      </c>
      <c r="L9"/>
    </row>
    <row r="10" spans="1:12" ht="15" customHeight="1" thickBot="1" x14ac:dyDescent="0.25">
      <c r="B10" s="157" t="s">
        <v>70</v>
      </c>
      <c r="C10" s="43">
        <v>113</v>
      </c>
      <c r="D10" s="25">
        <v>31</v>
      </c>
      <c r="E10" s="25">
        <v>51</v>
      </c>
      <c r="F10" s="150">
        <f t="shared" ref="F10:F34" si="1">$D10/($E$3*$C10)</f>
        <v>3.2933527393258188</v>
      </c>
      <c r="G10" s="16" t="str">
        <f t="shared" ref="G10:G35" si="2">IF($F10&gt;=100%,$I$3,IF($F10&gt;=90%,$I$4,$I$5))</f>
        <v>😃</v>
      </c>
      <c r="H10" s="150">
        <f t="shared" si="0"/>
        <v>0.45132743362831856</v>
      </c>
      <c r="I10" s="144" t="str">
        <f t="shared" ref="I10:I35" si="3">IF($H10&gt;=$E$4,$I$3,IF($H10&gt;$E$4*0.9,$I$4,$I$5))</f>
        <v>😃</v>
      </c>
      <c r="J10" s="35">
        <f t="shared" ref="J10:J35" si="4">$C10-$E10</f>
        <v>62</v>
      </c>
      <c r="K10" s="172">
        <f t="shared" ref="K10:K35" si="5">$E10-$E$4*$C10</f>
        <v>32.92</v>
      </c>
      <c r="L10"/>
    </row>
    <row r="11" spans="1:12" ht="15" customHeight="1" thickBot="1" x14ac:dyDescent="0.25">
      <c r="B11" s="62" t="s">
        <v>69</v>
      </c>
      <c r="C11" s="43">
        <v>20</v>
      </c>
      <c r="D11" s="25">
        <v>4</v>
      </c>
      <c r="E11" s="25">
        <v>9</v>
      </c>
      <c r="F11" s="150">
        <f t="shared" si="1"/>
        <v>2.4009603841536618</v>
      </c>
      <c r="G11" s="16" t="str">
        <f t="shared" si="2"/>
        <v>😃</v>
      </c>
      <c r="H11" s="150">
        <f t="shared" si="0"/>
        <v>0.45</v>
      </c>
      <c r="I11" s="144" t="str">
        <f t="shared" si="3"/>
        <v>😃</v>
      </c>
      <c r="J11" s="35">
        <f t="shared" si="4"/>
        <v>11</v>
      </c>
      <c r="K11" s="172">
        <f t="shared" si="5"/>
        <v>5.8</v>
      </c>
      <c r="L11"/>
    </row>
    <row r="12" spans="1:12" ht="15" customHeight="1" thickBot="1" x14ac:dyDescent="0.25">
      <c r="B12" s="63" t="s">
        <v>68</v>
      </c>
      <c r="C12" s="61">
        <f>C9-C11</f>
        <v>256</v>
      </c>
      <c r="D12" s="64">
        <f>D9-D11</f>
        <v>33</v>
      </c>
      <c r="E12" s="64">
        <f>E9-E11</f>
        <v>65</v>
      </c>
      <c r="F12" s="150">
        <f t="shared" si="1"/>
        <v>1.5474939975990396</v>
      </c>
      <c r="G12" s="16" t="str">
        <f t="shared" si="2"/>
        <v>😃</v>
      </c>
      <c r="H12" s="150">
        <f t="shared" si="0"/>
        <v>0.25390625</v>
      </c>
      <c r="I12" s="144" t="str">
        <f t="shared" si="3"/>
        <v>😃</v>
      </c>
      <c r="J12" s="35">
        <f t="shared" si="4"/>
        <v>191</v>
      </c>
      <c r="K12" s="172">
        <f t="shared" si="5"/>
        <v>24.04</v>
      </c>
      <c r="L12"/>
    </row>
    <row r="13" spans="1:12" ht="15" customHeight="1" thickBot="1" x14ac:dyDescent="0.25">
      <c r="B13" s="31" t="s">
        <v>19</v>
      </c>
      <c r="C13" s="43">
        <v>1428</v>
      </c>
      <c r="D13" s="25">
        <v>78</v>
      </c>
      <c r="E13" s="25">
        <v>-110</v>
      </c>
      <c r="F13" s="150">
        <f t="shared" si="1"/>
        <v>0.65572447466381512</v>
      </c>
      <c r="G13" s="16" t="str">
        <f t="shared" si="2"/>
        <v>😶</v>
      </c>
      <c r="H13" s="150">
        <f t="shared" si="0"/>
        <v>-7.7030812324929976E-2</v>
      </c>
      <c r="I13" s="144" t="str">
        <f t="shared" si="3"/>
        <v>😶</v>
      </c>
      <c r="J13" s="35">
        <f t="shared" si="4"/>
        <v>1538</v>
      </c>
      <c r="K13" s="172">
        <f t="shared" si="5"/>
        <v>-338.48</v>
      </c>
      <c r="L13"/>
    </row>
    <row r="14" spans="1:12" ht="15" customHeight="1" thickBot="1" x14ac:dyDescent="0.25">
      <c r="B14" s="31" t="s">
        <v>20</v>
      </c>
      <c r="C14" s="43">
        <v>145</v>
      </c>
      <c r="D14" s="25">
        <v>41</v>
      </c>
      <c r="E14" s="25">
        <v>-8</v>
      </c>
      <c r="F14" s="150">
        <f t="shared" si="1"/>
        <v>3.3944612327689696</v>
      </c>
      <c r="G14" s="16" t="str">
        <f t="shared" si="2"/>
        <v>😃</v>
      </c>
      <c r="H14" s="150">
        <f t="shared" si="0"/>
        <v>-5.5172413793103448E-2</v>
      </c>
      <c r="I14" s="144" t="str">
        <f t="shared" si="3"/>
        <v>😶</v>
      </c>
      <c r="J14" s="35">
        <f t="shared" si="4"/>
        <v>153</v>
      </c>
      <c r="K14" s="172">
        <f t="shared" si="5"/>
        <v>-31.2</v>
      </c>
      <c r="L14"/>
    </row>
    <row r="15" spans="1:12" ht="15" customHeight="1" thickBot="1" x14ac:dyDescent="0.25">
      <c r="B15" s="31" t="s">
        <v>21</v>
      </c>
      <c r="C15" s="43">
        <v>153</v>
      </c>
      <c r="D15" s="25">
        <v>0</v>
      </c>
      <c r="E15" s="25">
        <v>3</v>
      </c>
      <c r="F15" s="150">
        <f t="shared" si="1"/>
        <v>0</v>
      </c>
      <c r="G15" s="16" t="str">
        <f t="shared" si="2"/>
        <v>😶</v>
      </c>
      <c r="H15" s="150">
        <f t="shared" si="0"/>
        <v>1.9607843137254902E-2</v>
      </c>
      <c r="I15" s="144" t="str">
        <f t="shared" si="3"/>
        <v>😶</v>
      </c>
      <c r="J15" s="35">
        <f t="shared" si="4"/>
        <v>150</v>
      </c>
      <c r="K15" s="172">
        <f t="shared" si="5"/>
        <v>-21.48</v>
      </c>
      <c r="L15"/>
    </row>
    <row r="16" spans="1:12" ht="15" customHeight="1" thickBot="1" x14ac:dyDescent="0.25">
      <c r="B16" s="158" t="s">
        <v>22</v>
      </c>
      <c r="C16" s="43">
        <v>1727</v>
      </c>
      <c r="D16" s="25">
        <v>119</v>
      </c>
      <c r="E16" s="25">
        <v>-115</v>
      </c>
      <c r="F16" s="150">
        <f t="shared" si="1"/>
        <v>0.82719827942757873</v>
      </c>
      <c r="G16" s="162" t="str">
        <f t="shared" si="2"/>
        <v>😶</v>
      </c>
      <c r="H16" s="150">
        <f t="shared" si="0"/>
        <v>-6.6589461493920088E-2</v>
      </c>
      <c r="I16" s="164" t="str">
        <f t="shared" si="3"/>
        <v>😶</v>
      </c>
      <c r="J16" s="35">
        <f t="shared" si="4"/>
        <v>1842</v>
      </c>
      <c r="K16" s="172">
        <f t="shared" si="5"/>
        <v>-391.32</v>
      </c>
      <c r="L16"/>
    </row>
    <row r="17" spans="1:12" ht="15" customHeight="1" thickBot="1" x14ac:dyDescent="0.25">
      <c r="B17" s="31" t="s">
        <v>23</v>
      </c>
      <c r="C17" s="43">
        <v>44</v>
      </c>
      <c r="D17" s="25">
        <v>-7</v>
      </c>
      <c r="E17" s="25">
        <v>-11</v>
      </c>
      <c r="F17" s="150">
        <f t="shared" si="1"/>
        <v>-1.9098548510313216</v>
      </c>
      <c r="G17" s="16" t="str">
        <f t="shared" si="2"/>
        <v>😶</v>
      </c>
      <c r="H17" s="150">
        <f t="shared" si="0"/>
        <v>-0.25</v>
      </c>
      <c r="I17" s="144" t="str">
        <f t="shared" si="3"/>
        <v>😶</v>
      </c>
      <c r="J17" s="35">
        <f t="shared" si="4"/>
        <v>55</v>
      </c>
      <c r="K17" s="172">
        <f t="shared" si="5"/>
        <v>-18.04</v>
      </c>
      <c r="L17"/>
    </row>
    <row r="18" spans="1:12" ht="15" customHeight="1" thickBot="1" x14ac:dyDescent="0.25">
      <c r="B18" s="31" t="s">
        <v>0</v>
      </c>
      <c r="C18" s="43">
        <v>33</v>
      </c>
      <c r="D18" s="25">
        <v>8</v>
      </c>
      <c r="E18" s="25">
        <v>10</v>
      </c>
      <c r="F18" s="150">
        <f t="shared" si="1"/>
        <v>2.9102550110953471</v>
      </c>
      <c r="G18" s="16" t="str">
        <f t="shared" si="2"/>
        <v>😃</v>
      </c>
      <c r="H18" s="150">
        <f t="shared" si="0"/>
        <v>0.30303030303030304</v>
      </c>
      <c r="I18" s="144" t="str">
        <f t="shared" si="3"/>
        <v>😃</v>
      </c>
      <c r="J18" s="35">
        <f t="shared" si="4"/>
        <v>23</v>
      </c>
      <c r="K18" s="172">
        <f t="shared" si="5"/>
        <v>4.72</v>
      </c>
      <c r="L18"/>
    </row>
    <row r="19" spans="1:12" ht="15" customHeight="1" thickBot="1" x14ac:dyDescent="0.25">
      <c r="B19" s="31" t="s">
        <v>1</v>
      </c>
      <c r="C19" s="43">
        <v>119</v>
      </c>
      <c r="D19" s="25">
        <v>14</v>
      </c>
      <c r="E19" s="25">
        <v>23</v>
      </c>
      <c r="F19" s="150">
        <f t="shared" si="1"/>
        <v>1.4123296377374481</v>
      </c>
      <c r="G19" s="16" t="str">
        <f t="shared" si="2"/>
        <v>😃</v>
      </c>
      <c r="H19" s="150">
        <f t="shared" si="0"/>
        <v>0.19327731092436976</v>
      </c>
      <c r="I19" s="144" t="str">
        <f t="shared" si="3"/>
        <v>😃</v>
      </c>
      <c r="J19" s="35">
        <f t="shared" si="4"/>
        <v>96</v>
      </c>
      <c r="K19" s="172">
        <f t="shared" si="5"/>
        <v>3.9600000000000009</v>
      </c>
      <c r="L19"/>
    </row>
    <row r="20" spans="1:12" ht="15" customHeight="1" thickBot="1" x14ac:dyDescent="0.25">
      <c r="B20" s="158" t="s">
        <v>2</v>
      </c>
      <c r="C20" s="43">
        <v>57</v>
      </c>
      <c r="D20" s="25">
        <v>5</v>
      </c>
      <c r="E20" s="25">
        <v>8</v>
      </c>
      <c r="F20" s="150">
        <f t="shared" si="1"/>
        <v>1.0530528000673953</v>
      </c>
      <c r="G20" s="162" t="str">
        <f t="shared" si="2"/>
        <v>😃</v>
      </c>
      <c r="H20" s="150">
        <f t="shared" si="0"/>
        <v>0.14035087719298245</v>
      </c>
      <c r="I20" s="164" t="str">
        <f t="shared" si="3"/>
        <v>😶</v>
      </c>
      <c r="J20" s="35">
        <f t="shared" si="4"/>
        <v>49</v>
      </c>
      <c r="K20" s="172">
        <f t="shared" si="5"/>
        <v>-1.120000000000001</v>
      </c>
      <c r="L20"/>
    </row>
    <row r="21" spans="1:12" ht="15" customHeight="1" thickBot="1" x14ac:dyDescent="0.25">
      <c r="B21" s="48" t="s">
        <v>3</v>
      </c>
      <c r="C21" s="43">
        <v>66</v>
      </c>
      <c r="D21" s="25">
        <v>4</v>
      </c>
      <c r="E21" s="25">
        <v>9</v>
      </c>
      <c r="F21" s="150">
        <f t="shared" si="1"/>
        <v>0.72756375277383678</v>
      </c>
      <c r="G21" s="16" t="str">
        <f t="shared" si="2"/>
        <v>😶</v>
      </c>
      <c r="H21" s="150">
        <f t="shared" si="0"/>
        <v>0.13636363636363635</v>
      </c>
      <c r="I21" s="144" t="str">
        <f t="shared" si="3"/>
        <v>😶</v>
      </c>
      <c r="J21" s="35">
        <f t="shared" si="4"/>
        <v>57</v>
      </c>
      <c r="K21" s="172">
        <f t="shared" si="5"/>
        <v>-1.5600000000000005</v>
      </c>
      <c r="L21"/>
    </row>
    <row r="22" spans="1:12" ht="15" customHeight="1" thickBot="1" x14ac:dyDescent="0.25">
      <c r="B22" s="159" t="s">
        <v>24</v>
      </c>
      <c r="C22" s="43">
        <v>1135</v>
      </c>
      <c r="D22" s="25">
        <v>40</v>
      </c>
      <c r="E22" s="25">
        <v>93</v>
      </c>
      <c r="F22" s="150">
        <f t="shared" si="1"/>
        <v>0.42307671967465399</v>
      </c>
      <c r="G22" s="162" t="str">
        <f t="shared" si="2"/>
        <v>😶</v>
      </c>
      <c r="H22" s="150">
        <f t="shared" si="0"/>
        <v>8.1938325991189428E-2</v>
      </c>
      <c r="I22" s="164" t="str">
        <f t="shared" si="3"/>
        <v>😶</v>
      </c>
      <c r="J22" s="35">
        <f t="shared" si="4"/>
        <v>1042</v>
      </c>
      <c r="K22" s="172">
        <f t="shared" si="5"/>
        <v>-88.6</v>
      </c>
      <c r="L22"/>
    </row>
    <row r="23" spans="1:12" ht="15" customHeight="1" thickBot="1" x14ac:dyDescent="0.25">
      <c r="B23" s="158" t="s">
        <v>25</v>
      </c>
      <c r="C23" s="43">
        <v>145</v>
      </c>
      <c r="D23" s="25">
        <v>0</v>
      </c>
      <c r="E23" s="25">
        <v>0</v>
      </c>
      <c r="F23" s="150">
        <f t="shared" si="1"/>
        <v>0</v>
      </c>
      <c r="G23" s="162" t="str">
        <f t="shared" si="2"/>
        <v>😶</v>
      </c>
      <c r="H23" s="150">
        <f t="shared" si="0"/>
        <v>0</v>
      </c>
      <c r="I23" s="164" t="str">
        <f t="shared" si="3"/>
        <v>😶</v>
      </c>
      <c r="J23" s="35">
        <f t="shared" si="4"/>
        <v>145</v>
      </c>
      <c r="K23" s="172">
        <f t="shared" si="5"/>
        <v>-23.2</v>
      </c>
      <c r="L23"/>
    </row>
    <row r="24" spans="1:12" ht="15" customHeight="1" thickBot="1" x14ac:dyDescent="0.25">
      <c r="B24" s="40" t="s">
        <v>26</v>
      </c>
      <c r="C24" s="43">
        <v>76</v>
      </c>
      <c r="D24" s="25">
        <v>0</v>
      </c>
      <c r="E24" s="25">
        <v>0</v>
      </c>
      <c r="F24" s="150">
        <f t="shared" si="1"/>
        <v>0</v>
      </c>
      <c r="G24" s="16" t="str">
        <f t="shared" si="2"/>
        <v>😶</v>
      </c>
      <c r="H24" s="150">
        <f t="shared" si="0"/>
        <v>0</v>
      </c>
      <c r="I24" s="144" t="str">
        <f t="shared" si="3"/>
        <v>😶</v>
      </c>
      <c r="J24" s="35">
        <f t="shared" si="4"/>
        <v>76</v>
      </c>
      <c r="K24" s="172">
        <f t="shared" si="5"/>
        <v>-12.16</v>
      </c>
      <c r="L24"/>
    </row>
    <row r="25" spans="1:12" ht="15" customHeight="1" thickBot="1" x14ac:dyDescent="0.25">
      <c r="B25" s="30" t="s">
        <v>27</v>
      </c>
      <c r="C25" s="43">
        <v>1195</v>
      </c>
      <c r="D25" s="25">
        <v>45</v>
      </c>
      <c r="E25" s="25">
        <v>76</v>
      </c>
      <c r="F25" s="150">
        <f t="shared" si="1"/>
        <v>0.45206367065654718</v>
      </c>
      <c r="G25" s="16" t="str">
        <f t="shared" si="2"/>
        <v>😶</v>
      </c>
      <c r="H25" s="150">
        <f t="shared" si="0"/>
        <v>6.3598326359832633E-2</v>
      </c>
      <c r="I25" s="144" t="str">
        <f t="shared" si="3"/>
        <v>😶</v>
      </c>
      <c r="J25" s="35">
        <f t="shared" si="4"/>
        <v>1119</v>
      </c>
      <c r="K25" s="172">
        <f t="shared" si="5"/>
        <v>-115.20000000000002</v>
      </c>
      <c r="L25"/>
    </row>
    <row r="26" spans="1:12" s="6" customFormat="1" ht="15" customHeight="1" thickBot="1" x14ac:dyDescent="0.25">
      <c r="A26" s="4"/>
      <c r="B26" s="31" t="s">
        <v>28</v>
      </c>
      <c r="C26" s="43">
        <v>226</v>
      </c>
      <c r="D26" s="25">
        <v>8</v>
      </c>
      <c r="E26" s="25">
        <v>38</v>
      </c>
      <c r="F26" s="150">
        <f t="shared" si="1"/>
        <v>0.42494874055817017</v>
      </c>
      <c r="G26" s="16" t="str">
        <f t="shared" si="2"/>
        <v>😶</v>
      </c>
      <c r="H26" s="150">
        <f t="shared" si="0"/>
        <v>0.16814159292035399</v>
      </c>
      <c r="I26" s="144" t="str">
        <f t="shared" si="3"/>
        <v>😃</v>
      </c>
      <c r="J26" s="35">
        <f t="shared" si="4"/>
        <v>188</v>
      </c>
      <c r="K26" s="172">
        <f t="shared" si="5"/>
        <v>1.8399999999999963</v>
      </c>
    </row>
    <row r="27" spans="1:12" ht="15" customHeight="1" thickBot="1" x14ac:dyDescent="0.25">
      <c r="B27" s="158" t="s">
        <v>30</v>
      </c>
      <c r="C27" s="43">
        <v>1421</v>
      </c>
      <c r="D27" s="25">
        <v>53</v>
      </c>
      <c r="E27" s="25">
        <v>114</v>
      </c>
      <c r="F27" s="150">
        <f t="shared" si="1"/>
        <v>0.44775123279431406</v>
      </c>
      <c r="G27" s="162" t="str">
        <f t="shared" si="2"/>
        <v>😶</v>
      </c>
      <c r="H27" s="150">
        <f t="shared" si="0"/>
        <v>8.0225193525686134E-2</v>
      </c>
      <c r="I27" s="164" t="str">
        <f t="shared" si="3"/>
        <v>😶</v>
      </c>
      <c r="J27" s="35">
        <f t="shared" si="4"/>
        <v>1307</v>
      </c>
      <c r="K27" s="172">
        <f t="shared" si="5"/>
        <v>-113.36000000000001</v>
      </c>
      <c r="L27"/>
    </row>
    <row r="28" spans="1:12" ht="15" customHeight="1" thickBot="1" x14ac:dyDescent="0.25">
      <c r="B28" s="31" t="s">
        <v>29</v>
      </c>
      <c r="C28" s="43">
        <v>10694</v>
      </c>
      <c r="D28" s="25">
        <v>2737</v>
      </c>
      <c r="E28" s="25">
        <v>4389</v>
      </c>
      <c r="F28" s="150">
        <f t="shared" si="1"/>
        <v>3.072483902856074</v>
      </c>
      <c r="G28" s="16" t="str">
        <f t="shared" si="2"/>
        <v>😃</v>
      </c>
      <c r="H28" s="150">
        <f t="shared" si="0"/>
        <v>0.41041705629324854</v>
      </c>
      <c r="I28" s="144" t="str">
        <f t="shared" si="3"/>
        <v>😃</v>
      </c>
      <c r="J28" s="35">
        <f t="shared" si="4"/>
        <v>6305</v>
      </c>
      <c r="K28" s="172">
        <f t="shared" si="5"/>
        <v>2677.96</v>
      </c>
      <c r="L28"/>
    </row>
    <row r="29" spans="1:12" ht="15" customHeight="1" thickBot="1" x14ac:dyDescent="0.25">
      <c r="B29" s="158" t="s">
        <v>31</v>
      </c>
      <c r="C29" s="43">
        <v>810</v>
      </c>
      <c r="D29" s="25">
        <v>0</v>
      </c>
      <c r="E29" s="25">
        <v>16</v>
      </c>
      <c r="F29" s="150">
        <f t="shared" si="1"/>
        <v>0</v>
      </c>
      <c r="G29" s="162" t="str">
        <f t="shared" si="2"/>
        <v>😶</v>
      </c>
      <c r="H29" s="150">
        <f t="shared" si="0"/>
        <v>1.9753086419753086E-2</v>
      </c>
      <c r="I29" s="164" t="str">
        <f t="shared" si="3"/>
        <v>😶</v>
      </c>
      <c r="J29" s="35">
        <f t="shared" si="4"/>
        <v>794</v>
      </c>
      <c r="K29" s="172">
        <f t="shared" si="5"/>
        <v>-113.6</v>
      </c>
      <c r="L29"/>
    </row>
    <row r="30" spans="1:12" ht="15" customHeight="1" thickBot="1" x14ac:dyDescent="0.25">
      <c r="B30" s="160" t="s">
        <v>32</v>
      </c>
      <c r="C30" s="43">
        <v>84</v>
      </c>
      <c r="D30" s="25">
        <v>0</v>
      </c>
      <c r="E30" s="25">
        <v>0</v>
      </c>
      <c r="F30" s="150">
        <f t="shared" si="1"/>
        <v>0</v>
      </c>
      <c r="G30" s="162" t="str">
        <f t="shared" si="2"/>
        <v>😶</v>
      </c>
      <c r="H30" s="150">
        <f t="shared" si="0"/>
        <v>0</v>
      </c>
      <c r="I30" s="164" t="str">
        <f t="shared" si="3"/>
        <v>😶</v>
      </c>
      <c r="J30" s="35">
        <f t="shared" si="4"/>
        <v>84</v>
      </c>
      <c r="K30" s="172">
        <f t="shared" si="5"/>
        <v>-13.44</v>
      </c>
      <c r="L30"/>
    </row>
    <row r="31" spans="1:12" ht="15" customHeight="1" thickBot="1" x14ac:dyDescent="0.25">
      <c r="B31" s="159" t="s">
        <v>4</v>
      </c>
      <c r="C31" s="43">
        <v>159</v>
      </c>
      <c r="D31" s="25">
        <v>26</v>
      </c>
      <c r="E31" s="25">
        <v>47</v>
      </c>
      <c r="F31" s="150">
        <f t="shared" si="1"/>
        <v>1.963049370691673</v>
      </c>
      <c r="G31" s="162" t="str">
        <f t="shared" si="2"/>
        <v>😃</v>
      </c>
      <c r="H31" s="150">
        <f t="shared" si="0"/>
        <v>0.29559748427672955</v>
      </c>
      <c r="I31" s="164" t="str">
        <f t="shared" si="3"/>
        <v>😃</v>
      </c>
      <c r="J31" s="35">
        <f t="shared" si="4"/>
        <v>112</v>
      </c>
      <c r="K31" s="172">
        <f t="shared" si="5"/>
        <v>21.56</v>
      </c>
      <c r="L31"/>
    </row>
    <row r="32" spans="1:12" ht="15" customHeight="1" thickBot="1" x14ac:dyDescent="0.25">
      <c r="B32" s="158" t="s">
        <v>5</v>
      </c>
      <c r="C32" s="43">
        <v>111</v>
      </c>
      <c r="D32" s="25">
        <v>9</v>
      </c>
      <c r="E32" s="25">
        <v>19</v>
      </c>
      <c r="F32" s="150">
        <f t="shared" si="1"/>
        <v>0.97336231790013306</v>
      </c>
      <c r="G32" s="162" t="str">
        <f t="shared" si="2"/>
        <v>😐</v>
      </c>
      <c r="H32" s="150">
        <f t="shared" si="0"/>
        <v>0.17117117117117117</v>
      </c>
      <c r="I32" s="164" t="str">
        <f t="shared" si="3"/>
        <v>😃</v>
      </c>
      <c r="J32" s="35">
        <f t="shared" si="4"/>
        <v>92</v>
      </c>
      <c r="K32" s="172">
        <f t="shared" si="5"/>
        <v>1.2399999999999984</v>
      </c>
      <c r="L32"/>
    </row>
    <row r="33" spans="2:12" ht="15" customHeight="1" thickBot="1" x14ac:dyDescent="0.25">
      <c r="B33" s="158" t="s">
        <v>6</v>
      </c>
      <c r="C33" s="43">
        <v>29</v>
      </c>
      <c r="D33" s="25">
        <v>6</v>
      </c>
      <c r="E33" s="25">
        <v>9</v>
      </c>
      <c r="F33" s="150">
        <f t="shared" si="1"/>
        <v>2.4837521215382701</v>
      </c>
      <c r="G33" s="162" t="str">
        <f t="shared" si="2"/>
        <v>😃</v>
      </c>
      <c r="H33" s="150">
        <f t="shared" si="0"/>
        <v>0.31034482758620691</v>
      </c>
      <c r="I33" s="164" t="str">
        <f t="shared" si="3"/>
        <v>😃</v>
      </c>
      <c r="J33" s="35">
        <f t="shared" si="4"/>
        <v>20</v>
      </c>
      <c r="K33" s="172">
        <f t="shared" si="5"/>
        <v>4.3600000000000003</v>
      </c>
      <c r="L33"/>
    </row>
    <row r="34" spans="2:12" ht="15" customHeight="1" thickBot="1" x14ac:dyDescent="0.25">
      <c r="B34" s="158" t="s">
        <v>8</v>
      </c>
      <c r="C34" s="43">
        <v>8</v>
      </c>
      <c r="D34" s="25">
        <v>0</v>
      </c>
      <c r="E34" s="25">
        <v>1</v>
      </c>
      <c r="F34" s="150">
        <f t="shared" si="1"/>
        <v>0</v>
      </c>
      <c r="G34" s="162" t="str">
        <f t="shared" si="2"/>
        <v>😶</v>
      </c>
      <c r="H34" s="150">
        <f t="shared" si="0"/>
        <v>0.125</v>
      </c>
      <c r="I34" s="164" t="str">
        <f t="shared" si="3"/>
        <v>😶</v>
      </c>
      <c r="J34" s="35">
        <f t="shared" si="4"/>
        <v>7</v>
      </c>
      <c r="K34" s="172">
        <f t="shared" si="5"/>
        <v>-0.28000000000000003</v>
      </c>
      <c r="L34"/>
    </row>
    <row r="35" spans="2:12" ht="15" customHeight="1" thickBot="1" x14ac:dyDescent="0.25">
      <c r="B35" s="161" t="s">
        <v>7</v>
      </c>
      <c r="C35" s="43">
        <v>122</v>
      </c>
      <c r="D35" s="25">
        <v>22</v>
      </c>
      <c r="E35" s="25">
        <v>43</v>
      </c>
      <c r="F35" s="152">
        <f>$D35/($E$3*$C35)</f>
        <v>2.1648003463680556</v>
      </c>
      <c r="G35" s="163" t="str">
        <f t="shared" si="2"/>
        <v>😃</v>
      </c>
      <c r="H35" s="152">
        <f t="shared" si="0"/>
        <v>0.35245901639344263</v>
      </c>
      <c r="I35" s="165" t="str">
        <f t="shared" si="3"/>
        <v>😃</v>
      </c>
      <c r="J35" s="36">
        <f t="shared" si="4"/>
        <v>79</v>
      </c>
      <c r="K35" s="173">
        <f t="shared" si="5"/>
        <v>23.48</v>
      </c>
      <c r="L35"/>
    </row>
    <row r="36" spans="2:12" ht="15" customHeight="1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60" customHeight="1" thickBot="1" x14ac:dyDescent="0.25">
      <c r="B37" s="49" t="s">
        <v>64</v>
      </c>
      <c r="C37" s="50"/>
      <c r="D37" s="51"/>
      <c r="E37" s="52"/>
      <c r="F37" s="53" t="s">
        <v>65</v>
      </c>
      <c r="G37" s="53" t="s">
        <v>66</v>
      </c>
      <c r="H37" s="54" t="s">
        <v>67</v>
      </c>
    </row>
    <row r="38" spans="2:12" ht="15" customHeight="1" x14ac:dyDescent="0.2">
      <c r="B38" s="71" t="s">
        <v>12</v>
      </c>
      <c r="C38" s="70">
        <v>87</v>
      </c>
      <c r="D38" s="26">
        <v>75.099999999999994</v>
      </c>
      <c r="E38" s="55">
        <v>75.099999999999994</v>
      </c>
      <c r="F38" s="58" t="str">
        <f t="shared" ref="F38:F44" si="6">IF($D38&gt;=$E38,"▲","▼")</f>
        <v>▲</v>
      </c>
      <c r="G38" s="210">
        <f>$E38-$C38</f>
        <v>-11.900000000000006</v>
      </c>
      <c r="H38" s="211" t="str">
        <f xml:space="preserve"> IF($G38&gt;=0,$I$3,$I$5)</f>
        <v>😶</v>
      </c>
    </row>
    <row r="39" spans="2:12" ht="15" customHeight="1" x14ac:dyDescent="0.2">
      <c r="B39" s="72" t="s">
        <v>13</v>
      </c>
      <c r="C39" s="70">
        <v>80</v>
      </c>
      <c r="D39" s="26">
        <v>57.6</v>
      </c>
      <c r="E39" s="55">
        <v>57.6</v>
      </c>
      <c r="F39" s="58" t="str">
        <f t="shared" si="6"/>
        <v>▲</v>
      </c>
      <c r="G39" s="212">
        <f t="shared" ref="G39:G48" si="7">$E39-$C39</f>
        <v>-22.4</v>
      </c>
      <c r="H39" s="213" t="str">
        <f t="shared" ref="H39:H48" si="8" xml:space="preserve"> IF($G39&gt;=0,$I$3,$I$5)</f>
        <v>😶</v>
      </c>
    </row>
    <row r="40" spans="2:12" ht="15" customHeight="1" x14ac:dyDescent="0.2">
      <c r="B40" s="72" t="s">
        <v>17</v>
      </c>
      <c r="C40" s="70">
        <v>10</v>
      </c>
      <c r="D40" s="26">
        <v>0</v>
      </c>
      <c r="E40" s="55">
        <v>0</v>
      </c>
      <c r="F40" s="58" t="str">
        <f t="shared" si="6"/>
        <v>▲</v>
      </c>
      <c r="G40" s="212">
        <f t="shared" si="7"/>
        <v>-10</v>
      </c>
      <c r="H40" s="213" t="str">
        <f t="shared" si="8"/>
        <v>😶</v>
      </c>
    </row>
    <row r="41" spans="2:12" ht="15" customHeight="1" x14ac:dyDescent="0.2">
      <c r="B41" s="72" t="s">
        <v>72</v>
      </c>
      <c r="C41" s="70">
        <v>85</v>
      </c>
      <c r="D41" s="26">
        <v>76.900000000000006</v>
      </c>
      <c r="E41" s="55">
        <v>76.900000000000006</v>
      </c>
      <c r="F41" s="58" t="str">
        <f t="shared" si="6"/>
        <v>▲</v>
      </c>
      <c r="G41" s="212">
        <f t="shared" si="7"/>
        <v>-8.0999999999999943</v>
      </c>
      <c r="H41" s="213" t="str">
        <f t="shared" si="8"/>
        <v>😶</v>
      </c>
    </row>
    <row r="42" spans="2:12" ht="15" customHeight="1" thickBot="1" x14ac:dyDescent="0.25">
      <c r="B42" s="72" t="s">
        <v>14</v>
      </c>
      <c r="C42" s="70">
        <v>87</v>
      </c>
      <c r="D42" s="26">
        <v>76.599999999999994</v>
      </c>
      <c r="E42" s="55">
        <v>76.599999999999994</v>
      </c>
      <c r="F42" s="58" t="str">
        <f t="shared" si="6"/>
        <v>▲</v>
      </c>
      <c r="G42" s="212">
        <f t="shared" si="7"/>
        <v>-10.400000000000006</v>
      </c>
      <c r="H42" s="213" t="str">
        <f t="shared" si="8"/>
        <v>😶</v>
      </c>
    </row>
    <row r="43" spans="2:12" ht="15" customHeight="1" x14ac:dyDescent="0.2">
      <c r="B43" s="72" t="s">
        <v>11</v>
      </c>
      <c r="C43" s="70">
        <v>47</v>
      </c>
      <c r="D43" s="26">
        <v>64.900000000000006</v>
      </c>
      <c r="E43" s="55">
        <v>64.900000000000006</v>
      </c>
      <c r="F43" s="56" t="str">
        <f t="shared" si="6"/>
        <v>▲</v>
      </c>
      <c r="G43" s="212">
        <f t="shared" si="7"/>
        <v>17.900000000000006</v>
      </c>
      <c r="H43" s="213" t="str">
        <f t="shared" si="8"/>
        <v>😃</v>
      </c>
    </row>
    <row r="44" spans="2:12" ht="15" customHeight="1" thickBot="1" x14ac:dyDescent="0.25">
      <c r="B44" s="72" t="s">
        <v>18</v>
      </c>
      <c r="C44" s="70">
        <v>85</v>
      </c>
      <c r="D44" s="26">
        <v>50</v>
      </c>
      <c r="E44" s="55">
        <v>20</v>
      </c>
      <c r="F44" s="59" t="str">
        <f t="shared" si="6"/>
        <v>▲</v>
      </c>
      <c r="G44" s="212">
        <f t="shared" si="7"/>
        <v>-65</v>
      </c>
      <c r="H44" s="213" t="str">
        <f t="shared" si="8"/>
        <v>😶</v>
      </c>
    </row>
    <row r="45" spans="2:12" ht="15" customHeight="1" x14ac:dyDescent="0.2">
      <c r="B45" s="74" t="s">
        <v>15</v>
      </c>
      <c r="C45" s="70">
        <v>65</v>
      </c>
      <c r="D45" s="26">
        <v>1</v>
      </c>
      <c r="E45" s="55">
        <v>1</v>
      </c>
      <c r="F45" s="58" t="str">
        <f t="shared" ref="F45:F48" si="9">IF($D45&gt;=$E45,"▲","▼")</f>
        <v>▲</v>
      </c>
      <c r="G45" s="212">
        <f t="shared" si="7"/>
        <v>-64</v>
      </c>
      <c r="H45" s="213" t="str">
        <f t="shared" si="8"/>
        <v>😶</v>
      </c>
    </row>
    <row r="46" spans="2:12" ht="15" customHeight="1" x14ac:dyDescent="0.2">
      <c r="B46" s="74" t="s">
        <v>73</v>
      </c>
      <c r="C46" s="70">
        <v>40</v>
      </c>
      <c r="D46" s="26">
        <v>85</v>
      </c>
      <c r="E46" s="55">
        <v>85</v>
      </c>
      <c r="F46" s="58" t="str">
        <f>IF($D46&gt;=$E46,"▲","▼")</f>
        <v>▲</v>
      </c>
      <c r="G46" s="212">
        <f t="shared" si="7"/>
        <v>45</v>
      </c>
      <c r="H46" s="213" t="str">
        <f t="shared" si="8"/>
        <v>😃</v>
      </c>
    </row>
    <row r="47" spans="2:12" ht="15" customHeight="1" x14ac:dyDescent="0.2">
      <c r="B47" s="74" t="s">
        <v>16</v>
      </c>
      <c r="C47" s="70">
        <v>55</v>
      </c>
      <c r="D47" s="26">
        <v>30</v>
      </c>
      <c r="E47" s="55">
        <v>15</v>
      </c>
      <c r="F47" s="58" t="str">
        <f t="shared" si="9"/>
        <v>▲</v>
      </c>
      <c r="G47" s="212">
        <f t="shared" si="7"/>
        <v>-40</v>
      </c>
      <c r="H47" s="213" t="str">
        <f t="shared" si="8"/>
        <v>😶</v>
      </c>
    </row>
    <row r="48" spans="2:12" ht="15" customHeight="1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216" t="str">
        <f t="shared" si="9"/>
        <v>▼</v>
      </c>
      <c r="G48" s="214">
        <f t="shared" si="7"/>
        <v>56</v>
      </c>
      <c r="H48" s="215" t="str">
        <f t="shared" si="8"/>
        <v>😃</v>
      </c>
    </row>
    <row r="49" spans="2:9" ht="12" customHeight="1" x14ac:dyDescent="0.2"/>
    <row r="50" spans="2:9" ht="12" customHeight="1" x14ac:dyDescent="0.2">
      <c r="B50" s="8"/>
      <c r="C50" s="11"/>
      <c r="D50" s="5"/>
      <c r="E50" s="5"/>
      <c r="F50" s="5"/>
      <c r="G50" s="5"/>
      <c r="H50" s="5"/>
      <c r="I50" s="5"/>
    </row>
    <row r="51" spans="2:9" ht="12" customHeight="1" x14ac:dyDescent="0.2">
      <c r="B51" s="8"/>
      <c r="C51" s="11"/>
      <c r="D51" s="5"/>
      <c r="E51" s="5"/>
      <c r="F51" s="5"/>
      <c r="G51" s="5"/>
      <c r="H51" s="5"/>
      <c r="I51" s="5"/>
    </row>
    <row r="52" spans="2:9" ht="12" customHeight="1" x14ac:dyDescent="0.2">
      <c r="B52" s="8"/>
      <c r="C52" s="11"/>
      <c r="D52" s="5"/>
      <c r="E52" s="5"/>
      <c r="F52" s="5"/>
      <c r="G52" s="5"/>
      <c r="H52" s="5"/>
      <c r="I52" s="5"/>
    </row>
    <row r="53" spans="2:9" ht="12" customHeight="1" x14ac:dyDescent="0.2">
      <c r="B53" s="8"/>
      <c r="C53" s="11"/>
      <c r="D53" s="5"/>
      <c r="E53" s="5"/>
      <c r="F53" s="5"/>
      <c r="G53" s="5"/>
      <c r="H53" s="5"/>
      <c r="I53" s="5"/>
    </row>
    <row r="54" spans="2:9" ht="12" customHeight="1" x14ac:dyDescent="0.2">
      <c r="B54" s="8"/>
      <c r="C54" s="11"/>
      <c r="D54" s="5"/>
      <c r="E54" s="5"/>
      <c r="F54" s="5"/>
      <c r="G54" s="5"/>
      <c r="H54" s="5"/>
      <c r="I54" s="5"/>
    </row>
    <row r="55" spans="2:9" ht="12" customHeight="1" x14ac:dyDescent="0.2">
      <c r="B55" s="8"/>
      <c r="C55" s="11"/>
      <c r="D55" s="5"/>
      <c r="E55" s="5"/>
      <c r="F55" s="5"/>
      <c r="G55" s="5"/>
      <c r="H55" s="5"/>
      <c r="I55" s="5"/>
    </row>
    <row r="56" spans="2:9" ht="12" customHeight="1" x14ac:dyDescent="0.2">
      <c r="B56" s="8"/>
      <c r="C56" s="11"/>
      <c r="D56" s="5"/>
      <c r="E56" s="5"/>
      <c r="F56" s="5"/>
      <c r="G56" s="5"/>
      <c r="H56" s="5"/>
      <c r="I56" s="5"/>
    </row>
    <row r="57" spans="2:9" ht="12" customHeight="1" x14ac:dyDescent="0.2">
      <c r="B57" s="8"/>
      <c r="C57" s="11"/>
      <c r="D57" s="5"/>
      <c r="E57" s="5"/>
      <c r="F57" s="5"/>
      <c r="G57" s="5"/>
      <c r="H57" s="5"/>
      <c r="I57" s="5"/>
    </row>
    <row r="58" spans="2:9" ht="12" customHeight="1" x14ac:dyDescent="0.2">
      <c r="B58" s="8"/>
      <c r="C58" s="11"/>
      <c r="D58" s="5"/>
      <c r="E58" s="5"/>
      <c r="F58" s="5"/>
      <c r="G58" s="5"/>
      <c r="H58" s="5"/>
      <c r="I58" s="5"/>
    </row>
    <row r="59" spans="2:9" ht="12" customHeight="1" x14ac:dyDescent="0.2">
      <c r="B59" s="8"/>
      <c r="C59" s="11"/>
      <c r="D59" s="5"/>
      <c r="E59" s="5"/>
      <c r="F59" s="5"/>
      <c r="G59" s="5"/>
      <c r="H59" s="5"/>
      <c r="I59" s="5"/>
    </row>
    <row r="60" spans="2:9" ht="12" customHeight="1" x14ac:dyDescent="0.2">
      <c r="B60" s="8"/>
      <c r="C60" s="11"/>
      <c r="D60" s="5"/>
      <c r="E60" s="5"/>
      <c r="F60" s="5"/>
      <c r="G60" s="5"/>
      <c r="H60" s="5"/>
      <c r="I60" s="5"/>
    </row>
    <row r="61" spans="2:9" ht="12" customHeight="1" x14ac:dyDescent="0.2">
      <c r="B61" s="8"/>
      <c r="C61" s="11"/>
      <c r="D61" s="5"/>
      <c r="E61" s="5"/>
      <c r="F61" s="5"/>
      <c r="G61" s="5"/>
      <c r="H61" s="5"/>
      <c r="I61" s="5"/>
    </row>
    <row r="62" spans="2:9" ht="12" customHeight="1" x14ac:dyDescent="0.2">
      <c r="B62" s="8"/>
      <c r="C62" s="11"/>
      <c r="D62" s="5"/>
      <c r="E62" s="5"/>
      <c r="F62" s="5"/>
      <c r="G62" s="5"/>
      <c r="H62" s="5"/>
      <c r="I62" s="5"/>
    </row>
    <row r="63" spans="2:9" ht="12" customHeight="1" x14ac:dyDescent="0.2">
      <c r="C63" s="11"/>
    </row>
    <row r="64" spans="2:9" ht="12" customHeight="1" x14ac:dyDescent="0.2">
      <c r="C64" s="11"/>
    </row>
    <row r="65" spans="3:3" ht="12" customHeight="1" x14ac:dyDescent="0.2">
      <c r="C65" s="11"/>
    </row>
    <row r="66" spans="3:3" ht="12" customHeight="1" x14ac:dyDescent="0.2">
      <c r="C66" s="11"/>
    </row>
    <row r="67" spans="3:3" ht="12" customHeight="1" x14ac:dyDescent="0.2">
      <c r="C67" s="11"/>
    </row>
    <row r="68" spans="3:3" ht="12" customHeight="1" x14ac:dyDescent="0.2">
      <c r="C68" s="11"/>
    </row>
    <row r="69" spans="3:3" ht="12" customHeight="1" x14ac:dyDescent="0.2">
      <c r="C69" s="11"/>
    </row>
    <row r="70" spans="3:3" ht="12" customHeight="1" x14ac:dyDescent="0.2">
      <c r="C70" s="11"/>
    </row>
    <row r="71" spans="3:3" ht="12" customHeight="1" x14ac:dyDescent="0.2">
      <c r="C71" s="11"/>
    </row>
    <row r="72" spans="3:3" ht="12" customHeight="1" x14ac:dyDescent="0.2">
      <c r="C72" s="11"/>
    </row>
    <row r="73" spans="3:3" ht="12" customHeight="1" x14ac:dyDescent="0.2">
      <c r="C73" s="11"/>
    </row>
    <row r="74" spans="3:3" ht="12" customHeight="1" x14ac:dyDescent="0.2">
      <c r="C74" s="11"/>
    </row>
    <row r="75" spans="3:3" ht="12" customHeight="1" x14ac:dyDescent="0.2">
      <c r="C75" s="11"/>
    </row>
    <row r="76" spans="3:3" ht="12" customHeight="1" x14ac:dyDescent="0.2">
      <c r="C76" s="11"/>
    </row>
    <row r="77" spans="3:3" ht="12" customHeight="1" x14ac:dyDescent="0.2">
      <c r="C77" s="11"/>
    </row>
    <row r="78" spans="3:3" ht="12" customHeight="1" x14ac:dyDescent="0.2">
      <c r="C78" s="11"/>
    </row>
    <row r="79" spans="3:3" ht="12" customHeight="1" x14ac:dyDescent="0.2">
      <c r="C79" s="11"/>
    </row>
    <row r="80" spans="3:3" ht="12" customHeight="1" x14ac:dyDescent="0.2">
      <c r="C80" s="11"/>
    </row>
    <row r="81" spans="3:3" ht="12" customHeight="1" x14ac:dyDescent="0.2">
      <c r="C81" s="11"/>
    </row>
    <row r="82" spans="3:3" ht="12" customHeight="1" x14ac:dyDescent="0.2">
      <c r="C82" s="11"/>
    </row>
    <row r="83" spans="3:3" ht="12" customHeight="1" x14ac:dyDescent="0.2"/>
    <row r="84" spans="3:3" ht="12" customHeight="1" x14ac:dyDescent="0.2"/>
    <row r="85" spans="3:3" ht="12" customHeight="1" x14ac:dyDescent="0.2"/>
    <row r="86" spans="3:3" ht="12" customHeight="1" x14ac:dyDescent="0.2"/>
    <row r="87" spans="3:3" ht="12" customHeight="1" x14ac:dyDescent="0.2"/>
    <row r="88" spans="3:3" ht="12" customHeight="1" x14ac:dyDescent="0.2"/>
    <row r="89" spans="3:3" ht="12" customHeight="1" x14ac:dyDescent="0.2"/>
    <row r="90" spans="3:3" ht="12" customHeight="1" x14ac:dyDescent="0.2"/>
    <row r="91" spans="3:3" ht="12" customHeight="1" x14ac:dyDescent="0.2"/>
    <row r="92" spans="3:3" ht="12" customHeight="1" x14ac:dyDescent="0.2"/>
    <row r="93" spans="3:3" ht="12" customHeight="1" x14ac:dyDescent="0.2"/>
    <row r="94" spans="3:3" ht="12" customHeight="1" x14ac:dyDescent="0.2"/>
    <row r="95" spans="3:3" ht="12" customHeight="1" x14ac:dyDescent="0.2"/>
    <row r="96" spans="3:3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</sheetData>
  <mergeCells count="4">
    <mergeCell ref="H8:I8"/>
    <mergeCell ref="C3:D3"/>
    <mergeCell ref="C4:D4"/>
    <mergeCell ref="F8:G8"/>
  </mergeCells>
  <conditionalFormatting sqref="F38:F48">
    <cfRule type="containsText" dxfId="83" priority="9" operator="containsText" text="▼">
      <formula>NOT(ISERROR(SEARCH("▼",F38)))</formula>
    </cfRule>
  </conditionalFormatting>
  <conditionalFormatting sqref="F9:F35">
    <cfRule type="cellIs" dxfId="82" priority="5" operator="greaterThan">
      <formula>1</formula>
    </cfRule>
  </conditionalFormatting>
  <conditionalFormatting sqref="H9:H35">
    <cfRule type="cellIs" dxfId="81" priority="4" operator="greaterThanOrEqual">
      <formula>$E$4</formula>
    </cfRule>
  </conditionalFormatting>
  <conditionalFormatting sqref="K9:K35">
    <cfRule type="cellIs" dxfId="80" priority="3" operator="greaterThanOrEqual">
      <formula>0</formula>
    </cfRule>
  </conditionalFormatting>
  <conditionalFormatting sqref="G38:G48">
    <cfRule type="cellIs" dxfId="79" priority="1" operator="greaterThanOrEqual">
      <formula>0</formula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7"/>
  </sheetPr>
  <dimension ref="A1:L82"/>
  <sheetViews>
    <sheetView showGridLines="0" workbookViewId="0">
      <selection activeCell="N18" sqref="N18"/>
    </sheetView>
  </sheetViews>
  <sheetFormatPr baseColWidth="10" defaultRowHeight="16" x14ac:dyDescent="0.2"/>
  <cols>
    <col min="1" max="1" width="2" style="3" customWidth="1"/>
    <col min="2" max="2" width="39.6640625" style="73" customWidth="1"/>
    <col min="3" max="3" width="6.83203125" style="4" customWidth="1"/>
    <col min="4" max="12" width="6.83203125" style="2" customWidth="1"/>
  </cols>
  <sheetData>
    <row r="1" spans="1:12" ht="17" thickBot="1" x14ac:dyDescent="0.25"/>
    <row r="2" spans="1:12" ht="17" thickBot="1" x14ac:dyDescent="0.25">
      <c r="I2" s="135" t="s">
        <v>42</v>
      </c>
      <c r="J2" s="136"/>
      <c r="K2" s="136"/>
      <c r="L2" s="137"/>
    </row>
    <row r="3" spans="1:12" ht="17" thickBot="1" x14ac:dyDescent="0.25">
      <c r="B3" s="166" t="s">
        <v>75</v>
      </c>
      <c r="C3" s="219" t="s">
        <v>37</v>
      </c>
      <c r="D3" s="220"/>
      <c r="E3" s="33">
        <v>8.3299999999999999E-2</v>
      </c>
      <c r="F3" s="17"/>
      <c r="G3" s="18"/>
      <c r="I3" s="138" t="s">
        <v>61</v>
      </c>
      <c r="J3" s="139" t="s">
        <v>84</v>
      </c>
      <c r="K3" s="139"/>
      <c r="L3" s="140"/>
    </row>
    <row r="4" spans="1:12" ht="20" thickBot="1" x14ac:dyDescent="0.25">
      <c r="B4" s="167"/>
      <c r="C4" s="221" t="s">
        <v>44</v>
      </c>
      <c r="D4" s="222"/>
      <c r="E4" s="33">
        <v>0.16600000000000001</v>
      </c>
      <c r="F4" s="32" t="s">
        <v>45</v>
      </c>
      <c r="G4" s="19"/>
      <c r="H4" s="5"/>
      <c r="I4" s="138" t="s">
        <v>60</v>
      </c>
      <c r="J4" s="139" t="s">
        <v>36</v>
      </c>
      <c r="K4" s="139"/>
      <c r="L4" s="140"/>
    </row>
    <row r="5" spans="1:12" ht="17" thickBot="1" x14ac:dyDescent="0.25">
      <c r="B5" s="168" t="s">
        <v>86</v>
      </c>
      <c r="C5" s="11"/>
      <c r="E5" s="19"/>
      <c r="F5" s="19"/>
      <c r="G5" s="19"/>
      <c r="H5" s="5"/>
      <c r="I5" s="141" t="s">
        <v>62</v>
      </c>
      <c r="J5" s="142" t="s">
        <v>85</v>
      </c>
      <c r="K5" s="142"/>
      <c r="L5" s="143"/>
    </row>
    <row r="6" spans="1:12" ht="17" thickBot="1" x14ac:dyDescent="0.25">
      <c r="B6" s="82"/>
      <c r="C6" s="11"/>
      <c r="E6" s="18"/>
      <c r="G6" s="20"/>
    </row>
    <row r="7" spans="1:12" ht="17" thickBot="1" x14ac:dyDescent="0.25">
      <c r="B7" s="82"/>
      <c r="C7" s="42"/>
      <c r="D7" s="21" t="s">
        <v>10</v>
      </c>
      <c r="E7" s="24"/>
      <c r="G7" s="20"/>
    </row>
    <row r="8" spans="1:12" ht="44" thickTop="1" thickBot="1" x14ac:dyDescent="0.25">
      <c r="A8" s="2"/>
      <c r="B8" s="29" t="s">
        <v>35</v>
      </c>
      <c r="C8" s="37" t="s">
        <v>41</v>
      </c>
      <c r="D8" s="23" t="s">
        <v>33</v>
      </c>
      <c r="E8" s="38" t="s">
        <v>34</v>
      </c>
      <c r="F8" s="226" t="s">
        <v>40</v>
      </c>
      <c r="G8" s="227"/>
      <c r="H8" s="224" t="s">
        <v>43</v>
      </c>
      <c r="I8" s="225"/>
      <c r="J8" s="23" t="s">
        <v>71</v>
      </c>
      <c r="K8" s="170" t="s">
        <v>87</v>
      </c>
      <c r="L8" s="7"/>
    </row>
    <row r="9" spans="1:12" ht="18" thickTop="1" thickBot="1" x14ac:dyDescent="0.25">
      <c r="B9" s="156" t="s">
        <v>63</v>
      </c>
      <c r="C9" s="61">
        <f>'0532'!$C9+'0535'!$C9+'0537'!$C9+'0539'!$C9+'0542'!$C9+'0545'!$C9+'0554'!$C9+'0557'!$C9+'0559'!$C9+'0564'!$C9+'0569'!$C9+'0575'!$C9+'0576'!$C9+'0579'!$C9</f>
        <v>5844</v>
      </c>
      <c r="D9" s="61">
        <v>499</v>
      </c>
      <c r="E9" s="61">
        <v>959</v>
      </c>
      <c r="F9" s="148">
        <f>$D9/($E$3*$C9)</f>
        <v>1.0250506773551309</v>
      </c>
      <c r="G9" s="155" t="str">
        <f>IF($F9&gt;=100%,$I$3,IF($F9&gt;=90%,$I$4,$I$5))</f>
        <v>😃</v>
      </c>
      <c r="H9" s="148">
        <f t="shared" ref="H9:H35" si="0">$E9/$C9</f>
        <v>0.16409993155373032</v>
      </c>
      <c r="I9" s="154" t="str">
        <f>IF($H9&gt;=$E$4,$I$3,IF($H9&gt;$E$4*0.9,$I$4,$I$5))</f>
        <v>😐</v>
      </c>
      <c r="J9" s="34">
        <f>$C9-$E9</f>
        <v>4885</v>
      </c>
      <c r="K9" s="171">
        <f>$E9-$E$4*$C9</f>
        <v>-11.104000000000042</v>
      </c>
      <c r="L9"/>
    </row>
    <row r="10" spans="1:12" ht="17" thickBot="1" x14ac:dyDescent="0.25">
      <c r="B10" s="157" t="s">
        <v>70</v>
      </c>
      <c r="C10" s="61">
        <f>'0532'!$C10+'0535'!$C10+'0537'!$C10+'0539'!$C10+'0542'!$C10+'0545'!$C10+'0554'!$C10+'0557'!$C10+'0559'!$C10+'0564'!$C10+'0569'!$C10+'0575'!$C10+'0576'!$C10+'0579'!$C10</f>
        <v>2400</v>
      </c>
      <c r="D10" s="61">
        <v>251</v>
      </c>
      <c r="E10" s="61">
        <v>422</v>
      </c>
      <c r="F10" s="150">
        <f t="shared" ref="F10:F34" si="1">$D10/($E$3*$C10)</f>
        <v>1.2555022008803522</v>
      </c>
      <c r="G10" s="16" t="str">
        <f t="shared" ref="G10:G35" si="2">IF($F10&gt;=100%,$I$3,IF($F10&gt;=90%,$I$4,$I$5))</f>
        <v>😃</v>
      </c>
      <c r="H10" s="150">
        <f t="shared" si="0"/>
        <v>0.17583333333333334</v>
      </c>
      <c r="I10" s="144" t="str">
        <f t="shared" ref="I10:I35" si="3">IF($H10&gt;=$E$4,$I$3,IF($H10&gt;$E$4*0.9,$I$4,$I$5))</f>
        <v>😃</v>
      </c>
      <c r="J10" s="35">
        <f t="shared" ref="J10:J35" si="4">$C10-$E10</f>
        <v>1978</v>
      </c>
      <c r="K10" s="172">
        <f t="shared" ref="K10:K35" si="5">$E10-$E$4*$C10</f>
        <v>23.599999999999966</v>
      </c>
      <c r="L10"/>
    </row>
    <row r="11" spans="1:12" ht="17" thickBot="1" x14ac:dyDescent="0.25">
      <c r="B11" s="62" t="s">
        <v>69</v>
      </c>
      <c r="C11" s="61">
        <f>'0532'!$C11+'0535'!$C11+'0537'!$C11+'0539'!$C11+'0542'!$C11+'0545'!$C11+'0554'!$C11+'0557'!$C11+'0559'!$C11+'0564'!$C11+'0569'!$C11+'0575'!$C11+'0576'!$C11+'0579'!$C11</f>
        <v>531</v>
      </c>
      <c r="D11" s="61">
        <v>23</v>
      </c>
      <c r="E11" s="61">
        <v>46</v>
      </c>
      <c r="F11" s="150">
        <f t="shared" si="1"/>
        <v>0.51998200410107542</v>
      </c>
      <c r="G11" s="16" t="str">
        <f t="shared" si="2"/>
        <v>😶</v>
      </c>
      <c r="H11" s="150">
        <f t="shared" si="0"/>
        <v>8.6629001883239173E-2</v>
      </c>
      <c r="I11" s="144" t="str">
        <f t="shared" si="3"/>
        <v>😶</v>
      </c>
      <c r="J11" s="35">
        <f t="shared" si="4"/>
        <v>485</v>
      </c>
      <c r="K11" s="172">
        <f t="shared" si="5"/>
        <v>-42.146000000000001</v>
      </c>
      <c r="L11"/>
    </row>
    <row r="12" spans="1:12" ht="17" thickBot="1" x14ac:dyDescent="0.25">
      <c r="B12" s="63" t="s">
        <v>68</v>
      </c>
      <c r="C12" s="61">
        <f>'0532'!$C12+'0535'!$C12+'0537'!$C12+'0539'!$C12+'0542'!$C12+'0545'!$C12+'0554'!$C12+'0557'!$C12+'0559'!$C12+'0564'!$C12+'0569'!$C12+'0575'!$C12+'0576'!$C12+'0579'!$C12</f>
        <v>5313</v>
      </c>
      <c r="D12" s="61">
        <v>479</v>
      </c>
      <c r="E12" s="61">
        <f>E9-E11</f>
        <v>913</v>
      </c>
      <c r="F12" s="150">
        <f t="shared" si="1"/>
        <v>1.0823075701200864</v>
      </c>
      <c r="G12" s="16" t="str">
        <f t="shared" si="2"/>
        <v>😃</v>
      </c>
      <c r="H12" s="150">
        <f t="shared" si="0"/>
        <v>0.17184265010351968</v>
      </c>
      <c r="I12" s="144" t="str">
        <f t="shared" si="3"/>
        <v>😃</v>
      </c>
      <c r="J12" s="35">
        <f t="shared" si="4"/>
        <v>4400</v>
      </c>
      <c r="K12" s="172">
        <f t="shared" si="5"/>
        <v>31.041999999999916</v>
      </c>
      <c r="L12"/>
    </row>
    <row r="13" spans="1:12" ht="17" thickBot="1" x14ac:dyDescent="0.25">
      <c r="B13" s="31" t="s">
        <v>19</v>
      </c>
      <c r="C13" s="61">
        <f>'0532'!$C13+'0535'!$C13+'0537'!$C13+'0539'!$C13+'0542'!$C13+'0545'!$C13+'0554'!$C13+'0557'!$C13+'0559'!$C13+'0564'!$C13+'0569'!$C13+'0575'!$C13+'0576'!$C13+'0579'!$C13</f>
        <v>30200</v>
      </c>
      <c r="D13" s="61">
        <v>1663</v>
      </c>
      <c r="E13" s="61">
        <v>7151</v>
      </c>
      <c r="F13" s="150">
        <f t="shared" si="1"/>
        <v>0.66105912563700986</v>
      </c>
      <c r="G13" s="16" t="str">
        <f t="shared" si="2"/>
        <v>😶</v>
      </c>
      <c r="H13" s="150">
        <f t="shared" si="0"/>
        <v>0.23678807947019867</v>
      </c>
      <c r="I13" s="144" t="str">
        <f t="shared" si="3"/>
        <v>😃</v>
      </c>
      <c r="J13" s="35">
        <f t="shared" si="4"/>
        <v>23049</v>
      </c>
      <c r="K13" s="172">
        <f t="shared" si="5"/>
        <v>2137.8000000000002</v>
      </c>
      <c r="L13"/>
    </row>
    <row r="14" spans="1:12" ht="17" thickBot="1" x14ac:dyDescent="0.25">
      <c r="B14" s="31" t="s">
        <v>20</v>
      </c>
      <c r="C14" s="61">
        <f>'0532'!$C14+'0535'!$C14+'0537'!$C14+'0539'!$C14+'0542'!$C14+'0545'!$C14+'0554'!$C14+'0557'!$C14+'0559'!$C14+'0564'!$C14+'0569'!$C14+'0575'!$C14+'0576'!$C14+'0579'!$C14</f>
        <v>3089</v>
      </c>
      <c r="D14" s="61">
        <v>869</v>
      </c>
      <c r="E14" s="61">
        <v>247</v>
      </c>
      <c r="F14" s="150">
        <f t="shared" si="1"/>
        <v>3.3772006698438521</v>
      </c>
      <c r="G14" s="16" t="str">
        <f t="shared" si="2"/>
        <v>😃</v>
      </c>
      <c r="H14" s="150">
        <f t="shared" si="0"/>
        <v>7.9961152476529615E-2</v>
      </c>
      <c r="I14" s="144" t="str">
        <f t="shared" si="3"/>
        <v>😶</v>
      </c>
      <c r="J14" s="35">
        <f t="shared" si="4"/>
        <v>2842</v>
      </c>
      <c r="K14" s="172">
        <f t="shared" si="5"/>
        <v>-265.774</v>
      </c>
      <c r="L14"/>
    </row>
    <row r="15" spans="1:12" ht="17" thickBot="1" x14ac:dyDescent="0.25">
      <c r="B15" s="31" t="s">
        <v>21</v>
      </c>
      <c r="C15" s="61">
        <f>'0532'!$C15+'0535'!$C15+'0537'!$C15+'0539'!$C15+'0542'!$C15+'0545'!$C15+'0554'!$C15+'0557'!$C15+'0559'!$C15+'0564'!$C15+'0569'!$C15+'0575'!$C15+'0576'!$C15+'0579'!$C15</f>
        <v>3241</v>
      </c>
      <c r="D15" s="61">
        <v>248</v>
      </c>
      <c r="E15" s="61">
        <v>-492</v>
      </c>
      <c r="F15" s="150">
        <f t="shared" si="1"/>
        <v>0.91860255364101828</v>
      </c>
      <c r="G15" s="16" t="str">
        <f t="shared" si="2"/>
        <v>😐</v>
      </c>
      <c r="H15" s="150">
        <f t="shared" si="0"/>
        <v>-0.15180499845726628</v>
      </c>
      <c r="I15" s="144" t="str">
        <f t="shared" si="3"/>
        <v>😶</v>
      </c>
      <c r="J15" s="35">
        <f t="shared" si="4"/>
        <v>3733</v>
      </c>
      <c r="K15" s="172">
        <f t="shared" si="5"/>
        <v>-1030.0059999999999</v>
      </c>
      <c r="L15"/>
    </row>
    <row r="16" spans="1:12" ht="17" thickBot="1" x14ac:dyDescent="0.25">
      <c r="B16" s="158" t="s">
        <v>22</v>
      </c>
      <c r="C16" s="61">
        <f>'0532'!$C16+'0535'!$C16+'0537'!$C16+'0539'!$C16+'0542'!$C16+'0545'!$C16+'0554'!$C16+'0557'!$C16+'0559'!$C16+'0564'!$C16+'0569'!$C16+'0575'!$C16+'0576'!$C16+'0579'!$C16</f>
        <v>36531</v>
      </c>
      <c r="D16" s="61">
        <v>2780</v>
      </c>
      <c r="E16" s="61">
        <v>6905</v>
      </c>
      <c r="F16" s="150">
        <f t="shared" si="1"/>
        <v>0.91356243573227935</v>
      </c>
      <c r="G16" s="162" t="str">
        <f t="shared" si="2"/>
        <v>😐</v>
      </c>
      <c r="H16" s="150">
        <f t="shared" si="0"/>
        <v>0.18901754674112398</v>
      </c>
      <c r="I16" s="164" t="str">
        <f t="shared" si="3"/>
        <v>😃</v>
      </c>
      <c r="J16" s="35">
        <f t="shared" si="4"/>
        <v>29626</v>
      </c>
      <c r="K16" s="172">
        <f t="shared" si="5"/>
        <v>840.85399999999936</v>
      </c>
      <c r="L16"/>
    </row>
    <row r="17" spans="1:12" ht="17" thickBot="1" x14ac:dyDescent="0.25">
      <c r="B17" s="31" t="s">
        <v>23</v>
      </c>
      <c r="C17" s="61">
        <f>'0532'!$C17+'0535'!$C17+'0537'!$C17+'0539'!$C17+'0542'!$C17+'0545'!$C17+'0554'!$C17+'0557'!$C17+'0559'!$C17+'0564'!$C17+'0569'!$C17+'0575'!$C17+'0576'!$C17+'0579'!$C17</f>
        <v>937</v>
      </c>
      <c r="D17" s="61">
        <v>254</v>
      </c>
      <c r="E17" s="61">
        <v>422</v>
      </c>
      <c r="F17" s="150">
        <f t="shared" si="1"/>
        <v>3.2542365932498933</v>
      </c>
      <c r="G17" s="16" t="str">
        <f t="shared" si="2"/>
        <v>😃</v>
      </c>
      <c r="H17" s="150">
        <f t="shared" si="0"/>
        <v>0.45037353255069368</v>
      </c>
      <c r="I17" s="144" t="str">
        <f t="shared" si="3"/>
        <v>😃</v>
      </c>
      <c r="J17" s="35">
        <f t="shared" si="4"/>
        <v>515</v>
      </c>
      <c r="K17" s="172">
        <f t="shared" si="5"/>
        <v>266.45799999999997</v>
      </c>
      <c r="L17"/>
    </row>
    <row r="18" spans="1:12" ht="17" thickBot="1" x14ac:dyDescent="0.25">
      <c r="B18" s="31" t="s">
        <v>0</v>
      </c>
      <c r="C18" s="61">
        <f>'0532'!$C18+'0535'!$C18+'0537'!$C18+'0539'!$C18+'0542'!$C18+'0545'!$C18+'0554'!$C18+'0557'!$C18+'0559'!$C18+'0564'!$C18+'0569'!$C18+'0575'!$C18+'0576'!$C18+'0579'!$C18</f>
        <v>662</v>
      </c>
      <c r="D18" s="61">
        <v>63</v>
      </c>
      <c r="E18" s="61">
        <v>109</v>
      </c>
      <c r="F18" s="150">
        <f t="shared" si="1"/>
        <v>1.1424509380791592</v>
      </c>
      <c r="G18" s="16" t="str">
        <f t="shared" si="2"/>
        <v>😃</v>
      </c>
      <c r="H18" s="150">
        <f t="shared" si="0"/>
        <v>0.1646525679758308</v>
      </c>
      <c r="I18" s="144" t="str">
        <f t="shared" si="3"/>
        <v>😐</v>
      </c>
      <c r="J18" s="35">
        <f t="shared" si="4"/>
        <v>553</v>
      </c>
      <c r="K18" s="172">
        <f t="shared" si="5"/>
        <v>-0.89200000000001012</v>
      </c>
      <c r="L18"/>
    </row>
    <row r="19" spans="1:12" ht="17" thickBot="1" x14ac:dyDescent="0.25">
      <c r="B19" s="31" t="s">
        <v>1</v>
      </c>
      <c r="C19" s="61">
        <f>'0532'!$C19+'0535'!$C19+'0537'!$C19+'0539'!$C19+'0542'!$C19+'0545'!$C19+'0554'!$C19+'0557'!$C19+'0559'!$C19+'0564'!$C19+'0569'!$C19+'0575'!$C19+'0576'!$C19+'0579'!$C19</f>
        <v>2520</v>
      </c>
      <c r="D19" s="61">
        <v>182</v>
      </c>
      <c r="E19" s="61">
        <v>332</v>
      </c>
      <c r="F19" s="150">
        <f t="shared" si="1"/>
        <v>0.86701347205548884</v>
      </c>
      <c r="G19" s="16" t="str">
        <f t="shared" si="2"/>
        <v>😶</v>
      </c>
      <c r="H19" s="150">
        <f t="shared" si="0"/>
        <v>0.13174603174603175</v>
      </c>
      <c r="I19" s="144" t="str">
        <f t="shared" si="3"/>
        <v>😶</v>
      </c>
      <c r="J19" s="35">
        <f t="shared" si="4"/>
        <v>2188</v>
      </c>
      <c r="K19" s="172">
        <f t="shared" si="5"/>
        <v>-86.32000000000005</v>
      </c>
      <c r="L19"/>
    </row>
    <row r="20" spans="1:12" ht="17" thickBot="1" x14ac:dyDescent="0.25">
      <c r="B20" s="158" t="s">
        <v>2</v>
      </c>
      <c r="C20" s="61">
        <f>'0532'!$C20+'0535'!$C20+'0537'!$C20+'0539'!$C20+'0542'!$C20+'0545'!$C20+'0554'!$C20+'0557'!$C20+'0559'!$C20+'0564'!$C20+'0569'!$C20+'0575'!$C20+'0576'!$C20+'0579'!$C20</f>
        <v>1195</v>
      </c>
      <c r="D20" s="61">
        <v>71</v>
      </c>
      <c r="E20" s="61">
        <v>130</v>
      </c>
      <c r="F20" s="150">
        <f t="shared" si="1"/>
        <v>0.71325601370255221</v>
      </c>
      <c r="G20" s="162" t="str">
        <f t="shared" si="2"/>
        <v>😶</v>
      </c>
      <c r="H20" s="150">
        <f t="shared" si="0"/>
        <v>0.10878661087866109</v>
      </c>
      <c r="I20" s="164" t="str">
        <f t="shared" si="3"/>
        <v>😶</v>
      </c>
      <c r="J20" s="35">
        <f t="shared" si="4"/>
        <v>1065</v>
      </c>
      <c r="K20" s="172">
        <f t="shared" si="5"/>
        <v>-68.37</v>
      </c>
      <c r="L20"/>
    </row>
    <row r="21" spans="1:12" ht="17" thickBot="1" x14ac:dyDescent="0.25">
      <c r="B21" s="48" t="s">
        <v>3</v>
      </c>
      <c r="C21" s="61">
        <f>'0532'!$C21+'0535'!$C21+'0537'!$C21+'0539'!$C21+'0542'!$C21+'0545'!$C21+'0554'!$C21+'0557'!$C21+'0559'!$C21+'0564'!$C21+'0569'!$C21+'0575'!$C21+'0576'!$C21+'0579'!$C21</f>
        <v>1400</v>
      </c>
      <c r="D21" s="61">
        <v>107</v>
      </c>
      <c r="E21" s="61">
        <v>216</v>
      </c>
      <c r="F21" s="150">
        <f t="shared" si="1"/>
        <v>0.91750986108729204</v>
      </c>
      <c r="G21" s="16" t="str">
        <f t="shared" si="2"/>
        <v>😐</v>
      </c>
      <c r="H21" s="150">
        <f t="shared" si="0"/>
        <v>0.15428571428571428</v>
      </c>
      <c r="I21" s="144" t="str">
        <f t="shared" si="3"/>
        <v>😐</v>
      </c>
      <c r="J21" s="35">
        <f t="shared" si="4"/>
        <v>1184</v>
      </c>
      <c r="K21" s="172">
        <f t="shared" si="5"/>
        <v>-16.400000000000006</v>
      </c>
      <c r="L21"/>
    </row>
    <row r="22" spans="1:12" ht="17" thickBot="1" x14ac:dyDescent="0.25">
      <c r="B22" s="159" t="s">
        <v>24</v>
      </c>
      <c r="C22" s="61">
        <f>'0532'!$C22+'0535'!$C22+'0537'!$C22+'0539'!$C22+'0542'!$C22+'0545'!$C22+'0554'!$C22+'0557'!$C22+'0559'!$C22+'0564'!$C22+'0569'!$C22+'0575'!$C22+'0576'!$C22+'0579'!$C22</f>
        <v>24000</v>
      </c>
      <c r="D22" s="61">
        <v>1452</v>
      </c>
      <c r="E22" s="61">
        <v>2560</v>
      </c>
      <c r="F22" s="150">
        <f t="shared" si="1"/>
        <v>0.72629051620648255</v>
      </c>
      <c r="G22" s="162" t="str">
        <f t="shared" si="2"/>
        <v>😶</v>
      </c>
      <c r="H22" s="150">
        <f t="shared" si="0"/>
        <v>0.10666666666666667</v>
      </c>
      <c r="I22" s="164" t="str">
        <f t="shared" si="3"/>
        <v>😶</v>
      </c>
      <c r="J22" s="35">
        <f t="shared" si="4"/>
        <v>21440</v>
      </c>
      <c r="K22" s="172">
        <f t="shared" si="5"/>
        <v>-1424</v>
      </c>
      <c r="L22"/>
    </row>
    <row r="23" spans="1:12" ht="17" thickBot="1" x14ac:dyDescent="0.25">
      <c r="B23" s="158" t="s">
        <v>25</v>
      </c>
      <c r="C23" s="61">
        <f>'0532'!$C23+'0535'!$C23+'0537'!$C23+'0539'!$C23+'0542'!$C23+'0545'!$C23+'0554'!$C23+'0557'!$C23+'0559'!$C23+'0564'!$C23+'0569'!$C23+'0575'!$C23+'0576'!$C23+'0579'!$C23</f>
        <v>3070</v>
      </c>
      <c r="D23" s="61">
        <v>36</v>
      </c>
      <c r="E23" s="61">
        <v>81</v>
      </c>
      <c r="F23" s="150">
        <f t="shared" si="1"/>
        <v>0.14077292154646875</v>
      </c>
      <c r="G23" s="162" t="str">
        <f t="shared" si="2"/>
        <v>😶</v>
      </c>
      <c r="H23" s="150">
        <f t="shared" si="0"/>
        <v>2.6384364820846905E-2</v>
      </c>
      <c r="I23" s="164" t="str">
        <f t="shared" si="3"/>
        <v>😶</v>
      </c>
      <c r="J23" s="35">
        <f t="shared" si="4"/>
        <v>2989</v>
      </c>
      <c r="K23" s="172">
        <f t="shared" si="5"/>
        <v>-428.62</v>
      </c>
      <c r="L23"/>
    </row>
    <row r="24" spans="1:12" ht="17" thickBot="1" x14ac:dyDescent="0.25">
      <c r="B24" s="40" t="s">
        <v>26</v>
      </c>
      <c r="C24" s="61">
        <f>'0532'!$C24+'0535'!$C24+'0537'!$C24+'0539'!$C24+'0542'!$C24+'0545'!$C24+'0554'!$C24+'0557'!$C24+'0559'!$C24+'0564'!$C24+'0569'!$C24+'0575'!$C24+'0576'!$C24+'0579'!$C24</f>
        <v>1600</v>
      </c>
      <c r="D24" s="61">
        <v>36</v>
      </c>
      <c r="E24" s="61">
        <v>61</v>
      </c>
      <c r="F24" s="150">
        <f t="shared" si="1"/>
        <v>0.27010804321728693</v>
      </c>
      <c r="G24" s="16" t="str">
        <f t="shared" si="2"/>
        <v>😶</v>
      </c>
      <c r="H24" s="150">
        <f t="shared" si="0"/>
        <v>3.8124999999999999E-2</v>
      </c>
      <c r="I24" s="144" t="str">
        <f t="shared" si="3"/>
        <v>😶</v>
      </c>
      <c r="J24" s="35">
        <f t="shared" si="4"/>
        <v>1539</v>
      </c>
      <c r="K24" s="172">
        <f t="shared" si="5"/>
        <v>-204.60000000000002</v>
      </c>
      <c r="L24"/>
    </row>
    <row r="25" spans="1:12" ht="17" thickBot="1" x14ac:dyDescent="0.25">
      <c r="B25" s="30" t="s">
        <v>27</v>
      </c>
      <c r="C25" s="61">
        <f>'0532'!$C25+'0535'!$C25+'0537'!$C25+'0539'!$C25+'0542'!$C25+'0545'!$C25+'0554'!$C25+'0557'!$C25+'0559'!$C25+'0564'!$C25+'0569'!$C25+'0575'!$C25+'0576'!$C25+'0579'!$C25</f>
        <v>25306</v>
      </c>
      <c r="D25" s="61">
        <v>1678</v>
      </c>
      <c r="E25" s="61">
        <v>3223</v>
      </c>
      <c r="F25" s="150">
        <f t="shared" si="1"/>
        <v>0.79601903197064816</v>
      </c>
      <c r="G25" s="16" t="str">
        <f t="shared" si="2"/>
        <v>😶</v>
      </c>
      <c r="H25" s="150">
        <f t="shared" si="0"/>
        <v>0.12736110013435548</v>
      </c>
      <c r="I25" s="144" t="str">
        <f t="shared" si="3"/>
        <v>😶</v>
      </c>
      <c r="J25" s="35">
        <f t="shared" si="4"/>
        <v>22083</v>
      </c>
      <c r="K25" s="172">
        <f t="shared" si="5"/>
        <v>-977.79600000000028</v>
      </c>
      <c r="L25"/>
    </row>
    <row r="26" spans="1:12" ht="17" thickBot="1" x14ac:dyDescent="0.25">
      <c r="A26" s="4"/>
      <c r="B26" s="31" t="s">
        <v>28</v>
      </c>
      <c r="C26" s="61">
        <f>'0532'!$C26+'0535'!$C26+'0537'!$C26+'0539'!$C26+'0542'!$C26+'0545'!$C26+'0554'!$C26+'0557'!$C26+'0559'!$C26+'0564'!$C26+'0569'!$C26+'0575'!$C26+'0576'!$C26+'0579'!$C26</f>
        <v>4745</v>
      </c>
      <c r="D26" s="61">
        <v>244</v>
      </c>
      <c r="E26" s="61">
        <v>536</v>
      </c>
      <c r="F26" s="150">
        <f t="shared" si="1"/>
        <v>0.61731752764330183</v>
      </c>
      <c r="G26" s="16" t="str">
        <f t="shared" si="2"/>
        <v>😶</v>
      </c>
      <c r="H26" s="150">
        <f t="shared" si="0"/>
        <v>0.11296101159114857</v>
      </c>
      <c r="I26" s="144" t="str">
        <f t="shared" si="3"/>
        <v>😶</v>
      </c>
      <c r="J26" s="35">
        <f t="shared" si="4"/>
        <v>4209</v>
      </c>
      <c r="K26" s="172">
        <f t="shared" si="5"/>
        <v>-251.67000000000007</v>
      </c>
      <c r="L26" s="6"/>
    </row>
    <row r="27" spans="1:12" ht="17" thickBot="1" x14ac:dyDescent="0.25">
      <c r="B27" s="158" t="s">
        <v>30</v>
      </c>
      <c r="C27" s="61">
        <f>'0532'!$C27+'0535'!$C27+'0537'!$C27+'0539'!$C27+'0542'!$C27+'0545'!$C27+'0554'!$C27+'0557'!$C27+'0559'!$C27+'0564'!$C27+'0569'!$C27+'0575'!$C27+'0576'!$C27+'0579'!$C27</f>
        <v>30050</v>
      </c>
      <c r="D27" s="61">
        <v>1923</v>
      </c>
      <c r="E27" s="61">
        <v>3759</v>
      </c>
      <c r="F27" s="150">
        <f t="shared" si="1"/>
        <v>0.76822742408111333</v>
      </c>
      <c r="G27" s="162" t="str">
        <f t="shared" si="2"/>
        <v>😶</v>
      </c>
      <c r="H27" s="150">
        <f t="shared" si="0"/>
        <v>0.12509151414309483</v>
      </c>
      <c r="I27" s="164" t="str">
        <f t="shared" si="3"/>
        <v>😶</v>
      </c>
      <c r="J27" s="35">
        <f t="shared" si="4"/>
        <v>26291</v>
      </c>
      <c r="K27" s="172">
        <f t="shared" si="5"/>
        <v>-1229.3000000000002</v>
      </c>
      <c r="L27"/>
    </row>
    <row r="28" spans="1:12" ht="17" thickBot="1" x14ac:dyDescent="0.25">
      <c r="B28" s="31" t="s">
        <v>29</v>
      </c>
      <c r="C28" s="61">
        <f>'0532'!$C28+'0535'!$C28+'0537'!$C28+'0539'!$C28+'0542'!$C28+'0545'!$C28+'0554'!$C28+'0557'!$C28+'0559'!$C28+'0564'!$C28+'0569'!$C28+'0575'!$C28+'0576'!$C28+'0579'!$C28</f>
        <v>226100</v>
      </c>
      <c r="D28" s="61">
        <v>22986</v>
      </c>
      <c r="E28" s="61">
        <v>46833</v>
      </c>
      <c r="F28" s="150">
        <f t="shared" si="1"/>
        <v>1.220443949362142</v>
      </c>
      <c r="G28" s="16" t="str">
        <f t="shared" si="2"/>
        <v>😃</v>
      </c>
      <c r="H28" s="150">
        <f t="shared" si="0"/>
        <v>0.20713401149933658</v>
      </c>
      <c r="I28" s="144" t="str">
        <f t="shared" si="3"/>
        <v>😃</v>
      </c>
      <c r="J28" s="35">
        <f t="shared" si="4"/>
        <v>179267</v>
      </c>
      <c r="K28" s="172">
        <f t="shared" si="5"/>
        <v>9300.4000000000015</v>
      </c>
      <c r="L28"/>
    </row>
    <row r="29" spans="1:12" ht="17" thickBot="1" x14ac:dyDescent="0.25">
      <c r="B29" s="158" t="s">
        <v>31</v>
      </c>
      <c r="C29" s="61">
        <f>'0532'!$C29+'0535'!$C29+'0537'!$C29+'0539'!$C29+'0542'!$C29+'0545'!$C29+'0554'!$C29+'0557'!$C29+'0559'!$C29+'0564'!$C29+'0569'!$C29+'0575'!$C29+'0576'!$C29+'0579'!$C29</f>
        <v>27800</v>
      </c>
      <c r="D29" s="61">
        <v>3357</v>
      </c>
      <c r="E29" s="61">
        <v>5666</v>
      </c>
      <c r="F29" s="150">
        <f t="shared" si="1"/>
        <v>1.4496446060438566</v>
      </c>
      <c r="G29" s="162" t="str">
        <f t="shared" si="2"/>
        <v>😃</v>
      </c>
      <c r="H29" s="150">
        <f t="shared" si="0"/>
        <v>0.20381294964028776</v>
      </c>
      <c r="I29" s="164" t="str">
        <f t="shared" si="3"/>
        <v>😃</v>
      </c>
      <c r="J29" s="35">
        <f t="shared" si="4"/>
        <v>22134</v>
      </c>
      <c r="K29" s="172">
        <f t="shared" si="5"/>
        <v>1051.1999999999998</v>
      </c>
      <c r="L29"/>
    </row>
    <row r="30" spans="1:12" ht="17" thickBot="1" x14ac:dyDescent="0.25">
      <c r="B30" s="160" t="s">
        <v>32</v>
      </c>
      <c r="C30" s="61">
        <f>'0532'!$C30+'0535'!$C30+'0537'!$C30+'0539'!$C30+'0542'!$C30+'0545'!$C30+'0554'!$C30+'0557'!$C30+'0559'!$C30+'0564'!$C30+'0569'!$C30+'0575'!$C30+'0576'!$C30+'0579'!$C30</f>
        <v>2450</v>
      </c>
      <c r="D30" s="61">
        <v>120</v>
      </c>
      <c r="E30" s="61">
        <v>258</v>
      </c>
      <c r="F30" s="150">
        <f t="shared" si="1"/>
        <v>0.5879902981600803</v>
      </c>
      <c r="G30" s="162" t="str">
        <f t="shared" si="2"/>
        <v>😶</v>
      </c>
      <c r="H30" s="150">
        <f t="shared" si="0"/>
        <v>0.10530612244897959</v>
      </c>
      <c r="I30" s="164" t="str">
        <f t="shared" si="3"/>
        <v>😶</v>
      </c>
      <c r="J30" s="35">
        <f t="shared" si="4"/>
        <v>2192</v>
      </c>
      <c r="K30" s="172">
        <f t="shared" si="5"/>
        <v>-148.70000000000005</v>
      </c>
      <c r="L30"/>
    </row>
    <row r="31" spans="1:12" ht="17" thickBot="1" x14ac:dyDescent="0.25">
      <c r="B31" s="159" t="s">
        <v>4</v>
      </c>
      <c r="C31" s="61">
        <f>'0532'!$C31+'0535'!$C31+'0537'!$C31+'0539'!$C31+'0542'!$C31+'0545'!$C31+'0554'!$C31+'0557'!$C31+'0559'!$C31+'0564'!$C31+'0569'!$C31+'0575'!$C31+'0576'!$C31+'0579'!$C31</f>
        <v>3372</v>
      </c>
      <c r="D31" s="61">
        <v>316</v>
      </c>
      <c r="E31" s="61">
        <v>585</v>
      </c>
      <c r="F31" s="150">
        <f t="shared" si="1"/>
        <v>1.1250051622072315</v>
      </c>
      <c r="G31" s="162" t="str">
        <f t="shared" si="2"/>
        <v>😃</v>
      </c>
      <c r="H31" s="150">
        <f t="shared" si="0"/>
        <v>0.17348754448398576</v>
      </c>
      <c r="I31" s="164" t="str">
        <f t="shared" si="3"/>
        <v>😃</v>
      </c>
      <c r="J31" s="35">
        <f t="shared" si="4"/>
        <v>2787</v>
      </c>
      <c r="K31" s="172">
        <f t="shared" si="5"/>
        <v>25.247999999999934</v>
      </c>
      <c r="L31"/>
    </row>
    <row r="32" spans="1:12" ht="17" thickBot="1" x14ac:dyDescent="0.25">
      <c r="B32" s="158" t="s">
        <v>5</v>
      </c>
      <c r="C32" s="61">
        <f>'0532'!$C32+'0535'!$C32+'0537'!$C32+'0539'!$C32+'0542'!$C32+'0545'!$C32+'0554'!$C32+'0557'!$C32+'0559'!$C32+'0564'!$C32+'0569'!$C32+'0575'!$C32+'0576'!$C32+'0579'!$C32</f>
        <v>2330</v>
      </c>
      <c r="D32" s="61">
        <v>183</v>
      </c>
      <c r="E32" s="61">
        <v>378</v>
      </c>
      <c r="F32" s="150">
        <f t="shared" si="1"/>
        <v>0.94286641695304729</v>
      </c>
      <c r="G32" s="162" t="str">
        <f t="shared" si="2"/>
        <v>😐</v>
      </c>
      <c r="H32" s="150">
        <f t="shared" si="0"/>
        <v>0.16223175965665235</v>
      </c>
      <c r="I32" s="164" t="str">
        <f t="shared" si="3"/>
        <v>😐</v>
      </c>
      <c r="J32" s="35">
        <f t="shared" si="4"/>
        <v>1952</v>
      </c>
      <c r="K32" s="172">
        <f t="shared" si="5"/>
        <v>-8.7800000000000296</v>
      </c>
      <c r="L32"/>
    </row>
    <row r="33" spans="2:12" ht="17" thickBot="1" x14ac:dyDescent="0.25">
      <c r="B33" s="158" t="s">
        <v>6</v>
      </c>
      <c r="C33" s="61">
        <f>'0532'!$C33+'0535'!$C33+'0537'!$C33+'0539'!$C33+'0542'!$C33+'0545'!$C33+'0554'!$C33+'0557'!$C33+'0559'!$C33+'0564'!$C33+'0569'!$C33+'0575'!$C33+'0576'!$C33+'0579'!$C33</f>
        <v>605</v>
      </c>
      <c r="D33" s="61">
        <v>47</v>
      </c>
      <c r="E33" s="61">
        <v>111</v>
      </c>
      <c r="F33" s="150">
        <f t="shared" si="1"/>
        <v>0.93260444673737275</v>
      </c>
      <c r="G33" s="162" t="str">
        <f t="shared" si="2"/>
        <v>😐</v>
      </c>
      <c r="H33" s="150">
        <f t="shared" si="0"/>
        <v>0.1834710743801653</v>
      </c>
      <c r="I33" s="164" t="str">
        <f t="shared" si="3"/>
        <v>😃</v>
      </c>
      <c r="J33" s="35">
        <f t="shared" si="4"/>
        <v>494</v>
      </c>
      <c r="K33" s="172">
        <f t="shared" si="5"/>
        <v>10.569999999999993</v>
      </c>
      <c r="L33"/>
    </row>
    <row r="34" spans="2:12" ht="17" thickBot="1" x14ac:dyDescent="0.25">
      <c r="B34" s="158" t="s">
        <v>8</v>
      </c>
      <c r="C34" s="61">
        <f>'0532'!$C34+'0535'!$C34+'0537'!$C34+'0539'!$C34+'0542'!$C34+'0545'!$C34+'0554'!$C34+'0557'!$C34+'0559'!$C34+'0564'!$C34+'0569'!$C34+'0575'!$C34+'0576'!$C34+'0579'!$C34</f>
        <v>160</v>
      </c>
      <c r="D34" s="61">
        <v>23</v>
      </c>
      <c r="E34" s="61">
        <v>40</v>
      </c>
      <c r="F34" s="150">
        <f t="shared" si="1"/>
        <v>1.7256902761104442</v>
      </c>
      <c r="G34" s="162" t="str">
        <f t="shared" si="2"/>
        <v>😃</v>
      </c>
      <c r="H34" s="150">
        <f t="shared" si="0"/>
        <v>0.25</v>
      </c>
      <c r="I34" s="164" t="str">
        <f t="shared" si="3"/>
        <v>😃</v>
      </c>
      <c r="J34" s="35">
        <f t="shared" si="4"/>
        <v>120</v>
      </c>
      <c r="K34" s="172">
        <f t="shared" si="5"/>
        <v>13.439999999999998</v>
      </c>
      <c r="L34"/>
    </row>
    <row r="35" spans="2:12" ht="17" thickBot="1" x14ac:dyDescent="0.25">
      <c r="B35" s="161" t="s">
        <v>7</v>
      </c>
      <c r="C35" s="61">
        <f>'0532'!$C35+'0535'!$C35+'0537'!$C35+'0539'!$C35+'0542'!$C35+'0545'!$C35+'0554'!$C35+'0557'!$C35+'0559'!$C35+'0564'!$C35+'0569'!$C35+'0575'!$C35+'0576'!$C35+'0579'!$C35</f>
        <v>2570</v>
      </c>
      <c r="D35" s="61">
        <v>263</v>
      </c>
      <c r="E35" s="61">
        <v>646</v>
      </c>
      <c r="F35" s="152">
        <f>$D35/($E$3*$C35)</f>
        <v>1.2285069669891304</v>
      </c>
      <c r="G35" s="163" t="str">
        <f t="shared" si="2"/>
        <v>😃</v>
      </c>
      <c r="H35" s="152">
        <f t="shared" si="0"/>
        <v>0.25136186770428015</v>
      </c>
      <c r="I35" s="165" t="str">
        <f t="shared" si="3"/>
        <v>😃</v>
      </c>
      <c r="J35" s="36">
        <f t="shared" si="4"/>
        <v>1924</v>
      </c>
      <c r="K35" s="173">
        <f t="shared" si="5"/>
        <v>219.38</v>
      </c>
      <c r="L35"/>
    </row>
    <row r="36" spans="2:12" ht="17" thickBot="1" x14ac:dyDescent="0.25">
      <c r="B36" s="22"/>
      <c r="C36" s="5"/>
      <c r="D36" s="5"/>
      <c r="E36" s="5"/>
      <c r="F36" s="9"/>
      <c r="G36" s="9"/>
      <c r="H36" s="16"/>
      <c r="I36" s="16"/>
      <c r="J36" s="9"/>
      <c r="K36" s="16"/>
      <c r="L36" s="9"/>
    </row>
    <row r="37" spans="2:12" ht="34" thickBot="1" x14ac:dyDescent="0.25">
      <c r="B37" s="49" t="s">
        <v>64</v>
      </c>
      <c r="C37" s="50"/>
      <c r="D37" s="51"/>
      <c r="E37" s="52"/>
      <c r="F37" s="53" t="s">
        <v>74</v>
      </c>
      <c r="G37" s="68" t="s">
        <v>66</v>
      </c>
      <c r="H37" s="54" t="s">
        <v>67</v>
      </c>
    </row>
    <row r="38" spans="2:12" x14ac:dyDescent="0.2">
      <c r="B38" s="71" t="s">
        <v>12</v>
      </c>
      <c r="C38" s="70">
        <v>87</v>
      </c>
      <c r="D38" s="26">
        <v>-5.9</v>
      </c>
      <c r="E38" s="55">
        <v>69.2</v>
      </c>
      <c r="F38" s="65" t="str">
        <f>IF($D38&gt;=$E38,"▲","▼")</f>
        <v>▼</v>
      </c>
      <c r="G38" s="210">
        <f>$E38-$C38</f>
        <v>-17.799999999999997</v>
      </c>
      <c r="H38" s="211" t="str">
        <f xml:space="preserve"> IF($G38&gt;=0,$I$3,$I$5)</f>
        <v>😶</v>
      </c>
    </row>
    <row r="39" spans="2:12" x14ac:dyDescent="0.2">
      <c r="B39" s="72" t="s">
        <v>13</v>
      </c>
      <c r="C39" s="70">
        <v>80</v>
      </c>
      <c r="D39" s="26">
        <v>8.4</v>
      </c>
      <c r="E39" s="55">
        <v>66</v>
      </c>
      <c r="F39" s="66" t="str">
        <f t="shared" ref="F39:F48" si="6">IF($D39&gt;=$E39,"▲","▼")</f>
        <v>▼</v>
      </c>
      <c r="G39" s="212">
        <f t="shared" ref="G39:G48" si="7">$E39-$C39</f>
        <v>-14</v>
      </c>
      <c r="H39" s="213" t="str">
        <f t="shared" ref="H39:H48" si="8" xml:space="preserve"> IF($G39&gt;=0,$I$3,$I$5)</f>
        <v>😶</v>
      </c>
    </row>
    <row r="40" spans="2:12" x14ac:dyDescent="0.2">
      <c r="B40" s="72" t="s">
        <v>17</v>
      </c>
      <c r="C40" s="70">
        <v>10</v>
      </c>
      <c r="D40" s="26">
        <v>0</v>
      </c>
      <c r="E40" s="55">
        <v>0.3</v>
      </c>
      <c r="F40" s="66" t="str">
        <f t="shared" si="6"/>
        <v>▼</v>
      </c>
      <c r="G40" s="212">
        <f t="shared" si="7"/>
        <v>-9.6999999999999993</v>
      </c>
      <c r="H40" s="213" t="str">
        <f t="shared" si="8"/>
        <v>😶</v>
      </c>
    </row>
    <row r="41" spans="2:12" x14ac:dyDescent="0.2">
      <c r="B41" s="72" t="s">
        <v>72</v>
      </c>
      <c r="C41" s="70">
        <v>85</v>
      </c>
      <c r="D41" s="26">
        <v>-1.3</v>
      </c>
      <c r="E41" s="55">
        <v>75.599999999999994</v>
      </c>
      <c r="F41" s="66" t="str">
        <f t="shared" si="6"/>
        <v>▼</v>
      </c>
      <c r="G41" s="212">
        <f t="shared" si="7"/>
        <v>-9.4000000000000057</v>
      </c>
      <c r="H41" s="213" t="str">
        <f t="shared" si="8"/>
        <v>😶</v>
      </c>
    </row>
    <row r="42" spans="2:12" x14ac:dyDescent="0.2">
      <c r="B42" s="72" t="s">
        <v>14</v>
      </c>
      <c r="C42" s="70">
        <v>87</v>
      </c>
      <c r="D42" s="26">
        <v>-5.9</v>
      </c>
      <c r="E42" s="55">
        <v>70.7</v>
      </c>
      <c r="F42" s="66" t="str">
        <f t="shared" si="6"/>
        <v>▼</v>
      </c>
      <c r="G42" s="212">
        <f t="shared" si="7"/>
        <v>-16.299999999999997</v>
      </c>
      <c r="H42" s="213" t="str">
        <f t="shared" si="8"/>
        <v>😶</v>
      </c>
    </row>
    <row r="43" spans="2:12" x14ac:dyDescent="0.2">
      <c r="B43" s="72" t="s">
        <v>11</v>
      </c>
      <c r="C43" s="70">
        <v>47</v>
      </c>
      <c r="D43" s="26">
        <v>-8.6999999999999993</v>
      </c>
      <c r="E43" s="55">
        <v>56.2</v>
      </c>
      <c r="F43" s="66" t="str">
        <f t="shared" si="6"/>
        <v>▼</v>
      </c>
      <c r="G43" s="212">
        <f t="shared" si="7"/>
        <v>9.2000000000000028</v>
      </c>
      <c r="H43" s="213" t="str">
        <f t="shared" si="8"/>
        <v>😃</v>
      </c>
    </row>
    <row r="44" spans="2:12" x14ac:dyDescent="0.2">
      <c r="B44" s="72" t="s">
        <v>18</v>
      </c>
      <c r="C44" s="70">
        <v>85</v>
      </c>
      <c r="D44" s="26">
        <v>91.4</v>
      </c>
      <c r="E44" s="55">
        <v>91.4</v>
      </c>
      <c r="F44" s="66" t="str">
        <f t="shared" si="6"/>
        <v>▲</v>
      </c>
      <c r="G44" s="212">
        <f t="shared" si="7"/>
        <v>6.4000000000000057</v>
      </c>
      <c r="H44" s="213" t="str">
        <f t="shared" si="8"/>
        <v>😃</v>
      </c>
    </row>
    <row r="45" spans="2:12" x14ac:dyDescent="0.2">
      <c r="B45" s="74" t="s">
        <v>15</v>
      </c>
      <c r="C45" s="70">
        <v>65</v>
      </c>
      <c r="D45" s="26">
        <v>1</v>
      </c>
      <c r="E45" s="55">
        <v>1</v>
      </c>
      <c r="F45" s="66" t="str">
        <f t="shared" si="6"/>
        <v>▲</v>
      </c>
      <c r="G45" s="212">
        <f t="shared" si="7"/>
        <v>-64</v>
      </c>
      <c r="H45" s="213" t="str">
        <f t="shared" si="8"/>
        <v>😶</v>
      </c>
    </row>
    <row r="46" spans="2:12" x14ac:dyDescent="0.2">
      <c r="B46" s="74" t="s">
        <v>73</v>
      </c>
      <c r="C46" s="70">
        <v>40</v>
      </c>
      <c r="D46" s="26">
        <v>32</v>
      </c>
      <c r="E46" s="55">
        <v>32</v>
      </c>
      <c r="F46" s="66" t="str">
        <f t="shared" si="6"/>
        <v>▲</v>
      </c>
      <c r="G46" s="212">
        <f t="shared" si="7"/>
        <v>-8</v>
      </c>
      <c r="H46" s="213" t="str">
        <f t="shared" si="8"/>
        <v>😶</v>
      </c>
    </row>
    <row r="47" spans="2:12" x14ac:dyDescent="0.2">
      <c r="B47" s="74" t="s">
        <v>16</v>
      </c>
      <c r="C47" s="70">
        <v>55</v>
      </c>
      <c r="D47" s="26">
        <v>64.900000000000006</v>
      </c>
      <c r="E47" s="55">
        <v>64.900000000000006</v>
      </c>
      <c r="F47" s="66" t="str">
        <f t="shared" si="6"/>
        <v>▲</v>
      </c>
      <c r="G47" s="212">
        <f t="shared" si="7"/>
        <v>9.9000000000000057</v>
      </c>
      <c r="H47" s="213" t="str">
        <f t="shared" si="8"/>
        <v>😃</v>
      </c>
    </row>
    <row r="48" spans="2:12" ht="17" thickBot="1" x14ac:dyDescent="0.25">
      <c r="B48" s="75" t="s">
        <v>9</v>
      </c>
      <c r="C48" s="70">
        <v>30</v>
      </c>
      <c r="D48" s="26">
        <v>85</v>
      </c>
      <c r="E48" s="55">
        <v>86</v>
      </c>
      <c r="F48" s="67" t="str">
        <f t="shared" si="6"/>
        <v>▼</v>
      </c>
      <c r="G48" s="214">
        <f t="shared" si="7"/>
        <v>56</v>
      </c>
      <c r="H48" s="215" t="str">
        <f t="shared" si="8"/>
        <v>😃</v>
      </c>
    </row>
    <row r="50" spans="2:9" x14ac:dyDescent="0.2">
      <c r="B50" s="8"/>
      <c r="C50" s="11"/>
      <c r="D50" s="5"/>
      <c r="E50" s="5"/>
      <c r="F50" s="5"/>
      <c r="G50" s="5"/>
      <c r="H50" s="5"/>
      <c r="I50" s="5"/>
    </row>
    <row r="51" spans="2:9" x14ac:dyDescent="0.2">
      <c r="B51" s="8"/>
      <c r="C51" s="11"/>
      <c r="D51" s="5"/>
      <c r="E51" s="5"/>
      <c r="F51" s="5"/>
      <c r="G51" s="5"/>
      <c r="H51" s="5"/>
      <c r="I51" s="5"/>
    </row>
    <row r="52" spans="2:9" x14ac:dyDescent="0.2">
      <c r="B52" s="8"/>
      <c r="C52" s="11"/>
      <c r="D52" s="5"/>
      <c r="E52" s="5"/>
      <c r="F52" s="5"/>
      <c r="G52" s="5"/>
      <c r="H52" s="5"/>
      <c r="I52" s="5"/>
    </row>
    <row r="53" spans="2:9" x14ac:dyDescent="0.2">
      <c r="B53" s="8"/>
      <c r="C53" s="11"/>
      <c r="D53" s="5"/>
      <c r="E53" s="5"/>
      <c r="F53" s="5"/>
      <c r="G53" s="5"/>
      <c r="H53" s="5"/>
      <c r="I53" s="5"/>
    </row>
    <row r="54" spans="2:9" x14ac:dyDescent="0.2">
      <c r="B54" s="8"/>
      <c r="C54" s="11"/>
      <c r="D54" s="5"/>
      <c r="E54" s="5"/>
      <c r="F54" s="5"/>
      <c r="G54" s="5"/>
      <c r="H54" s="5"/>
      <c r="I54" s="5"/>
    </row>
    <row r="55" spans="2:9" x14ac:dyDescent="0.2">
      <c r="B55" s="8"/>
      <c r="C55" s="11"/>
      <c r="D55" s="5"/>
      <c r="E55" s="5"/>
      <c r="F55" s="5"/>
      <c r="G55" s="5"/>
      <c r="H55" s="5"/>
      <c r="I55" s="5"/>
    </row>
    <row r="56" spans="2:9" x14ac:dyDescent="0.2">
      <c r="B56" s="8"/>
      <c r="C56" s="11"/>
      <c r="D56" s="5"/>
      <c r="E56" s="5"/>
      <c r="F56" s="5"/>
      <c r="G56" s="5"/>
      <c r="H56" s="5"/>
      <c r="I56" s="5"/>
    </row>
    <row r="57" spans="2:9" x14ac:dyDescent="0.2">
      <c r="B57" s="8"/>
      <c r="C57" s="11"/>
      <c r="D57" s="5"/>
      <c r="E57" s="5"/>
      <c r="F57" s="5"/>
      <c r="G57" s="5"/>
      <c r="H57" s="5"/>
      <c r="I57" s="5"/>
    </row>
    <row r="58" spans="2:9" x14ac:dyDescent="0.2">
      <c r="B58" s="8"/>
      <c r="C58" s="11"/>
      <c r="D58" s="5"/>
      <c r="E58" s="5"/>
      <c r="F58" s="5"/>
      <c r="G58" s="5"/>
      <c r="H58" s="5"/>
      <c r="I58" s="5"/>
    </row>
    <row r="59" spans="2:9" x14ac:dyDescent="0.2">
      <c r="B59" s="8"/>
      <c r="C59" s="11"/>
      <c r="D59" s="5"/>
      <c r="E59" s="5"/>
      <c r="F59" s="5"/>
      <c r="G59" s="5"/>
      <c r="H59" s="5"/>
      <c r="I59" s="5"/>
    </row>
    <row r="60" spans="2:9" x14ac:dyDescent="0.2">
      <c r="B60" s="8"/>
      <c r="C60" s="11"/>
      <c r="D60" s="5"/>
      <c r="E60" s="5"/>
      <c r="F60" s="5"/>
      <c r="G60" s="5"/>
      <c r="H60" s="5"/>
      <c r="I60" s="5"/>
    </row>
    <row r="61" spans="2:9" x14ac:dyDescent="0.2">
      <c r="B61" s="8"/>
      <c r="C61" s="11"/>
      <c r="D61" s="5"/>
      <c r="E61" s="5"/>
      <c r="F61" s="5"/>
      <c r="G61" s="5"/>
      <c r="H61" s="5"/>
      <c r="I61" s="5"/>
    </row>
    <row r="62" spans="2:9" x14ac:dyDescent="0.2">
      <c r="B62" s="8"/>
      <c r="C62" s="11"/>
      <c r="D62" s="5"/>
      <c r="E62" s="5"/>
      <c r="F62" s="5"/>
      <c r="G62" s="5"/>
      <c r="H62" s="5"/>
      <c r="I62" s="5"/>
    </row>
    <row r="63" spans="2:9" x14ac:dyDescent="0.2">
      <c r="C63" s="11"/>
    </row>
    <row r="64" spans="2:9" x14ac:dyDescent="0.2">
      <c r="C64" s="11"/>
    </row>
    <row r="65" spans="3:3" x14ac:dyDescent="0.2">
      <c r="C65" s="11"/>
    </row>
    <row r="66" spans="3:3" x14ac:dyDescent="0.2">
      <c r="C66" s="11"/>
    </row>
    <row r="67" spans="3:3" x14ac:dyDescent="0.2">
      <c r="C67" s="11"/>
    </row>
    <row r="68" spans="3:3" x14ac:dyDescent="0.2">
      <c r="C68" s="11"/>
    </row>
    <row r="69" spans="3:3" x14ac:dyDescent="0.2">
      <c r="C69" s="11"/>
    </row>
    <row r="70" spans="3:3" x14ac:dyDescent="0.2">
      <c r="C70" s="11"/>
    </row>
    <row r="71" spans="3:3" x14ac:dyDescent="0.2">
      <c r="C71" s="11"/>
    </row>
    <row r="72" spans="3:3" x14ac:dyDescent="0.2">
      <c r="C72" s="11"/>
    </row>
    <row r="73" spans="3:3" x14ac:dyDescent="0.2">
      <c r="C73" s="11"/>
    </row>
    <row r="74" spans="3:3" x14ac:dyDescent="0.2">
      <c r="C74" s="11"/>
    </row>
    <row r="75" spans="3:3" x14ac:dyDescent="0.2">
      <c r="C75" s="11"/>
    </row>
    <row r="76" spans="3:3" x14ac:dyDescent="0.2">
      <c r="C76" s="11"/>
    </row>
    <row r="77" spans="3:3" x14ac:dyDescent="0.2">
      <c r="C77" s="11"/>
    </row>
    <row r="78" spans="3:3" x14ac:dyDescent="0.2">
      <c r="C78" s="11"/>
    </row>
    <row r="79" spans="3:3" x14ac:dyDescent="0.2">
      <c r="C79" s="11"/>
    </row>
    <row r="80" spans="3:3" x14ac:dyDescent="0.2">
      <c r="C80" s="11"/>
    </row>
    <row r="81" spans="3:3" x14ac:dyDescent="0.2">
      <c r="C81" s="11"/>
    </row>
    <row r="82" spans="3:3" x14ac:dyDescent="0.2">
      <c r="C82" s="11"/>
    </row>
  </sheetData>
  <mergeCells count="4">
    <mergeCell ref="H8:I8"/>
    <mergeCell ref="C3:D3"/>
    <mergeCell ref="C4:D4"/>
    <mergeCell ref="F8:G8"/>
  </mergeCells>
  <conditionalFormatting sqref="F9:F35">
    <cfRule type="cellIs" dxfId="78" priority="5" operator="greaterThan">
      <formula>1</formula>
    </cfRule>
  </conditionalFormatting>
  <conditionalFormatting sqref="F38:F48">
    <cfRule type="containsText" dxfId="77" priority="8" operator="containsText" text="▼">
      <formula>NOT(ISERROR(SEARCH("▼",F38)))</formula>
    </cfRule>
  </conditionalFormatting>
  <conditionalFormatting sqref="H9:H35">
    <cfRule type="cellIs" dxfId="76" priority="4" operator="greaterThanOrEqual">
      <formula>$E$4</formula>
    </cfRule>
  </conditionalFormatting>
  <conditionalFormatting sqref="K9:K35">
    <cfRule type="cellIs" dxfId="75" priority="3" operator="greaterThanOrEqual">
      <formula>0</formula>
    </cfRule>
  </conditionalFormatting>
  <conditionalFormatting sqref="G38:G48">
    <cfRule type="cellIs" dxfId="74" priority="1" operator="greaterThanOrEqual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F0"/>
  </sheetPr>
  <dimension ref="B1:AQ111"/>
  <sheetViews>
    <sheetView showGridLines="0" tabSelected="1" zoomScale="70" zoomScaleNormal="70" zoomScalePageLayoutView="70" workbookViewId="0">
      <selection activeCell="AL5" sqref="AL5"/>
    </sheetView>
  </sheetViews>
  <sheetFormatPr baseColWidth="10" defaultRowHeight="16" x14ac:dyDescent="0.2"/>
  <cols>
    <col min="1" max="1" width="3.33203125" customWidth="1"/>
    <col min="2" max="3" width="10.83203125" style="12"/>
    <col min="4" max="4" width="6.6640625" style="12" customWidth="1"/>
    <col min="5" max="8" width="6.83203125" style="1" customWidth="1"/>
    <col min="9" max="31" width="6.83203125" style="12" customWidth="1"/>
    <col min="32" max="32" width="7.1640625" style="12" customWidth="1"/>
    <col min="33" max="33" width="6.83203125" style="12" customWidth="1"/>
    <col min="34" max="34" width="11.1640625" style="12" customWidth="1"/>
    <col min="35" max="36" width="6.83203125" style="12" customWidth="1"/>
    <col min="37" max="62" width="6.83203125" customWidth="1"/>
    <col min="63" max="64" width="8.6640625" customWidth="1"/>
  </cols>
  <sheetData>
    <row r="1" spans="2:43" ht="22" thickBot="1" x14ac:dyDescent="0.3">
      <c r="B1" s="219" t="s">
        <v>37</v>
      </c>
      <c r="C1" s="220"/>
      <c r="D1" s="33">
        <f>'0532'!$E$3</f>
        <v>8.3299999999999999E-2</v>
      </c>
      <c r="E1" s="5"/>
      <c r="F1" s="101"/>
      <c r="G1" s="12"/>
      <c r="H1" s="12"/>
      <c r="J1" s="186" t="s">
        <v>89</v>
      </c>
      <c r="AC1" s="186" t="s">
        <v>92</v>
      </c>
      <c r="AE1"/>
      <c r="AF1"/>
      <c r="AG1"/>
      <c r="AH1"/>
      <c r="AI1"/>
      <c r="AJ1"/>
    </row>
    <row r="2" spans="2:43" ht="17" customHeight="1" thickBot="1" x14ac:dyDescent="0.25">
      <c r="B2" s="221" t="s">
        <v>44</v>
      </c>
      <c r="C2" s="222"/>
      <c r="D2" s="33">
        <f>'0532'!$E$4</f>
        <v>0.16</v>
      </c>
      <c r="E2" s="12"/>
      <c r="F2" s="12"/>
      <c r="G2" s="12"/>
      <c r="H2" s="12"/>
      <c r="V2" s="76"/>
      <c r="W2"/>
      <c r="X2"/>
      <c r="Y2"/>
      <c r="Z2"/>
      <c r="AA2"/>
      <c r="AB2" s="81"/>
      <c r="AC2" s="81"/>
      <c r="AD2" s="81"/>
      <c r="AE2"/>
      <c r="AF2"/>
      <c r="AG2"/>
      <c r="AH2"/>
      <c r="AI2"/>
      <c r="AJ2" s="15"/>
    </row>
    <row r="3" spans="2:43" ht="17" customHeight="1" thickBot="1" x14ac:dyDescent="0.25">
      <c r="E3" s="12"/>
      <c r="F3" s="12"/>
      <c r="G3" s="12"/>
      <c r="H3" s="12"/>
      <c r="P3" s="231" t="s">
        <v>82</v>
      </c>
      <c r="Q3" s="232"/>
      <c r="R3" s="232"/>
      <c r="S3" s="232"/>
      <c r="T3" s="232"/>
      <c r="U3" s="233"/>
      <c r="V3"/>
      <c r="W3"/>
      <c r="AK3" s="12"/>
      <c r="AL3" s="231" t="s">
        <v>82</v>
      </c>
      <c r="AM3" s="232"/>
      <c r="AN3" s="232"/>
      <c r="AO3" s="232"/>
      <c r="AP3" s="232"/>
      <c r="AQ3" s="233"/>
    </row>
    <row r="4" spans="2:43" ht="37" thickBot="1" x14ac:dyDescent="0.25">
      <c r="B4" s="190"/>
      <c r="C4" s="191"/>
      <c r="D4" s="191"/>
      <c r="E4" s="191"/>
      <c r="F4" s="191"/>
      <c r="G4" s="191"/>
      <c r="H4" s="99" t="s">
        <v>58</v>
      </c>
      <c r="I4" s="99" t="s">
        <v>76</v>
      </c>
      <c r="J4" s="99" t="s">
        <v>56</v>
      </c>
      <c r="K4" s="99" t="s">
        <v>50</v>
      </c>
      <c r="L4" s="99" t="s">
        <v>77</v>
      </c>
      <c r="M4" s="99" t="s">
        <v>55</v>
      </c>
      <c r="N4" s="99" t="s">
        <v>78</v>
      </c>
      <c r="O4" s="99" t="s">
        <v>79</v>
      </c>
      <c r="P4" s="248">
        <v>1</v>
      </c>
      <c r="Q4" s="249"/>
      <c r="R4" s="236">
        <v>2</v>
      </c>
      <c r="S4" s="237"/>
      <c r="T4" s="238">
        <v>3</v>
      </c>
      <c r="U4" s="239"/>
      <c r="V4"/>
      <c r="X4" s="97"/>
      <c r="Y4" s="98"/>
      <c r="Z4" s="98"/>
      <c r="AA4" s="98"/>
      <c r="AB4" s="98"/>
      <c r="AC4" s="98"/>
      <c r="AD4" s="99" t="s">
        <v>58</v>
      </c>
      <c r="AE4" s="99" t="s">
        <v>76</v>
      </c>
      <c r="AF4" s="99" t="s">
        <v>56</v>
      </c>
      <c r="AG4" s="99" t="s">
        <v>50</v>
      </c>
      <c r="AH4" s="99" t="s">
        <v>77</v>
      </c>
      <c r="AI4" s="99" t="s">
        <v>55</v>
      </c>
      <c r="AJ4" s="99" t="s">
        <v>78</v>
      </c>
      <c r="AK4" s="99" t="s">
        <v>79</v>
      </c>
      <c r="AL4" s="248">
        <v>1</v>
      </c>
      <c r="AM4" s="249"/>
      <c r="AN4" s="236">
        <v>2</v>
      </c>
      <c r="AO4" s="237"/>
      <c r="AP4" s="238">
        <v>3</v>
      </c>
      <c r="AQ4" s="239"/>
    </row>
    <row r="5" spans="2:43" x14ac:dyDescent="0.2">
      <c r="B5" s="174" t="s">
        <v>63</v>
      </c>
      <c r="C5" s="91"/>
      <c r="D5" s="91"/>
      <c r="E5" s="91"/>
      <c r="F5" s="91"/>
      <c r="G5" s="91"/>
      <c r="H5" s="84">
        <f>'0532'!$F$9</f>
        <v>0.9488331415040242</v>
      </c>
      <c r="I5" s="84">
        <f>'0535'!$F9</f>
        <v>0.88781493304717396</v>
      </c>
      <c r="J5" s="84">
        <f>'0537'!$F9</f>
        <v>0.84303384275058346</v>
      </c>
      <c r="K5" s="84">
        <f>'0539'!$F9</f>
        <v>1.3301719579798679</v>
      </c>
      <c r="L5" s="84">
        <f>'0569'!$F9</f>
        <v>0.64615081159942722</v>
      </c>
      <c r="M5" s="84">
        <f>'0575'!$F9</f>
        <v>0.65621103746965026</v>
      </c>
      <c r="N5" s="84">
        <f>'0576'!$F9</f>
        <v>1.0718573143543133</v>
      </c>
      <c r="O5" s="84">
        <f>'0579'!$F9</f>
        <v>1.6093393879290847</v>
      </c>
      <c r="P5" s="103" t="str">
        <f t="array" ref="P5">INDEX($H$4:$O$4,MATCH(LARGE(($H5:$O5)+COLUMN($H5:$O5)/1000,P$4),($H5:$O5)+COLUMN($H5:$O5)/1000,0))</f>
        <v>M Arlac</v>
      </c>
      <c r="Q5" s="104"/>
      <c r="R5" s="103" t="str">
        <f t="array" ref="R5">INDEX($H$4:$O$4,MATCH(LARGE(($H5:$O5)+COLUMN($H5:$O5)/1000,R$4),($H5:$O5)+COLUMN($H5:$O5)/1000,0))</f>
        <v>Pessac Alouette</v>
      </c>
      <c r="S5" s="130"/>
      <c r="T5" s="105" t="str">
        <f t="array" ref="T5">INDEX($H$4:$O$4,MATCH(LARGE(($H5:$O5)+COLUMN($H5:$O5)/1000,T$4),($H5:$O5)+COLUMN($H5:$O5)/1000,0))</f>
        <v>M Chemin Long</v>
      </c>
      <c r="U5" s="106"/>
      <c r="V5"/>
      <c r="W5"/>
      <c r="X5" s="187" t="s">
        <v>63</v>
      </c>
      <c r="Y5" s="77"/>
      <c r="Z5" s="77"/>
      <c r="AA5" s="77"/>
      <c r="AB5" s="77"/>
      <c r="AC5" s="77"/>
      <c r="AD5" s="84">
        <f>'0532'!$H$9</f>
        <v>0.12714776632302405</v>
      </c>
      <c r="AE5" s="84">
        <f>'0535'!$H9</f>
        <v>0.14469453376205788</v>
      </c>
      <c r="AF5" s="84">
        <f>'0537'!$H9</f>
        <v>0.14606741573033707</v>
      </c>
      <c r="AG5" s="84">
        <f>'0539'!$H9</f>
        <v>0.22714681440443213</v>
      </c>
      <c r="AH5" s="84">
        <f>'0569'!$H9</f>
        <v>0.14164305949008499</v>
      </c>
      <c r="AI5" s="84">
        <f>'0575'!$H9</f>
        <v>0.13504823151125403</v>
      </c>
      <c r="AJ5" s="84">
        <f>'0576'!$H9</f>
        <v>0.16785714285714284</v>
      </c>
      <c r="AK5" s="85">
        <f>'0579'!$H9</f>
        <v>0.26811594202898553</v>
      </c>
      <c r="AL5" s="250" t="s">
        <v>94</v>
      </c>
      <c r="AM5" s="104"/>
      <c r="AN5" s="103" t="str">
        <f t="array" ref="AN5">INDEX($H$4:$O$4,MATCH(LARGE(($H5:$O5)+COLUMN($H5:$O5)/1000,AN$4),($H5:$O5)+COLUMN($H5:$O5)/1000,0))</f>
        <v>Pessac Alouette</v>
      </c>
      <c r="AO5" s="130"/>
      <c r="AP5" s="105" t="str">
        <f t="array" ref="AP5">INDEX($H$4:$O$4,MATCH(LARGE(($H5:$O5)+COLUMN($H5:$O5)/1000,AP$4),($H5:$O5)+COLUMN($H5:$O5)/1000,0))</f>
        <v>M Chemin Long</v>
      </c>
      <c r="AQ5" s="106"/>
    </row>
    <row r="6" spans="2:43" x14ac:dyDescent="0.2">
      <c r="B6" s="174" t="s">
        <v>70</v>
      </c>
      <c r="C6" s="3"/>
      <c r="D6" s="3"/>
      <c r="E6" s="3"/>
      <c r="F6" s="3"/>
      <c r="G6" s="3"/>
      <c r="H6" s="81">
        <f>'0532'!$F$10</f>
        <v>0.40016006402561022</v>
      </c>
      <c r="I6" s="81">
        <f>'0535'!$F10</f>
        <v>0</v>
      </c>
      <c r="J6" s="81">
        <f>'0537'!$F10</f>
        <v>0.97998383026680069</v>
      </c>
      <c r="K6" s="81">
        <f>'0539'!$F10</f>
        <v>2.4334057947503327</v>
      </c>
      <c r="L6" s="81">
        <f>'0569'!$F10</f>
        <v>1.7386264850767894</v>
      </c>
      <c r="M6" s="81">
        <f>'0575'!$F10</f>
        <v>1.5943877551020409</v>
      </c>
      <c r="N6" s="81">
        <f>'0576'!$F10</f>
        <v>0.93950623727751981</v>
      </c>
      <c r="O6" s="81">
        <f>'0579'!$F10</f>
        <v>3.2933527393258188</v>
      </c>
      <c r="P6" s="103" t="str">
        <f t="array" ref="P6">INDEX($H$4:$O$4,MATCH(LARGE(($H6:$O6)+COLUMN($H6:$O6)/1000,P$4),($H6:$O6)+COLUMN($H6:$O6)/1000,0))</f>
        <v>M Arlac</v>
      </c>
      <c r="Q6" s="41"/>
      <c r="R6" s="103" t="str">
        <f t="array" ref="R6">INDEX($H$4:$O$4,MATCH(LARGE(($H6:$O6)+COLUMN($H6:$O6)/1000,R$4),($H6:$O6)+COLUMN($H6:$O6)/1000,0))</f>
        <v>Pessac Alouette</v>
      </c>
      <c r="S6" s="102"/>
      <c r="T6" s="105" t="str">
        <f t="array" ref="T6">INDEX($H$4:$O$4,MATCH(LARGE(($H6:$O6)+COLUMN($H6:$O6)/1000,T$4),($H6:$O6)+COLUMN($H6:$O6)/1000,0))</f>
        <v>M Capeyron</v>
      </c>
      <c r="U6" s="102"/>
      <c r="V6"/>
      <c r="W6"/>
      <c r="X6" s="188" t="s">
        <v>70</v>
      </c>
      <c r="Y6" s="44"/>
      <c r="Z6" s="44"/>
      <c r="AA6" s="44"/>
      <c r="AB6" s="44"/>
      <c r="AC6" s="44"/>
      <c r="AD6" s="81">
        <f>'0532'!$H$10</f>
        <v>3.3333333333333333E-2</v>
      </c>
      <c r="AE6" s="81">
        <f>'0535'!$H10</f>
        <v>0.109375</v>
      </c>
      <c r="AF6" s="81">
        <f>'0537'!$H10</f>
        <v>0.15646258503401361</v>
      </c>
      <c r="AG6" s="81">
        <f>'0539'!$H10</f>
        <v>0.39189189189189189</v>
      </c>
      <c r="AH6" s="81">
        <f>'0569'!$H10</f>
        <v>0.14482758620689656</v>
      </c>
      <c r="AI6" s="81">
        <f>'0575'!$H10</f>
        <v>0.21875</v>
      </c>
      <c r="AJ6" s="81">
        <f>'0576'!$H10</f>
        <v>0.16521739130434782</v>
      </c>
      <c r="AK6" s="87">
        <f>'0579'!$H10</f>
        <v>0.45132743362831856</v>
      </c>
      <c r="AL6" s="103" t="str">
        <f t="array" ref="AL6">INDEX($H$4:$O$4,MATCH(LARGE(($H6:$O6)+COLUMN($H6:$O6)/1000,AL$4),($H6:$O6)+COLUMN($H6:$O6)/1000,0))</f>
        <v>M Arlac</v>
      </c>
      <c r="AM6" s="41"/>
      <c r="AN6" s="103" t="str">
        <f t="array" ref="AN6">INDEX($H$4:$O$4,MATCH(LARGE(($H6:$O6)+COLUMN($H6:$O6)/1000,AN$4),($H6:$O6)+COLUMN($H6:$O6)/1000,0))</f>
        <v>Pessac Alouette</v>
      </c>
      <c r="AO6" s="102"/>
      <c r="AP6" s="105" t="str">
        <f t="array" ref="AP6">INDEX($H$4:$O$4,MATCH(LARGE(($H6:$O6)+COLUMN($H6:$O6)/1000,AP$4),($H6:$O6)+COLUMN($H6:$O6)/1000,0))</f>
        <v>M Capeyron</v>
      </c>
      <c r="AQ6" s="102"/>
    </row>
    <row r="7" spans="2:43" x14ac:dyDescent="0.2">
      <c r="B7" s="174" t="s">
        <v>22</v>
      </c>
      <c r="C7" s="3"/>
      <c r="D7" s="3"/>
      <c r="E7" s="3"/>
      <c r="F7" s="3"/>
      <c r="G7" s="3"/>
      <c r="H7" s="81">
        <f>'0532'!$F$16</f>
        <v>-2.7764409728649171</v>
      </c>
      <c r="I7" s="81">
        <f>'0535'!$F16</f>
        <v>-0.59962192910119771</v>
      </c>
      <c r="J7" s="81">
        <f>'0537'!$F16</f>
        <v>1.8448239510858107</v>
      </c>
      <c r="K7" s="81">
        <f>'0539'!$F16</f>
        <v>-7.110413886670206</v>
      </c>
      <c r="L7" s="81">
        <f>'0569'!$F16</f>
        <v>-2.1156225707635068</v>
      </c>
      <c r="M7" s="81">
        <f>'0575'!$F16</f>
        <v>1.1559721725971543</v>
      </c>
      <c r="N7" s="81">
        <f>'0576'!$F16</f>
        <v>0.48760923133555484</v>
      </c>
      <c r="O7" s="81">
        <f>'0579'!$F16</f>
        <v>0.82719827942757873</v>
      </c>
      <c r="P7" s="103" t="str">
        <f t="array" ref="P7">INDEX($H$4:$O$4,MATCH(LARGE(($H7:$O7)+COLUMN($H7:$O7)/1000,P$4),($H7:$O7)+COLUMN($H7:$O7)/1000,0))</f>
        <v>Eysines</v>
      </c>
      <c r="Q7" s="41"/>
      <c r="R7" s="103" t="str">
        <f t="array" ref="R7">INDEX($H$4:$O$4,MATCH(LARGE(($H7:$O7)+COLUMN($H7:$O7)/1000,R$4),($H7:$O7)+COLUMN($H7:$O7)/1000,0))</f>
        <v>Bruges</v>
      </c>
      <c r="S7" s="102"/>
      <c r="T7" s="105" t="str">
        <f t="array" ref="T7">INDEX($H$4:$O$4,MATCH(LARGE(($H7:$O7)+COLUMN($H7:$O7)/1000,T$4),($H7:$O7)+COLUMN($H7:$O7)/1000,0))</f>
        <v>M Arlac</v>
      </c>
      <c r="U7" s="102"/>
      <c r="V7"/>
      <c r="W7"/>
      <c r="X7" s="188" t="s">
        <v>22</v>
      </c>
      <c r="Y7" s="44"/>
      <c r="Z7" s="44"/>
      <c r="AA7" s="44"/>
      <c r="AB7" s="44"/>
      <c r="AC7" s="44"/>
      <c r="AD7" s="81">
        <f>'0532'!$FH16</f>
        <v>0</v>
      </c>
      <c r="AE7" s="81">
        <f>'0535'!$H16</f>
        <v>0.18898043254376931</v>
      </c>
      <c r="AF7" s="81">
        <f>'0537'!$H16</f>
        <v>0.22759856630824374</v>
      </c>
      <c r="AG7" s="81">
        <f>'0539'!$H16</f>
        <v>-0.20805666223992916</v>
      </c>
      <c r="AH7" s="81">
        <f>'0569'!$H16</f>
        <v>-0.13285133303208316</v>
      </c>
      <c r="AI7" s="81">
        <f>'0575'!$H16</f>
        <v>0.1874356333676622</v>
      </c>
      <c r="AJ7" s="81">
        <f>'0576'!$H16</f>
        <v>0.2608695652173913</v>
      </c>
      <c r="AK7" s="87">
        <f>'0579'!$H16</f>
        <v>-6.6589461493920088E-2</v>
      </c>
      <c r="AL7" s="103" t="str">
        <f t="array" ref="AL7">INDEX($H$4:$O$4,MATCH(LARGE(($H7:$O7)+COLUMN($H7:$O7)/1000,AL$4),($H7:$O7)+COLUMN($H7:$O7)/1000,0))</f>
        <v>Eysines</v>
      </c>
      <c r="AM7" s="41"/>
      <c r="AN7" s="103" t="str">
        <f t="array" ref="AN7">INDEX($H$4:$O$4,MATCH(LARGE(($H7:$O7)+COLUMN($H7:$O7)/1000,AN$4),($H7:$O7)+COLUMN($H7:$O7)/1000,0))</f>
        <v>Bruges</v>
      </c>
      <c r="AO7" s="102"/>
      <c r="AP7" s="105" t="str">
        <f t="array" ref="AP7">INDEX($H$4:$O$4,MATCH(LARGE(($H7:$O7)+COLUMN($H7:$O7)/1000,AP$4),($H7:$O7)+COLUMN($H7:$O7)/1000,0))</f>
        <v>M Arlac</v>
      </c>
      <c r="AQ7" s="102"/>
    </row>
    <row r="8" spans="2:43" x14ac:dyDescent="0.2">
      <c r="B8" s="174" t="s">
        <v>2</v>
      </c>
      <c r="C8" s="3"/>
      <c r="D8" s="3"/>
      <c r="E8" s="3"/>
      <c r="F8" s="3"/>
      <c r="G8" s="3"/>
      <c r="H8" s="81">
        <f>'0532'!$F$20</f>
        <v>0.40694243799214602</v>
      </c>
      <c r="I8" s="81">
        <f>'0535'!$F20</f>
        <v>1.1254501800720289</v>
      </c>
      <c r="J8" s="81">
        <f>'0537'!$F20</f>
        <v>0.16444934138038778</v>
      </c>
      <c r="K8" s="81">
        <f>'0539'!$F20</f>
        <v>0.16222705298335549</v>
      </c>
      <c r="L8" s="81">
        <f>'0569'!$F20</f>
        <v>1.3338668800853675</v>
      </c>
      <c r="M8" s="81">
        <f>'0575'!$F20</f>
        <v>0.75030012004801927</v>
      </c>
      <c r="N8" s="81">
        <f>'0576'!$F20</f>
        <v>1.0530528000673953</v>
      </c>
      <c r="O8" s="81">
        <f>'0579'!$F20</f>
        <v>1.0530528000673953</v>
      </c>
      <c r="P8" s="103" t="str">
        <f t="array" ref="P8">INDEX($H$4:$O$4,MATCH(LARGE(($H8:$O8)+COLUMN($H8:$O8)/1000,P$4),($H8:$O8)+COLUMN($H8:$O8)/1000,0))</f>
        <v>M Capeyron</v>
      </c>
      <c r="Q8" s="41"/>
      <c r="R8" s="103" t="str">
        <f t="array" ref="R8">INDEX($H$4:$O$4,MATCH(LARGE(($H8:$O8)+COLUMN($H8:$O8)/1000,R$4),($H8:$O8)+COLUMN($H8:$O8)/1000,0))</f>
        <v>Bouscat Centre</v>
      </c>
      <c r="S8" s="102"/>
      <c r="T8" s="105" t="str">
        <f t="array" ref="T8">INDEX($H$4:$O$4,MATCH(LARGE(($H8:$O8)+COLUMN($H8:$O8)/1000,T$4),($H8:$O8)+COLUMN($H8:$O8)/1000,0))</f>
        <v>M Arlac</v>
      </c>
      <c r="U8" s="102"/>
      <c r="V8"/>
      <c r="W8"/>
      <c r="X8" s="188" t="s">
        <v>2</v>
      </c>
      <c r="Y8" s="44"/>
      <c r="Z8" s="44"/>
      <c r="AA8" s="44"/>
      <c r="AB8" s="44"/>
      <c r="AC8" s="44"/>
      <c r="AD8" s="81">
        <f>'0532'!$H$20</f>
        <v>0.13559322033898305</v>
      </c>
      <c r="AE8" s="81">
        <f>'0535'!$H20</f>
        <v>0.203125</v>
      </c>
      <c r="AF8" s="81">
        <f>'0537'!$H20</f>
        <v>2.7397260273972601E-2</v>
      </c>
      <c r="AG8" s="81">
        <f>'0539'!$H20</f>
        <v>6.7567567567567571E-2</v>
      </c>
      <c r="AH8" s="81">
        <f>'0569'!$H20</f>
        <v>0.125</v>
      </c>
      <c r="AI8" s="81">
        <f>'0575'!$H20</f>
        <v>7.8125E-2</v>
      </c>
      <c r="AJ8" s="81">
        <f>'0576'!$H20</f>
        <v>0.17543859649122806</v>
      </c>
      <c r="AK8" s="87">
        <f>'0579'!$H20</f>
        <v>0.14035087719298245</v>
      </c>
      <c r="AL8" s="103" t="str">
        <f t="array" ref="AL8">INDEX($H$4:$O$4,MATCH(LARGE(($H8:$O8)+COLUMN($H8:$O8)/1000,AL$4),($H8:$O8)+COLUMN($H8:$O8)/1000,0))</f>
        <v>M Capeyron</v>
      </c>
      <c r="AM8" s="41"/>
      <c r="AN8" s="103" t="str">
        <f t="array" ref="AN8">INDEX($H$4:$O$4,MATCH(LARGE(($H8:$O8)+COLUMN($H8:$O8)/1000,AN$4),($H8:$O8)+COLUMN($H8:$O8)/1000,0))</f>
        <v>Bouscat Centre</v>
      </c>
      <c r="AO8" s="102"/>
      <c r="AP8" s="105" t="str">
        <f t="array" ref="AP8">INDEX($H$4:$O$4,MATCH(LARGE(($H8:$O8)+COLUMN($H8:$O8)/1000,AP$4),($H8:$O8)+COLUMN($H8:$O8)/1000,0))</f>
        <v>M Arlac</v>
      </c>
      <c r="AQ8" s="102"/>
    </row>
    <row r="9" spans="2:43" x14ac:dyDescent="0.2">
      <c r="B9" s="174" t="s">
        <v>24</v>
      </c>
      <c r="C9" s="3"/>
      <c r="D9" s="3"/>
      <c r="E9" s="3"/>
      <c r="F9" s="3"/>
      <c r="G9" s="3"/>
      <c r="H9" s="81">
        <f>'0532'!$F$22</f>
        <v>0.64347346978992603</v>
      </c>
      <c r="I9" s="81">
        <f>'0535'!$F22</f>
        <v>0.33869347111885506</v>
      </c>
      <c r="J9" s="81">
        <f>'0537'!$F22</f>
        <v>0.47495123561020586</v>
      </c>
      <c r="K9" s="81">
        <f>'0539'!$F22</f>
        <v>1.1648864397511027</v>
      </c>
      <c r="L9" s="81">
        <f>'0569'!$F22</f>
        <v>0.64379063928410485</v>
      </c>
      <c r="M9" s="81">
        <f>'0575'!$F22</f>
        <v>0.3857342309964738</v>
      </c>
      <c r="N9" s="81">
        <f>'0576'!$F22</f>
        <v>2.7397718669349271</v>
      </c>
      <c r="O9" s="81">
        <f>'0579'!$F22</f>
        <v>0.42307671967465399</v>
      </c>
      <c r="P9" s="103" t="str">
        <f t="array" ref="P9">INDEX($H$4:$O$4,MATCH(LARGE(($H9:$O9)+COLUMN($H9:$O9)/1000,P$4),($H9:$O9)+COLUMN($H9:$O9)/1000,0))</f>
        <v>M Chemin Long</v>
      </c>
      <c r="Q9" s="41"/>
      <c r="R9" s="103" t="str">
        <f t="array" ref="R9">INDEX($H$4:$O$4,MATCH(LARGE(($H9:$O9)+COLUMN($H9:$O9)/1000,R$4),($H9:$O9)+COLUMN($H9:$O9)/1000,0))</f>
        <v>Pessac Alouette</v>
      </c>
      <c r="S9" s="102"/>
      <c r="T9" s="105" t="str">
        <f t="array" ref="T9">INDEX($H$4:$O$4,MATCH(LARGE(($H9:$O9)+COLUMN($H9:$O9)/1000,T$4),($H9:$O9)+COLUMN($H9:$O9)/1000,0))</f>
        <v>M Capeyron</v>
      </c>
      <c r="U9" s="102"/>
      <c r="V9"/>
      <c r="W9"/>
      <c r="X9" s="188" t="s">
        <v>24</v>
      </c>
      <c r="Y9" s="44"/>
      <c r="Z9" s="44"/>
      <c r="AA9" s="44"/>
      <c r="AB9" s="44"/>
      <c r="AC9" s="44"/>
      <c r="AD9" s="81">
        <f>'0532'!$H$22</f>
        <v>7.6214405360134005E-2</v>
      </c>
      <c r="AE9" s="81">
        <f>'0535'!$H22</f>
        <v>6.1128526645768025E-2</v>
      </c>
      <c r="AF9" s="81">
        <f>'0537'!$H22</f>
        <v>0.12892223738062755</v>
      </c>
      <c r="AG9" s="81">
        <f>'0539'!$H22</f>
        <v>0.13611859838274934</v>
      </c>
      <c r="AH9" s="81">
        <f>'0569'!$H22</f>
        <v>7.2555205047318619E-2</v>
      </c>
      <c r="AI9" s="81">
        <f>'0575'!$H22</f>
        <v>7.2884012539184959E-2</v>
      </c>
      <c r="AJ9" s="81">
        <f>'0576'!$H22</f>
        <v>0.24390243902439024</v>
      </c>
      <c r="AK9" s="87">
        <f>'0579'!$H22</f>
        <v>8.1938325991189428E-2</v>
      </c>
      <c r="AL9" s="103" t="str">
        <f t="array" ref="AL9">INDEX($H$4:$O$4,MATCH(LARGE(($H9:$O9)+COLUMN($H9:$O9)/1000,AL$4),($H9:$O9)+COLUMN($H9:$O9)/1000,0))</f>
        <v>M Chemin Long</v>
      </c>
      <c r="AM9" s="41"/>
      <c r="AN9" s="103" t="str">
        <f t="array" ref="AN9">INDEX($H$4:$O$4,MATCH(LARGE(($H9:$O9)+COLUMN($H9:$O9)/1000,AN$4),($H9:$O9)+COLUMN($H9:$O9)/1000,0))</f>
        <v>Pessac Alouette</v>
      </c>
      <c r="AO9" s="102"/>
      <c r="AP9" s="105" t="str">
        <f t="array" ref="AP9">INDEX($H$4:$O$4,MATCH(LARGE(($H9:$O9)+COLUMN($H9:$O9)/1000,AP$4),($H9:$O9)+COLUMN($H9:$O9)/1000,0))</f>
        <v>M Capeyron</v>
      </c>
      <c r="AQ9" s="102"/>
    </row>
    <row r="10" spans="2:43" x14ac:dyDescent="0.2">
      <c r="B10" s="174" t="s">
        <v>25</v>
      </c>
      <c r="C10" s="3"/>
      <c r="D10" s="3"/>
      <c r="E10" s="3"/>
      <c r="F10" s="3"/>
      <c r="G10" s="3"/>
      <c r="H10" s="81">
        <f>'0532'!$F$23</f>
        <v>0</v>
      </c>
      <c r="I10" s="81">
        <f>'0535'!$F23</f>
        <v>2.6513672953844116</v>
      </c>
      <c r="J10" s="81">
        <f>'0537'!$F23</f>
        <v>0</v>
      </c>
      <c r="K10" s="81">
        <f>'0539'!$F23</f>
        <v>0</v>
      </c>
      <c r="L10" s="81">
        <f>'0569'!$F23</f>
        <v>0</v>
      </c>
      <c r="M10" s="81">
        <f>'0575'!$F23</f>
        <v>0</v>
      </c>
      <c r="N10" s="81">
        <f>'0575'!$F23</f>
        <v>0</v>
      </c>
      <c r="O10" s="81">
        <f>'0579'!$F23</f>
        <v>0</v>
      </c>
      <c r="P10" s="103" t="str">
        <f t="array" ref="P10">INDEX($H$4:$O$4,MATCH(LARGE(($H10:$O10)+COLUMN($H10:$O10)/1000,P$4),($H10:$O10)+COLUMN($H10:$O10)/1000,0))</f>
        <v>Bouscat Centre</v>
      </c>
      <c r="Q10" s="41"/>
      <c r="R10" s="103" t="str">
        <f t="array" ref="R10">INDEX($H$4:$O$4,MATCH(LARGE(($H10:$O10)+COLUMN($H10:$O10)/1000,R$4),($H10:$O10)+COLUMN($H10:$O10)/1000,0))</f>
        <v>M Arlac</v>
      </c>
      <c r="S10" s="102"/>
      <c r="T10" s="105" t="str">
        <f t="array" ref="T10">INDEX($H$4:$O$4,MATCH(LARGE(($H10:$O10)+COLUMN($H10:$O10)/1000,T$4),($H10:$O10)+COLUMN($H10:$O10)/1000,0))</f>
        <v>M Chemin Long</v>
      </c>
      <c r="U10" s="102"/>
      <c r="V10"/>
      <c r="W10"/>
      <c r="X10" s="188" t="s">
        <v>25</v>
      </c>
      <c r="Y10" s="44"/>
      <c r="Z10" s="44"/>
      <c r="AA10" s="44"/>
      <c r="AB10" s="44"/>
      <c r="AC10" s="44"/>
      <c r="AD10" s="81">
        <f>'0532'!$H$23</f>
        <v>0</v>
      </c>
      <c r="AE10" s="81">
        <f>'0535'!$H23</f>
        <v>0.49693251533742333</v>
      </c>
      <c r="AF10" s="81">
        <f>'0537'!$H23</f>
        <v>0</v>
      </c>
      <c r="AG10" s="81">
        <f>'0539'!$H23</f>
        <v>0</v>
      </c>
      <c r="AH10" s="81">
        <f>'0569'!$H23</f>
        <v>0</v>
      </c>
      <c r="AI10" s="81">
        <f>'0575'!$H23</f>
        <v>0</v>
      </c>
      <c r="AJ10" s="81">
        <f>'0575'!$H23</f>
        <v>0</v>
      </c>
      <c r="AK10" s="87">
        <f>'0579'!$H23</f>
        <v>0</v>
      </c>
      <c r="AL10" s="103" t="str">
        <f t="array" ref="AL10">INDEX($H$4:$O$4,MATCH(LARGE(($H10:$O10)+COLUMN($H10:$O10)/1000,AL$4),($H10:$O10)+COLUMN($H10:$O10)/1000,0))</f>
        <v>Bouscat Centre</v>
      </c>
      <c r="AM10" s="41"/>
      <c r="AN10" s="103" t="str">
        <f t="array" ref="AN10">INDEX($H$4:$O$4,MATCH(LARGE(($H10:$O10)+COLUMN($H10:$O10)/1000,AN$4),($H10:$O10)+COLUMN($H10:$O10)/1000,0))</f>
        <v>M Arlac</v>
      </c>
      <c r="AO10" s="102"/>
      <c r="AP10" s="105" t="str">
        <f t="array" ref="AP10">INDEX($H$4:$O$4,MATCH(LARGE(($H10:$O10)+COLUMN($H10:$O10)/1000,AP$4),($H10:$O10)+COLUMN($H10:$O10)/1000,0))</f>
        <v>M Chemin Long</v>
      </c>
      <c r="AQ10" s="102"/>
    </row>
    <row r="11" spans="2:43" x14ac:dyDescent="0.2">
      <c r="B11" s="174" t="s">
        <v>30</v>
      </c>
      <c r="C11" s="3"/>
      <c r="D11" s="3"/>
      <c r="E11" s="3"/>
      <c r="F11" s="3"/>
      <c r="G11" s="3"/>
      <c r="H11" s="81">
        <f>'0532'!$F$27</f>
        <v>0.45695697633892263</v>
      </c>
      <c r="I11" s="81">
        <f>'0535'!$F27</f>
        <v>0.69114003548853842</v>
      </c>
      <c r="J11" s="81">
        <f>'0537'!$F27</f>
        <v>0.68829184566388535</v>
      </c>
      <c r="K11" s="81">
        <f>'0539'!$F27</f>
        <v>1.0784302962712788</v>
      </c>
      <c r="L11" s="81">
        <f>'0569'!$F27</f>
        <v>0.22426553038797939</v>
      </c>
      <c r="M11" s="81">
        <f>'0575'!$F27</f>
        <v>0.89788565602919612</v>
      </c>
      <c r="N11" s="81">
        <f>'0576'!$F27</f>
        <v>0.61703275975321825</v>
      </c>
      <c r="O11" s="81">
        <f>'0579'!$F27</f>
        <v>0.44775123279431406</v>
      </c>
      <c r="P11" s="103" t="str">
        <f t="array" ref="P11">INDEX($H$4:$O$4,MATCH(LARGE(($H11:$O11)+COLUMN($H11:$O11)/1000,P$4),($H11:$O11)+COLUMN($H11:$O11)/1000,0))</f>
        <v>Pessac Alouette</v>
      </c>
      <c r="Q11" s="41"/>
      <c r="R11" s="103" t="str">
        <f t="array" ref="R11">INDEX($H$4:$O$4,MATCH(LARGE(($H11:$O11)+COLUMN($H11:$O11)/1000,R$4),($H11:$O11)+COLUMN($H11:$O11)/1000,0))</f>
        <v>Bruges</v>
      </c>
      <c r="S11" s="102"/>
      <c r="T11" s="105" t="str">
        <f t="array" ref="T11">INDEX($H$4:$O$4,MATCH(LARGE(($H11:$O11)+COLUMN($H11:$O11)/1000,T$4),($H11:$O11)+COLUMN($H11:$O11)/1000,0))</f>
        <v>Bouscat Centre</v>
      </c>
      <c r="U11" s="102"/>
      <c r="V11"/>
      <c r="W11"/>
      <c r="X11" s="188" t="s">
        <v>30</v>
      </c>
      <c r="Y11" s="44"/>
      <c r="Z11" s="44"/>
      <c r="AA11" s="44"/>
      <c r="AB11" s="44"/>
      <c r="AC11" s="44"/>
      <c r="AD11" s="81">
        <f>'0532'!$H$27</f>
        <v>0.11419354838709678</v>
      </c>
      <c r="AE11" s="81">
        <f>'0535'!$H27</f>
        <v>7.8848560700876091E-2</v>
      </c>
      <c r="AF11" s="81">
        <f>'0537'!$H27</f>
        <v>0.11673553719008264</v>
      </c>
      <c r="AG11" s="81">
        <f>'0539'!$H27</f>
        <v>0.17643894566971491</v>
      </c>
      <c r="AH11" s="81">
        <f>'0569'!$H27</f>
        <v>5.6043956043956046E-2</v>
      </c>
      <c r="AI11" s="81">
        <f>'0575'!$H27</f>
        <v>0.14134275618374559</v>
      </c>
      <c r="AJ11" s="81">
        <f>'0576'!$H27</f>
        <v>0.12491867273910215</v>
      </c>
      <c r="AK11" s="87">
        <f>'0579'!$H27</f>
        <v>8.0225193525686134E-2</v>
      </c>
      <c r="AL11" s="103" t="str">
        <f t="array" ref="AL11">INDEX($H$4:$O$4,MATCH(LARGE(($H11:$O11)+COLUMN($H11:$O11)/1000,AL$4),($H11:$O11)+COLUMN($H11:$O11)/1000,0))</f>
        <v>Pessac Alouette</v>
      </c>
      <c r="AM11" s="41"/>
      <c r="AN11" s="103" t="str">
        <f t="array" ref="AN11">INDEX($H$4:$O$4,MATCH(LARGE(($H11:$O11)+COLUMN($H11:$O11)/1000,AN$4),($H11:$O11)+COLUMN($H11:$O11)/1000,0))</f>
        <v>Bruges</v>
      </c>
      <c r="AO11" s="102"/>
      <c r="AP11" s="105" t="str">
        <f t="array" ref="AP11">INDEX($H$4:$O$4,MATCH(LARGE(($H11:$O11)+COLUMN($H11:$O11)/1000,AP$4),($H11:$O11)+COLUMN($H11:$O11)/1000,0))</f>
        <v>Bouscat Centre</v>
      </c>
      <c r="AQ11" s="102"/>
    </row>
    <row r="12" spans="2:43" x14ac:dyDescent="0.2">
      <c r="B12" s="174" t="s">
        <v>31</v>
      </c>
      <c r="C12" s="3"/>
      <c r="D12" s="3"/>
      <c r="E12" s="3"/>
      <c r="F12" s="3"/>
      <c r="G12" s="3"/>
      <c r="H12" s="81">
        <f>'0532'!$F$29</f>
        <v>0</v>
      </c>
      <c r="I12" s="81">
        <f>'0535'!$F29</f>
        <v>8.8731144631765755</v>
      </c>
      <c r="J12" s="81">
        <f>'0537'!$F29</f>
        <v>0</v>
      </c>
      <c r="K12" s="81">
        <f>'0539'!$F29</f>
        <v>0</v>
      </c>
      <c r="L12" s="81">
        <f>'0569'!$F29</f>
        <v>7.3498787270010052E-2</v>
      </c>
      <c r="M12" s="81">
        <f>'0575'!$F29</f>
        <v>0</v>
      </c>
      <c r="N12" s="81">
        <f>'0576'!$F29</f>
        <v>0.13192090022822317</v>
      </c>
      <c r="O12" s="81">
        <f>'0579'!$F29</f>
        <v>0</v>
      </c>
      <c r="P12" s="103" t="str">
        <f t="array" ref="P12">INDEX($H$4:$O$4,MATCH(LARGE(($H12:$O12)+COLUMN($H12:$O12)/1000,P$4),($H12:$O12)+COLUMN($H12:$O12)/1000,0))</f>
        <v>Bouscat Centre</v>
      </c>
      <c r="Q12" s="41"/>
      <c r="R12" s="103" t="str">
        <f t="array" ref="R12">INDEX($H$4:$O$4,MATCH(LARGE(($H12:$O12)+COLUMN($H12:$O12)/1000,R$4),($H12:$O12)+COLUMN($H12:$O12)/1000,0))</f>
        <v>M Chemin Long</v>
      </c>
      <c r="S12" s="102"/>
      <c r="T12" s="105" t="str">
        <f t="array" ref="T12">INDEX($H$4:$O$4,MATCH(LARGE(($H12:$O12)+COLUMN($H12:$O12)/1000,T$4),($H12:$O12)+COLUMN($H12:$O12)/1000,0))</f>
        <v>M Capeyron</v>
      </c>
      <c r="U12" s="102"/>
      <c r="V12"/>
      <c r="W12"/>
      <c r="X12" s="188" t="s">
        <v>31</v>
      </c>
      <c r="Y12" s="44"/>
      <c r="Z12" s="44"/>
      <c r="AA12" s="44"/>
      <c r="AB12" s="44"/>
      <c r="AC12" s="44"/>
      <c r="AD12" s="81">
        <f>'0532'!$H$29</f>
        <v>0</v>
      </c>
      <c r="AE12" s="81">
        <f>'0535'!$H29</f>
        <v>0.81195652173913047</v>
      </c>
      <c r="AF12" s="81">
        <f>'0537'!$H29</f>
        <v>0.30808448652585579</v>
      </c>
      <c r="AG12" s="81">
        <f>'0539'!$H29</f>
        <v>4.4759206798866857E-2</v>
      </c>
      <c r="AH12" s="81">
        <f>'0569'!$H29</f>
        <v>1.0884353741496598E-2</v>
      </c>
      <c r="AI12" s="81">
        <f>'0575'!$H29</f>
        <v>0.1735632183908046</v>
      </c>
      <c r="AJ12" s="81">
        <f>'0576'!$H29</f>
        <v>1.098901098901099E-2</v>
      </c>
      <c r="AK12" s="87">
        <f>'0579'!$H29</f>
        <v>1.9753086419753086E-2</v>
      </c>
      <c r="AL12" s="103" t="str">
        <f t="array" ref="AL12">INDEX($H$4:$O$4,MATCH(LARGE(($H12:$O12)+COLUMN($H12:$O12)/1000,AL$4),($H12:$O12)+COLUMN($H12:$O12)/1000,0))</f>
        <v>Bouscat Centre</v>
      </c>
      <c r="AM12" s="41"/>
      <c r="AN12" s="103" t="str">
        <f t="array" ref="AN12">INDEX($H$4:$O$4,MATCH(LARGE(($H12:$O12)+COLUMN($H12:$O12)/1000,AN$4),($H12:$O12)+COLUMN($H12:$O12)/1000,0))</f>
        <v>M Chemin Long</v>
      </c>
      <c r="AO12" s="102"/>
      <c r="AP12" s="105" t="str">
        <f t="array" ref="AP12">INDEX($H$4:$O$4,MATCH(LARGE(($H12:$O12)+COLUMN($H12:$O12)/1000,AP$4),($H12:$O12)+COLUMN($H12:$O12)/1000,0))</f>
        <v>M Capeyron</v>
      </c>
      <c r="AQ12" s="102"/>
    </row>
    <row r="13" spans="2:43" x14ac:dyDescent="0.2">
      <c r="B13" s="174" t="s">
        <v>32</v>
      </c>
      <c r="C13" s="3"/>
      <c r="D13" s="3"/>
      <c r="E13" s="3"/>
      <c r="F13" s="3"/>
      <c r="G13" s="3"/>
      <c r="H13" s="81">
        <f>'0532'!$F$30</f>
        <v>0</v>
      </c>
      <c r="I13" s="81">
        <f>'0535'!$F30</f>
        <v>1.1469555975256345</v>
      </c>
      <c r="J13" s="81">
        <f>'0537'!$F30</f>
        <v>0</v>
      </c>
      <c r="K13" s="81">
        <f>'0539'!$F30</f>
        <v>0</v>
      </c>
      <c r="L13" s="81">
        <f>'0569'!$F30</f>
        <v>2.2918258212375857</v>
      </c>
      <c r="M13" s="81">
        <f>'0575'!$F30</f>
        <v>0</v>
      </c>
      <c r="N13" s="81">
        <f>'0576'!$F30</f>
        <v>0</v>
      </c>
      <c r="O13" s="81">
        <f>'0579'!$F30</f>
        <v>0</v>
      </c>
      <c r="P13" s="103" t="str">
        <f t="array" ref="P13">INDEX($H$4:$O$4,MATCH(LARGE(($H13:$O13)+COLUMN($H13:$O13)/1000,P$4),($H13:$O13)+COLUMN($H13:$O13)/1000,0))</f>
        <v>M Capeyron</v>
      </c>
      <c r="Q13" s="41"/>
      <c r="R13" s="103" t="str">
        <f t="array" ref="R13">INDEX($H$4:$O$4,MATCH(LARGE(($H13:$O13)+COLUMN($H13:$O13)/1000,R$4),($H13:$O13)+COLUMN($H13:$O13)/1000,0))</f>
        <v>Bouscat Centre</v>
      </c>
      <c r="S13" s="102"/>
      <c r="T13" s="105" t="str">
        <f t="array" ref="T13">INDEX($H$4:$O$4,MATCH(LARGE(($H13:$O13)+COLUMN($H13:$O13)/1000,T$4),($H13:$O13)+COLUMN($H13:$O13)/1000,0))</f>
        <v>M Arlac</v>
      </c>
      <c r="U13" s="102"/>
      <c r="V13"/>
      <c r="W13"/>
      <c r="X13" s="188" t="s">
        <v>32</v>
      </c>
      <c r="Y13" s="44"/>
      <c r="Z13" s="44"/>
      <c r="AA13" s="44"/>
      <c r="AB13" s="44"/>
      <c r="AC13" s="44"/>
      <c r="AD13" s="81">
        <f>'0532'!$H$30</f>
        <v>0</v>
      </c>
      <c r="AE13" s="81">
        <f>'0535'!$H30</f>
        <v>9.5541401273885357E-2</v>
      </c>
      <c r="AF13" s="81">
        <f>'0537'!$H30</f>
        <v>0</v>
      </c>
      <c r="AG13" s="81">
        <f>'0539'!$H30</f>
        <v>0.26356589147286824</v>
      </c>
      <c r="AH13" s="81">
        <f>'0569'!$F30</f>
        <v>2.2918258212375857</v>
      </c>
      <c r="AI13" s="81">
        <f>'0575'!$H30</f>
        <v>0</v>
      </c>
      <c r="AJ13" s="81">
        <f>'0576'!$H30</f>
        <v>0</v>
      </c>
      <c r="AK13" s="87">
        <f>'0579'!$H30</f>
        <v>0</v>
      </c>
      <c r="AL13" s="103" t="str">
        <f t="array" ref="AL13">INDEX($H$4:$O$4,MATCH(LARGE(($H13:$O13)+COLUMN($H13:$O13)/1000,AL$4),($H13:$O13)+COLUMN($H13:$O13)/1000,0))</f>
        <v>M Capeyron</v>
      </c>
      <c r="AM13" s="41"/>
      <c r="AN13" s="103" t="str">
        <f t="array" ref="AN13">INDEX($H$4:$O$4,MATCH(LARGE(($H13:$O13)+COLUMN($H13:$O13)/1000,AN$4),($H13:$O13)+COLUMN($H13:$O13)/1000,0))</f>
        <v>Bouscat Centre</v>
      </c>
      <c r="AO13" s="102"/>
      <c r="AP13" s="105" t="str">
        <f t="array" ref="AP13">INDEX($H$4:$O$4,MATCH(LARGE(($H13:$O13)+COLUMN($H13:$O13)/1000,AP$4),($H13:$O13)+COLUMN($H13:$O13)/1000,0))</f>
        <v>M Arlac</v>
      </c>
      <c r="AQ13" s="102"/>
    </row>
    <row r="14" spans="2:43" x14ac:dyDescent="0.2">
      <c r="B14" s="174" t="s">
        <v>4</v>
      </c>
      <c r="C14" s="3"/>
      <c r="D14" s="3"/>
      <c r="E14" s="3"/>
      <c r="F14" s="3"/>
      <c r="G14" s="3"/>
      <c r="H14" s="81">
        <f>'0532'!$F$31</f>
        <v>0.57165723432230031</v>
      </c>
      <c r="I14" s="81">
        <f>'0535'!$F31</f>
        <v>1.2742527178469152</v>
      </c>
      <c r="J14" s="81">
        <f>'0537'!$F31</f>
        <v>1.7978205775063651</v>
      </c>
      <c r="K14" s="81">
        <f>'0539'!$F31</f>
        <v>1.2004801920768309</v>
      </c>
      <c r="L14" s="81">
        <f>'0569'!$F31</f>
        <v>0.70616481886872406</v>
      </c>
      <c r="M14" s="81">
        <f>'0575'!$F31</f>
        <v>0.87185712273736304</v>
      </c>
      <c r="N14" s="81">
        <f>'0576'!$F31</f>
        <v>2.0877916383944881</v>
      </c>
      <c r="O14" s="81">
        <f>'0579'!$F31</f>
        <v>1.963049370691673</v>
      </c>
      <c r="P14" s="103" t="str">
        <f t="array" ref="P14">INDEX($H$4:$O$4,MATCH(LARGE(($H14:$O14)+COLUMN($H14:$O14)/1000,P$4),($H14:$O14)+COLUMN($H14:$O14)/1000,0))</f>
        <v>M Chemin Long</v>
      </c>
      <c r="Q14" s="41"/>
      <c r="R14" s="103" t="str">
        <f t="array" ref="R14">INDEX($H$4:$O$4,MATCH(LARGE(($H14:$O14)+COLUMN($H14:$O14)/1000,R$4),($H14:$O14)+COLUMN($H14:$O14)/1000,0))</f>
        <v>M Arlac</v>
      </c>
      <c r="S14" s="102"/>
      <c r="T14" s="105" t="str">
        <f t="array" ref="T14">INDEX($H$4:$O$4,MATCH(LARGE(($H14:$O14)+COLUMN($H14:$O14)/1000,T$4),($H14:$O14)+COLUMN($H14:$O14)/1000,0))</f>
        <v>Eysines</v>
      </c>
      <c r="U14" s="102"/>
      <c r="V14"/>
      <c r="W14"/>
      <c r="X14" s="188" t="s">
        <v>4</v>
      </c>
      <c r="Y14" s="44"/>
      <c r="Z14" s="44"/>
      <c r="AA14" s="44"/>
      <c r="AB14" s="44"/>
      <c r="AC14" s="44"/>
      <c r="AD14" s="81">
        <f>'0532'!$H$31</f>
        <v>0.10714285714285714</v>
      </c>
      <c r="AE14" s="81">
        <f>'0535'!$H31</f>
        <v>0.16759776536312848</v>
      </c>
      <c r="AF14" s="81">
        <f>'0537'!$H31</f>
        <v>0.23671497584541062</v>
      </c>
      <c r="AG14" s="81">
        <f>'0539'!$H31</f>
        <v>0.19047619047619047</v>
      </c>
      <c r="AH14" s="81">
        <f>'0569'!$F31</f>
        <v>0.70616481886872406</v>
      </c>
      <c r="AI14" s="81">
        <f>'0575'!$H31</f>
        <v>0.16759776536312848</v>
      </c>
      <c r="AJ14" s="81">
        <f>'0576'!$H31</f>
        <v>0.2360248447204969</v>
      </c>
      <c r="AK14" s="87">
        <f>'0579'!$H31</f>
        <v>0.29559748427672955</v>
      </c>
      <c r="AL14" s="103" t="str">
        <f t="array" ref="AL14">INDEX($H$4:$O$4,MATCH(LARGE(($H14:$O14)+COLUMN($H14:$O14)/1000,AL$4),($H14:$O14)+COLUMN($H14:$O14)/1000,0))</f>
        <v>M Chemin Long</v>
      </c>
      <c r="AM14" s="41"/>
      <c r="AN14" s="103" t="str">
        <f t="array" ref="AN14">INDEX($H$4:$O$4,MATCH(LARGE(($H14:$O14)+COLUMN($H14:$O14)/1000,AN$4),($H14:$O14)+COLUMN($H14:$O14)/1000,0))</f>
        <v>M Arlac</v>
      </c>
      <c r="AO14" s="102"/>
      <c r="AP14" s="105" t="str">
        <f t="array" ref="AP14">INDEX($H$4:$O$4,MATCH(LARGE(($H14:$O14)+COLUMN($H14:$O14)/1000,AP$4),($H14:$O14)+COLUMN($H14:$O14)/1000,0))</f>
        <v>Eysines</v>
      </c>
      <c r="AQ14" s="102"/>
    </row>
    <row r="15" spans="2:43" x14ac:dyDescent="0.2">
      <c r="B15" s="174" t="s">
        <v>5</v>
      </c>
      <c r="C15" s="3"/>
      <c r="D15" s="3"/>
      <c r="E15" s="3"/>
      <c r="F15" s="3"/>
      <c r="G15" s="3"/>
      <c r="H15" s="81">
        <f>'0532'!$F$32</f>
        <v>1.0438958191972443</v>
      </c>
      <c r="I15" s="81">
        <f>'0535'!$F32</f>
        <v>0.67769043101111415</v>
      </c>
      <c r="J15" s="81">
        <f>'0537'!$F32</f>
        <v>2.0987415945399142</v>
      </c>
      <c r="K15" s="81">
        <f>'0539'!$F32</f>
        <v>1.250500200080032</v>
      </c>
      <c r="L15" s="81">
        <f>'0569'!$F32</f>
        <v>0.51084263492631099</v>
      </c>
      <c r="M15" s="81">
        <f>'0575'!$F32</f>
        <v>0.77450334972698753</v>
      </c>
      <c r="N15" s="81">
        <f>'0576'!$F32</f>
        <v>0.96467158291888189</v>
      </c>
      <c r="O15" s="81">
        <f>'0579'!$F32</f>
        <v>0.97336231790013306</v>
      </c>
      <c r="P15" s="103" t="str">
        <f t="array" ref="P15">INDEX($H$4:$O$4,MATCH(LARGE(($H15:$O15)+COLUMN($H15:$O15)/1000,P$4),($H15:$O15)+COLUMN($H15:$O15)/1000,0))</f>
        <v>Eysines</v>
      </c>
      <c r="Q15" s="41"/>
      <c r="R15" s="103" t="str">
        <f t="array" ref="R15">INDEX($H$4:$O$4,MATCH(LARGE(($H15:$O15)+COLUMN($H15:$O15)/1000,R$4),($H15:$O15)+COLUMN($H15:$O15)/1000,0))</f>
        <v>Pessac Alouette</v>
      </c>
      <c r="S15" s="102"/>
      <c r="T15" s="105" t="str">
        <f t="array" ref="T15">INDEX($H$4:$O$4,MATCH(LARGE(($H15:$O15)+COLUMN($H15:$O15)/1000,T$4),($H15:$O15)+COLUMN($H15:$O15)/1000,0))</f>
        <v>Le Haillan</v>
      </c>
      <c r="U15" s="102"/>
      <c r="V15"/>
      <c r="W15"/>
      <c r="X15" s="188" t="s">
        <v>5</v>
      </c>
      <c r="Y15" s="44"/>
      <c r="Z15" s="44"/>
      <c r="AA15" s="44"/>
      <c r="AB15" s="44"/>
      <c r="AC15" s="44"/>
      <c r="AD15" s="81">
        <f>'0532'!$H$32</f>
        <v>0.1391304347826087</v>
      </c>
      <c r="AE15" s="81">
        <f>'0535'!$H32</f>
        <v>0.10483870967741936</v>
      </c>
      <c r="AF15" s="81">
        <f>'0537'!$H32</f>
        <v>0.25174825174825177</v>
      </c>
      <c r="AG15" s="81">
        <f>'0539'!$H32</f>
        <v>0.16666666666666666</v>
      </c>
      <c r="AH15" s="81">
        <f>'0569'!$F32</f>
        <v>0.51084263492631099</v>
      </c>
      <c r="AI15" s="81">
        <f>'0575'!$H32</f>
        <v>0.17741935483870969</v>
      </c>
      <c r="AJ15" s="81">
        <f>'0576'!$H32</f>
        <v>0.17857142857142858</v>
      </c>
      <c r="AK15" s="87">
        <f>'0579'!$H32</f>
        <v>0.17117117117117117</v>
      </c>
      <c r="AL15" s="103" t="str">
        <f t="array" ref="AL15">INDEX($H$4:$O$4,MATCH(LARGE(($H15:$O15)+COLUMN($H15:$O15)/1000,AL$4),($H15:$O15)+COLUMN($H15:$O15)/1000,0))</f>
        <v>Eysines</v>
      </c>
      <c r="AM15" s="41"/>
      <c r="AN15" s="103" t="str">
        <f t="array" ref="AN15">INDEX($H$4:$O$4,MATCH(LARGE(($H15:$O15)+COLUMN($H15:$O15)/1000,AN$4),($H15:$O15)+COLUMN($H15:$O15)/1000,0))</f>
        <v>Pessac Alouette</v>
      </c>
      <c r="AO15" s="102"/>
      <c r="AP15" s="105" t="str">
        <f t="array" ref="AP15">INDEX($H$4:$O$4,MATCH(LARGE(($H15:$O15)+COLUMN($H15:$O15)/1000,AP$4),($H15:$O15)+COLUMN($H15:$O15)/1000,0))</f>
        <v>Le Haillan</v>
      </c>
      <c r="AQ15" s="102"/>
    </row>
    <row r="16" spans="2:43" x14ac:dyDescent="0.2">
      <c r="B16" s="174" t="s">
        <v>6</v>
      </c>
      <c r="C16" s="3"/>
      <c r="D16" s="3"/>
      <c r="E16" s="3"/>
      <c r="F16" s="3"/>
      <c r="G16" s="3"/>
      <c r="H16" s="81">
        <f>'0532'!$F$33</f>
        <v>2.0008003201280511</v>
      </c>
      <c r="I16" s="81">
        <f>'0535'!$F33</f>
        <v>1.1254501800720289</v>
      </c>
      <c r="J16" s="81">
        <f>'0537'!$F33</f>
        <v>1.6222705298335549</v>
      </c>
      <c r="K16" s="81">
        <f>'0539'!$F33</f>
        <v>0.64890821193342196</v>
      </c>
      <c r="L16" s="81">
        <f>'0569'!$F33</f>
        <v>0.32445410596671098</v>
      </c>
      <c r="M16" s="81">
        <f>'0575'!$F33</f>
        <v>0.75030012004801927</v>
      </c>
      <c r="N16" s="81">
        <f>'0576'!$F33</f>
        <v>1.6558347476921802</v>
      </c>
      <c r="O16" s="81">
        <f>'0579'!$F33</f>
        <v>2.4837521215382701</v>
      </c>
      <c r="P16" s="103" t="str">
        <f t="array" ref="P16">INDEX($H$4:$O$4,MATCH(LARGE(($H16:$O16)+COLUMN($H16:$O16)/1000,P$4),($H16:$O16)+COLUMN($H16:$O16)/1000,0))</f>
        <v>M Arlac</v>
      </c>
      <c r="Q16" s="41"/>
      <c r="R16" s="103" t="str">
        <f t="array" ref="R16">INDEX($H$4:$O$4,MATCH(LARGE(($H16:$O16)+COLUMN($H16:$O16)/1000,R$4),($H16:$O16)+COLUMN($H16:$O16)/1000,0))</f>
        <v>Le Haillan</v>
      </c>
      <c r="S16" s="102"/>
      <c r="T16" s="105" t="str">
        <f t="array" ref="T16">INDEX($H$4:$O$4,MATCH(LARGE(($H16:$O16)+COLUMN($H16:$O16)/1000,T$4),($H16:$O16)+COLUMN($H16:$O16)/1000,0))</f>
        <v>M Chemin Long</v>
      </c>
      <c r="U16" s="102"/>
      <c r="V16"/>
      <c r="W16"/>
      <c r="X16" s="188" t="s">
        <v>6</v>
      </c>
      <c r="Y16" s="44"/>
      <c r="Z16" s="44"/>
      <c r="AA16" s="44"/>
      <c r="AB16" s="44"/>
      <c r="AC16" s="44"/>
      <c r="AD16" s="81">
        <f>'0532'!$H$33</f>
        <v>0.2</v>
      </c>
      <c r="AE16" s="81">
        <f>'0535'!$H33</f>
        <v>0.125</v>
      </c>
      <c r="AF16" s="81">
        <f>'0537'!$H33</f>
        <v>0.27027027027027029</v>
      </c>
      <c r="AG16" s="81">
        <f>'0539'!$H33</f>
        <v>0.10810810810810811</v>
      </c>
      <c r="AH16" s="81">
        <f>'0569'!$F33</f>
        <v>0.32445410596671098</v>
      </c>
      <c r="AI16" s="81">
        <f>'0575'!$H33</f>
        <v>0.21875</v>
      </c>
      <c r="AJ16" s="81">
        <f>'0576'!$H33</f>
        <v>0.31034482758620691</v>
      </c>
      <c r="AK16" s="87">
        <f>'0579'!$H33</f>
        <v>0.31034482758620691</v>
      </c>
      <c r="AL16" s="103" t="str">
        <f t="array" ref="AL16">INDEX($H$4:$O$4,MATCH(LARGE(($H16:$O16)+COLUMN($H16:$O16)/1000,AL$4),($H16:$O16)+COLUMN($H16:$O16)/1000,0))</f>
        <v>M Arlac</v>
      </c>
      <c r="AM16" s="41"/>
      <c r="AN16" s="103" t="str">
        <f t="array" ref="AN16">INDEX($H$4:$O$4,MATCH(LARGE(($H16:$O16)+COLUMN($H16:$O16)/1000,AN$4),($H16:$O16)+COLUMN($H16:$O16)/1000,0))</f>
        <v>Le Haillan</v>
      </c>
      <c r="AO16" s="102"/>
      <c r="AP16" s="105" t="str">
        <f t="array" ref="AP16">INDEX($H$4:$O$4,MATCH(LARGE(($H16:$O16)+COLUMN($H16:$O16)/1000,AP$4),($H16:$O16)+COLUMN($H16:$O16)/1000,0))</f>
        <v>M Chemin Long</v>
      </c>
      <c r="AQ16" s="102"/>
    </row>
    <row r="17" spans="2:43" x14ac:dyDescent="0.2">
      <c r="B17" s="174" t="s">
        <v>8</v>
      </c>
      <c r="C17" s="3"/>
      <c r="D17" s="3"/>
      <c r="E17" s="3"/>
      <c r="F17" s="3"/>
      <c r="G17" s="3"/>
      <c r="H17" s="81">
        <f>'0532'!$F$34</f>
        <v>1.5006002400960385</v>
      </c>
      <c r="I17" s="81">
        <f>'0535'!$F34</f>
        <v>2.6677337601707349</v>
      </c>
      <c r="J17" s="81">
        <f>'0537'!$F34</f>
        <v>1.2004801920768309</v>
      </c>
      <c r="K17" s="81">
        <f>'0539'!$F34</f>
        <v>1.2004801920768309</v>
      </c>
      <c r="L17" s="81">
        <f>'0569'!$F34</f>
        <v>1.2004801920768309</v>
      </c>
      <c r="M17" s="81">
        <f>'0575'!$F34</f>
        <v>1.3338668800853675</v>
      </c>
      <c r="N17" s="81">
        <f>'0576'!$F34</f>
        <v>0</v>
      </c>
      <c r="O17" s="81">
        <f>'0579'!$F34</f>
        <v>0</v>
      </c>
      <c r="P17" s="103" t="str">
        <f t="array" ref="P17">INDEX($H$4:$O$4,MATCH(LARGE(($H17:$O17)+COLUMN($H17:$O17)/1000,P$4),($H17:$O17)+COLUMN($H17:$O17)/1000,0))</f>
        <v>Bouscat Centre</v>
      </c>
      <c r="Q17" s="41"/>
      <c r="R17" s="103" t="str">
        <f t="array" ref="R17">INDEX($H$4:$O$4,MATCH(LARGE(($H17:$O17)+COLUMN($H17:$O17)/1000,R$4),($H17:$O17)+COLUMN($H17:$O17)/1000,0))</f>
        <v>Le Haillan</v>
      </c>
      <c r="S17" s="102"/>
      <c r="T17" s="105" t="str">
        <f t="array" ref="T17">INDEX($H$4:$O$4,MATCH(LARGE(($H17:$O17)+COLUMN($H17:$O17)/1000,T$4),($H17:$O17)+COLUMN($H17:$O17)/1000,0))</f>
        <v>Bruges</v>
      </c>
      <c r="U17" s="102"/>
      <c r="V17"/>
      <c r="W17"/>
      <c r="X17" s="188" t="s">
        <v>8</v>
      </c>
      <c r="Y17" s="44"/>
      <c r="Z17" s="44"/>
      <c r="AA17" s="44"/>
      <c r="AB17" s="44"/>
      <c r="AC17" s="44"/>
      <c r="AD17" s="81">
        <f>'0532'!$H$34</f>
        <v>0.125</v>
      </c>
      <c r="AE17" s="81">
        <f>'0535'!$H34</f>
        <v>0.22222222222222221</v>
      </c>
      <c r="AF17" s="81">
        <f>'0537'!$H34</f>
        <v>0.1</v>
      </c>
      <c r="AG17" s="81">
        <f>'0539'!$H34</f>
        <v>0.3</v>
      </c>
      <c r="AH17" s="81">
        <f>'0569'!$F34</f>
        <v>1.2004801920768309</v>
      </c>
      <c r="AI17" s="81">
        <f>'0575'!$H34</f>
        <v>0.22222222222222221</v>
      </c>
      <c r="AJ17" s="81">
        <f>'0576'!$H34</f>
        <v>0.375</v>
      </c>
      <c r="AK17" s="87">
        <f>'0579'!$H34</f>
        <v>0.125</v>
      </c>
      <c r="AL17" s="103" t="str">
        <f t="array" ref="AL17">INDEX($H$4:$O$4,MATCH(LARGE(($H17:$O17)+COLUMN($H17:$O17)/1000,AL$4),($H17:$O17)+COLUMN($H17:$O17)/1000,0))</f>
        <v>Bouscat Centre</v>
      </c>
      <c r="AM17" s="41"/>
      <c r="AN17" s="103" t="str">
        <f t="array" ref="AN17">INDEX($H$4:$O$4,MATCH(LARGE(($H17:$O17)+COLUMN($H17:$O17)/1000,AN$4),($H17:$O17)+COLUMN($H17:$O17)/1000,0))</f>
        <v>Le Haillan</v>
      </c>
      <c r="AO17" s="102"/>
      <c r="AP17" s="105" t="str">
        <f t="array" ref="AP17">INDEX($H$4:$O$4,MATCH(LARGE(($H17:$O17)+COLUMN($H17:$O17)/1000,AP$4),($H17:$O17)+COLUMN($H17:$O17)/1000,0))</f>
        <v>Bruges</v>
      </c>
      <c r="AQ17" s="102"/>
    </row>
    <row r="18" spans="2:43" ht="17" thickBot="1" x14ac:dyDescent="0.25">
      <c r="B18" s="175" t="s">
        <v>7</v>
      </c>
      <c r="C18" s="96"/>
      <c r="D18" s="96"/>
      <c r="E18" s="96"/>
      <c r="F18" s="96"/>
      <c r="G18" s="96"/>
      <c r="H18" s="89">
        <f>'0532'!$F$35</f>
        <v>1.1254501800720289</v>
      </c>
      <c r="I18" s="89">
        <f>'0535'!$F35</f>
        <v>1.1391417881021022</v>
      </c>
      <c r="J18" s="89">
        <f>'0537'!$F35</f>
        <v>1.6057378365358883</v>
      </c>
      <c r="K18" s="89">
        <f>'0539'!$F35</f>
        <v>0.83052088760032317</v>
      </c>
      <c r="L18" s="89">
        <f>'0569'!$F35</f>
        <v>1.6264570344266738</v>
      </c>
      <c r="M18" s="89">
        <f>'0575'!$F35</f>
        <v>1.1391417881021022</v>
      </c>
      <c r="N18" s="89">
        <f>'0576'!$F35</f>
        <v>1.1712001873920299</v>
      </c>
      <c r="O18" s="89">
        <f>'0579'!$F35</f>
        <v>2.1648003463680556</v>
      </c>
      <c r="P18" s="107" t="str">
        <f t="array" ref="P18">INDEX($H$4:$O$4,MATCH(LARGE(($H18:$O18)+COLUMN($H18:$O18)/1000,P$4),($H18:$O18)+COLUMN($H18:$O18)/1000,0))</f>
        <v>M Arlac</v>
      </c>
      <c r="Q18" s="108"/>
      <c r="R18" s="107" t="str">
        <f t="array" ref="R18">INDEX($H$4:$O$4,MATCH(LARGE(($H18:$O18)+COLUMN($H18:$O18)/1000,R$4),($H18:$O18)+COLUMN($H18:$O18)/1000,0))</f>
        <v>M Capeyron</v>
      </c>
      <c r="S18" s="111"/>
      <c r="T18" s="110" t="str">
        <f t="array" ref="T18">INDEX($H$4:$O$4,MATCH(LARGE(($H18:$O18)+COLUMN($H18:$O18)/1000,T$4),($H18:$O18)+COLUMN($H18:$O18)/1000,0))</f>
        <v>Eysines</v>
      </c>
      <c r="U18" s="111"/>
      <c r="V18"/>
      <c r="W18"/>
      <c r="X18" s="189" t="s">
        <v>7</v>
      </c>
      <c r="Y18" s="80"/>
      <c r="Z18" s="80"/>
      <c r="AA18" s="80"/>
      <c r="AB18" s="80"/>
      <c r="AC18" s="80"/>
      <c r="AD18" s="89">
        <f>'0532'!$H$35</f>
        <v>0.1953125</v>
      </c>
      <c r="AE18" s="89">
        <f>'0535'!$H35</f>
        <v>0.25547445255474455</v>
      </c>
      <c r="AF18" s="89">
        <f>'0537'!$H35</f>
        <v>0.2929936305732484</v>
      </c>
      <c r="AG18" s="89">
        <f>'0539'!$H35</f>
        <v>0.19496855345911951</v>
      </c>
      <c r="AH18" s="89">
        <f>'0569'!$F35</f>
        <v>1.6264570344266738</v>
      </c>
      <c r="AI18" s="89">
        <f>'0575'!$H35</f>
        <v>0.27737226277372262</v>
      </c>
      <c r="AJ18" s="89">
        <f>'0576'!$H35</f>
        <v>0.26016260162601629</v>
      </c>
      <c r="AK18" s="90">
        <f>'0579'!$H35</f>
        <v>0.35245901639344263</v>
      </c>
      <c r="AL18" s="107" t="str">
        <f t="array" ref="AL18">INDEX($H$4:$O$4,MATCH(LARGE(($H18:$O18)+COLUMN($H18:$O18)/1000,AL$4),($H18:$O18)+COLUMN($H18:$O18)/1000,0))</f>
        <v>M Arlac</v>
      </c>
      <c r="AM18" s="108"/>
      <c r="AN18" s="107" t="str">
        <f t="array" ref="AN18">INDEX($H$4:$O$4,MATCH(LARGE(($H18:$O18)+COLUMN($H18:$O18)/1000,AN$4),($H18:$O18)+COLUMN($H18:$O18)/1000,0))</f>
        <v>M Capeyron</v>
      </c>
      <c r="AO18" s="111"/>
      <c r="AP18" s="110" t="str">
        <f t="array" ref="AP18">INDEX($H$4:$O$4,MATCH(LARGE(($H18:$O18)+COLUMN($H18:$O18)/1000,AP$4),($H18:$O18)+COLUMN($H18:$O18)/1000,0))</f>
        <v>Eysines</v>
      </c>
      <c r="AQ18" s="111"/>
    </row>
    <row r="19" spans="2:43" x14ac:dyDescent="0.2">
      <c r="E19" s="12"/>
      <c r="F19" s="12"/>
      <c r="G19" s="12"/>
      <c r="H19" s="12"/>
      <c r="P19" s="101"/>
      <c r="U19"/>
      <c r="V19"/>
      <c r="W19"/>
      <c r="X19"/>
      <c r="Y19"/>
      <c r="Z19"/>
      <c r="AA19"/>
      <c r="AB19" s="81"/>
      <c r="AC19" s="81"/>
      <c r="AD19" s="81"/>
      <c r="AE19"/>
      <c r="AF19"/>
      <c r="AG19"/>
      <c r="AH19"/>
      <c r="AI19"/>
      <c r="AJ19" s="15"/>
    </row>
    <row r="20" spans="2:43" ht="17" customHeight="1" thickBot="1" x14ac:dyDescent="0.25">
      <c r="E20" s="12"/>
      <c r="F20" s="12"/>
      <c r="G20" s="12"/>
      <c r="H20" s="12"/>
      <c r="K20" s="101"/>
      <c r="P20"/>
      <c r="Q20"/>
      <c r="R20"/>
      <c r="S20"/>
      <c r="T20"/>
      <c r="U20"/>
      <c r="V20"/>
      <c r="W20" s="81"/>
      <c r="X20" s="81"/>
      <c r="Y20" s="81"/>
      <c r="Z20"/>
      <c r="AA20"/>
      <c r="AB20"/>
      <c r="AC20"/>
      <c r="AD20"/>
      <c r="AE20" s="15"/>
      <c r="AF20"/>
      <c r="AG20"/>
      <c r="AH20"/>
      <c r="AI20"/>
      <c r="AJ20"/>
    </row>
    <row r="21" spans="2:43" ht="17" customHeight="1" thickBot="1" x14ac:dyDescent="0.25">
      <c r="E21" s="12"/>
      <c r="F21" s="12"/>
      <c r="G21" s="12"/>
      <c r="H21" s="12"/>
      <c r="K21" s="231" t="s">
        <v>81</v>
      </c>
      <c r="L21" s="232"/>
      <c r="M21" s="232"/>
      <c r="N21" s="232"/>
      <c r="O21" s="232"/>
      <c r="P21" s="233"/>
      <c r="Q21"/>
      <c r="R21"/>
      <c r="S21"/>
      <c r="T21"/>
      <c r="U21"/>
      <c r="V21"/>
      <c r="W21" s="81"/>
      <c r="AG21" s="231" t="s">
        <v>81</v>
      </c>
      <c r="AH21" s="232"/>
      <c r="AI21" s="232"/>
      <c r="AJ21" s="232"/>
      <c r="AK21" s="232"/>
      <c r="AL21" s="233"/>
    </row>
    <row r="22" spans="2:43" ht="25" thickBot="1" x14ac:dyDescent="0.25">
      <c r="B22" s="192"/>
      <c r="C22" s="132"/>
      <c r="D22" s="132"/>
      <c r="E22" s="132"/>
      <c r="F22" s="120"/>
      <c r="G22" s="120"/>
      <c r="H22" s="121" t="s">
        <v>51</v>
      </c>
      <c r="I22" s="121" t="s">
        <v>48</v>
      </c>
      <c r="J22" s="133" t="s">
        <v>53</v>
      </c>
      <c r="K22" s="234">
        <v>1</v>
      </c>
      <c r="L22" s="235"/>
      <c r="M22" s="236">
        <v>2</v>
      </c>
      <c r="N22" s="237"/>
      <c r="O22" s="238">
        <v>3</v>
      </c>
      <c r="P22" s="239"/>
      <c r="Q22"/>
      <c r="R22"/>
      <c r="S22"/>
      <c r="T22"/>
      <c r="U22"/>
      <c r="V22"/>
      <c r="W22"/>
      <c r="X22" s="115"/>
      <c r="Y22" s="132"/>
      <c r="Z22" s="132"/>
      <c r="AA22" s="132"/>
      <c r="AB22" s="116"/>
      <c r="AC22" s="116"/>
      <c r="AD22" s="121" t="s">
        <v>51</v>
      </c>
      <c r="AE22" s="121" t="s">
        <v>48</v>
      </c>
      <c r="AF22" s="133" t="s">
        <v>53</v>
      </c>
      <c r="AG22" s="234">
        <v>1</v>
      </c>
      <c r="AH22" s="235"/>
      <c r="AI22" s="236">
        <v>2</v>
      </c>
      <c r="AJ22" s="237"/>
      <c r="AK22" s="238">
        <v>3</v>
      </c>
      <c r="AL22" s="239"/>
    </row>
    <row r="23" spans="2:43" x14ac:dyDescent="0.2">
      <c r="B23" s="86" t="s">
        <v>63</v>
      </c>
      <c r="C23" s="3"/>
      <c r="D23" s="3"/>
      <c r="E23" s="3"/>
      <c r="F23" s="3"/>
      <c r="G23" s="3"/>
      <c r="H23" s="84">
        <f>'0542'!$F$9</f>
        <v>1.0438958191972441</v>
      </c>
      <c r="I23" s="84">
        <f>'0557'!$F$9</f>
        <v>0.79860270288372859</v>
      </c>
      <c r="J23" s="84">
        <f>'0564'!$F$9</f>
        <v>0.90501832662111403</v>
      </c>
      <c r="K23" s="123" t="str">
        <f t="array" ref="K23">INDEX($H$22:$J$22,MATCH(LARGE(($H23:$J23)+COLUMN($H23:$J23)/1000,P$4),($H23:$J23)+COLUMN($H23:$J23)/1000,0))</f>
        <v>Bègles</v>
      </c>
      <c r="L23" s="124"/>
      <c r="M23" s="123" t="str">
        <f t="array" ref="M23">INDEX($H$22:$J$22,MATCH(LARGE(($H23:$J23)+COLUMN($H23:$J23)/1000,R$4),($H23:$J23)+COLUMN($H23:$J23)/1000,0))</f>
        <v>Villenave d'Ornon</v>
      </c>
      <c r="N23" s="125"/>
      <c r="O23" s="124" t="str">
        <f t="array" ref="O23">INDEX($H$22:$J$22,MATCH(LARGE(($H23:$J23)+COLUMN($H23:$J23)/1000,T$4),($H23:$J23)+COLUMN($H23:$J23)/1000,0))</f>
        <v>Mérignac Centre</v>
      </c>
      <c r="P23" s="125"/>
      <c r="Q23"/>
      <c r="R23"/>
      <c r="S23"/>
      <c r="T23"/>
      <c r="U23"/>
      <c r="V23"/>
      <c r="W23"/>
      <c r="X23" s="83" t="s">
        <v>63</v>
      </c>
      <c r="Y23" s="91"/>
      <c r="Z23" s="91"/>
      <c r="AA23" s="91"/>
      <c r="AB23" s="77"/>
      <c r="AC23" s="77"/>
      <c r="AD23" s="84">
        <f>'0542'!$H$9</f>
        <v>0.18181818181818182</v>
      </c>
      <c r="AE23" s="84">
        <f>'0557'!$H$9</f>
        <v>0.12017167381974249</v>
      </c>
      <c r="AF23" s="85">
        <f>'0564'!$H$9</f>
        <v>0.11973392461197339</v>
      </c>
      <c r="AG23" s="123" t="s">
        <v>93</v>
      </c>
      <c r="AH23" s="124"/>
      <c r="AI23" s="123" t="str">
        <f t="array" ref="AI23">INDEX($H$22:$J$22,MATCH(LARGE(($H23:$J23)+COLUMN($H23:$J23)/1000,AN$4),($H23:$J23)+COLUMN($H23:$J23)/1000,0))</f>
        <v>Villenave d'Ornon</v>
      </c>
      <c r="AJ23" s="125"/>
      <c r="AK23" s="124" t="str">
        <f t="array" ref="AK23">INDEX($H$22:$J$22,MATCH(LARGE(($H23:$J23)+COLUMN($H23:$J23)/1000,AP$4),($H23:$J23)+COLUMN($H23:$J23)/1000,0))</f>
        <v>Mérignac Centre</v>
      </c>
      <c r="AL23" s="125"/>
    </row>
    <row r="24" spans="2:43" x14ac:dyDescent="0.2">
      <c r="B24" s="86" t="s">
        <v>70</v>
      </c>
      <c r="C24" s="3"/>
      <c r="D24" s="3"/>
      <c r="E24" s="3"/>
      <c r="F24" s="3"/>
      <c r="G24" s="3"/>
      <c r="H24" s="81">
        <f>'0542'!$F$10</f>
        <v>1.7398263653287405</v>
      </c>
      <c r="I24" s="81">
        <f>'0557'!$F$10</f>
        <v>-0.4376750700280112</v>
      </c>
      <c r="J24" s="81">
        <f>'0564'!$F$10</f>
        <v>1.0382531390934753</v>
      </c>
      <c r="K24" s="103" t="str">
        <f t="array" ref="K24">INDEX($H$22:$J$22,MATCH(LARGE(($H24:$J24)+COLUMN($H24:$J24)/1000,P$4),($H24:$J24)+COLUMN($H24:$J24)/1000,0))</f>
        <v>Bègles</v>
      </c>
      <c r="L24" s="104"/>
      <c r="M24" s="103" t="str">
        <f t="array" ref="M24">INDEX($H$22:$J$22,MATCH(LARGE(($H24:$J24)+COLUMN($H24:$J24)/1000,R$4),($H24:$J24)+COLUMN($H24:$J24)/1000,0))</f>
        <v>Villenave d'Ornon</v>
      </c>
      <c r="N24" s="112"/>
      <c r="O24" s="104" t="str">
        <f t="array" ref="O24">INDEX($H$22:$J$22,MATCH(LARGE(($H24:$J24)+COLUMN($H24:$J24)/1000,T$4),($H24:$J24)+COLUMN($H24:$J24)/1000,0))</f>
        <v>Mérignac Centre</v>
      </c>
      <c r="P24" s="112"/>
      <c r="Q24"/>
      <c r="R24"/>
      <c r="S24"/>
      <c r="T24"/>
      <c r="U24"/>
      <c r="V24"/>
      <c r="W24"/>
      <c r="X24" s="86" t="s">
        <v>70</v>
      </c>
      <c r="Y24" s="3"/>
      <c r="Z24" s="3"/>
      <c r="AA24" s="3"/>
      <c r="AB24" s="44"/>
      <c r="AC24" s="44"/>
      <c r="AD24" s="81">
        <f>'0542'!$H$10</f>
        <v>0.26570048309178745</v>
      </c>
      <c r="AE24" s="81">
        <f>'0557'!$H$10</f>
        <v>-4.1666666666666664E-2</v>
      </c>
      <c r="AF24" s="87">
        <f>'0564'!$H$10</f>
        <v>5.9459459459459463E-2</v>
      </c>
      <c r="AG24" s="103" t="str">
        <f t="array" ref="AG24">INDEX($H$22:$J$22,MATCH(LARGE(($H24:$J24)+COLUMN($H24:$J24)/1000,AL$4),($H24:$J24)+COLUMN($H24:$J24)/1000,0))</f>
        <v>Bègles</v>
      </c>
      <c r="AH24" s="104"/>
      <c r="AI24" s="103" t="str">
        <f t="array" ref="AI24">INDEX($H$22:$J$22,MATCH(LARGE(($H24:$J24)+COLUMN($H24:$J24)/1000,AN$4),($H24:$J24)+COLUMN($H24:$J24)/1000,0))</f>
        <v>Villenave d'Ornon</v>
      </c>
      <c r="AJ24" s="112"/>
      <c r="AK24" s="104" t="str">
        <f t="array" ref="AK24">INDEX($H$22:$J$22,MATCH(LARGE(($H24:$J24)+COLUMN($H24:$J24)/1000,AP$4),($H24:$J24)+COLUMN($H24:$J24)/1000,0))</f>
        <v>Mérignac Centre</v>
      </c>
      <c r="AL24" s="112"/>
    </row>
    <row r="25" spans="2:43" x14ac:dyDescent="0.2">
      <c r="B25" s="86" t="s">
        <v>22</v>
      </c>
      <c r="C25" s="3"/>
      <c r="D25" s="3"/>
      <c r="E25" s="3"/>
      <c r="F25" s="3"/>
      <c r="G25" s="3"/>
      <c r="H25" s="81">
        <f>'0542'!$F$16</f>
        <v>5.0748608499764698</v>
      </c>
      <c r="I25" s="81">
        <f>'0557'!$F$16</f>
        <v>5.436912689022166</v>
      </c>
      <c r="J25" s="81">
        <f>'0564'!$F$16</f>
        <v>1.886529709436098</v>
      </c>
      <c r="K25" s="103" t="str">
        <f t="array" ref="K25">INDEX($H$22:$J$22,MATCH(LARGE(($H25:$J25)+COLUMN($H25:$J25)/1000,P$4),($H25:$J25)+COLUMN($H25:$J25)/1000,0))</f>
        <v>Mérignac Centre</v>
      </c>
      <c r="L25" s="104"/>
      <c r="M25" s="103" t="str">
        <f t="array" ref="M25">INDEX($H$22:$J$22,MATCH(LARGE(($H25:$J25)+COLUMN($H25:$J25)/1000,R$4),($H25:$J25)+COLUMN($H25:$J25)/1000,0))</f>
        <v>Bègles</v>
      </c>
      <c r="N25" s="112"/>
      <c r="O25" s="104" t="str">
        <f t="array" ref="O25">INDEX($H$22:$J$22,MATCH(LARGE(($H25:$J25)+COLUMN($H25:$J25)/1000,T$4),($H25:$J25)+COLUMN($H25:$J25)/1000,0))</f>
        <v>Villenave d'Ornon</v>
      </c>
      <c r="P25" s="112"/>
      <c r="Q25"/>
      <c r="R25"/>
      <c r="S25"/>
      <c r="T25"/>
      <c r="U25"/>
      <c r="V25"/>
      <c r="W25"/>
      <c r="X25" s="86" t="s">
        <v>22</v>
      </c>
      <c r="Y25" s="3"/>
      <c r="Z25" s="3"/>
      <c r="AA25" s="3"/>
      <c r="AB25" s="44"/>
      <c r="AC25" s="44"/>
      <c r="AD25" s="81">
        <f>'0542'!$H$16</f>
        <v>0.25490816972767577</v>
      </c>
      <c r="AE25" s="81">
        <f>'0557'!$H$16</f>
        <v>0.77081192189105863</v>
      </c>
      <c r="AF25" s="87">
        <f>'0564'!$H$16</f>
        <v>0.11777225966654842</v>
      </c>
      <c r="AG25" s="103" t="str">
        <f t="array" ref="AG25">INDEX($H$22:$J$22,MATCH(LARGE(($H25:$J25)+COLUMN($H25:$J25)/1000,AL$4),($H25:$J25)+COLUMN($H25:$J25)/1000,0))</f>
        <v>Mérignac Centre</v>
      </c>
      <c r="AH25" s="104"/>
      <c r="AI25" s="103" t="str">
        <f t="array" ref="AI25">INDEX($H$22:$J$22,MATCH(LARGE(($H25:$J25)+COLUMN($H25:$J25)/1000,AN$4),($H25:$J25)+COLUMN($H25:$J25)/1000,0))</f>
        <v>Bègles</v>
      </c>
      <c r="AJ25" s="112"/>
      <c r="AK25" s="104" t="str">
        <f t="array" ref="AK25">INDEX($H$22:$J$22,MATCH(LARGE(($H25:$J25)+COLUMN($H25:$J25)/1000,AP$4),($H25:$J25)+COLUMN($H25:$J25)/1000,0))</f>
        <v>Villenave d'Ornon</v>
      </c>
      <c r="AL25" s="112"/>
    </row>
    <row r="26" spans="2:43" x14ac:dyDescent="0.2">
      <c r="B26" s="86" t="s">
        <v>2</v>
      </c>
      <c r="C26" s="3"/>
      <c r="D26" s="3"/>
      <c r="E26" s="3"/>
      <c r="F26" s="3"/>
      <c r="G26" s="3"/>
      <c r="H26" s="81">
        <f>'0542'!$F$20</f>
        <v>0.58275737479457801</v>
      </c>
      <c r="I26" s="81">
        <f>'0557'!$F$20</f>
        <v>0.25010004001600639</v>
      </c>
      <c r="J26" s="81">
        <f>'0564'!$F$20</f>
        <v>0.65243488699827756</v>
      </c>
      <c r="K26" s="103" t="str">
        <f t="array" ref="K26">INDEX($H$22:$J$22,MATCH(LARGE(($H26:$J26)+COLUMN($H26:$J26)/1000,P$4),($H26:$J26)+COLUMN($H26:$J26)/1000,0))</f>
        <v>Villenave d'Ornon</v>
      </c>
      <c r="L26" s="3"/>
      <c r="M26" s="103" t="str">
        <f t="array" ref="M26">INDEX($H$22:$J$22,MATCH(LARGE(($H26:$J26)+COLUMN($H26:$J26)/1000,R$4),($H26:$J26)+COLUMN($H26:$J26)/1000,0))</f>
        <v>Bègles</v>
      </c>
      <c r="N26" s="95"/>
      <c r="O26" s="104" t="str">
        <f t="array" ref="O26">INDEX($H$22:$J$22,MATCH(LARGE(($H26:$J26)+COLUMN($H26:$J26)/1000,T$4),($H26:$J26)+COLUMN($H26:$J26)/1000,0))</f>
        <v>Mérignac Centre</v>
      </c>
      <c r="P26" s="93"/>
      <c r="Q26"/>
      <c r="R26"/>
      <c r="S26"/>
      <c r="T26"/>
      <c r="U26"/>
      <c r="V26"/>
      <c r="W26"/>
      <c r="X26" s="86" t="s">
        <v>2</v>
      </c>
      <c r="Y26" s="3"/>
      <c r="Z26" s="3"/>
      <c r="AA26" s="3"/>
      <c r="AB26" s="44"/>
      <c r="AC26" s="44"/>
      <c r="AD26" s="81">
        <f>'0542'!$H$20</f>
        <v>0.1650485436893204</v>
      </c>
      <c r="AE26" s="81">
        <f>'0557'!$H$20</f>
        <v>2.0833333333333332E-2</v>
      </c>
      <c r="AF26" s="87">
        <f>'0564'!$H$20</f>
        <v>9.7826086956521743E-2</v>
      </c>
      <c r="AG26" s="103" t="str">
        <f t="array" ref="AG26">INDEX($H$22:$J$22,MATCH(LARGE(($H26:$J26)+COLUMN($H26:$J26)/1000,AL$4),($H26:$J26)+COLUMN($H26:$J26)/1000,0))</f>
        <v>Villenave d'Ornon</v>
      </c>
      <c r="AH26" s="3"/>
      <c r="AI26" s="103" t="str">
        <f t="array" ref="AI26">INDEX($H$22:$J$22,MATCH(LARGE(($H26:$J26)+COLUMN($H26:$J26)/1000,AN$4),($H26:$J26)+COLUMN($H26:$J26)/1000,0))</f>
        <v>Bègles</v>
      </c>
      <c r="AJ26" s="95"/>
      <c r="AK26" s="104" t="str">
        <f t="array" ref="AK26">INDEX($H$22:$J$22,MATCH(LARGE(($H26:$J26)+COLUMN($H26:$J26)/1000,AP$4),($H26:$J26)+COLUMN($H26:$J26)/1000,0))</f>
        <v>Mérignac Centre</v>
      </c>
      <c r="AL26" s="93"/>
    </row>
    <row r="27" spans="2:43" x14ac:dyDescent="0.2">
      <c r="B27" s="86" t="s">
        <v>24</v>
      </c>
      <c r="C27" s="3"/>
      <c r="D27" s="3"/>
      <c r="E27" s="3"/>
      <c r="F27" s="3"/>
      <c r="G27" s="3"/>
      <c r="H27" s="81">
        <f>'0542'!$F$22</f>
        <v>0.52672949604142527</v>
      </c>
      <c r="I27" s="81">
        <f>'0557'!$F$22</f>
        <v>0.95137116368966779</v>
      </c>
      <c r="J27" s="81">
        <f>'0564'!$F$22</f>
        <v>0.91397250044726308</v>
      </c>
      <c r="K27" s="103" t="str">
        <f t="array" ref="K27">INDEX($H$22:$J$22,MATCH(LARGE(($H27:$J27)+COLUMN($H27:$J27)/1000,P$4),($H27:$J27)+COLUMN($H27:$J27)/1000,0))</f>
        <v>Mérignac Centre</v>
      </c>
      <c r="L27" s="3"/>
      <c r="M27" s="103" t="str">
        <f t="array" ref="M27">INDEX($H$22:$J$22,MATCH(LARGE(($H27:$J27)+COLUMN($H27:$J27)/1000,R$4),($H27:$J27)+COLUMN($H27:$J27)/1000,0))</f>
        <v>Villenave d'Ornon</v>
      </c>
      <c r="N27" s="95"/>
      <c r="O27" s="104" t="str">
        <f t="array" ref="O27">INDEX($H$22:$J$22,MATCH(LARGE(($H27:$J27)+COLUMN($H27:$J27)/1000,T$4),($H27:$J27)+COLUMN($H27:$J27)/1000,0))</f>
        <v>Bègles</v>
      </c>
      <c r="P27" s="93"/>
      <c r="Q27"/>
      <c r="R27"/>
      <c r="S27"/>
      <c r="T27"/>
      <c r="U27"/>
      <c r="V27"/>
      <c r="W27"/>
      <c r="X27" s="86" t="s">
        <v>24</v>
      </c>
      <c r="Y27" s="3"/>
      <c r="Z27" s="3"/>
      <c r="AA27" s="3"/>
      <c r="AB27" s="44"/>
      <c r="AC27" s="44"/>
      <c r="AD27" s="81">
        <f>'0542'!$H22</f>
        <v>0.13355834136933462</v>
      </c>
      <c r="AE27" s="81">
        <f>'0557'!$H$22</f>
        <v>0.16214807090719499</v>
      </c>
      <c r="AF27" s="87">
        <f>'0564'!$H$22</f>
        <v>0.132829373650108</v>
      </c>
      <c r="AG27" s="103" t="str">
        <f t="array" ref="AG27">INDEX($H$22:$J$22,MATCH(LARGE(($H27:$J27)+COLUMN($H27:$J27)/1000,AL$4),($H27:$J27)+COLUMN($H27:$J27)/1000,0))</f>
        <v>Mérignac Centre</v>
      </c>
      <c r="AH27" s="3"/>
      <c r="AI27" s="103" t="str">
        <f t="array" ref="AI27">INDEX($H$22:$J$22,MATCH(LARGE(($H27:$J27)+COLUMN($H27:$J27)/1000,AN$4),($H27:$J27)+COLUMN($H27:$J27)/1000,0))</f>
        <v>Villenave d'Ornon</v>
      </c>
      <c r="AJ27" s="95"/>
      <c r="AK27" s="104" t="str">
        <f t="array" ref="AK27">INDEX($H$22:$J$22,MATCH(LARGE(($H27:$J27)+COLUMN($H27:$J27)/1000,AP$4),($H27:$J27)+COLUMN($H27:$J27)/1000,0))</f>
        <v>Bègles</v>
      </c>
      <c r="AL27" s="93"/>
    </row>
    <row r="28" spans="2:43" x14ac:dyDescent="0.2">
      <c r="B28" s="86" t="s">
        <v>25</v>
      </c>
      <c r="C28" s="3"/>
      <c r="D28" s="3"/>
      <c r="E28" s="3"/>
      <c r="F28" s="3"/>
      <c r="G28" s="3"/>
      <c r="H28" s="81">
        <f>'0542'!$F$23</f>
        <v>0</v>
      </c>
      <c r="I28" s="81">
        <f>'0557'!$F$23</f>
        <v>0</v>
      </c>
      <c r="J28" s="81">
        <f>'0564'!$F$23</f>
        <v>0</v>
      </c>
      <c r="K28" s="103" t="str">
        <f t="array" ref="K28">INDEX($H$22:$J$22,MATCH(LARGE(($H28:$J28)+COLUMN($H28:$J28)/1000,P$4),($H28:$J28)+COLUMN($H28:$J28)/1000,0))</f>
        <v>Villenave d'Ornon</v>
      </c>
      <c r="L28" s="3"/>
      <c r="M28" s="103" t="str">
        <f t="array" ref="M28">INDEX($H$22:$J$22,MATCH(LARGE(($H28:$J28)+COLUMN($H28:$J28)/1000,R$4),($H28:$J28)+COLUMN($H28:$J28)/1000,0))</f>
        <v>Mérignac Centre</v>
      </c>
      <c r="N28" s="95"/>
      <c r="O28" s="104" t="str">
        <f t="array" ref="O28">INDEX($H$22:$J$22,MATCH(LARGE(($H28:$J28)+COLUMN($H28:$J28)/1000,T$4),($H28:$J28)+COLUMN($H28:$J28)/1000,0))</f>
        <v>Bègles</v>
      </c>
      <c r="P28" s="93"/>
      <c r="Q28"/>
      <c r="R28"/>
      <c r="S28"/>
      <c r="T28"/>
      <c r="U28"/>
      <c r="V28"/>
      <c r="W28"/>
      <c r="X28" s="86" t="s">
        <v>25</v>
      </c>
      <c r="Y28" s="3"/>
      <c r="Z28" s="3"/>
      <c r="AA28" s="3"/>
      <c r="AB28" s="44"/>
      <c r="AC28" s="44"/>
      <c r="AD28" s="81">
        <f>'0542'!$H$23</f>
        <v>0</v>
      </c>
      <c r="AE28" s="81">
        <f>'0557'!$H$23</f>
        <v>0</v>
      </c>
      <c r="AF28" s="87">
        <f>'0564'!$H$23</f>
        <v>0</v>
      </c>
      <c r="AG28" s="103" t="str">
        <f t="array" ref="AG28">INDEX($H$22:$J$22,MATCH(LARGE(($H28:$J28)+COLUMN($H28:$J28)/1000,AL$4),($H28:$J28)+COLUMN($H28:$J28)/1000,0))</f>
        <v>Villenave d'Ornon</v>
      </c>
      <c r="AH28" s="3"/>
      <c r="AI28" s="103" t="str">
        <f t="array" ref="AI28">INDEX($H$22:$J$22,MATCH(LARGE(($H28:$J28)+COLUMN($H28:$J28)/1000,AN$4),($H28:$J28)+COLUMN($H28:$J28)/1000,0))</f>
        <v>Mérignac Centre</v>
      </c>
      <c r="AJ28" s="95"/>
      <c r="AK28" s="104" t="str">
        <f t="array" ref="AK28">INDEX($H$22:$J$22,MATCH(LARGE(($H28:$J28)+COLUMN($H28:$J28)/1000,AP$4),($H28:$J28)+COLUMN($H28:$J28)/1000,0))</f>
        <v>Bègles</v>
      </c>
      <c r="AL28" s="93"/>
    </row>
    <row r="29" spans="2:43" x14ac:dyDescent="0.2">
      <c r="B29" s="86" t="s">
        <v>30</v>
      </c>
      <c r="C29" s="3"/>
      <c r="D29" s="3"/>
      <c r="E29" s="3"/>
      <c r="F29" s="3"/>
      <c r="G29" s="3"/>
      <c r="H29" s="81">
        <f>'0542'!$F$27</f>
        <v>0.67489452461770238</v>
      </c>
      <c r="I29" s="81">
        <f>'0557'!$F$27</f>
        <v>0.97498391276543939</v>
      </c>
      <c r="J29" s="81">
        <f>'0564'!$F$27</f>
        <v>1.0141987829614605</v>
      </c>
      <c r="K29" s="103" t="str">
        <f t="array" ref="K29">INDEX($H$22:$J$22,MATCH(LARGE(($H29:$J29)+COLUMN($H29:$J29)/1000,P$4),($H29:$J29)+COLUMN($H29:$J29)/1000,0))</f>
        <v>Villenave d'Ornon</v>
      </c>
      <c r="L29" s="3"/>
      <c r="M29" s="103" t="str">
        <f t="array" ref="M29">INDEX($H$22:$J$22,MATCH(LARGE(($H29:$J29)+COLUMN($H29:$J29)/1000,R$4),($H29:$J29)+COLUMN($H29:$J29)/1000,0))</f>
        <v>Mérignac Centre</v>
      </c>
      <c r="N29" s="95"/>
      <c r="O29" s="104" t="str">
        <f t="array" ref="O29">INDEX($H$22:$J$22,MATCH(LARGE(($H29:$J29)+COLUMN($H29:$J29)/1000,T$4),($H29:$J29)+COLUMN($H29:$J29)/1000,0))</f>
        <v>Bègles</v>
      </c>
      <c r="P29" s="93"/>
      <c r="Q29"/>
      <c r="R29"/>
      <c r="S29"/>
      <c r="T29"/>
      <c r="U29"/>
      <c r="V29"/>
      <c r="W29"/>
      <c r="X29" s="86" t="s">
        <v>30</v>
      </c>
      <c r="Y29" s="3"/>
      <c r="Z29" s="3"/>
      <c r="AA29" s="3"/>
      <c r="AB29" s="44"/>
      <c r="AC29" s="44"/>
      <c r="AD29" s="81">
        <f>'0542'!$H$27</f>
        <v>0.11474778590681556</v>
      </c>
      <c r="AE29" s="81">
        <f>'0557'!$H$27</f>
        <v>0.16076634735526865</v>
      </c>
      <c r="AF29" s="87">
        <f>'0564'!$H$27</f>
        <v>0.15991379310344828</v>
      </c>
      <c r="AG29" s="103" t="str">
        <f t="array" ref="AG29">INDEX($H$22:$J$22,MATCH(LARGE(($H29:$J29)+COLUMN($H29:$J29)/1000,AL$4),($H29:$J29)+COLUMN($H29:$J29)/1000,0))</f>
        <v>Villenave d'Ornon</v>
      </c>
      <c r="AH29" s="3"/>
      <c r="AI29" s="103" t="str">
        <f t="array" ref="AI29">INDEX($H$22:$J$22,MATCH(LARGE(($H29:$J29)+COLUMN($H29:$J29)/1000,AN$4),($H29:$J29)+COLUMN($H29:$J29)/1000,0))</f>
        <v>Mérignac Centre</v>
      </c>
      <c r="AJ29" s="95"/>
      <c r="AK29" s="104" t="str">
        <f t="array" ref="AK29">INDEX($H$22:$J$22,MATCH(LARGE(($H29:$J29)+COLUMN($H29:$J29)/1000,AP$4),($H29:$J29)+COLUMN($H29:$J29)/1000,0))</f>
        <v>Bègles</v>
      </c>
      <c r="AL29" s="93"/>
    </row>
    <row r="30" spans="2:43" x14ac:dyDescent="0.2">
      <c r="B30" s="86" t="s">
        <v>31</v>
      </c>
      <c r="C30" s="3"/>
      <c r="D30" s="3"/>
      <c r="E30" s="3"/>
      <c r="F30" s="3"/>
      <c r="G30" s="3"/>
      <c r="H30" s="81">
        <f>'0542'!$F$29</f>
        <v>0.10849133366509668</v>
      </c>
      <c r="I30" s="81">
        <f>'0557'!$F$29</f>
        <v>0.40653711683876737</v>
      </c>
      <c r="J30" s="81">
        <f>'0564'!$F$29</f>
        <v>0.11623549497258237</v>
      </c>
      <c r="K30" s="103" t="str">
        <f t="array" ref="K30">INDEX($H$22:$J$22,MATCH(LARGE(($H30:$J30)+COLUMN($H30:$J30)/1000,P$4),($H30:$J30)+COLUMN($H30:$J30)/1000,0))</f>
        <v>Mérignac Centre</v>
      </c>
      <c r="L30" s="3"/>
      <c r="M30" s="103" t="str">
        <f t="array" ref="M30">INDEX($H$22:$J$22,MATCH(LARGE(($H30:$J30)+COLUMN($H30:$J30)/1000,R$4),($H30:$J30)+COLUMN($H30:$J30)/1000,0))</f>
        <v>Villenave d'Ornon</v>
      </c>
      <c r="N30" s="95"/>
      <c r="O30" s="104" t="str">
        <f t="array" ref="O30">INDEX($H$22:$J$22,MATCH(LARGE(($H30:$J30)+COLUMN($H30:$J30)/1000,T$4),($H30:$J30)+COLUMN($H30:$J30)/1000,0))</f>
        <v>Bègles</v>
      </c>
      <c r="P30" s="93"/>
      <c r="Q30"/>
      <c r="R30"/>
      <c r="S30"/>
      <c r="T30"/>
      <c r="U30"/>
      <c r="V30"/>
      <c r="W30"/>
      <c r="X30" s="86" t="s">
        <v>31</v>
      </c>
      <c r="Y30" s="3"/>
      <c r="Z30" s="3"/>
      <c r="AA30" s="3"/>
      <c r="AB30" s="44"/>
      <c r="AC30" s="44"/>
      <c r="AD30" s="81">
        <f>'0542'!$H$29</f>
        <v>1.1394891944990177E-2</v>
      </c>
      <c r="AE30" s="81">
        <f>'0557'!$H$29</f>
        <v>0.13824701195219125</v>
      </c>
      <c r="AF30" s="87">
        <f>'0564'!$H$29</f>
        <v>9.6824167312161112E-3</v>
      </c>
      <c r="AG30" s="103" t="str">
        <f t="array" ref="AG30">INDEX($H$22:$J$22,MATCH(LARGE(($H30:$J30)+COLUMN($H30:$J30)/1000,AL$4),($H30:$J30)+COLUMN($H30:$J30)/1000,0))</f>
        <v>Mérignac Centre</v>
      </c>
      <c r="AH30" s="3"/>
      <c r="AI30" s="103" t="str">
        <f t="array" ref="AI30">INDEX($H$22:$J$22,MATCH(LARGE(($H30:$J30)+COLUMN($H30:$J30)/1000,AN$4),($H30:$J30)+COLUMN($H30:$J30)/1000,0))</f>
        <v>Villenave d'Ornon</v>
      </c>
      <c r="AJ30" s="95"/>
      <c r="AK30" s="104" t="str">
        <f t="array" ref="AK30">INDEX($H$22:$J$22,MATCH(LARGE(($H30:$J30)+COLUMN($H30:$J30)/1000,AP$4),($H30:$J30)+COLUMN($H30:$J30)/1000,0))</f>
        <v>Bègles</v>
      </c>
      <c r="AL30" s="93"/>
    </row>
    <row r="31" spans="2:43" x14ac:dyDescent="0.2">
      <c r="B31" s="86" t="s">
        <v>32</v>
      </c>
      <c r="C31" s="3"/>
      <c r="D31" s="3"/>
      <c r="E31" s="3"/>
      <c r="F31" s="3"/>
      <c r="G31" s="3"/>
      <c r="H31" s="81">
        <f>'0542'!$F$30</f>
        <v>0</v>
      </c>
      <c r="I31" s="81">
        <f>'0557'!$F$30</f>
        <v>1.2227113067449202</v>
      </c>
      <c r="J31" s="81">
        <f>'0564'!$F$30</f>
        <v>0</v>
      </c>
      <c r="K31" s="103" t="str">
        <f t="array" ref="K31">INDEX($H$22:$J$22,MATCH(LARGE(($H31:$J31)+COLUMN($H31:$J31)/1000,P$4),($H31:$J31)+COLUMN($H31:$J31)/1000,0))</f>
        <v>Mérignac Centre</v>
      </c>
      <c r="L31" s="104"/>
      <c r="M31" s="103" t="str">
        <f t="array" ref="M31">INDEX($H$22:$J$22,MATCH(LARGE(($H31:$J31)+COLUMN($H31:$J31)/1000,R$4),($H31:$J31)+COLUMN($H31:$J31)/1000,0))</f>
        <v>Villenave d'Ornon</v>
      </c>
      <c r="N31" s="112"/>
      <c r="O31" s="104" t="str">
        <f t="array" ref="O31">INDEX($H$22:$J$22,MATCH(LARGE(($H31:$J31)+COLUMN($H31:$J31)/1000,T$4),($H31:$J31)+COLUMN($H31:$J31)/1000,0))</f>
        <v>Bègles</v>
      </c>
      <c r="P31" s="93"/>
      <c r="Q31"/>
      <c r="R31"/>
      <c r="S31"/>
      <c r="T31"/>
      <c r="U31"/>
      <c r="V31"/>
      <c r="W31"/>
      <c r="X31" s="86" t="s">
        <v>32</v>
      </c>
      <c r="Y31" s="3"/>
      <c r="Z31" s="3"/>
      <c r="AA31" s="3"/>
      <c r="AB31" s="44"/>
      <c r="AC31" s="44"/>
      <c r="AD31" s="81">
        <f>'0542'!$H30</f>
        <v>0</v>
      </c>
      <c r="AE31" s="81">
        <f>'0557'!$H30</f>
        <v>0.31944444444444442</v>
      </c>
      <c r="AF31" s="87">
        <f>'0564'!$H$30</f>
        <v>2.8688524590163935E-2</v>
      </c>
      <c r="AG31" s="103" t="str">
        <f t="array" ref="AG31">INDEX($H$22:$J$22,MATCH(LARGE(($H31:$J31)+COLUMN($H31:$J31)/1000,AL$4),($H31:$J31)+COLUMN($H31:$J31)/1000,0))</f>
        <v>Mérignac Centre</v>
      </c>
      <c r="AH31" s="104"/>
      <c r="AI31" s="103" t="str">
        <f t="array" ref="AI31">INDEX($H$22:$J$22,MATCH(LARGE(($H31:$J31)+COLUMN($H31:$J31)/1000,AN$4),($H31:$J31)+COLUMN($H31:$J31)/1000,0))</f>
        <v>Villenave d'Ornon</v>
      </c>
      <c r="AJ31" s="112"/>
      <c r="AK31" s="104" t="str">
        <f t="array" ref="AK31">INDEX($H$22:$J$22,MATCH(LARGE(($H31:$J31)+COLUMN($H31:$J31)/1000,AP$4),($H31:$J31)+COLUMN($H31:$J31)/1000,0))</f>
        <v>Bègles</v>
      </c>
      <c r="AL31" s="93"/>
    </row>
    <row r="32" spans="2:43" x14ac:dyDescent="0.2">
      <c r="B32" s="86" t="s">
        <v>4</v>
      </c>
      <c r="C32" s="3"/>
      <c r="D32" s="3"/>
      <c r="E32" s="3"/>
      <c r="F32" s="3"/>
      <c r="G32" s="3"/>
      <c r="H32" s="81">
        <f>'0542'!$F$31</f>
        <v>0.8663259118080221</v>
      </c>
      <c r="I32" s="81">
        <f>'0557'!$F$31</f>
        <v>1.0264328779839074</v>
      </c>
      <c r="J32" s="81">
        <f>'0564'!$F$31</f>
        <v>0.92344630159756202</v>
      </c>
      <c r="K32" s="103" t="str">
        <f t="array" ref="K32">INDEX($H$22:$J$22,MATCH(LARGE(($H32:$J32)+COLUMN($H32:$J32)/1000,P$4),($H32:$J32)+COLUMN($H32:$J32)/1000,0))</f>
        <v>Mérignac Centre</v>
      </c>
      <c r="L32" s="104"/>
      <c r="M32" s="103" t="str">
        <f t="array" ref="M32">INDEX($H$22:$J$22,MATCH(LARGE(($H32:$J32)+COLUMN($H32:$J32)/1000,R$4),($H32:$J32)+COLUMN($H32:$J32)/1000,0))</f>
        <v>Villenave d'Ornon</v>
      </c>
      <c r="N32" s="112"/>
      <c r="O32" s="104" t="str">
        <f t="array" ref="O32">INDEX($H$22:$J$22,MATCH(LARGE(($H32:$J32)+COLUMN($H32:$J32)/1000,T$4),($H32:$J32)+COLUMN($H32:$J32)/1000,0))</f>
        <v>Bègles</v>
      </c>
      <c r="P32" s="93"/>
      <c r="Q32"/>
      <c r="R32"/>
      <c r="S32"/>
      <c r="T32"/>
      <c r="U32"/>
      <c r="V32"/>
      <c r="W32"/>
      <c r="X32" s="86" t="s">
        <v>4</v>
      </c>
      <c r="Y32" s="3"/>
      <c r="Z32" s="3"/>
      <c r="AA32" s="3"/>
      <c r="AB32" s="44"/>
      <c r="AC32" s="44"/>
      <c r="AD32" s="81">
        <f>'0542'!$H31</f>
        <v>0.18556701030927836</v>
      </c>
      <c r="AE32" s="81">
        <f>'0557'!$H31</f>
        <v>0.13754646840148699</v>
      </c>
      <c r="AF32" s="87">
        <f>'0564'!$H31</f>
        <v>0.12692307692307692</v>
      </c>
      <c r="AG32" s="103" t="str">
        <f t="array" ref="AG32">INDEX($H$22:$J$22,MATCH(LARGE(($H32:$J32)+COLUMN($H32:$J32)/1000,AL$4),($H32:$J32)+COLUMN($H32:$J32)/1000,0))</f>
        <v>Mérignac Centre</v>
      </c>
      <c r="AH32" s="104"/>
      <c r="AI32" s="103" t="str">
        <f t="array" ref="AI32">INDEX($H$22:$J$22,MATCH(LARGE(($H32:$J32)+COLUMN($H32:$J32)/1000,AN$4),($H32:$J32)+COLUMN($H32:$J32)/1000,0))</f>
        <v>Villenave d'Ornon</v>
      </c>
      <c r="AJ32" s="112"/>
      <c r="AK32" s="104" t="str">
        <f t="array" ref="AK32">INDEX($H$22:$J$22,MATCH(LARGE(($H32:$J32)+COLUMN($H32:$J32)/1000,AP$4),($H32:$J32)+COLUMN($H32:$J32)/1000,0))</f>
        <v>Bègles</v>
      </c>
      <c r="AL32" s="93"/>
    </row>
    <row r="33" spans="2:38" x14ac:dyDescent="0.2">
      <c r="B33" s="86" t="s">
        <v>5</v>
      </c>
      <c r="C33" s="3"/>
      <c r="D33" s="3"/>
      <c r="E33" s="3"/>
      <c r="F33" s="3"/>
      <c r="G33" s="3"/>
      <c r="H33" s="81">
        <f>'0542'!$F$32</f>
        <v>0.89144568718576545</v>
      </c>
      <c r="I33" s="81">
        <f>'0557'!$F$32</f>
        <v>1.5490066994539751</v>
      </c>
      <c r="J33" s="81">
        <f>'0564'!$F$32</f>
        <v>1.0004001600640255</v>
      </c>
      <c r="K33" s="103" t="str">
        <f t="array" ref="K33">INDEX($H$22:$J$22,MATCH(LARGE(($H33:$J33)+COLUMN($H33:$J33)/1000,P$4),($H33:$J33)+COLUMN($H33:$J33)/1000,0))</f>
        <v>Mérignac Centre</v>
      </c>
      <c r="L33" s="104"/>
      <c r="M33" s="103" t="str">
        <f t="array" ref="M33">INDEX($H$22:$J$22,MATCH(LARGE(($H33:$J33)+COLUMN($H33:$J33)/1000,R$4),($H33:$J33)+COLUMN($H33:$J33)/1000,0))</f>
        <v>Villenave d'Ornon</v>
      </c>
      <c r="N33" s="112"/>
      <c r="O33" s="104" t="str">
        <f t="array" ref="O33">INDEX($H$22:$J$22,MATCH(LARGE(($H33:$J33)+COLUMN($H33:$J33)/1000,T$4),($H33:$J33)+COLUMN($H33:$J33)/1000,0))</f>
        <v>Bègles</v>
      </c>
      <c r="P33" s="93"/>
      <c r="Q33"/>
      <c r="R33"/>
      <c r="S33"/>
      <c r="T33"/>
      <c r="U33"/>
      <c r="V33"/>
      <c r="W33"/>
      <c r="X33" s="86" t="s">
        <v>5</v>
      </c>
      <c r="Y33" s="3"/>
      <c r="Z33" s="3"/>
      <c r="AA33" s="3"/>
      <c r="AB33" s="44"/>
      <c r="AC33" s="44"/>
      <c r="AD33" s="81">
        <f>'0542'!$H32</f>
        <v>0.16336633663366337</v>
      </c>
      <c r="AE33" s="81">
        <f>'0557'!$H32</f>
        <v>0.27956989247311825</v>
      </c>
      <c r="AF33" s="87">
        <f>'0564'!$H32</f>
        <v>0.18888888888888888</v>
      </c>
      <c r="AG33" s="103" t="str">
        <f t="array" ref="AG33">INDEX($H$22:$J$22,MATCH(LARGE(($H33:$J33)+COLUMN($H33:$J33)/1000,AL$4),($H33:$J33)+COLUMN($H33:$J33)/1000,0))</f>
        <v>Mérignac Centre</v>
      </c>
      <c r="AH33" s="104"/>
      <c r="AI33" s="103" t="str">
        <f t="array" ref="AI33">INDEX($H$22:$J$22,MATCH(LARGE(($H33:$J33)+COLUMN($H33:$J33)/1000,AN$4),($H33:$J33)+COLUMN($H33:$J33)/1000,0))</f>
        <v>Villenave d'Ornon</v>
      </c>
      <c r="AJ33" s="112"/>
      <c r="AK33" s="104" t="str">
        <f t="array" ref="AK33">INDEX($H$22:$J$22,MATCH(LARGE(($H33:$J33)+COLUMN($H33:$J33)/1000,AP$4),($H33:$J33)+COLUMN($H33:$J33)/1000,0))</f>
        <v>Bègles</v>
      </c>
      <c r="AL33" s="93"/>
    </row>
    <row r="34" spans="2:38" x14ac:dyDescent="0.2">
      <c r="B34" s="86" t="s">
        <v>6</v>
      </c>
      <c r="C34" s="3"/>
      <c r="D34" s="3"/>
      <c r="E34" s="3"/>
      <c r="F34" s="3"/>
      <c r="G34" s="3"/>
      <c r="H34" s="81">
        <f>'0542'!$F$33</f>
        <v>0.69258472619817157</v>
      </c>
      <c r="I34" s="81">
        <f>'0557'!$F$33</f>
        <v>1.0004001600640255</v>
      </c>
      <c r="J34" s="81">
        <f>'0564'!$F$33</f>
        <v>0.51084263492631099</v>
      </c>
      <c r="K34" s="103" t="str">
        <f t="array" ref="K34">INDEX($H$22:$J$22,MATCH(LARGE(($H34:$J34)+COLUMN($H34:$J34)/1000,P$4),($H34:$J34)+COLUMN($H34:$J34)/1000,0))</f>
        <v>Mérignac Centre</v>
      </c>
      <c r="L34" s="104"/>
      <c r="M34" s="103" t="str">
        <f t="array" ref="M34">INDEX($H$22:$J$22,MATCH(LARGE(($H34:$J34)+COLUMN($H34:$J34)/1000,R$4),($H34:$J34)+COLUMN($H34:$J34)/1000,0))</f>
        <v>Bègles</v>
      </c>
      <c r="N34" s="112"/>
      <c r="O34" s="104" t="str">
        <f t="array" ref="O34">INDEX($H$22:$J$22,MATCH(LARGE(($H34:$J34)+COLUMN($H34:$J34)/1000,T$4),($H34:$J34)+COLUMN($H34:$J34)/1000,0))</f>
        <v>Villenave d'Ornon</v>
      </c>
      <c r="P34" s="93"/>
      <c r="Q34"/>
      <c r="R34"/>
      <c r="S34"/>
      <c r="T34"/>
      <c r="U34"/>
      <c r="V34"/>
      <c r="W34"/>
      <c r="X34" s="86" t="s">
        <v>6</v>
      </c>
      <c r="Y34" s="3"/>
      <c r="Z34" s="3"/>
      <c r="AA34" s="3"/>
      <c r="AB34" s="44"/>
      <c r="AC34" s="44"/>
      <c r="AD34" s="81">
        <f>'0542'!$H33</f>
        <v>0.19230769230769232</v>
      </c>
      <c r="AE34" s="81">
        <f>'0557'!$H33</f>
        <v>0.22916666666666666</v>
      </c>
      <c r="AF34" s="87">
        <f>'0564'!$H33</f>
        <v>0.23404255319148937</v>
      </c>
      <c r="AG34" s="103" t="str">
        <f t="array" ref="AG34">INDEX($H$22:$J$22,MATCH(LARGE(($H34:$J34)+COLUMN($H34:$J34)/1000,AL$4),($H34:$J34)+COLUMN($H34:$J34)/1000,0))</f>
        <v>Mérignac Centre</v>
      </c>
      <c r="AH34" s="104"/>
      <c r="AI34" s="103" t="str">
        <f t="array" ref="AI34">INDEX($H$22:$J$22,MATCH(LARGE(($H34:$J34)+COLUMN($H34:$J34)/1000,AN$4),($H34:$J34)+COLUMN($H34:$J34)/1000,0))</f>
        <v>Bègles</v>
      </c>
      <c r="AJ34" s="112"/>
      <c r="AK34" s="104" t="str">
        <f t="array" ref="AK34">INDEX($H$22:$J$22,MATCH(LARGE(($H34:$J34)+COLUMN($H34:$J34)/1000,AP$4),($H34:$J34)+COLUMN($H34:$J34)/1000,0))</f>
        <v>Villenave d'Ornon</v>
      </c>
      <c r="AL34" s="93"/>
    </row>
    <row r="35" spans="2:38" x14ac:dyDescent="0.2">
      <c r="B35" s="86" t="s">
        <v>8</v>
      </c>
      <c r="C35" s="3"/>
      <c r="D35" s="3"/>
      <c r="E35" s="3"/>
      <c r="F35" s="3"/>
      <c r="G35" s="3"/>
      <c r="H35" s="81">
        <f>'0542'!$F$34</f>
        <v>5.1449151089007037</v>
      </c>
      <c r="I35" s="81">
        <f>'0557'!$F$34</f>
        <v>0</v>
      </c>
      <c r="J35" s="81">
        <f>'0564'!$F$34</f>
        <v>1.0004001600640255</v>
      </c>
      <c r="K35" s="103" t="str">
        <f t="array" ref="K35">INDEX($H$22:$J$22,MATCH(LARGE(($H35:$J35)+COLUMN($H35:$J35)/1000,P$4),($H35:$J35)+COLUMN($H35:$J35)/1000,0))</f>
        <v>Bègles</v>
      </c>
      <c r="L35" s="104"/>
      <c r="M35" s="103" t="str">
        <f t="array" ref="M35">INDEX($H$22:$J$22,MATCH(LARGE(($H35:$J35)+COLUMN($H35:$J35)/1000,R$4),($H35:$J35)+COLUMN($H35:$J35)/1000,0))</f>
        <v>Villenave d'Ornon</v>
      </c>
      <c r="N35" s="112"/>
      <c r="O35" s="104" t="str">
        <f t="array" ref="O35">INDEX($H$22:$J$22,MATCH(LARGE(($H35:$J35)+COLUMN($H35:$J35)/1000,T$4),($H35:$J35)+COLUMN($H35:$J35)/1000,0))</f>
        <v>Mérignac Centre</v>
      </c>
      <c r="P35" s="93"/>
      <c r="Q35"/>
      <c r="R35"/>
      <c r="S35"/>
      <c r="T35"/>
      <c r="U35"/>
      <c r="V35"/>
      <c r="W35"/>
      <c r="X35" s="86" t="s">
        <v>8</v>
      </c>
      <c r="Y35" s="3"/>
      <c r="Z35" s="3"/>
      <c r="AA35" s="3"/>
      <c r="AB35" s="44"/>
      <c r="AC35" s="44"/>
      <c r="AD35" s="81">
        <f>'0542'!$H34</f>
        <v>0.5714285714285714</v>
      </c>
      <c r="AE35" s="81">
        <f>'0557'!$H34</f>
        <v>8.3333333333333329E-2</v>
      </c>
      <c r="AF35" s="87">
        <f>'0564'!$H34</f>
        <v>0.16666666666666666</v>
      </c>
      <c r="AG35" s="103" t="str">
        <f t="array" ref="AG35">INDEX($H$22:$J$22,MATCH(LARGE(($H35:$J35)+COLUMN($H35:$J35)/1000,AL$4),($H35:$J35)+COLUMN($H35:$J35)/1000,0))</f>
        <v>Bègles</v>
      </c>
      <c r="AH35" s="104"/>
      <c r="AI35" s="103" t="str">
        <f t="array" ref="AI35">INDEX($H$22:$J$22,MATCH(LARGE(($H35:$J35)+COLUMN($H35:$J35)/1000,AN$4),($H35:$J35)+COLUMN($H35:$J35)/1000,0))</f>
        <v>Villenave d'Ornon</v>
      </c>
      <c r="AJ35" s="112"/>
      <c r="AK35" s="104" t="str">
        <f t="array" ref="AK35">INDEX($H$22:$J$22,MATCH(LARGE(($H35:$J35)+COLUMN($H35:$J35)/1000,AP$4),($H35:$J35)+COLUMN($H35:$J35)/1000,0))</f>
        <v>Mérignac Centre</v>
      </c>
      <c r="AL35" s="93"/>
    </row>
    <row r="36" spans="2:38" ht="17" thickBot="1" x14ac:dyDescent="0.25">
      <c r="B36" s="88" t="s">
        <v>7</v>
      </c>
      <c r="C36" s="96"/>
      <c r="D36" s="96"/>
      <c r="E36" s="96"/>
      <c r="F36" s="96"/>
      <c r="G36" s="96"/>
      <c r="H36" s="89">
        <f>'0542'!$F$35</f>
        <v>1.5141191611779847</v>
      </c>
      <c r="I36" s="89">
        <f>'0557'!$F$35</f>
        <v>1.2883202061312331</v>
      </c>
      <c r="J36" s="89">
        <f>'0564'!$F$35</f>
        <v>1.0913456291607551</v>
      </c>
      <c r="K36" s="107" t="str">
        <f t="array" ref="K36">INDEX($H$22:$J$22,MATCH(LARGE(($H36:$J36)+COLUMN($H36:$J36)/1000,P$4),($H36:$J36)+COLUMN($H36:$J36)/1000,0))</f>
        <v>Bègles</v>
      </c>
      <c r="L36" s="109"/>
      <c r="M36" s="107" t="str">
        <f t="array" ref="M36">INDEX($H$22:$J$22,MATCH(LARGE(($H36:$J36)+COLUMN($H36:$J36)/1000,R$4),($H36:$J36)+COLUMN($H36:$J36)/1000,0))</f>
        <v>Mérignac Centre</v>
      </c>
      <c r="N36" s="113"/>
      <c r="O36" s="109" t="str">
        <f t="array" ref="O36">INDEX($H$22:$J$22,MATCH(LARGE(($H36:$J36)+COLUMN($H36:$J36)/1000,T$4),($H36:$J36)+COLUMN($H36:$J36)/1000,0))</f>
        <v>Villenave d'Ornon</v>
      </c>
      <c r="P36" s="94"/>
      <c r="Q36"/>
      <c r="R36"/>
      <c r="S36"/>
      <c r="T36"/>
      <c r="U36"/>
      <c r="V36"/>
      <c r="W36"/>
      <c r="X36" s="88" t="s">
        <v>7</v>
      </c>
      <c r="Y36" s="96"/>
      <c r="Z36" s="96"/>
      <c r="AA36" s="96"/>
      <c r="AB36" s="80"/>
      <c r="AC36" s="80"/>
      <c r="AD36" s="89">
        <f>'0542'!$H35</f>
        <v>0.29729729729729731</v>
      </c>
      <c r="AE36" s="89">
        <f>'0557'!$H35</f>
        <v>0.25853658536585367</v>
      </c>
      <c r="AF36" s="90">
        <f>'0564'!$H35</f>
        <v>0.23232323232323232</v>
      </c>
      <c r="AG36" s="107" t="str">
        <f t="array" ref="AG36">INDEX($H$22:$J$22,MATCH(LARGE(($H36:$J36)+COLUMN($H36:$J36)/1000,AL$4),($H36:$J36)+COLUMN($H36:$J36)/1000,0))</f>
        <v>Bègles</v>
      </c>
      <c r="AH36" s="109"/>
      <c r="AI36" s="107" t="str">
        <f t="array" ref="AI36">INDEX($H$22:$J$22,MATCH(LARGE(($H36:$J36)+COLUMN($H36:$J36)/1000,AN$4),($H36:$J36)+COLUMN($H36:$J36)/1000,0))</f>
        <v>Mérignac Centre</v>
      </c>
      <c r="AJ36" s="113"/>
      <c r="AK36" s="109" t="str">
        <f t="array" ref="AK36">INDEX($H$22:$J$22,MATCH(LARGE(($H36:$J36)+COLUMN($H36:$J36)/1000,AP$4),($H36:$J36)+COLUMN($H36:$J36)/1000,0))</f>
        <v>Villenave d'Ornon</v>
      </c>
      <c r="AL36" s="94"/>
    </row>
    <row r="37" spans="2:38" x14ac:dyDescent="0.2">
      <c r="J37" s="3"/>
      <c r="K37" s="3"/>
      <c r="L37" s="3"/>
      <c r="M37" s="3"/>
      <c r="N37" s="3"/>
      <c r="O37" s="3"/>
      <c r="R37" s="4"/>
      <c r="S37" s="4"/>
      <c r="T37" s="4"/>
      <c r="U37" s="4"/>
      <c r="V37" s="4"/>
    </row>
    <row r="38" spans="2:38" ht="17" thickBot="1" x14ac:dyDescent="0.25">
      <c r="J38" s="3"/>
      <c r="K38" s="3"/>
      <c r="L38" s="3"/>
      <c r="M38" s="3"/>
      <c r="N38" s="3"/>
      <c r="O38" s="3"/>
      <c r="R38" s="4"/>
      <c r="S38" s="4"/>
      <c r="T38" s="4"/>
      <c r="U38" s="4"/>
      <c r="V38" s="4"/>
    </row>
    <row r="39" spans="2:38" ht="17" thickBot="1" x14ac:dyDescent="0.25">
      <c r="E39" s="12"/>
      <c r="F39" s="12"/>
      <c r="G39" s="12"/>
      <c r="H39" s="12"/>
      <c r="K39" s="231" t="s">
        <v>83</v>
      </c>
      <c r="L39" s="232"/>
      <c r="M39" s="232"/>
      <c r="N39" s="232"/>
      <c r="O39" s="232"/>
      <c r="P39" s="233"/>
      <c r="R39" s="4"/>
      <c r="S39" s="4"/>
      <c r="T39" s="4"/>
      <c r="U39" s="4"/>
      <c r="V39" s="4"/>
      <c r="AG39" s="231" t="s">
        <v>83</v>
      </c>
      <c r="AH39" s="232"/>
      <c r="AI39" s="232"/>
      <c r="AJ39" s="232"/>
      <c r="AK39" s="232"/>
      <c r="AL39" s="233"/>
    </row>
    <row r="40" spans="2:38" ht="25" thickBot="1" x14ac:dyDescent="0.25">
      <c r="B40" s="193"/>
      <c r="C40" s="100"/>
      <c r="D40" s="100"/>
      <c r="E40" s="100"/>
      <c r="F40" s="119"/>
      <c r="G40" s="119"/>
      <c r="H40" s="122" t="s">
        <v>52</v>
      </c>
      <c r="I40" s="122" t="s">
        <v>57</v>
      </c>
      <c r="J40" s="134" t="s">
        <v>80</v>
      </c>
      <c r="K40" s="234">
        <v>1</v>
      </c>
      <c r="L40" s="235"/>
      <c r="M40" s="236">
        <v>2</v>
      </c>
      <c r="N40" s="237"/>
      <c r="O40" s="246">
        <v>3</v>
      </c>
      <c r="P40" s="247"/>
      <c r="R40" s="4"/>
      <c r="S40" s="4"/>
      <c r="T40" s="4"/>
      <c r="U40" s="4"/>
      <c r="V40" s="4"/>
      <c r="X40" s="117"/>
      <c r="Y40" s="100"/>
      <c r="Z40" s="100"/>
      <c r="AA40" s="100"/>
      <c r="AB40" s="118"/>
      <c r="AC40" s="119"/>
      <c r="AD40" s="122" t="s">
        <v>52</v>
      </c>
      <c r="AE40" s="122" t="s">
        <v>57</v>
      </c>
      <c r="AF40" s="134" t="s">
        <v>80</v>
      </c>
      <c r="AG40" s="234">
        <v>1</v>
      </c>
      <c r="AH40" s="235"/>
      <c r="AI40" s="236">
        <v>2</v>
      </c>
      <c r="AJ40" s="237"/>
      <c r="AK40" s="246">
        <v>3</v>
      </c>
      <c r="AL40" s="247"/>
    </row>
    <row r="41" spans="2:38" x14ac:dyDescent="0.2">
      <c r="B41" s="114" t="s">
        <v>63</v>
      </c>
      <c r="C41" s="3"/>
      <c r="D41" s="3"/>
      <c r="E41" s="3"/>
      <c r="F41" s="3"/>
      <c r="G41" s="3"/>
      <c r="H41" s="84">
        <f>'0545'!$F$9</f>
        <v>1.1872881020540085</v>
      </c>
      <c r="I41" s="84">
        <f>'0554'!$F$9</f>
        <v>1.0423331009050327</v>
      </c>
      <c r="J41" s="84">
        <f>'0559'!$F$9</f>
        <v>0.85302751950000111</v>
      </c>
      <c r="K41" s="123" t="str">
        <f t="array" ref="K41">INDEX($H$40:$J$40,MATCH(LARGE(($H41:$J41)+COLUMN($H41:$J41)/1000,P$4),($H41:$J41)+COLUMN($H41:$J41)/1000,0))</f>
        <v>Hauts de Garonne</v>
      </c>
      <c r="L41" s="125"/>
      <c r="M41" s="123" t="str">
        <f t="array" ref="M41">INDEX($H$40:$J$40,MATCH(LARGE(($H41:$J41)+COLUMN($H41:$J41)/1000,R$4),($H41:$J41)+COLUMN($H41:$J41)/1000,0))</f>
        <v>Talence</v>
      </c>
      <c r="N41" s="125"/>
      <c r="O41" s="124" t="str">
        <f t="array" ref="O41">INDEX($H$40:$J$40,MATCH(LARGE(($H41:$J41)+COLUMN($H41:$J41)/1000,T$4),($H41:$J41)+COLUMN($H41:$J41)/1000,0))</f>
        <v>Pessac centre</v>
      </c>
      <c r="P41" s="92"/>
      <c r="R41" s="4"/>
      <c r="S41" s="4"/>
      <c r="T41" s="4"/>
      <c r="U41" s="4"/>
      <c r="V41" s="4"/>
      <c r="X41" s="78" t="s">
        <v>63</v>
      </c>
      <c r="Y41" s="3"/>
      <c r="Z41" s="3"/>
      <c r="AA41" s="3"/>
      <c r="AB41" s="44"/>
      <c r="AC41" s="3"/>
      <c r="AD41" s="84">
        <f>'0545'!$H$9</f>
        <v>0.22291993720565148</v>
      </c>
      <c r="AE41" s="84">
        <f>'0554'!$H$9</f>
        <v>0.15868263473053892</v>
      </c>
      <c r="AF41" s="84">
        <f>'0559'!$H$9</f>
        <v>0.13864818024263431</v>
      </c>
      <c r="AG41" s="123" t="str">
        <f t="array" ref="AG41">INDEX($H$40:$J$40,MATCH(LARGE(($H41:$J41)+COLUMN($H41:$J41)/1000,AL$4),($H41:$J41)+COLUMN($H41:$J41)/1000,0))</f>
        <v>Hauts de Garonne</v>
      </c>
      <c r="AH41" s="125"/>
      <c r="AI41" s="123" t="str">
        <f t="array" ref="AI41">INDEX($H$40:$J$40,MATCH(LARGE(($H41:$J41)+COLUMN($H41:$J41)/1000,AN$4),($H41:$J41)+COLUMN($H41:$J41)/1000,0))</f>
        <v>Talence</v>
      </c>
      <c r="AJ41" s="125"/>
      <c r="AK41" s="124" t="str">
        <f t="array" ref="AK41">INDEX($H$40:$J$40,MATCH(LARGE(($H41:$J41)+COLUMN($H41:$J41)/1000,AP$4),($H41:$J41)+COLUMN($H41:$J41)/1000,0))</f>
        <v>Pessac centre</v>
      </c>
      <c r="AL41" s="92"/>
    </row>
    <row r="42" spans="2:38" x14ac:dyDescent="0.2">
      <c r="B42" s="114" t="s">
        <v>70</v>
      </c>
      <c r="C42" s="3"/>
      <c r="D42" s="3"/>
      <c r="E42" s="3"/>
      <c r="F42" s="3"/>
      <c r="G42" s="3"/>
      <c r="H42" s="81">
        <f>'0545'!$F$10</f>
        <v>2.6998751307752018</v>
      </c>
      <c r="I42" s="81">
        <f>'0554'!$F$10</f>
        <v>0.17525258278493877</v>
      </c>
      <c r="J42" s="81">
        <f>'0559'!$F$10</f>
        <v>0.5785446708804004</v>
      </c>
      <c r="K42" s="103" t="str">
        <f t="array" ref="K42">INDEX($H$40:$J$40,MATCH(LARGE(($H42:$J42)+COLUMN($H42:$J42)/1000,P$4),($H42:$J42)+COLUMN($H42:$J42)/1000,0))</f>
        <v>Hauts de Garonne</v>
      </c>
      <c r="L42" s="112"/>
      <c r="M42" s="103" t="str">
        <f t="array" ref="M42">INDEX($H$40:$J$40,MATCH(LARGE(($H42:$J42)+COLUMN($H42:$J42)/1000,R$4),($H42:$J42)+COLUMN($H42:$J42)/1000,0))</f>
        <v>Pessac centre</v>
      </c>
      <c r="N42" s="112"/>
      <c r="O42" s="104" t="str">
        <f t="array" ref="O42">INDEX($H$40:$J$40,MATCH(LARGE(($H42:$J42)+COLUMN($H42:$J42)/1000,T$4),($H42:$J42)+COLUMN($H42:$J42)/1000,0))</f>
        <v>Talence</v>
      </c>
      <c r="P42" s="93"/>
      <c r="R42" s="4"/>
      <c r="S42" s="131"/>
      <c r="T42" s="131"/>
      <c r="U42" s="131"/>
      <c r="V42" s="131"/>
      <c r="X42" s="78" t="s">
        <v>70</v>
      </c>
      <c r="Y42" s="3"/>
      <c r="Z42" s="3"/>
      <c r="AA42" s="3"/>
      <c r="AB42" s="44"/>
      <c r="AC42" s="3"/>
      <c r="AD42" s="81">
        <f>'0545'!$H$10</f>
        <v>0.36947791164658633</v>
      </c>
      <c r="AE42" s="81">
        <f>'0554'!$H$10</f>
        <v>2.9197080291970802E-2</v>
      </c>
      <c r="AF42" s="81">
        <f>'0559'!$H$10</f>
        <v>0.13253012048192772</v>
      </c>
      <c r="AG42" s="103" t="str">
        <f t="array" ref="AG42">INDEX($H$40:$J$40,MATCH(LARGE(($H42:$J42)+COLUMN($H42:$J42)/1000,AL$4),($H42:$J42)+COLUMN($H42:$J42)/1000,0))</f>
        <v>Hauts de Garonne</v>
      </c>
      <c r="AH42" s="112"/>
      <c r="AI42" s="103" t="str">
        <f t="array" ref="AI42">INDEX($H$40:$J$40,MATCH(LARGE(($H42:$J42)+COLUMN($H42:$J42)/1000,AN$4),($H42:$J42)+COLUMN($H42:$J42)/1000,0))</f>
        <v>Pessac centre</v>
      </c>
      <c r="AJ42" s="112"/>
      <c r="AK42" s="104" t="str">
        <f t="array" ref="AK42">INDEX($H$40:$J$40,MATCH(LARGE(($H42:$J42)+COLUMN($H42:$J42)/1000,AP$4),($H42:$J42)+COLUMN($H42:$J42)/1000,0))</f>
        <v>Talence</v>
      </c>
      <c r="AL42" s="93"/>
    </row>
    <row r="43" spans="2:38" x14ac:dyDescent="0.2">
      <c r="B43" s="114" t="s">
        <v>22</v>
      </c>
      <c r="C43" s="3"/>
      <c r="D43" s="3"/>
      <c r="E43" s="3"/>
      <c r="F43" s="3"/>
      <c r="G43" s="3"/>
      <c r="H43" s="81">
        <f>'0545'!$F$16</f>
        <v>-1.5761643439342516</v>
      </c>
      <c r="I43" s="81">
        <f>'0554'!$F$16</f>
        <v>4.7184341362444258</v>
      </c>
      <c r="J43" s="81">
        <f>'0559'!$F$16</f>
        <v>0.19622929583117191</v>
      </c>
      <c r="K43" s="103" t="str">
        <f t="array" ref="K43">INDEX($H$40:$J$40,MATCH(LARGE(($H43:$J43)+COLUMN($H43:$J43)/1000,P$4),($H43:$J43)+COLUMN($H43:$J43)/1000,0))</f>
        <v>Talence</v>
      </c>
      <c r="L43" s="112"/>
      <c r="M43" s="103" t="str">
        <f t="array" ref="M43">INDEX($H$40:$J$40,MATCH(LARGE(($H43:$J43)+COLUMN($H43:$J43)/1000,R$4),($H43:$J43)+COLUMN($H43:$J43)/1000,0))</f>
        <v>Pessac centre</v>
      </c>
      <c r="N43" s="112"/>
      <c r="O43" s="104" t="str">
        <f t="array" ref="O43">INDEX($H$40:$J$40,MATCH(LARGE(($H43:$J43)+COLUMN($H43:$J43)/1000,T$4),($H43:$J43)+COLUMN($H43:$J43)/1000,0))</f>
        <v>Hauts de Garonne</v>
      </c>
      <c r="P43" s="93"/>
      <c r="R43" s="4"/>
      <c r="S43" s="41"/>
      <c r="T43" s="41"/>
      <c r="U43" s="41"/>
      <c r="V43" s="41"/>
      <c r="X43" s="78" t="s">
        <v>22</v>
      </c>
      <c r="Y43" s="3"/>
      <c r="Z43" s="3"/>
      <c r="AA43" s="3"/>
      <c r="AB43" s="44"/>
      <c r="AC43" s="3"/>
      <c r="AD43" s="81">
        <f>'0545'!$H$16</f>
        <v>0.17690482467703664</v>
      </c>
      <c r="AE43" s="81">
        <f>'0554'!$H$16</f>
        <v>0.3764988009592326</v>
      </c>
      <c r="AF43" s="81">
        <f>'0559'!$H$16</f>
        <v>6.9338254679673084E-2</v>
      </c>
      <c r="AG43" s="103" t="str">
        <f t="array" ref="AG43">INDEX($H$40:$J$40,MATCH(LARGE(($H43:$J43)+COLUMN($H43:$J43)/1000,AL$4),($H43:$J43)+COLUMN($H43:$J43)/1000,0))</f>
        <v>Talence</v>
      </c>
      <c r="AH43" s="112"/>
      <c r="AI43" s="103" t="str">
        <f t="array" ref="AI43">INDEX($H$40:$J$40,MATCH(LARGE(($H43:$J43)+COLUMN($H43:$J43)/1000,AN$4),($H43:$J43)+COLUMN($H43:$J43)/1000,0))</f>
        <v>Pessac centre</v>
      </c>
      <c r="AJ43" s="112"/>
      <c r="AK43" s="104" t="str">
        <f t="array" ref="AK43">INDEX($H$40:$J$40,MATCH(LARGE(($H43:$J43)+COLUMN($H43:$J43)/1000,AP$4),($H43:$J43)+COLUMN($H43:$J43)/1000,0))</f>
        <v>Hauts de Garonne</v>
      </c>
      <c r="AL43" s="93"/>
    </row>
    <row r="44" spans="2:38" x14ac:dyDescent="0.2">
      <c r="B44" s="114" t="s">
        <v>2</v>
      </c>
      <c r="C44" s="3"/>
      <c r="D44" s="3"/>
      <c r="E44" s="3"/>
      <c r="F44" s="3"/>
      <c r="G44" s="3"/>
      <c r="H44" s="81">
        <f>'0545'!$F$20</f>
        <v>0.67769043101111415</v>
      </c>
      <c r="I44" s="81">
        <f>'0554'!$F$20</f>
        <v>0.97097662594449552</v>
      </c>
      <c r="J44" s="81">
        <f>'0559'!$F$20</f>
        <v>0.87131626844286103</v>
      </c>
      <c r="K44" s="103" t="str">
        <f t="array" ref="K44">INDEX($H$40:$J$40,MATCH(LARGE(($H44:$J44)+COLUMN($H44:$J44)/1000,P$4),($H44:$J44)+COLUMN($H44:$J44)/1000,0))</f>
        <v>Talence</v>
      </c>
      <c r="L44" s="128"/>
      <c r="M44" s="103" t="str">
        <f t="array" ref="M44">INDEX($H$40:$J$40,MATCH(LARGE(($H44:$J44)+COLUMN($H44:$J44)/1000,R$4),($H44:$J44)+COLUMN($H44:$J44)/1000,0))</f>
        <v>Pessac centre</v>
      </c>
      <c r="N44" s="128"/>
      <c r="O44" s="104" t="str">
        <f t="array" ref="O44">INDEX($H$40:$J$40,MATCH(LARGE(($H44:$J44)+COLUMN($H44:$J44)/1000,T$4),($H44:$J44)+COLUMN($H44:$J44)/1000,0))</f>
        <v>Hauts de Garonne</v>
      </c>
      <c r="P44" s="93"/>
      <c r="R44" s="4"/>
      <c r="S44" s="41"/>
      <c r="T44" s="41"/>
      <c r="U44" s="41"/>
      <c r="V44" s="41"/>
      <c r="X44" s="78" t="s">
        <v>2</v>
      </c>
      <c r="Y44" s="3"/>
      <c r="Z44" s="3"/>
      <c r="AA44" s="3"/>
      <c r="AB44" s="44"/>
      <c r="AC44" s="3"/>
      <c r="AD44" s="81">
        <f>'0545'!$H$20</f>
        <v>8.8709677419354843E-2</v>
      </c>
      <c r="AE44" s="81">
        <f>'0554'!$H$20</f>
        <v>0.125</v>
      </c>
      <c r="AF44" s="81">
        <f>'0559'!$H$20</f>
        <v>0.11290322580645161</v>
      </c>
      <c r="AG44" s="103" t="str">
        <f t="array" ref="AG44">INDEX($H$40:$J$40,MATCH(LARGE(($H44:$J44)+COLUMN($H44:$J44)/1000,AL$4),($H44:$J44)+COLUMN($H44:$J44)/1000,0))</f>
        <v>Talence</v>
      </c>
      <c r="AH44" s="128"/>
      <c r="AI44" s="103" t="str">
        <f t="array" ref="AI44">INDEX($H$40:$J$40,MATCH(LARGE(($H44:$J44)+COLUMN($H44:$J44)/1000,AN$4),($H44:$J44)+COLUMN($H44:$J44)/1000,0))</f>
        <v>Pessac centre</v>
      </c>
      <c r="AJ44" s="128"/>
      <c r="AK44" s="104" t="str">
        <f t="array" ref="AK44">INDEX($H$40:$J$40,MATCH(LARGE(($H44:$J44)+COLUMN($H44:$J44)/1000,AP$4),($H44:$J44)+COLUMN($H44:$J44)/1000,0))</f>
        <v>Hauts de Garonne</v>
      </c>
      <c r="AL44" s="93"/>
    </row>
    <row r="45" spans="2:38" x14ac:dyDescent="0.2">
      <c r="B45" s="114" t="s">
        <v>24</v>
      </c>
      <c r="C45" s="3"/>
      <c r="D45" s="3"/>
      <c r="E45" s="3"/>
      <c r="F45" s="3"/>
      <c r="G45" s="3"/>
      <c r="H45" s="81">
        <f>'0545'!$F$22</f>
        <v>0.46419225855706331</v>
      </c>
      <c r="I45" s="81">
        <f>'0554'!$F$22</f>
        <v>0.43813145696234701</v>
      </c>
      <c r="J45" s="81">
        <f>'0559'!$F$22</f>
        <v>0.70590690622487129</v>
      </c>
      <c r="K45" s="103" t="str">
        <f t="array" ref="K45">INDEX($H$40:$J$40,MATCH(LARGE(($H45:$J45)+COLUMN($H45:$J45)/1000,P$4),($H45:$J45)+COLUMN($H45:$J45)/1000,0))</f>
        <v>Pessac centre</v>
      </c>
      <c r="L45" s="128"/>
      <c r="M45" s="103" t="str">
        <f t="array" ref="M45">INDEX($H$40:$J$40,MATCH(LARGE(($H45:$J45)+COLUMN($H45:$J45)/1000,R$4),($H45:$J45)+COLUMN($H45:$J45)/1000,0))</f>
        <v>Hauts de Garonne</v>
      </c>
      <c r="N45" s="128"/>
      <c r="O45" s="104" t="str">
        <f t="array" ref="O45">INDEX($H$40:$J$40,MATCH(LARGE(($H45:$J45)+COLUMN($H45:$J45)/1000,T$4),($H45:$J45)+COLUMN($H45:$J45)/1000,0))</f>
        <v>Talence</v>
      </c>
      <c r="P45" s="93"/>
      <c r="R45" s="4"/>
      <c r="S45" s="41"/>
      <c r="T45" s="41"/>
      <c r="U45" s="41"/>
      <c r="V45" s="41"/>
      <c r="X45" s="78" t="s">
        <v>24</v>
      </c>
      <c r="Y45" s="3"/>
      <c r="Z45" s="3"/>
      <c r="AA45" s="3"/>
      <c r="AB45" s="44"/>
      <c r="AC45" s="3"/>
      <c r="AD45" s="81">
        <f>'0545'!$H$22</f>
        <v>5.3887289181406825E-2</v>
      </c>
      <c r="AE45" s="81">
        <f>'0554'!$H$22</f>
        <v>7.8102189781021902E-2</v>
      </c>
      <c r="AF45" s="81">
        <f>'0559'!$H$22</f>
        <v>9.6055514974433889E-2</v>
      </c>
      <c r="AG45" s="103" t="str">
        <f t="array" ref="AG45">INDEX($H$40:$J$40,MATCH(LARGE(($H45:$J45)+COLUMN($H45:$J45)/1000,AL$4),($H45:$J45)+COLUMN($H45:$J45)/1000,0))</f>
        <v>Pessac centre</v>
      </c>
      <c r="AH45" s="128"/>
      <c r="AI45" s="103" t="str">
        <f t="array" ref="AI45">INDEX($H$40:$J$40,MATCH(LARGE(($H45:$J45)+COLUMN($H45:$J45)/1000,AN$4),($H45:$J45)+COLUMN($H45:$J45)/1000,0))</f>
        <v>Hauts de Garonne</v>
      </c>
      <c r="AJ45" s="128"/>
      <c r="AK45" s="104" t="str">
        <f t="array" ref="AK45">INDEX($H$40:$J$40,MATCH(LARGE(($H45:$J45)+COLUMN($H45:$J45)/1000,AP$4),($H45:$J45)+COLUMN($H45:$J45)/1000,0))</f>
        <v>Talence</v>
      </c>
      <c r="AL45" s="93"/>
    </row>
    <row r="46" spans="2:38" x14ac:dyDescent="0.2">
      <c r="B46" s="114" t="s">
        <v>25</v>
      </c>
      <c r="C46" s="3"/>
      <c r="D46" s="3"/>
      <c r="E46" s="3"/>
      <c r="F46" s="3"/>
      <c r="G46" s="3"/>
      <c r="H46" s="81">
        <f>'0545'!$F$23</f>
        <v>0</v>
      </c>
      <c r="I46" s="81">
        <f>'0554'!$F$23</f>
        <v>0</v>
      </c>
      <c r="J46" s="81">
        <f>'0559'!$F$23</f>
        <v>0</v>
      </c>
      <c r="K46" s="103" t="str">
        <f t="array" ref="K46">INDEX($H$40:$J$40,MATCH(LARGE(($H46:$J46)+COLUMN($H46:$J46)/1000,P$4),($H46:$J46)+COLUMN($H46:$J46)/1000,0))</f>
        <v>Pessac centre</v>
      </c>
      <c r="L46" s="128"/>
      <c r="M46" s="103" t="str">
        <f t="array" ref="M46">INDEX($H$40:$J$40,MATCH(LARGE(($H46:$J46)+COLUMN($H46:$J46)/1000,R$4),($H46:$J46)+COLUMN($H46:$J46)/1000,0))</f>
        <v>Talence</v>
      </c>
      <c r="N46" s="128"/>
      <c r="O46" s="104" t="str">
        <f t="array" ref="O46">INDEX($H$40:$J$40,MATCH(LARGE(($H46:$J46)+COLUMN($H46:$J46)/1000,T$4),($H46:$J46)+COLUMN($H46:$J46)/1000,0))</f>
        <v>Hauts de Garonne</v>
      </c>
      <c r="P46" s="93"/>
      <c r="R46" s="4"/>
      <c r="S46" s="41"/>
      <c r="T46" s="41"/>
      <c r="U46" s="41"/>
      <c r="V46" s="41"/>
      <c r="X46" s="78" t="s">
        <v>25</v>
      </c>
      <c r="Y46" s="3"/>
      <c r="Z46" s="3"/>
      <c r="AA46" s="3"/>
      <c r="AB46" s="44"/>
      <c r="AC46" s="3"/>
      <c r="AD46" s="81">
        <f>'0545'!$H$23</f>
        <v>0</v>
      </c>
      <c r="AE46" s="81">
        <f>'0554'!$H$23</f>
        <v>0</v>
      </c>
      <c r="AF46" s="81">
        <f>'0559'!$H$23</f>
        <v>0</v>
      </c>
      <c r="AG46" s="103" t="str">
        <f t="array" ref="AG46">INDEX($H$40:$J$40,MATCH(LARGE(($H46:$J46)+COLUMN($H46:$J46)/1000,AL$4),($H46:$J46)+COLUMN($H46:$J46)/1000,0))</f>
        <v>Pessac centre</v>
      </c>
      <c r="AH46" s="128"/>
      <c r="AI46" s="103" t="str">
        <f t="array" ref="AI46">INDEX($H$40:$J$40,MATCH(LARGE(($H46:$J46)+COLUMN($H46:$J46)/1000,AN$4),($H46:$J46)+COLUMN($H46:$J46)/1000,0))</f>
        <v>Talence</v>
      </c>
      <c r="AJ46" s="128"/>
      <c r="AK46" s="104" t="str">
        <f t="array" ref="AK46">INDEX($H$40:$J$40,MATCH(LARGE(($H46:$J46)+COLUMN($H46:$J46)/1000,AP$4),($H46:$J46)+COLUMN($H46:$J46)/1000,0))</f>
        <v>Hauts de Garonne</v>
      </c>
      <c r="AL46" s="93"/>
    </row>
    <row r="47" spans="2:38" x14ac:dyDescent="0.2">
      <c r="B47" s="114" t="s">
        <v>30</v>
      </c>
      <c r="C47" s="3"/>
      <c r="D47" s="3"/>
      <c r="E47" s="3"/>
      <c r="F47" s="3"/>
      <c r="G47" s="3"/>
      <c r="H47" s="81">
        <f>'0545'!$F$27</f>
        <v>1.0140702243630371</v>
      </c>
      <c r="I47" s="81">
        <f>'0554'!$F$27</f>
        <v>0.71048827694343042</v>
      </c>
      <c r="J47" s="81">
        <f>'0559'!$F$27</f>
        <v>0.85651985165076172</v>
      </c>
      <c r="K47" s="103" t="str">
        <f t="array" ref="K47">INDEX($H$40:$J$40,MATCH(LARGE(($H47:$J47)+COLUMN($H47:$J47)/1000,P$4),($H47:$J47)+COLUMN($H47:$J47)/1000,0))</f>
        <v>Hauts de Garonne</v>
      </c>
      <c r="L47" s="128"/>
      <c r="M47" s="103" t="str">
        <f t="array" ref="M47">INDEX($H$40:$J$40,MATCH(LARGE(($H47:$J47)+COLUMN($H47:$J47)/1000,R$4),($H47:$J47)+COLUMN($H47:$J47)/1000,0))</f>
        <v>Pessac centre</v>
      </c>
      <c r="N47" s="128"/>
      <c r="O47" s="104" t="str">
        <f t="array" ref="O47">INDEX($H$40:$J$40,MATCH(LARGE(($H47:$J47)+COLUMN($H47:$J47)/1000,T$4),($H47:$J47)+COLUMN($H47:$J47)/1000,0))</f>
        <v>Talence</v>
      </c>
      <c r="P47" s="93"/>
      <c r="R47" s="4"/>
      <c r="S47" s="41"/>
      <c r="T47" s="41"/>
      <c r="U47" s="41"/>
      <c r="V47" s="41"/>
      <c r="X47" s="78" t="s">
        <v>30</v>
      </c>
      <c r="Y47" s="3"/>
      <c r="Z47" s="3"/>
      <c r="AA47" s="3"/>
      <c r="AB47" s="44"/>
      <c r="AC47" s="3"/>
      <c r="AD47" s="81">
        <f>'0545'!$H$27</f>
        <v>0.12795031055900621</v>
      </c>
      <c r="AE47" s="81">
        <f>'0554'!$H$27</f>
        <v>0.13556851311953352</v>
      </c>
      <c r="AF47" s="81">
        <f>'0559'!$H$27</f>
        <v>0.12016522718738265</v>
      </c>
      <c r="AG47" s="103" t="str">
        <f t="array" ref="AG47">INDEX($H$40:$J$40,MATCH(LARGE(($H47:$J47)+COLUMN($H47:$J47)/1000,AL$4),($H47:$J47)+COLUMN($H47:$J47)/1000,0))</f>
        <v>Hauts de Garonne</v>
      </c>
      <c r="AH47" s="128"/>
      <c r="AI47" s="103" t="str">
        <f t="array" ref="AI47">INDEX($H$40:$J$40,MATCH(LARGE(($H47:$J47)+COLUMN($H47:$J47)/1000,AN$4),($H47:$J47)+COLUMN($H47:$J47)/1000,0))</f>
        <v>Pessac centre</v>
      </c>
      <c r="AJ47" s="128"/>
      <c r="AK47" s="104" t="str">
        <f t="array" ref="AK47">INDEX($H$40:$J$40,MATCH(LARGE(($H47:$J47)+COLUMN($H47:$J47)/1000,AP$4),($H47:$J47)+COLUMN($H47:$J47)/1000,0))</f>
        <v>Talence</v>
      </c>
      <c r="AL47" s="93"/>
    </row>
    <row r="48" spans="2:38" x14ac:dyDescent="0.2">
      <c r="B48" s="114" t="s">
        <v>31</v>
      </c>
      <c r="C48" s="3"/>
      <c r="D48" s="3"/>
      <c r="E48" s="3"/>
      <c r="F48" s="3"/>
      <c r="G48" s="3"/>
      <c r="H48" s="81">
        <f>'0545'!$F$29</f>
        <v>3.5159101808662401</v>
      </c>
      <c r="I48" s="81">
        <f>'0554'!$F$29</f>
        <v>8.952126711982332E-2</v>
      </c>
      <c r="J48" s="81">
        <f>'0559'!$F$29</f>
        <v>3.5644213632589596</v>
      </c>
      <c r="K48" s="103" t="str">
        <f t="array" ref="K48">INDEX($H$40:$J$40,MATCH(LARGE(($H48:$J48)+COLUMN($H48:$J48)/1000,P$4),($H48:$J48)+COLUMN($H48:$J48)/1000,0))</f>
        <v>Pessac centre</v>
      </c>
      <c r="L48" s="128"/>
      <c r="M48" s="103" t="str">
        <f t="array" ref="M48">INDEX($H$40:$J$40,MATCH(LARGE(($H48:$J48)+COLUMN($H48:$J48)/1000,R$4),($H48:$J48)+COLUMN($H48:$J48)/1000,0))</f>
        <v>Hauts de Garonne</v>
      </c>
      <c r="N48" s="128"/>
      <c r="O48" s="104" t="str">
        <f t="array" ref="O48">INDEX($H$40:$J$40,MATCH(LARGE(($H48:$J48)+COLUMN($H48:$J48)/1000,T$4),($H48:$J48)+COLUMN($H48:$J48)/1000,0))</f>
        <v>Talence</v>
      </c>
      <c r="P48" s="93"/>
      <c r="R48" s="4"/>
      <c r="S48" s="41"/>
      <c r="T48" s="41"/>
      <c r="U48" s="41"/>
      <c r="V48" s="41"/>
      <c r="X48" s="78" t="s">
        <v>31</v>
      </c>
      <c r="Y48" s="3"/>
      <c r="Z48" s="3"/>
      <c r="AA48" s="3"/>
      <c r="AB48" s="44"/>
      <c r="AC48" s="3"/>
      <c r="AD48" s="81">
        <f>'0545'!$H$29</f>
        <v>0.55852417302798985</v>
      </c>
      <c r="AE48" s="81">
        <f>'0554'!$H$29</f>
        <v>1.267710663683818E-2</v>
      </c>
      <c r="AF48" s="81">
        <f>'0559'!$H$29</f>
        <v>0.30704845814977971</v>
      </c>
      <c r="AG48" s="103" t="str">
        <f t="array" ref="AG48">INDEX($H$40:$J$40,MATCH(LARGE(($H48:$J48)+COLUMN($H48:$J48)/1000,AL$4),($H48:$J48)+COLUMN($H48:$J48)/1000,0))</f>
        <v>Pessac centre</v>
      </c>
      <c r="AH48" s="128"/>
      <c r="AI48" s="103" t="str">
        <f t="array" ref="AI48">INDEX($H$40:$J$40,MATCH(LARGE(($H48:$J48)+COLUMN($H48:$J48)/1000,AN$4),($H48:$J48)+COLUMN($H48:$J48)/1000,0))</f>
        <v>Hauts de Garonne</v>
      </c>
      <c r="AJ48" s="128"/>
      <c r="AK48" s="104" t="str">
        <f t="array" ref="AK48">INDEX($H$40:$J$40,MATCH(LARGE(($H48:$J48)+COLUMN($H48:$J48)/1000,AP$4),($H48:$J48)+COLUMN($H48:$J48)/1000,0))</f>
        <v>Talence</v>
      </c>
      <c r="AL48" s="93"/>
    </row>
    <row r="49" spans="2:38" x14ac:dyDescent="0.2">
      <c r="B49" s="114" t="s">
        <v>32</v>
      </c>
      <c r="C49" s="3"/>
      <c r="D49" s="3"/>
      <c r="E49" s="3"/>
      <c r="F49" s="3"/>
      <c r="G49" s="3"/>
      <c r="H49" s="81">
        <f>'0545'!$F$30</f>
        <v>0.80677432263227866</v>
      </c>
      <c r="I49" s="81">
        <f>'0554'!$F$30</f>
        <v>1.8696002991360479</v>
      </c>
      <c r="J49" s="81">
        <f>'0559'!$F$30</f>
        <v>0</v>
      </c>
      <c r="K49" s="103" t="str">
        <f t="array" ref="K49">INDEX($H$40:$J$40,MATCH(LARGE(($H49:$J49)+COLUMN($H49:$J49)/1000,P$4),($H49:$J49)+COLUMN($H49:$J49)/1000,0))</f>
        <v>Talence</v>
      </c>
      <c r="L49" s="128"/>
      <c r="M49" s="103" t="str">
        <f t="array" ref="M49">INDEX($H$40:$J$40,MATCH(LARGE(($H49:$J49)+COLUMN($H49:$J49)/1000,R$4),($H49:$J49)+COLUMN($H49:$J49)/1000,0))</f>
        <v>Hauts de Garonne</v>
      </c>
      <c r="N49" s="128"/>
      <c r="O49" s="104" t="str">
        <f t="array" ref="O49">INDEX($H$40:$J$40,MATCH(LARGE(($H49:$J49)+COLUMN($H49:$J49)/1000,T$4),($H49:$J49)+COLUMN($H49:$J49)/1000,0))</f>
        <v>Pessac centre</v>
      </c>
      <c r="P49" s="93"/>
      <c r="R49" s="4"/>
      <c r="S49" s="41"/>
      <c r="T49" s="41"/>
      <c r="U49" s="41"/>
      <c r="V49" s="41"/>
      <c r="X49" s="78" t="s">
        <v>32</v>
      </c>
      <c r="Y49" s="3"/>
      <c r="Z49" s="3"/>
      <c r="AA49" s="3"/>
      <c r="AB49" s="44"/>
      <c r="AC49" s="3"/>
      <c r="AD49" s="81">
        <f>'0545'!$H$30</f>
        <v>6.7204301075268813E-2</v>
      </c>
      <c r="AE49" s="81">
        <f>'0554'!$H$30</f>
        <v>0.22540983606557377</v>
      </c>
      <c r="AF49" s="81">
        <f>'0559'!$H$30</f>
        <v>0</v>
      </c>
      <c r="AG49" s="103" t="str">
        <f t="array" ref="AG49">INDEX($H$40:$J$40,MATCH(LARGE(($H49:$J49)+COLUMN($H49:$J49)/1000,AL$4),($H49:$J49)+COLUMN($H49:$J49)/1000,0))</f>
        <v>Talence</v>
      </c>
      <c r="AH49" s="128"/>
      <c r="AI49" s="103" t="str">
        <f t="array" ref="AI49">INDEX($H$40:$J$40,MATCH(LARGE(($H49:$J49)+COLUMN($H49:$J49)/1000,AN$4),($H49:$J49)+COLUMN($H49:$J49)/1000,0))</f>
        <v>Hauts de Garonne</v>
      </c>
      <c r="AJ49" s="128"/>
      <c r="AK49" s="104" t="str">
        <f t="array" ref="AK49">INDEX($H$40:$J$40,MATCH(LARGE(($H49:$J49)+COLUMN($H49:$J49)/1000,AP$4),($H49:$J49)+COLUMN($H49:$J49)/1000,0))</f>
        <v>Pessac centre</v>
      </c>
      <c r="AL49" s="93"/>
    </row>
    <row r="50" spans="2:38" x14ac:dyDescent="0.2">
      <c r="B50" s="114" t="s">
        <v>4</v>
      </c>
      <c r="C50" s="3"/>
      <c r="D50" s="3"/>
      <c r="E50" s="3"/>
      <c r="F50" s="3"/>
      <c r="G50" s="3"/>
      <c r="H50" s="81">
        <f>'0545'!$F$31</f>
        <v>1.1318813239581547</v>
      </c>
      <c r="I50" s="81">
        <f>'0554'!$F$31</f>
        <v>0.84189519963829684</v>
      </c>
      <c r="J50" s="81">
        <f>'0559'!$F$31</f>
        <v>1.1661807580174928</v>
      </c>
      <c r="K50" s="103" t="str">
        <f t="array" ref="K50">INDEX($H$40:$J$40,MATCH(LARGE(($H50:$J50)+COLUMN($H50:$J50)/1000,P$4),($H50:$J50)+COLUMN($H50:$J50)/1000,0))</f>
        <v>Pessac centre</v>
      </c>
      <c r="L50" s="128"/>
      <c r="M50" s="103" t="str">
        <f t="array" ref="M50">INDEX($H$40:$J$40,MATCH(LARGE(($H50:$J50)+COLUMN($H50:$J50)/1000,R$4),($H50:$J50)+COLUMN($H50:$J50)/1000,0))</f>
        <v>Hauts de Garonne</v>
      </c>
      <c r="N50" s="128"/>
      <c r="O50" s="104" t="str">
        <f t="array" ref="O50">INDEX($H$40:$J$40,MATCH(LARGE(($H50:$J50)+COLUMN($H50:$J50)/1000,T$4),($H50:$J50)+COLUMN($H50:$J50)/1000,0))</f>
        <v>Talence</v>
      </c>
      <c r="P50" s="93"/>
      <c r="R50" s="4"/>
      <c r="S50" s="41"/>
      <c r="T50" s="41"/>
      <c r="U50" s="41"/>
      <c r="V50" s="41"/>
      <c r="X50" s="78" t="s">
        <v>4</v>
      </c>
      <c r="Y50" s="3"/>
      <c r="Z50" s="3"/>
      <c r="AA50" s="3"/>
      <c r="AB50" s="44"/>
      <c r="AC50" s="3"/>
      <c r="AD50" s="81">
        <f>'0545'!$H$31</f>
        <v>0.17714285714285713</v>
      </c>
      <c r="AE50" s="81">
        <f>'0554'!$H$31</f>
        <v>0.15064935064935064</v>
      </c>
      <c r="AF50" s="81">
        <f>'0559'!$H$31</f>
        <v>0.18</v>
      </c>
      <c r="AG50" s="103" t="str">
        <f t="array" ref="AG50">INDEX($H$40:$J$40,MATCH(LARGE(($H50:$J50)+COLUMN($H50:$J50)/1000,AL$4),($H50:$J50)+COLUMN($H50:$J50)/1000,0))</f>
        <v>Pessac centre</v>
      </c>
      <c r="AH50" s="128"/>
      <c r="AI50" s="103" t="str">
        <f t="array" ref="AI50">INDEX($H$40:$J$40,MATCH(LARGE(($H50:$J50)+COLUMN($H50:$J50)/1000,AN$4),($H50:$J50)+COLUMN($H50:$J50)/1000,0))</f>
        <v>Hauts de Garonne</v>
      </c>
      <c r="AJ50" s="128"/>
      <c r="AK50" s="104" t="str">
        <f t="array" ref="AK50">INDEX($H$40:$J$40,MATCH(LARGE(($H50:$J50)+COLUMN($H50:$J50)/1000,AP$4),($H50:$J50)+COLUMN($H50:$J50)/1000,0))</f>
        <v>Talence</v>
      </c>
      <c r="AL50" s="93"/>
    </row>
    <row r="51" spans="2:38" x14ac:dyDescent="0.2">
      <c r="B51" s="114" t="s">
        <v>5</v>
      </c>
      <c r="C51" s="3"/>
      <c r="D51" s="3"/>
      <c r="E51" s="3"/>
      <c r="F51" s="3"/>
      <c r="G51" s="3"/>
      <c r="H51" s="81">
        <f>'0545'!$F$32</f>
        <v>0.74718684154159598</v>
      </c>
      <c r="I51" s="81">
        <f>'0554'!$F$32</f>
        <v>0.54157001146323192</v>
      </c>
      <c r="J51" s="81">
        <f>'0559'!$F$32</f>
        <v>0.64756192933604984</v>
      </c>
      <c r="K51" s="103" t="str">
        <f t="array" ref="K51">INDEX($H$40:$J$40,MATCH(LARGE(($H51:$J51)+COLUMN($H51:$J51)/1000,P$4),($H51:$J51)+COLUMN($H51:$J51)/1000,0))</f>
        <v>Hauts de Garonne</v>
      </c>
      <c r="L51" s="128"/>
      <c r="M51" s="103" t="str">
        <f t="array" ref="M51">INDEX($H$40:$J$40,MATCH(LARGE(($H51:$J51)+COLUMN($H51:$J51)/1000,R$4),($H51:$J51)+COLUMN($H51:$J51)/1000,0))</f>
        <v>Pessac centre</v>
      </c>
      <c r="N51" s="128"/>
      <c r="O51" s="104" t="str">
        <f t="array" ref="O51">INDEX($H$40:$J$40,MATCH(LARGE(($H51:$J51)+COLUMN($H51:$J51)/1000,T$4),($H51:$J51)+COLUMN($H51:$J51)/1000,0))</f>
        <v>Talence</v>
      </c>
      <c r="P51" s="93"/>
      <c r="R51" s="4"/>
      <c r="S51" s="41"/>
      <c r="T51" s="41"/>
      <c r="U51" s="41"/>
      <c r="V51" s="41"/>
      <c r="X51" s="78" t="s">
        <v>5</v>
      </c>
      <c r="Y51" s="3"/>
      <c r="Z51" s="3"/>
      <c r="AA51" s="3"/>
      <c r="AB51" s="44"/>
      <c r="AC51" s="3"/>
      <c r="AD51" s="81">
        <f>'0545'!$H$32</f>
        <v>0.14107883817427386</v>
      </c>
      <c r="AE51" s="81">
        <f>'0554'!$H$32</f>
        <v>0.11278195488721804</v>
      </c>
      <c r="AF51" s="81">
        <f>'0559'!$H$32</f>
        <v>0.11618257261410789</v>
      </c>
      <c r="AG51" s="103" t="str">
        <f t="array" ref="AG51">INDEX($H$40:$J$40,MATCH(LARGE(($H51:$J51)+COLUMN($H51:$J51)/1000,AL$4),($H51:$J51)+COLUMN($H51:$J51)/1000,0))</f>
        <v>Hauts de Garonne</v>
      </c>
      <c r="AH51" s="128"/>
      <c r="AI51" s="103" t="str">
        <f t="array" ref="AI51">INDEX($H$40:$J$40,MATCH(LARGE(($H51:$J51)+COLUMN($H51:$J51)/1000,AN$4),($H51:$J51)+COLUMN($H51:$J51)/1000,0))</f>
        <v>Pessac centre</v>
      </c>
      <c r="AJ51" s="128"/>
      <c r="AK51" s="104" t="str">
        <f t="array" ref="AK51">INDEX($H$40:$J$40,MATCH(LARGE(($H51:$J51)+COLUMN($H51:$J51)/1000,AP$4),($H51:$J51)+COLUMN($H51:$J51)/1000,0))</f>
        <v>Talence</v>
      </c>
      <c r="AL51" s="93"/>
    </row>
    <row r="52" spans="2:38" x14ac:dyDescent="0.2">
      <c r="B52" s="114" t="s">
        <v>6</v>
      </c>
      <c r="C52" s="3"/>
      <c r="D52" s="3"/>
      <c r="E52" s="3"/>
      <c r="F52" s="3"/>
      <c r="G52" s="3"/>
      <c r="H52" s="81">
        <f>'0545'!$F$33</f>
        <v>0.76220964576306716</v>
      </c>
      <c r="I52" s="81">
        <f>'0554'!$F$33</f>
        <v>0.34796527306574804</v>
      </c>
      <c r="J52" s="81">
        <f>'0559'!$F$33</f>
        <v>0.76220964576306716</v>
      </c>
      <c r="K52" s="103" t="str">
        <f t="array" ref="K52">INDEX($H$40:$J$40,MATCH(LARGE(($H52:$J52)+COLUMN($H52:$J52)/1000,P$4),($H52:$J52)+COLUMN($H52:$J52)/1000,0))</f>
        <v>Pessac centre</v>
      </c>
      <c r="L52" s="128"/>
      <c r="M52" s="103" t="str">
        <f t="array" ref="M52">INDEX($H$40:$J$40,MATCH(LARGE(($H52:$J52)+COLUMN($H52:$J52)/1000,R$4),($H52:$J52)+COLUMN($H52:$J52)/1000,0))</f>
        <v>Hauts de Garonne</v>
      </c>
      <c r="N52" s="128"/>
      <c r="O52" s="104" t="str">
        <f t="array" ref="O52">INDEX($H$40:$J$40,MATCH(LARGE(($H52:$J52)+COLUMN($H52:$J52)/1000,T$4),($H52:$J52)+COLUMN($H52:$J52)/1000,0))</f>
        <v>Talence</v>
      </c>
      <c r="P52" s="93"/>
      <c r="R52" s="4"/>
      <c r="S52" s="41"/>
      <c r="T52" s="41"/>
      <c r="U52" s="41"/>
      <c r="V52" s="41"/>
      <c r="X52" s="78" t="s">
        <v>6</v>
      </c>
      <c r="Y52" s="3"/>
      <c r="Z52" s="3"/>
      <c r="AA52" s="3"/>
      <c r="AB52" s="44"/>
      <c r="AC52" s="3"/>
      <c r="AD52" s="81">
        <f>'0545'!$H$33</f>
        <v>0.1111111111111111</v>
      </c>
      <c r="AE52" s="81">
        <f>'0554'!$H$33</f>
        <v>0.11594202898550725</v>
      </c>
      <c r="AF52" s="81">
        <f>'0559'!$H$33</f>
        <v>0.14285714285714285</v>
      </c>
      <c r="AG52" s="103" t="str">
        <f t="array" ref="AG52">INDEX($H$40:$J$40,MATCH(LARGE(($H52:$J52)+COLUMN($H52:$J52)/1000,AL$4),($H52:$J52)+COLUMN($H52:$J52)/1000,0))</f>
        <v>Pessac centre</v>
      </c>
      <c r="AH52" s="128"/>
      <c r="AI52" s="103" t="str">
        <f t="array" ref="AI52">INDEX($H$40:$J$40,MATCH(LARGE(($H52:$J52)+COLUMN($H52:$J52)/1000,AN$4),($H52:$J52)+COLUMN($H52:$J52)/1000,0))</f>
        <v>Hauts de Garonne</v>
      </c>
      <c r="AJ52" s="128"/>
      <c r="AK52" s="104" t="str">
        <f t="array" ref="AK52">INDEX($H$40:$J$40,MATCH(LARGE(($H52:$J52)+COLUMN($H52:$J52)/1000,AP$4),($H52:$J52)+COLUMN($H52:$J52)/1000,0))</f>
        <v>Talence</v>
      </c>
      <c r="AL52" s="93"/>
    </row>
    <row r="53" spans="2:38" x14ac:dyDescent="0.2">
      <c r="B53" s="114" t="s">
        <v>8</v>
      </c>
      <c r="C53" s="3"/>
      <c r="D53" s="3"/>
      <c r="E53" s="3"/>
      <c r="F53" s="3"/>
      <c r="G53" s="3"/>
      <c r="H53" s="81">
        <f>'0545'!$F$34</f>
        <v>3.7515006002400959</v>
      </c>
      <c r="I53" s="81">
        <f>'0554'!$F$34</f>
        <v>1.3338668800853675</v>
      </c>
      <c r="J53" s="81">
        <f>'0559'!$F$34</f>
        <v>1.5006002400960385</v>
      </c>
      <c r="K53" s="103" t="str">
        <f t="array" ref="K53">INDEX($H$40:$J$40,MATCH(LARGE(($H53:$J53)+COLUMN($H53:$J53)/1000,P$4),($H53:$J53)+COLUMN($H53:$J53)/1000,0))</f>
        <v>Hauts de Garonne</v>
      </c>
      <c r="L53" s="128"/>
      <c r="M53" s="103" t="str">
        <f t="array" ref="M53">INDEX($H$40:$J$40,MATCH(LARGE(($H53:$J53)+COLUMN($H53:$J53)/1000,R$4),($H53:$J53)+COLUMN($H53:$J53)/1000,0))</f>
        <v>Pessac centre</v>
      </c>
      <c r="N53" s="128"/>
      <c r="O53" s="104" t="str">
        <f t="array" ref="O53">INDEX($H$40:$J$40,MATCH(LARGE(($H53:$J53)+COLUMN($H53:$J53)/1000,T$4),($H53:$J53)+COLUMN($H53:$J53)/1000,0))</f>
        <v>Talence</v>
      </c>
      <c r="P53" s="93"/>
      <c r="R53" s="4"/>
      <c r="S53" s="41"/>
      <c r="T53" s="41"/>
      <c r="U53" s="41"/>
      <c r="V53" s="41"/>
      <c r="X53" s="78" t="s">
        <v>8</v>
      </c>
      <c r="Y53" s="3"/>
      <c r="Z53" s="3"/>
      <c r="AA53" s="3"/>
      <c r="AB53" s="44"/>
      <c r="AC53" s="3"/>
      <c r="AD53" s="81">
        <f>'0545'!$H$34</f>
        <v>0.5</v>
      </c>
      <c r="AE53" s="81">
        <f>'0554'!$H$34</f>
        <v>0.16666666666666666</v>
      </c>
      <c r="AF53" s="81">
        <f>'0559'!$H$34</f>
        <v>0.25</v>
      </c>
      <c r="AG53" s="103" t="str">
        <f t="array" ref="AG53">INDEX($H$40:$J$40,MATCH(LARGE(($H53:$J53)+COLUMN($H53:$J53)/1000,AL$4),($H53:$J53)+COLUMN($H53:$J53)/1000,0))</f>
        <v>Hauts de Garonne</v>
      </c>
      <c r="AH53" s="128"/>
      <c r="AI53" s="103" t="str">
        <f t="array" ref="AI53">INDEX($H$40:$J$40,MATCH(LARGE(($H53:$J53)+COLUMN($H53:$J53)/1000,AN$4),($H53:$J53)+COLUMN($H53:$J53)/1000,0))</f>
        <v>Pessac centre</v>
      </c>
      <c r="AJ53" s="128"/>
      <c r="AK53" s="104" t="str">
        <f t="array" ref="AK53">INDEX($H$40:$J$40,MATCH(LARGE(($H53:$J53)+COLUMN($H53:$J53)/1000,AP$4),($H53:$J53)+COLUMN($H53:$J53)/1000,0))</f>
        <v>Talence</v>
      </c>
      <c r="AL53" s="93"/>
    </row>
    <row r="54" spans="2:38" ht="17" thickBot="1" x14ac:dyDescent="0.25">
      <c r="B54" s="194" t="s">
        <v>7</v>
      </c>
      <c r="C54" s="96"/>
      <c r="D54" s="96"/>
      <c r="E54" s="96"/>
      <c r="F54" s="96"/>
      <c r="G54" s="96"/>
      <c r="H54" s="89">
        <f>'0545'!$F$35</f>
        <v>1.2589305385075378</v>
      </c>
      <c r="I54" s="89">
        <f>'0554'!$F$35</f>
        <v>0.77846838394060691</v>
      </c>
      <c r="J54" s="89">
        <f>'0559'!$F$35</f>
        <v>1.0341215137740489</v>
      </c>
      <c r="K54" s="107" t="str">
        <f t="array" ref="K54">INDEX($H$40:$J$40,MATCH(LARGE(($H54:$J54)+COLUMN($H54:$J54)/1000,P$4),($H54:$J54)+COLUMN($H54:$J54)/1000,0))</f>
        <v>Hauts de Garonne</v>
      </c>
      <c r="L54" s="129"/>
      <c r="M54" s="107" t="str">
        <f t="array" ref="M54">INDEX($H$40:$J$40,MATCH(LARGE(($H54:$J54)+COLUMN($H54:$J54)/1000,R$4),($H54:$J54)+COLUMN($H54:$J54)/1000,0))</f>
        <v>Pessac centre</v>
      </c>
      <c r="N54" s="129"/>
      <c r="O54" s="109" t="str">
        <f t="array" ref="O54">INDEX($H$40:$J$40,MATCH(LARGE(($H54:$J54)+COLUMN($H54:$J54)/1000,T$4),($H54:$J54)+COLUMN($H54:$J54)/1000,0))</f>
        <v>Talence</v>
      </c>
      <c r="P54" s="94"/>
      <c r="R54" s="4"/>
      <c r="S54" s="41"/>
      <c r="T54" s="41"/>
      <c r="U54" s="41"/>
      <c r="V54" s="41"/>
      <c r="X54" s="79" t="s">
        <v>7</v>
      </c>
      <c r="Y54" s="96"/>
      <c r="Z54" s="96"/>
      <c r="AA54" s="96"/>
      <c r="AB54" s="80"/>
      <c r="AC54" s="96"/>
      <c r="AD54" s="89">
        <f>'0545'!$H$35</f>
        <v>0.25093632958801498</v>
      </c>
      <c r="AE54" s="89">
        <f>'0554'!$H$35</f>
        <v>0.20136518771331058</v>
      </c>
      <c r="AF54" s="89">
        <f>'0559'!$H$35</f>
        <v>0.21348314606741572</v>
      </c>
      <c r="AG54" s="107" t="str">
        <f t="array" ref="AG54">INDEX($H$40:$J$40,MATCH(LARGE(($H54:$J54)+COLUMN($H54:$J54)/1000,AL$4),($H54:$J54)+COLUMN($H54:$J54)/1000,0))</f>
        <v>Hauts de Garonne</v>
      </c>
      <c r="AH54" s="129"/>
      <c r="AI54" s="107" t="str">
        <f t="array" ref="AI54">INDEX($H$40:$J$40,MATCH(LARGE(($H54:$J54)+COLUMN($H54:$J54)/1000,AN$4),($H54:$J54)+COLUMN($H54:$J54)/1000,0))</f>
        <v>Pessac centre</v>
      </c>
      <c r="AJ54" s="129"/>
      <c r="AK54" s="109" t="str">
        <f t="array" ref="AK54">INDEX($H$40:$J$40,MATCH(LARGE(($H54:$J54)+COLUMN($H54:$J54)/1000,AP$4),($H54:$J54)+COLUMN($H54:$J54)/1000,0))</f>
        <v>Talence</v>
      </c>
      <c r="AL54" s="94"/>
    </row>
    <row r="55" spans="2:38" x14ac:dyDescent="0.2">
      <c r="J55" s="3"/>
      <c r="K55" s="3"/>
      <c r="L55" s="3"/>
      <c r="M55" s="3"/>
      <c r="N55" s="3"/>
      <c r="O55" s="3"/>
      <c r="R55" s="4"/>
      <c r="S55" s="41"/>
      <c r="T55" s="41"/>
      <c r="U55" s="41"/>
      <c r="V55" s="41"/>
    </row>
    <row r="56" spans="2:38" s="44" customFormat="1" ht="17" thickBot="1" x14ac:dyDescent="0.25">
      <c r="B56" s="3"/>
      <c r="C56" s="3"/>
      <c r="D56" s="3"/>
      <c r="E56" s="127"/>
      <c r="F56" s="127"/>
      <c r="G56" s="127"/>
      <c r="H56" s="127"/>
      <c r="I56" s="3"/>
      <c r="J56" s="3"/>
      <c r="K56" s="3"/>
      <c r="L56" s="3"/>
      <c r="M56" s="3"/>
      <c r="N56" s="3"/>
      <c r="O56" s="3"/>
      <c r="P56" s="3"/>
      <c r="Q56" s="3"/>
      <c r="R56" s="4"/>
      <c r="S56" s="41"/>
      <c r="T56" s="41"/>
      <c r="U56" s="41"/>
      <c r="V56" s="41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</row>
    <row r="57" spans="2:38" s="44" customFormat="1" ht="27" customHeight="1" x14ac:dyDescent="0.2">
      <c r="B57" s="240" t="s">
        <v>90</v>
      </c>
      <c r="C57" s="241"/>
      <c r="D57" s="241"/>
      <c r="E57" s="241"/>
      <c r="F57" s="195"/>
      <c r="G57" s="203" t="s">
        <v>59</v>
      </c>
      <c r="H57" s="3"/>
      <c r="I57" s="3"/>
      <c r="J57" s="3"/>
      <c r="K57" s="3"/>
      <c r="L57" s="3"/>
      <c r="M57" s="3"/>
      <c r="N57" s="3"/>
      <c r="O57" s="4"/>
      <c r="P57" s="4"/>
      <c r="Q57" s="4"/>
      <c r="R57" s="4"/>
      <c r="S57" s="4"/>
      <c r="T57" s="3"/>
      <c r="U57" s="3"/>
      <c r="V57" s="3"/>
      <c r="W57" s="3"/>
      <c r="X57" s="240" t="s">
        <v>91</v>
      </c>
      <c r="Y57" s="241"/>
      <c r="Z57" s="241"/>
      <c r="AA57" s="241"/>
      <c r="AB57" s="91"/>
      <c r="AC57" s="91"/>
      <c r="AD57" s="203" t="s">
        <v>59</v>
      </c>
      <c r="AE57" s="3"/>
      <c r="AF57" s="3"/>
      <c r="AG57" s="3"/>
    </row>
    <row r="58" spans="2:38" s="44" customFormat="1" x14ac:dyDescent="0.2">
      <c r="B58" s="242"/>
      <c r="C58" s="243"/>
      <c r="D58" s="243"/>
      <c r="E58" s="243"/>
      <c r="F58" s="127"/>
      <c r="G58" s="204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242"/>
      <c r="Y58" s="243"/>
      <c r="Z58" s="243"/>
      <c r="AA58" s="243"/>
      <c r="AB58" s="3"/>
      <c r="AC58" s="3"/>
      <c r="AD58" s="204"/>
    </row>
    <row r="59" spans="2:38" s="44" customFormat="1" ht="17" thickBot="1" x14ac:dyDescent="0.25">
      <c r="B59" s="244"/>
      <c r="C59" s="245"/>
      <c r="D59" s="245"/>
      <c r="E59" s="245"/>
      <c r="F59" s="126"/>
      <c r="G59" s="205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244"/>
      <c r="Y59" s="245"/>
      <c r="Z59" s="245"/>
      <c r="AA59" s="245"/>
      <c r="AB59" s="96"/>
      <c r="AC59" s="96"/>
      <c r="AD59" s="205"/>
    </row>
    <row r="60" spans="2:38" s="44" customFormat="1" x14ac:dyDescent="0.2">
      <c r="B60" s="83" t="s">
        <v>63</v>
      </c>
      <c r="C60" s="206"/>
      <c r="D60" s="206"/>
      <c r="E60" s="91"/>
      <c r="F60" s="196"/>
      <c r="G60" s="200">
        <f>secteur!$F$9</f>
        <v>1.0250506773551309</v>
      </c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83" t="s">
        <v>63</v>
      </c>
      <c r="Y60" s="206"/>
      <c r="Z60" s="206"/>
      <c r="AA60" s="91"/>
      <c r="AB60" s="91"/>
      <c r="AC60" s="207"/>
      <c r="AD60" s="200">
        <f>secteur!$H$9</f>
        <v>0.16409993155373032</v>
      </c>
      <c r="AE60" s="3"/>
      <c r="AF60" s="3"/>
      <c r="AG60" s="3"/>
    </row>
    <row r="61" spans="2:38" s="44" customFormat="1" x14ac:dyDescent="0.2">
      <c r="B61" s="86" t="s">
        <v>70</v>
      </c>
      <c r="C61" s="4"/>
      <c r="D61" s="4"/>
      <c r="E61" s="3"/>
      <c r="F61" s="197"/>
      <c r="G61" s="201">
        <f>secteur!$F$10</f>
        <v>1.2555022008803522</v>
      </c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86" t="s">
        <v>70</v>
      </c>
      <c r="Y61" s="4"/>
      <c r="Z61" s="4"/>
      <c r="AA61" s="3"/>
      <c r="AB61" s="3"/>
      <c r="AC61" s="95"/>
      <c r="AD61" s="201">
        <f>secteur!$H$10</f>
        <v>0.17583333333333334</v>
      </c>
      <c r="AE61" s="3"/>
      <c r="AF61" s="3"/>
      <c r="AG61" s="3"/>
    </row>
    <row r="62" spans="2:38" s="44" customFormat="1" x14ac:dyDescent="0.2">
      <c r="B62" s="86" t="s">
        <v>22</v>
      </c>
      <c r="C62" s="4"/>
      <c r="D62" s="4"/>
      <c r="E62" s="3"/>
      <c r="F62" s="197"/>
      <c r="G62" s="201">
        <f>secteur!$F$16</f>
        <v>0.91356243573227935</v>
      </c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86" t="s">
        <v>22</v>
      </c>
      <c r="Y62" s="4"/>
      <c r="Z62" s="4"/>
      <c r="AA62" s="3"/>
      <c r="AB62" s="3"/>
      <c r="AC62" s="95"/>
      <c r="AD62" s="201">
        <f>secteur!$H$16</f>
        <v>0.18901754674112398</v>
      </c>
      <c r="AE62" s="3"/>
      <c r="AF62" s="3"/>
      <c r="AG62" s="3"/>
    </row>
    <row r="63" spans="2:38" s="44" customFormat="1" ht="17" customHeight="1" x14ac:dyDescent="0.2">
      <c r="B63" s="86" t="s">
        <v>2</v>
      </c>
      <c r="C63" s="4"/>
      <c r="D63" s="4"/>
      <c r="E63" s="3"/>
      <c r="F63" s="197"/>
      <c r="G63" s="201">
        <f>secteur!$F$20</f>
        <v>0.71325601370255221</v>
      </c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86" t="s">
        <v>2</v>
      </c>
      <c r="Y63" s="4"/>
      <c r="Z63" s="4"/>
      <c r="AA63" s="3"/>
      <c r="AB63" s="3"/>
      <c r="AC63" s="95"/>
      <c r="AD63" s="201">
        <f>secteur!$H$20</f>
        <v>0.10878661087866109</v>
      </c>
      <c r="AE63" s="3"/>
      <c r="AF63" s="3"/>
      <c r="AG63" s="3"/>
    </row>
    <row r="64" spans="2:38" s="44" customFormat="1" ht="16" customHeight="1" x14ac:dyDescent="0.2">
      <c r="B64" s="86" t="s">
        <v>24</v>
      </c>
      <c r="C64" s="4"/>
      <c r="D64" s="4"/>
      <c r="E64" s="3"/>
      <c r="F64" s="197"/>
      <c r="G64" s="201">
        <f>secteur!$F$22</f>
        <v>0.72629051620648255</v>
      </c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86" t="s">
        <v>24</v>
      </c>
      <c r="Y64" s="4"/>
      <c r="Z64" s="4"/>
      <c r="AA64" s="3"/>
      <c r="AB64" s="3"/>
      <c r="AC64" s="95"/>
      <c r="AD64" s="201">
        <f>secteur!$H$22</f>
        <v>0.10666666666666667</v>
      </c>
      <c r="AE64" s="3"/>
      <c r="AF64" s="3"/>
      <c r="AG64" s="3"/>
    </row>
    <row r="65" spans="2:36" s="44" customFormat="1" x14ac:dyDescent="0.2">
      <c r="B65" s="86" t="s">
        <v>25</v>
      </c>
      <c r="C65" s="4"/>
      <c r="D65" s="4"/>
      <c r="E65" s="3"/>
      <c r="F65" s="197"/>
      <c r="G65" s="201">
        <f>secteur!$F$23</f>
        <v>0.14077292154646875</v>
      </c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86" t="s">
        <v>25</v>
      </c>
      <c r="Y65" s="4"/>
      <c r="Z65" s="4"/>
      <c r="AA65" s="3"/>
      <c r="AB65" s="3"/>
      <c r="AC65" s="95"/>
      <c r="AD65" s="201">
        <f>secteur!$H$23</f>
        <v>2.6384364820846905E-2</v>
      </c>
      <c r="AE65" s="3"/>
      <c r="AF65" s="3"/>
      <c r="AG65" s="3"/>
    </row>
    <row r="66" spans="2:36" s="44" customFormat="1" x14ac:dyDescent="0.2">
      <c r="B66" s="86" t="s">
        <v>30</v>
      </c>
      <c r="C66" s="4"/>
      <c r="D66" s="4"/>
      <c r="E66" s="3"/>
      <c r="F66" s="197"/>
      <c r="G66" s="201">
        <f>secteur!$F$27</f>
        <v>0.76822742408111333</v>
      </c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86" t="s">
        <v>30</v>
      </c>
      <c r="Y66" s="4"/>
      <c r="Z66" s="4"/>
      <c r="AA66" s="3"/>
      <c r="AB66" s="3"/>
      <c r="AC66" s="95"/>
      <c r="AD66" s="201">
        <f>secteur!$H$27</f>
        <v>0.12509151414309483</v>
      </c>
      <c r="AE66" s="3"/>
      <c r="AF66" s="3"/>
      <c r="AG66" s="3"/>
    </row>
    <row r="67" spans="2:36" s="44" customFormat="1" x14ac:dyDescent="0.2">
      <c r="B67" s="86" t="s">
        <v>31</v>
      </c>
      <c r="C67" s="4"/>
      <c r="D67" s="4"/>
      <c r="E67" s="3"/>
      <c r="F67" s="197"/>
      <c r="G67" s="201">
        <f>secteur!$F$29</f>
        <v>1.4496446060438566</v>
      </c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86" t="s">
        <v>31</v>
      </c>
      <c r="Y67" s="4"/>
      <c r="Z67" s="4"/>
      <c r="AA67" s="3"/>
      <c r="AB67" s="3"/>
      <c r="AC67" s="95"/>
      <c r="AD67" s="201">
        <f>secteur!$H$29</f>
        <v>0.20381294964028776</v>
      </c>
      <c r="AE67" s="3"/>
      <c r="AF67" s="3"/>
      <c r="AG67" s="3"/>
    </row>
    <row r="68" spans="2:36" s="44" customFormat="1" x14ac:dyDescent="0.2">
      <c r="B68" s="86" t="s">
        <v>32</v>
      </c>
      <c r="C68" s="4"/>
      <c r="D68" s="4"/>
      <c r="E68" s="3"/>
      <c r="F68" s="197"/>
      <c r="G68" s="201">
        <f>secteur!$F$30</f>
        <v>0.5879902981600803</v>
      </c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86" t="s">
        <v>32</v>
      </c>
      <c r="Y68" s="4"/>
      <c r="Z68" s="4"/>
      <c r="AA68" s="3"/>
      <c r="AB68" s="3"/>
      <c r="AC68" s="95"/>
      <c r="AD68" s="201">
        <f>secteur!$H$30</f>
        <v>0.10530612244897959</v>
      </c>
      <c r="AE68" s="3"/>
      <c r="AF68" s="3"/>
      <c r="AG68" s="3"/>
    </row>
    <row r="69" spans="2:36" s="44" customFormat="1" x14ac:dyDescent="0.2">
      <c r="B69" s="86" t="s">
        <v>4</v>
      </c>
      <c r="C69" s="4"/>
      <c r="D69" s="4"/>
      <c r="E69" s="3"/>
      <c r="F69" s="197"/>
      <c r="G69" s="201">
        <f>secteur!$F$31</f>
        <v>1.1250051622072315</v>
      </c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86" t="s">
        <v>4</v>
      </c>
      <c r="Y69" s="4"/>
      <c r="Z69" s="4"/>
      <c r="AA69" s="3"/>
      <c r="AB69" s="3"/>
      <c r="AC69" s="95"/>
      <c r="AD69" s="201">
        <f>secteur!$H$31</f>
        <v>0.17348754448398576</v>
      </c>
      <c r="AE69" s="3"/>
      <c r="AF69" s="3"/>
      <c r="AG69" s="3"/>
    </row>
    <row r="70" spans="2:36" s="44" customFormat="1" x14ac:dyDescent="0.2">
      <c r="B70" s="86" t="s">
        <v>5</v>
      </c>
      <c r="C70" s="4"/>
      <c r="D70" s="4"/>
      <c r="E70" s="3"/>
      <c r="F70" s="197"/>
      <c r="G70" s="201">
        <f>secteur!$F$32</f>
        <v>0.94286641695304729</v>
      </c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86" t="s">
        <v>5</v>
      </c>
      <c r="Y70" s="4"/>
      <c r="Z70" s="4"/>
      <c r="AA70" s="3"/>
      <c r="AB70" s="3"/>
      <c r="AC70" s="95"/>
      <c r="AD70" s="201">
        <f>secteur!$H$32</f>
        <v>0.16223175965665235</v>
      </c>
      <c r="AE70" s="3"/>
      <c r="AF70" s="3"/>
      <c r="AG70" s="3"/>
    </row>
    <row r="71" spans="2:36" s="44" customFormat="1" x14ac:dyDescent="0.2">
      <c r="B71" s="86" t="s">
        <v>6</v>
      </c>
      <c r="C71" s="4"/>
      <c r="D71" s="4"/>
      <c r="E71" s="3"/>
      <c r="F71" s="197"/>
      <c r="G71" s="201">
        <f>secteur!$F$33</f>
        <v>0.93260444673737275</v>
      </c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86" t="s">
        <v>6</v>
      </c>
      <c r="Y71" s="4"/>
      <c r="Z71" s="4"/>
      <c r="AA71" s="3"/>
      <c r="AB71" s="3"/>
      <c r="AC71" s="95"/>
      <c r="AD71" s="201">
        <f>secteur!$H$33</f>
        <v>0.1834710743801653</v>
      </c>
      <c r="AE71" s="3"/>
      <c r="AF71" s="3"/>
      <c r="AG71" s="3"/>
    </row>
    <row r="72" spans="2:36" s="44" customFormat="1" x14ac:dyDescent="0.2">
      <c r="B72" s="86" t="s">
        <v>8</v>
      </c>
      <c r="C72" s="4"/>
      <c r="D72" s="4"/>
      <c r="E72" s="3"/>
      <c r="F72" s="197"/>
      <c r="G72" s="201">
        <f>secteur!$F$34</f>
        <v>1.7256902761104442</v>
      </c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86" t="s">
        <v>8</v>
      </c>
      <c r="Y72" s="4"/>
      <c r="Z72" s="4"/>
      <c r="AA72" s="3"/>
      <c r="AB72" s="3"/>
      <c r="AC72" s="95"/>
      <c r="AD72" s="201">
        <f>secteur!$H$34</f>
        <v>0.25</v>
      </c>
      <c r="AE72" s="3"/>
      <c r="AF72" s="3"/>
      <c r="AG72" s="3"/>
    </row>
    <row r="73" spans="2:36" s="44" customFormat="1" ht="17" thickBot="1" x14ac:dyDescent="0.25">
      <c r="B73" s="88" t="s">
        <v>7</v>
      </c>
      <c r="C73" s="199"/>
      <c r="D73" s="199"/>
      <c r="E73" s="96"/>
      <c r="F73" s="198"/>
      <c r="G73" s="202">
        <f>secteur!$F$35</f>
        <v>1.2285069669891304</v>
      </c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88" t="s">
        <v>7</v>
      </c>
      <c r="Y73" s="199"/>
      <c r="Z73" s="199"/>
      <c r="AA73" s="96"/>
      <c r="AB73" s="96"/>
      <c r="AC73" s="208"/>
      <c r="AD73" s="202">
        <f>secteur!$H$35</f>
        <v>0.25136186770428015</v>
      </c>
      <c r="AE73" s="3"/>
      <c r="AF73" s="3"/>
      <c r="AG73" s="3"/>
    </row>
    <row r="74" spans="2:36" s="44" customFormat="1" x14ac:dyDescent="0.2">
      <c r="B74" s="3"/>
      <c r="C74" s="3"/>
      <c r="D74" s="3"/>
      <c r="E74" s="127"/>
      <c r="F74" s="127"/>
      <c r="G74" s="127"/>
      <c r="H74" s="127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</row>
    <row r="75" spans="2:36" s="44" customFormat="1" x14ac:dyDescent="0.2">
      <c r="B75" s="3"/>
      <c r="C75" s="3"/>
      <c r="D75" s="3"/>
      <c r="E75" s="127"/>
      <c r="F75" s="127"/>
      <c r="G75" s="127"/>
      <c r="H75" s="127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</row>
    <row r="76" spans="2:36" x14ac:dyDescent="0.2">
      <c r="J76" s="3"/>
      <c r="K76" s="3"/>
      <c r="L76" s="3"/>
      <c r="M76" s="3"/>
      <c r="N76" s="3"/>
      <c r="O76" s="3"/>
    </row>
    <row r="77" spans="2:36" x14ac:dyDescent="0.2">
      <c r="J77" s="3"/>
      <c r="K77" s="3"/>
      <c r="L77" s="3"/>
      <c r="M77" s="3"/>
      <c r="N77" s="3"/>
      <c r="O77" s="3"/>
    </row>
    <row r="78" spans="2:36" x14ac:dyDescent="0.2">
      <c r="J78" s="3"/>
      <c r="K78" s="3"/>
      <c r="L78" s="3"/>
      <c r="M78" s="3"/>
      <c r="N78" s="3"/>
      <c r="O78" s="3"/>
    </row>
    <row r="79" spans="2:36" x14ac:dyDescent="0.2">
      <c r="J79" s="3"/>
      <c r="K79" s="3"/>
      <c r="L79" s="3"/>
      <c r="M79" s="3"/>
      <c r="N79" s="3"/>
      <c r="O79" s="3"/>
    </row>
    <row r="80" spans="2:36" x14ac:dyDescent="0.2">
      <c r="J80" s="3"/>
      <c r="K80" s="3"/>
      <c r="L80" s="3"/>
      <c r="M80" s="3"/>
      <c r="N80" s="3"/>
      <c r="O80" s="3"/>
    </row>
    <row r="81" spans="10:15" x14ac:dyDescent="0.2">
      <c r="J81" s="3"/>
      <c r="K81" s="3"/>
      <c r="L81" s="3"/>
      <c r="M81" s="3"/>
      <c r="N81" s="3"/>
      <c r="O81" s="3"/>
    </row>
    <row r="82" spans="10:15" x14ac:dyDescent="0.2">
      <c r="J82" s="3"/>
      <c r="K82" s="3"/>
      <c r="L82" s="3"/>
      <c r="M82" s="3"/>
      <c r="N82" s="3"/>
      <c r="O82" s="3"/>
    </row>
    <row r="83" spans="10:15" x14ac:dyDescent="0.2">
      <c r="J83" s="3"/>
      <c r="K83" s="3"/>
      <c r="L83" s="3"/>
      <c r="M83" s="3"/>
      <c r="N83" s="3"/>
      <c r="O83" s="3"/>
    </row>
    <row r="84" spans="10:15" x14ac:dyDescent="0.2">
      <c r="J84" s="3"/>
      <c r="K84" s="3"/>
      <c r="L84" s="3"/>
      <c r="M84" s="3"/>
      <c r="N84" s="3"/>
      <c r="O84" s="3"/>
    </row>
    <row r="85" spans="10:15" x14ac:dyDescent="0.2">
      <c r="J85" s="3"/>
      <c r="K85" s="3"/>
      <c r="L85" s="3"/>
      <c r="M85" s="3"/>
      <c r="N85" s="3"/>
      <c r="O85" s="3"/>
    </row>
    <row r="86" spans="10:15" x14ac:dyDescent="0.2">
      <c r="J86" s="3"/>
      <c r="K86" s="3"/>
      <c r="L86" s="3"/>
      <c r="M86" s="3"/>
      <c r="N86" s="3"/>
      <c r="O86" s="3"/>
    </row>
    <row r="87" spans="10:15" x14ac:dyDescent="0.2">
      <c r="J87" s="3"/>
      <c r="K87" s="3"/>
      <c r="L87" s="3"/>
      <c r="M87" s="3"/>
      <c r="N87" s="3"/>
      <c r="O87" s="3"/>
    </row>
    <row r="88" spans="10:15" x14ac:dyDescent="0.2">
      <c r="J88" s="3"/>
      <c r="K88" s="3"/>
      <c r="L88" s="3"/>
      <c r="M88" s="3"/>
      <c r="N88" s="3"/>
      <c r="O88" s="3"/>
    </row>
    <row r="89" spans="10:15" x14ac:dyDescent="0.2">
      <c r="J89" s="3"/>
      <c r="K89" s="3"/>
      <c r="L89" s="3"/>
      <c r="M89" s="3"/>
      <c r="N89" s="3"/>
      <c r="O89" s="3"/>
    </row>
    <row r="90" spans="10:15" x14ac:dyDescent="0.2">
      <c r="J90" s="3"/>
      <c r="K90" s="3"/>
      <c r="L90" s="3"/>
      <c r="M90" s="3"/>
      <c r="N90" s="3"/>
      <c r="O90" s="3"/>
    </row>
    <row r="91" spans="10:15" x14ac:dyDescent="0.2">
      <c r="J91" s="3"/>
      <c r="K91" s="3"/>
      <c r="L91" s="3"/>
      <c r="M91" s="3"/>
      <c r="N91" s="3"/>
      <c r="O91" s="3"/>
    </row>
    <row r="92" spans="10:15" x14ac:dyDescent="0.2">
      <c r="J92" s="3"/>
      <c r="K92" s="3"/>
      <c r="L92" s="3"/>
      <c r="M92" s="3"/>
      <c r="N92" s="3"/>
      <c r="O92" s="3"/>
    </row>
    <row r="93" spans="10:15" x14ac:dyDescent="0.2">
      <c r="J93" s="3"/>
      <c r="K93" s="3"/>
      <c r="L93" s="3"/>
      <c r="M93" s="3"/>
      <c r="N93" s="3"/>
      <c r="O93" s="3"/>
    </row>
    <row r="94" spans="10:15" x14ac:dyDescent="0.2">
      <c r="J94" s="3"/>
      <c r="K94" s="3"/>
      <c r="L94" s="3"/>
      <c r="M94" s="3"/>
      <c r="N94" s="3"/>
      <c r="O94" s="3"/>
    </row>
    <row r="95" spans="10:15" x14ac:dyDescent="0.2">
      <c r="J95" s="3"/>
      <c r="K95" s="3"/>
      <c r="L95" s="3"/>
      <c r="M95" s="3"/>
      <c r="N95" s="3"/>
      <c r="O95" s="3"/>
    </row>
    <row r="96" spans="10:15" x14ac:dyDescent="0.2">
      <c r="J96" s="3"/>
      <c r="K96" s="3"/>
      <c r="L96" s="3"/>
      <c r="M96" s="3"/>
      <c r="N96" s="3"/>
      <c r="O96" s="3"/>
    </row>
    <row r="97" spans="10:15" x14ac:dyDescent="0.2">
      <c r="J97" s="3"/>
      <c r="K97" s="3"/>
      <c r="L97" s="3"/>
      <c r="M97" s="3"/>
      <c r="N97" s="3"/>
      <c r="O97" s="3"/>
    </row>
    <row r="98" spans="10:15" x14ac:dyDescent="0.2">
      <c r="J98" s="3"/>
      <c r="K98" s="3"/>
      <c r="L98" s="3"/>
      <c r="M98" s="3"/>
      <c r="N98" s="3"/>
      <c r="O98" s="3"/>
    </row>
    <row r="99" spans="10:15" x14ac:dyDescent="0.2">
      <c r="J99" s="3"/>
      <c r="K99" s="3"/>
      <c r="L99" s="3"/>
      <c r="M99" s="3"/>
      <c r="N99" s="3"/>
      <c r="O99" s="3"/>
    </row>
    <row r="100" spans="10:15" x14ac:dyDescent="0.2">
      <c r="J100" s="3"/>
      <c r="K100" s="3"/>
      <c r="L100" s="3"/>
      <c r="M100" s="3"/>
      <c r="N100" s="3"/>
      <c r="O100" s="3"/>
    </row>
    <row r="101" spans="10:15" x14ac:dyDescent="0.2">
      <c r="J101" s="3"/>
      <c r="K101" s="3"/>
      <c r="L101" s="3"/>
      <c r="M101" s="3"/>
      <c r="N101" s="3"/>
      <c r="O101" s="3"/>
    </row>
    <row r="102" spans="10:15" x14ac:dyDescent="0.2">
      <c r="J102" s="3"/>
      <c r="K102" s="3"/>
      <c r="L102" s="3"/>
      <c r="M102" s="3"/>
      <c r="N102" s="3"/>
      <c r="O102" s="3"/>
    </row>
    <row r="103" spans="10:15" x14ac:dyDescent="0.2">
      <c r="J103" s="3"/>
      <c r="K103" s="3"/>
      <c r="L103" s="3"/>
      <c r="M103" s="3"/>
      <c r="N103" s="3"/>
      <c r="O103" s="3"/>
    </row>
    <row r="104" spans="10:15" x14ac:dyDescent="0.2">
      <c r="J104" s="3"/>
      <c r="K104" s="3"/>
      <c r="L104" s="3"/>
      <c r="M104" s="3"/>
      <c r="N104" s="3"/>
      <c r="O104" s="3"/>
    </row>
    <row r="105" spans="10:15" x14ac:dyDescent="0.2">
      <c r="J105" s="3"/>
      <c r="K105" s="3"/>
      <c r="L105" s="3"/>
      <c r="M105" s="3"/>
      <c r="N105" s="3"/>
      <c r="O105" s="3"/>
    </row>
    <row r="106" spans="10:15" x14ac:dyDescent="0.2">
      <c r="J106" s="3"/>
      <c r="K106" s="3"/>
      <c r="L106" s="3"/>
      <c r="M106" s="3"/>
      <c r="N106" s="3"/>
      <c r="O106" s="3"/>
    </row>
    <row r="107" spans="10:15" x14ac:dyDescent="0.2">
      <c r="J107" s="3"/>
      <c r="K107" s="3"/>
      <c r="L107" s="3"/>
      <c r="M107" s="3"/>
      <c r="N107" s="3"/>
      <c r="O107" s="3"/>
    </row>
    <row r="108" spans="10:15" x14ac:dyDescent="0.2">
      <c r="J108" s="3"/>
      <c r="K108" s="3"/>
      <c r="L108" s="3"/>
      <c r="M108" s="3"/>
      <c r="N108" s="3"/>
      <c r="O108" s="3"/>
    </row>
    <row r="109" spans="10:15" x14ac:dyDescent="0.2">
      <c r="J109" s="3"/>
      <c r="K109" s="3"/>
      <c r="L109" s="3"/>
      <c r="M109" s="3"/>
      <c r="N109" s="3"/>
      <c r="O109" s="3"/>
    </row>
    <row r="110" spans="10:15" x14ac:dyDescent="0.2">
      <c r="J110" s="3"/>
      <c r="K110" s="3"/>
      <c r="L110" s="3"/>
      <c r="M110" s="3"/>
      <c r="N110" s="3"/>
      <c r="O110" s="3"/>
    </row>
    <row r="111" spans="10:15" x14ac:dyDescent="0.2">
      <c r="J111" s="3"/>
      <c r="K111" s="3"/>
      <c r="L111" s="3"/>
      <c r="M111" s="3"/>
      <c r="N111" s="3"/>
      <c r="O111" s="3"/>
    </row>
  </sheetData>
  <sortState ref="R27:U40">
    <sortCondition descending="1" ref="T27:T40"/>
  </sortState>
  <mergeCells count="28">
    <mergeCell ref="B1:C1"/>
    <mergeCell ref="B2:C2"/>
    <mergeCell ref="B57:E59"/>
    <mergeCell ref="AL3:AQ3"/>
    <mergeCell ref="AL4:AM4"/>
    <mergeCell ref="AN4:AO4"/>
    <mergeCell ref="AP4:AQ4"/>
    <mergeCell ref="AG21:AL21"/>
    <mergeCell ref="AG22:AH22"/>
    <mergeCell ref="AI22:AJ22"/>
    <mergeCell ref="AK22:AL22"/>
    <mergeCell ref="AG39:AL39"/>
    <mergeCell ref="AG40:AH40"/>
    <mergeCell ref="AI40:AJ40"/>
    <mergeCell ref="AK40:AL40"/>
    <mergeCell ref="K40:L40"/>
    <mergeCell ref="P3:U3"/>
    <mergeCell ref="K22:L22"/>
    <mergeCell ref="M22:N22"/>
    <mergeCell ref="O22:P22"/>
    <mergeCell ref="X57:AA59"/>
    <mergeCell ref="M40:N40"/>
    <mergeCell ref="O40:P40"/>
    <mergeCell ref="P4:Q4"/>
    <mergeCell ref="R4:S4"/>
    <mergeCell ref="T4:U4"/>
    <mergeCell ref="K21:P21"/>
    <mergeCell ref="K39:P39"/>
  </mergeCells>
  <conditionalFormatting sqref="AB19:AD19 AB2:AD2 W20:Y20 W21">
    <cfRule type="cellIs" dxfId="13" priority="51" operator="greaterThanOrEqual">
      <formula>1</formula>
    </cfRule>
  </conditionalFormatting>
  <conditionalFormatting sqref="J23:J36">
    <cfRule type="cellIs" dxfId="12" priority="19" operator="greaterThanOrEqual">
      <formula>1</formula>
    </cfRule>
  </conditionalFormatting>
  <conditionalFormatting sqref="H23:H36">
    <cfRule type="cellIs" dxfId="11" priority="21" operator="greaterThanOrEqual">
      <formula>1</formula>
    </cfRule>
  </conditionalFormatting>
  <conditionalFormatting sqref="N5:O18 H5:L18">
    <cfRule type="cellIs" dxfId="10" priority="40" operator="greaterThanOrEqual">
      <formula>1</formula>
    </cfRule>
  </conditionalFormatting>
  <conditionalFormatting sqref="M5:O18">
    <cfRule type="cellIs" dxfId="9" priority="39" operator="greaterThanOrEqual">
      <formula>1</formula>
    </cfRule>
  </conditionalFormatting>
  <conditionalFormatting sqref="H41:H54">
    <cfRule type="cellIs" dxfId="8" priority="18" operator="greaterThanOrEqual">
      <formula>1</formula>
    </cfRule>
  </conditionalFormatting>
  <conditionalFormatting sqref="I23:I36">
    <cfRule type="cellIs" dxfId="7" priority="20" operator="greaterThanOrEqual">
      <formula>1</formula>
    </cfRule>
  </conditionalFormatting>
  <conditionalFormatting sqref="J41:J54">
    <cfRule type="cellIs" dxfId="6" priority="15" operator="greaterThanOrEqual">
      <formula>1</formula>
    </cfRule>
  </conditionalFormatting>
  <conditionalFormatting sqref="I41:I54">
    <cfRule type="cellIs" dxfId="5" priority="16" operator="greaterThanOrEqual">
      <formula>1</formula>
    </cfRule>
  </conditionalFormatting>
  <conditionalFormatting sqref="G60:G73">
    <cfRule type="cellIs" dxfId="4" priority="2" operator="greaterThanOrEqual">
      <formula>1</formula>
    </cfRule>
  </conditionalFormatting>
  <conditionalFormatting sqref="AD5:AK18">
    <cfRule type="cellIs" dxfId="3" priority="5" operator="greaterThanOrEqual">
      <formula>$D$2</formula>
    </cfRule>
  </conditionalFormatting>
  <conditionalFormatting sqref="AD23:AF36">
    <cfRule type="cellIs" dxfId="2" priority="4" operator="greaterThanOrEqual">
      <formula>$D$2</formula>
    </cfRule>
  </conditionalFormatting>
  <conditionalFormatting sqref="AD41:AF54">
    <cfRule type="cellIs" dxfId="1" priority="3" operator="greaterThanOrEqual">
      <formula>$D$2</formula>
    </cfRule>
  </conditionalFormatting>
  <conditionalFormatting sqref="AD60:AD73">
    <cfRule type="cellIs" dxfId="0" priority="1" operator="greaterThanOrEqual">
      <formula>$D$2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0532</vt:lpstr>
      <vt:lpstr>0535</vt:lpstr>
      <vt:lpstr>0537</vt:lpstr>
      <vt:lpstr>0539</vt:lpstr>
      <vt:lpstr>0542</vt:lpstr>
      <vt:lpstr>0545</vt:lpstr>
      <vt:lpstr>0554</vt:lpstr>
      <vt:lpstr>0557</vt:lpstr>
      <vt:lpstr>0559</vt:lpstr>
      <vt:lpstr>0564</vt:lpstr>
      <vt:lpstr>0569</vt:lpstr>
      <vt:lpstr>0575</vt:lpstr>
      <vt:lpstr>0576</vt:lpstr>
      <vt:lpstr>0579</vt:lpstr>
      <vt:lpstr>secteur</vt:lpstr>
      <vt:lpstr>recap KPI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2019-02-09T11:18:56Z</cp:lastPrinted>
  <dcterms:created xsi:type="dcterms:W3CDTF">2019-01-07T16:07:29Z</dcterms:created>
  <dcterms:modified xsi:type="dcterms:W3CDTF">2019-03-04T21:05:28Z</dcterms:modified>
</cp:coreProperties>
</file>