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hinkpad\Desktop\"/>
    </mc:Choice>
  </mc:AlternateContent>
  <xr:revisionPtr revIDLastSave="0" documentId="8_{A6BC79DF-5AD4-44F8-98F1-76AA173F6533}" xr6:coauthVersionLast="45" xr6:coauthVersionMax="45" xr10:uidLastSave="{00000000-0000-0000-0000-000000000000}"/>
  <bookViews>
    <workbookView xWindow="-120" yWindow="-120" windowWidth="20730" windowHeight="11160" activeTab="1" xr2:uid="{0C3919E2-572D-4BBC-A75E-F7D5F576172E}"/>
  </bookViews>
  <sheets>
    <sheet name="janvier" sheetId="2" r:id="rId1"/>
    <sheet name="Février" sheetId="1" r:id="rId2"/>
  </sheets>
  <externalReferences>
    <externalReference r:id="rId3"/>
    <externalReference r:id="rId4"/>
  </externalReferences>
  <definedNames>
    <definedName name="annee" localSheetId="1">Février!$B$3</definedName>
    <definedName name="annee" localSheetId="0">janvier!$B$3</definedName>
    <definedName name="annee">'[1]mois test'!$B$3</definedName>
    <definedName name="mois" localSheetId="1">Février!$M$3</definedName>
    <definedName name="mois" localSheetId="0">janvier!$M$3</definedName>
    <definedName name="mois">'[1]mois test'!$M$3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V70" i="2" l="1"/>
  <c r="AU70" i="2"/>
  <c r="AT70" i="2"/>
  <c r="AS70" i="2"/>
  <c r="AR70" i="2"/>
  <c r="AP70" i="2"/>
  <c r="AO70" i="2"/>
  <c r="AN70" i="2"/>
  <c r="AM70" i="2"/>
  <c r="AL70" i="2"/>
  <c r="AK70" i="2"/>
  <c r="AJ70" i="2"/>
  <c r="AH70" i="2"/>
  <c r="AG70" i="2"/>
  <c r="AF70" i="2"/>
  <c r="AE70" i="2"/>
  <c r="AD70" i="2"/>
  <c r="AC70" i="2"/>
  <c r="AB70" i="2"/>
  <c r="Z70" i="2"/>
  <c r="Y70" i="2"/>
  <c r="X70" i="2"/>
  <c r="W70" i="2"/>
  <c r="V70" i="2"/>
  <c r="U70" i="2"/>
  <c r="T70" i="2"/>
  <c r="R70" i="2"/>
  <c r="Q70" i="2"/>
  <c r="P70" i="2"/>
  <c r="O70" i="2"/>
  <c r="N70" i="2"/>
  <c r="N69" i="2"/>
  <c r="AV68" i="2"/>
  <c r="AU68" i="2"/>
  <c r="AT68" i="2"/>
  <c r="AS68" i="2"/>
  <c r="AR68" i="2"/>
  <c r="AP68" i="2"/>
  <c r="AO68" i="2"/>
  <c r="AN68" i="2"/>
  <c r="AM68" i="2"/>
  <c r="AL68" i="2"/>
  <c r="AK68" i="2"/>
  <c r="AJ68" i="2"/>
  <c r="AH68" i="2"/>
  <c r="AG68" i="2"/>
  <c r="AF68" i="2"/>
  <c r="AE68" i="2"/>
  <c r="AD68" i="2"/>
  <c r="AC68" i="2"/>
  <c r="AB68" i="2"/>
  <c r="Z68" i="2"/>
  <c r="Y68" i="2"/>
  <c r="X68" i="2"/>
  <c r="W68" i="2"/>
  <c r="V68" i="2"/>
  <c r="U68" i="2"/>
  <c r="T68" i="2"/>
  <c r="R68" i="2"/>
  <c r="Q68" i="2"/>
  <c r="P68" i="2"/>
  <c r="O68" i="2"/>
  <c r="N68" i="2"/>
  <c r="BO59" i="2"/>
  <c r="BG59" i="2"/>
  <c r="BE59" i="2"/>
  <c r="BD59" i="2"/>
  <c r="C59" i="2"/>
  <c r="B59" i="2"/>
  <c r="BQ58" i="2"/>
  <c r="BL58" i="2"/>
  <c r="BF58" i="2"/>
  <c r="BE58" i="2"/>
  <c r="B58" i="2"/>
  <c r="C58" i="2" s="1"/>
  <c r="BQ57" i="2"/>
  <c r="BL57" i="2"/>
  <c r="BF57" i="2"/>
  <c r="C57" i="2"/>
  <c r="B57" i="2"/>
  <c r="BQ56" i="2"/>
  <c r="BL56" i="2"/>
  <c r="BF56" i="2"/>
  <c r="C56" i="2"/>
  <c r="B56" i="2"/>
  <c r="BQ55" i="2"/>
  <c r="BL55" i="2"/>
  <c r="BF55" i="2"/>
  <c r="B55" i="2"/>
  <c r="C55" i="2" s="1"/>
  <c r="BQ54" i="2"/>
  <c r="BL54" i="2"/>
  <c r="BF54" i="2"/>
  <c r="B54" i="2"/>
  <c r="C54" i="2" s="1"/>
  <c r="BQ53" i="2"/>
  <c r="BL53" i="2"/>
  <c r="BF53" i="2"/>
  <c r="C53" i="2"/>
  <c r="B53" i="2"/>
  <c r="BQ52" i="2"/>
  <c r="BL52" i="2"/>
  <c r="BF52" i="2"/>
  <c r="C52" i="2"/>
  <c r="B52" i="2"/>
  <c r="BQ51" i="2"/>
  <c r="BL51" i="2"/>
  <c r="BF51" i="2"/>
  <c r="B51" i="2"/>
  <c r="C51" i="2" s="1"/>
  <c r="BQ50" i="2"/>
  <c r="BL50" i="2"/>
  <c r="BF50" i="2"/>
  <c r="B50" i="2"/>
  <c r="C50" i="2" s="1"/>
  <c r="BQ49" i="2"/>
  <c r="BL49" i="2"/>
  <c r="BF49" i="2"/>
  <c r="C49" i="2"/>
  <c r="B49" i="2"/>
  <c r="BQ48" i="2"/>
  <c r="BL48" i="2"/>
  <c r="BF48" i="2"/>
  <c r="C48" i="2"/>
  <c r="B48" i="2"/>
  <c r="BQ47" i="2"/>
  <c r="BL47" i="2"/>
  <c r="BF47" i="2"/>
  <c r="B47" i="2"/>
  <c r="C47" i="2" s="1"/>
  <c r="BQ46" i="2"/>
  <c r="BL46" i="2"/>
  <c r="BF46" i="2"/>
  <c r="B46" i="2"/>
  <c r="C46" i="2" s="1"/>
  <c r="BQ45" i="2"/>
  <c r="BL45" i="2"/>
  <c r="BF45" i="2"/>
  <c r="C45" i="2"/>
  <c r="B45" i="2"/>
  <c r="BQ44" i="2"/>
  <c r="BL44" i="2"/>
  <c r="BF44" i="2"/>
  <c r="C44" i="2"/>
  <c r="B44" i="2"/>
  <c r="BL43" i="2"/>
  <c r="BF43" i="2"/>
  <c r="B43" i="2"/>
  <c r="C43" i="2" s="1"/>
  <c r="BQ42" i="2"/>
  <c r="BL42" i="2"/>
  <c r="BF42" i="2"/>
  <c r="C42" i="2"/>
  <c r="B42" i="2"/>
  <c r="BQ41" i="2"/>
  <c r="BL41" i="2"/>
  <c r="BF41" i="2"/>
  <c r="C41" i="2"/>
  <c r="B41" i="2"/>
  <c r="BQ40" i="2"/>
  <c r="BL40" i="2"/>
  <c r="BF40" i="2"/>
  <c r="B40" i="2"/>
  <c r="C40" i="2" s="1"/>
  <c r="BQ39" i="2"/>
  <c r="BL39" i="2"/>
  <c r="BF39" i="2"/>
  <c r="B39" i="2"/>
  <c r="C39" i="2" s="1"/>
  <c r="BQ38" i="2"/>
  <c r="BL38" i="2"/>
  <c r="BF38" i="2"/>
  <c r="C38" i="2"/>
  <c r="B38" i="2"/>
  <c r="BQ37" i="2"/>
  <c r="BL37" i="2"/>
  <c r="BF37" i="2"/>
  <c r="C37" i="2"/>
  <c r="B37" i="2"/>
  <c r="BQ36" i="2"/>
  <c r="BL36" i="2"/>
  <c r="BF36" i="2"/>
  <c r="B36" i="2"/>
  <c r="C36" i="2" s="1"/>
  <c r="BQ35" i="2"/>
  <c r="BL35" i="2"/>
  <c r="BF35" i="2"/>
  <c r="BA35" i="2"/>
  <c r="AZ35" i="2"/>
  <c r="AY35" i="2"/>
  <c r="C35" i="2"/>
  <c r="B35" i="2"/>
  <c r="BQ34" i="2"/>
  <c r="BL34" i="2"/>
  <c r="BF34" i="2"/>
  <c r="C34" i="2"/>
  <c r="B34" i="2"/>
  <c r="BQ33" i="2"/>
  <c r="BL33" i="2"/>
  <c r="BF33" i="2"/>
  <c r="B33" i="2"/>
  <c r="C33" i="2" s="1"/>
  <c r="BQ32" i="2"/>
  <c r="BL32" i="2"/>
  <c r="BF32" i="2"/>
  <c r="B32" i="2"/>
  <c r="C32" i="2" s="1"/>
  <c r="BQ31" i="2"/>
  <c r="BL31" i="2"/>
  <c r="BF31" i="2"/>
  <c r="C31" i="2"/>
  <c r="B31" i="2"/>
  <c r="BQ30" i="2"/>
  <c r="BJ30" i="2"/>
  <c r="BL30" i="2" s="1"/>
  <c r="BF30" i="2"/>
  <c r="BA30" i="2"/>
  <c r="B30" i="2"/>
  <c r="C30" i="2" s="1"/>
  <c r="BQ29" i="2"/>
  <c r="BP29" i="2"/>
  <c r="BJ29" i="2"/>
  <c r="BL29" i="2" s="1"/>
  <c r="BF29" i="2"/>
  <c r="B29" i="2"/>
  <c r="C29" i="2" s="1"/>
  <c r="BQ28" i="2"/>
  <c r="BJ28" i="2"/>
  <c r="BL28" i="2" s="1"/>
  <c r="BF28" i="2"/>
  <c r="B28" i="2"/>
  <c r="C28" i="2" s="1"/>
  <c r="BF27" i="2"/>
  <c r="BD27" i="2"/>
  <c r="BD28" i="2" s="1"/>
  <c r="C27" i="2"/>
  <c r="B27" i="2"/>
  <c r="G26" i="2"/>
  <c r="F26" i="2"/>
  <c r="C26" i="2"/>
  <c r="B26" i="2"/>
  <c r="O23" i="2"/>
  <c r="N23" i="2"/>
  <c r="N20" i="2" s="1"/>
  <c r="N22" i="2"/>
  <c r="N21" i="2" s="1"/>
  <c r="N19" i="2"/>
  <c r="N17" i="2"/>
  <c r="N15" i="2"/>
  <c r="N14" i="2"/>
  <c r="AQ9" i="2"/>
  <c r="AI9" i="2"/>
  <c r="AA9" i="2"/>
  <c r="S9" i="2"/>
  <c r="N4" i="2"/>
  <c r="N3" i="2"/>
  <c r="N2" i="2"/>
  <c r="O2" i="2" s="1"/>
  <c r="P2" i="2" s="1"/>
  <c r="Q2" i="2" s="1"/>
  <c r="R2" i="2" s="1"/>
  <c r="T2" i="2" s="1"/>
  <c r="U2" i="2" s="1"/>
  <c r="V2" i="2" s="1"/>
  <c r="W2" i="2" s="1"/>
  <c r="X2" i="2" s="1"/>
  <c r="Y2" i="2" s="1"/>
  <c r="Z2" i="2" s="1"/>
  <c r="AB2" i="2" s="1"/>
  <c r="AC2" i="2" s="1"/>
  <c r="AD2" i="2" s="1"/>
  <c r="AE2" i="2" s="1"/>
  <c r="AF2" i="2" s="1"/>
  <c r="AG2" i="2" s="1"/>
  <c r="AH2" i="2" s="1"/>
  <c r="AJ2" i="2" s="1"/>
  <c r="AK2" i="2" s="1"/>
  <c r="AL2" i="2" s="1"/>
  <c r="AM2" i="2" s="1"/>
  <c r="AN2" i="2" s="1"/>
  <c r="AO2" i="2" s="1"/>
  <c r="AP2" i="2" s="1"/>
  <c r="AR2" i="2" s="1"/>
  <c r="AS2" i="2" s="1"/>
  <c r="AT2" i="2" s="1"/>
  <c r="AU2" i="2" s="1"/>
  <c r="AV2" i="2" s="1"/>
  <c r="B1" i="2"/>
  <c r="AV70" i="1"/>
  <c r="AU70" i="1"/>
  <c r="AT70" i="1"/>
  <c r="AS70" i="1"/>
  <c r="AR70" i="1"/>
  <c r="AP70" i="1"/>
  <c r="AO70" i="1"/>
  <c r="AN70" i="1"/>
  <c r="AM70" i="1"/>
  <c r="AL70" i="1"/>
  <c r="AK70" i="1"/>
  <c r="AJ70" i="1"/>
  <c r="AH70" i="1"/>
  <c r="AG70" i="1"/>
  <c r="AF70" i="1"/>
  <c r="AE70" i="1"/>
  <c r="AD70" i="1"/>
  <c r="AC70" i="1"/>
  <c r="AB70" i="1"/>
  <c r="Z70" i="1"/>
  <c r="Y70" i="1"/>
  <c r="X70" i="1"/>
  <c r="W70" i="1"/>
  <c r="V70" i="1"/>
  <c r="U70" i="1"/>
  <c r="T70" i="1"/>
  <c r="R70" i="1"/>
  <c r="Q70" i="1"/>
  <c r="P70" i="1"/>
  <c r="O70" i="1"/>
  <c r="N70" i="1"/>
  <c r="N69" i="1"/>
  <c r="AV68" i="1"/>
  <c r="AU68" i="1"/>
  <c r="AT68" i="1"/>
  <c r="AS68" i="1"/>
  <c r="AR68" i="1"/>
  <c r="AP68" i="1"/>
  <c r="AO68" i="1"/>
  <c r="AN68" i="1"/>
  <c r="AM68" i="1"/>
  <c r="AL68" i="1"/>
  <c r="AK68" i="1"/>
  <c r="AJ68" i="1"/>
  <c r="AH68" i="1"/>
  <c r="AG68" i="1"/>
  <c r="AF68" i="1"/>
  <c r="AE68" i="1"/>
  <c r="AD68" i="1"/>
  <c r="AC68" i="1"/>
  <c r="AB68" i="1"/>
  <c r="Z68" i="1"/>
  <c r="Y68" i="1"/>
  <c r="X68" i="1"/>
  <c r="W68" i="1"/>
  <c r="V68" i="1"/>
  <c r="U68" i="1"/>
  <c r="T68" i="1"/>
  <c r="R68" i="1"/>
  <c r="Q68" i="1"/>
  <c r="P68" i="1"/>
  <c r="O68" i="1"/>
  <c r="N68" i="1"/>
  <c r="BO59" i="1"/>
  <c r="BG59" i="1"/>
  <c r="BE59" i="1"/>
  <c r="BD59" i="1"/>
  <c r="B59" i="1"/>
  <c r="C59" i="1" s="1"/>
  <c r="BQ58" i="1"/>
  <c r="BL58" i="1"/>
  <c r="BF58" i="1"/>
  <c r="BE58" i="1"/>
  <c r="C58" i="1"/>
  <c r="B58" i="1"/>
  <c r="BQ57" i="1"/>
  <c r="BL57" i="1"/>
  <c r="BF57" i="1"/>
  <c r="C57" i="1"/>
  <c r="B57" i="1"/>
  <c r="BQ56" i="1"/>
  <c r="BL56" i="1"/>
  <c r="BF56" i="1"/>
  <c r="B56" i="1"/>
  <c r="C56" i="1" s="1"/>
  <c r="BQ55" i="1"/>
  <c r="BL55" i="1"/>
  <c r="BF55" i="1"/>
  <c r="B55" i="1"/>
  <c r="C55" i="1" s="1"/>
  <c r="BQ54" i="1"/>
  <c r="BL54" i="1"/>
  <c r="BF54" i="1"/>
  <c r="C54" i="1"/>
  <c r="B54" i="1"/>
  <c r="BQ53" i="1"/>
  <c r="BL53" i="1"/>
  <c r="BF53" i="1"/>
  <c r="B53" i="1"/>
  <c r="C53" i="1" s="1"/>
  <c r="BQ52" i="1"/>
  <c r="BL52" i="1"/>
  <c r="BF52" i="1"/>
  <c r="B52" i="1"/>
  <c r="C52" i="1" s="1"/>
  <c r="BQ51" i="1"/>
  <c r="BL51" i="1"/>
  <c r="BF51" i="1"/>
  <c r="B51" i="1"/>
  <c r="C51" i="1" s="1"/>
  <c r="BQ50" i="1"/>
  <c r="BL50" i="1"/>
  <c r="BF50" i="1"/>
  <c r="C50" i="1"/>
  <c r="B50" i="1"/>
  <c r="BQ49" i="1"/>
  <c r="BL49" i="1"/>
  <c r="BF49" i="1"/>
  <c r="C49" i="1"/>
  <c r="B49" i="1"/>
  <c r="BQ48" i="1"/>
  <c r="BL48" i="1"/>
  <c r="BF48" i="1"/>
  <c r="B48" i="1"/>
  <c r="C48" i="1" s="1"/>
  <c r="BQ47" i="1"/>
  <c r="BL47" i="1"/>
  <c r="BF47" i="1"/>
  <c r="B47" i="1"/>
  <c r="C47" i="1" s="1"/>
  <c r="BQ46" i="1"/>
  <c r="BL46" i="1"/>
  <c r="BF46" i="1"/>
  <c r="C46" i="1"/>
  <c r="B46" i="1"/>
  <c r="BQ45" i="1"/>
  <c r="BL45" i="1"/>
  <c r="BF45" i="1"/>
  <c r="B45" i="1"/>
  <c r="C45" i="1" s="1"/>
  <c r="BQ44" i="1"/>
  <c r="BL44" i="1"/>
  <c r="BF44" i="1"/>
  <c r="B44" i="1"/>
  <c r="C44" i="1" s="1"/>
  <c r="BL43" i="1"/>
  <c r="BF43" i="1"/>
  <c r="C43" i="1"/>
  <c r="B43" i="1"/>
  <c r="BQ42" i="1"/>
  <c r="BL42" i="1"/>
  <c r="BF42" i="1"/>
  <c r="C42" i="1"/>
  <c r="B42" i="1"/>
  <c r="BQ41" i="1"/>
  <c r="BL41" i="1"/>
  <c r="BF41" i="1"/>
  <c r="B41" i="1"/>
  <c r="C41" i="1" s="1"/>
  <c r="BQ40" i="1"/>
  <c r="BL40" i="1"/>
  <c r="BF40" i="1"/>
  <c r="B40" i="1"/>
  <c r="C40" i="1" s="1"/>
  <c r="BQ39" i="1"/>
  <c r="BL39" i="1"/>
  <c r="BF39" i="1"/>
  <c r="C39" i="1"/>
  <c r="B39" i="1"/>
  <c r="BQ38" i="1"/>
  <c r="BL38" i="1"/>
  <c r="BF38" i="1"/>
  <c r="B38" i="1"/>
  <c r="C38" i="1" s="1"/>
  <c r="BQ37" i="1"/>
  <c r="BL37" i="1"/>
  <c r="BF37" i="1"/>
  <c r="B37" i="1"/>
  <c r="C37" i="1" s="1"/>
  <c r="BQ36" i="1"/>
  <c r="BL36" i="1"/>
  <c r="BF36" i="1"/>
  <c r="B36" i="1"/>
  <c r="C36" i="1" s="1"/>
  <c r="BQ35" i="1"/>
  <c r="BL35" i="1"/>
  <c r="BF35" i="1"/>
  <c r="BA35" i="1"/>
  <c r="AZ35" i="1"/>
  <c r="AY35" i="1"/>
  <c r="B35" i="1"/>
  <c r="C35" i="1" s="1"/>
  <c r="BQ34" i="1"/>
  <c r="BL34" i="1"/>
  <c r="BF34" i="1"/>
  <c r="B34" i="1"/>
  <c r="C34" i="1" s="1"/>
  <c r="BQ33" i="1"/>
  <c r="BL33" i="1"/>
  <c r="BF33" i="1"/>
  <c r="B33" i="1"/>
  <c r="C33" i="1" s="1"/>
  <c r="BQ32" i="1"/>
  <c r="BL32" i="1"/>
  <c r="BF32" i="1"/>
  <c r="C32" i="1"/>
  <c r="B32" i="1"/>
  <c r="BQ31" i="1"/>
  <c r="BL31" i="1"/>
  <c r="BF31" i="1"/>
  <c r="C31" i="1"/>
  <c r="B31" i="1"/>
  <c r="BQ30" i="1"/>
  <c r="BJ30" i="1"/>
  <c r="BL30" i="1" s="1"/>
  <c r="BF30" i="1"/>
  <c r="BA30" i="1"/>
  <c r="C30" i="1"/>
  <c r="B30" i="1"/>
  <c r="BQ29" i="1"/>
  <c r="BP29" i="1"/>
  <c r="BJ29" i="1"/>
  <c r="BL29" i="1" s="1"/>
  <c r="BF29" i="1"/>
  <c r="BD29" i="1"/>
  <c r="BD30" i="1" s="1"/>
  <c r="B29" i="1"/>
  <c r="C29" i="1" s="1"/>
  <c r="BQ28" i="1"/>
  <c r="BL28" i="1"/>
  <c r="BJ28" i="1"/>
  <c r="BF28" i="1"/>
  <c r="BE28" i="1"/>
  <c r="BD28" i="1"/>
  <c r="B28" i="1"/>
  <c r="C28" i="1" s="1"/>
  <c r="BF27" i="1"/>
  <c r="BF59" i="1" s="1"/>
  <c r="BE27" i="1"/>
  <c r="BD27" i="1"/>
  <c r="B27" i="1"/>
  <c r="C27" i="1" s="1"/>
  <c r="G26" i="1"/>
  <c r="F26" i="1"/>
  <c r="B26" i="1"/>
  <c r="C26" i="1" s="1"/>
  <c r="O23" i="1"/>
  <c r="N23" i="1"/>
  <c r="N22" i="1"/>
  <c r="N21" i="1"/>
  <c r="N20" i="1"/>
  <c r="N19" i="1"/>
  <c r="N17" i="1"/>
  <c r="N15" i="1"/>
  <c r="N14" i="1"/>
  <c r="AQ9" i="1"/>
  <c r="AI9" i="1"/>
  <c r="AA9" i="1"/>
  <c r="S9" i="1"/>
  <c r="N4" i="1"/>
  <c r="N7" i="1" s="1"/>
  <c r="N2" i="1"/>
  <c r="O2" i="1" s="1"/>
  <c r="P2" i="1" s="1"/>
  <c r="Q2" i="1" s="1"/>
  <c r="R2" i="1" s="1"/>
  <c r="T2" i="1" s="1"/>
  <c r="U2" i="1" s="1"/>
  <c r="V2" i="1" s="1"/>
  <c r="W2" i="1" s="1"/>
  <c r="X2" i="1" s="1"/>
  <c r="Y2" i="1" s="1"/>
  <c r="Z2" i="1" s="1"/>
  <c r="AB2" i="1" s="1"/>
  <c r="AC2" i="1" s="1"/>
  <c r="AD2" i="1" s="1"/>
  <c r="AE2" i="1" s="1"/>
  <c r="AF2" i="1" s="1"/>
  <c r="AG2" i="1" s="1"/>
  <c r="AH2" i="1" s="1"/>
  <c r="AJ2" i="1" s="1"/>
  <c r="AK2" i="1" s="1"/>
  <c r="AL2" i="1" s="1"/>
  <c r="AM2" i="1" s="1"/>
  <c r="AN2" i="1" s="1"/>
  <c r="AO2" i="1" s="1"/>
  <c r="AP2" i="1" s="1"/>
  <c r="AR2" i="1" s="1"/>
  <c r="AS2" i="1" s="1"/>
  <c r="AT2" i="1" s="1"/>
  <c r="AU2" i="1" s="1"/>
  <c r="AV2" i="1" s="1"/>
  <c r="B1" i="1"/>
  <c r="O4" i="2" l="1"/>
  <c r="N7" i="2"/>
  <c r="BD29" i="2"/>
  <c r="BE28" i="2"/>
  <c r="BF59" i="2"/>
  <c r="BJ59" i="2"/>
  <c r="BL59" i="2" s="1"/>
  <c r="BE27" i="2"/>
  <c r="BJ59" i="1"/>
  <c r="BL59" i="1" s="1"/>
  <c r="BE30" i="1"/>
  <c r="BD31" i="1"/>
  <c r="BE29" i="1"/>
  <c r="O4" i="1"/>
  <c r="N3" i="1"/>
  <c r="BE29" i="2" l="1"/>
  <c r="BD30" i="2"/>
  <c r="P4" i="2"/>
  <c r="O3" i="2"/>
  <c r="O7" i="2"/>
  <c r="BE31" i="1"/>
  <c r="BD32" i="1"/>
  <c r="O7" i="1"/>
  <c r="P4" i="1"/>
  <c r="O3" i="1"/>
  <c r="P7" i="2" l="1"/>
  <c r="Q4" i="2"/>
  <c r="P3" i="2"/>
  <c r="BE30" i="2"/>
  <c r="BD31" i="2"/>
  <c r="BE32" i="1"/>
  <c r="BD33" i="1"/>
  <c r="P7" i="1"/>
  <c r="P3" i="1"/>
  <c r="Q4" i="1"/>
  <c r="Q7" i="2" l="1"/>
  <c r="Q3" i="2"/>
  <c r="R4" i="2"/>
  <c r="BE31" i="2"/>
  <c r="BD32" i="2"/>
  <c r="BD34" i="1"/>
  <c r="BE33" i="1"/>
  <c r="Q7" i="1"/>
  <c r="R4" i="1"/>
  <c r="Q3" i="1"/>
  <c r="T4" i="2" l="1"/>
  <c r="R7" i="2"/>
  <c r="R3" i="2"/>
  <c r="BD33" i="2"/>
  <c r="BE32" i="2"/>
  <c r="T4" i="1"/>
  <c r="R3" i="1"/>
  <c r="R7" i="1"/>
  <c r="BE34" i="1"/>
  <c r="BD35" i="1"/>
  <c r="BD34" i="2" l="1"/>
  <c r="BE33" i="2"/>
  <c r="U4" i="2"/>
  <c r="T3" i="2"/>
  <c r="T7" i="2"/>
  <c r="BE35" i="1"/>
  <c r="BD36" i="1"/>
  <c r="U4" i="1"/>
  <c r="T3" i="1"/>
  <c r="T7" i="1"/>
  <c r="U7" i="2" l="1"/>
  <c r="V4" i="2"/>
  <c r="U3" i="2"/>
  <c r="BE34" i="2"/>
  <c r="BD35" i="2"/>
  <c r="BD37" i="1"/>
  <c r="BE36" i="1"/>
  <c r="U7" i="1"/>
  <c r="V4" i="1"/>
  <c r="U3" i="1"/>
  <c r="V7" i="2" l="1"/>
  <c r="W4" i="2"/>
  <c r="V3" i="2"/>
  <c r="BD36" i="2"/>
  <c r="BE35" i="2"/>
  <c r="V7" i="1"/>
  <c r="W4" i="1"/>
  <c r="V3" i="1"/>
  <c r="BD38" i="1"/>
  <c r="BE37" i="1"/>
  <c r="BD37" i="2" l="1"/>
  <c r="BE36" i="2"/>
  <c r="X4" i="2"/>
  <c r="W7" i="2"/>
  <c r="W3" i="2"/>
  <c r="BE38" i="1"/>
  <c r="BD39" i="1"/>
  <c r="X4" i="1"/>
  <c r="W3" i="1"/>
  <c r="W7" i="1"/>
  <c r="Y4" i="2" l="1"/>
  <c r="X3" i="2"/>
  <c r="X7" i="2"/>
  <c r="BE37" i="2"/>
  <c r="BD38" i="2"/>
  <c r="Y4" i="1"/>
  <c r="X3" i="1"/>
  <c r="X7" i="1"/>
  <c r="BE39" i="1"/>
  <c r="BD40" i="1"/>
  <c r="BE38" i="2" l="1"/>
  <c r="BD39" i="2"/>
  <c r="Y7" i="2"/>
  <c r="Z4" i="2"/>
  <c r="Y3" i="2"/>
  <c r="BD41" i="1"/>
  <c r="BE40" i="1"/>
  <c r="Y7" i="1"/>
  <c r="Z4" i="1"/>
  <c r="Y3" i="1"/>
  <c r="Z7" i="2" l="1"/>
  <c r="AB4" i="2"/>
  <c r="Z3" i="2"/>
  <c r="BD40" i="2"/>
  <c r="BE39" i="2"/>
  <c r="AB4" i="1"/>
  <c r="Z3" i="1"/>
  <c r="Z7" i="1"/>
  <c r="BD42" i="1"/>
  <c r="BE41" i="1"/>
  <c r="BD41" i="2" l="1"/>
  <c r="BE40" i="2"/>
  <c r="AC4" i="2"/>
  <c r="AB7" i="2"/>
  <c r="AB3" i="2"/>
  <c r="BE42" i="1"/>
  <c r="BD43" i="1"/>
  <c r="AC4" i="1"/>
  <c r="AB3" i="1"/>
  <c r="AB7" i="1"/>
  <c r="AD4" i="2" l="1"/>
  <c r="AC3" i="2"/>
  <c r="AC7" i="2"/>
  <c r="BE41" i="2"/>
  <c r="BD42" i="2"/>
  <c r="BD44" i="1"/>
  <c r="BE43" i="1"/>
  <c r="AC7" i="1"/>
  <c r="AD4" i="1"/>
  <c r="AC3" i="1"/>
  <c r="BE42" i="2" l="1"/>
  <c r="BD43" i="2"/>
  <c r="AD7" i="2"/>
  <c r="AE4" i="2"/>
  <c r="AD3" i="2"/>
  <c r="AD7" i="1"/>
  <c r="AE4" i="1"/>
  <c r="AD3" i="1"/>
  <c r="BD45" i="1"/>
  <c r="BE44" i="1"/>
  <c r="AE7" i="2" l="1"/>
  <c r="AF4" i="2"/>
  <c r="AE3" i="2"/>
  <c r="BD44" i="2"/>
  <c r="BE43" i="2"/>
  <c r="BE45" i="1"/>
  <c r="BD46" i="1"/>
  <c r="AF4" i="1"/>
  <c r="AE3" i="1"/>
  <c r="AE7" i="1"/>
  <c r="BE44" i="2" l="1"/>
  <c r="BD45" i="2"/>
  <c r="AG4" i="2"/>
  <c r="AF3" i="2"/>
  <c r="AF7" i="2"/>
  <c r="AG4" i="1"/>
  <c r="AF3" i="1"/>
  <c r="AF7" i="1"/>
  <c r="BE46" i="1"/>
  <c r="BD47" i="1"/>
  <c r="AH4" i="2" l="1"/>
  <c r="AG3" i="2"/>
  <c r="AG7" i="2"/>
  <c r="BE45" i="2"/>
  <c r="BD46" i="2"/>
  <c r="BD48" i="1"/>
  <c r="BE47" i="1"/>
  <c r="AG7" i="1"/>
  <c r="AH4" i="1"/>
  <c r="AG3" i="1"/>
  <c r="BD47" i="2" l="1"/>
  <c r="BE46" i="2"/>
  <c r="AH7" i="2"/>
  <c r="AJ4" i="2"/>
  <c r="AH3" i="2"/>
  <c r="AH7" i="1"/>
  <c r="AJ4" i="1"/>
  <c r="AH3" i="1"/>
  <c r="BD49" i="1"/>
  <c r="BE48" i="1"/>
  <c r="AJ7" i="2" l="1"/>
  <c r="AJ3" i="2"/>
  <c r="AK4" i="2"/>
  <c r="BD48" i="2"/>
  <c r="BE47" i="2"/>
  <c r="BE49" i="1"/>
  <c r="BD50" i="1"/>
  <c r="AJ7" i="1"/>
  <c r="AK4" i="1"/>
  <c r="AJ3" i="1"/>
  <c r="BE48" i="2" l="1"/>
  <c r="BD49" i="2"/>
  <c r="AL4" i="2"/>
  <c r="AK3" i="2"/>
  <c r="AK7" i="2"/>
  <c r="BE50" i="1"/>
  <c r="BD51" i="1"/>
  <c r="AL4" i="1"/>
  <c r="AK3" i="1"/>
  <c r="AK7" i="1"/>
  <c r="AM4" i="2" l="1"/>
  <c r="AL3" i="2"/>
  <c r="AL7" i="2"/>
  <c r="BE49" i="2"/>
  <c r="BD50" i="2"/>
  <c r="AL7" i="1"/>
  <c r="AM4" i="1"/>
  <c r="AL3" i="1"/>
  <c r="BD52" i="1"/>
  <c r="BE51" i="1"/>
  <c r="BD51" i="2" l="1"/>
  <c r="BE50" i="2"/>
  <c r="AM7" i="2"/>
  <c r="AN4" i="2"/>
  <c r="AM3" i="2"/>
  <c r="BD53" i="1"/>
  <c r="BE52" i="1"/>
  <c r="AM7" i="1"/>
  <c r="AN4" i="1"/>
  <c r="AM3" i="1"/>
  <c r="AN7" i="2" l="1"/>
  <c r="AO4" i="2"/>
  <c r="AN3" i="2"/>
  <c r="BD52" i="2"/>
  <c r="BE51" i="2"/>
  <c r="AN7" i="1"/>
  <c r="AO4" i="1"/>
  <c r="AN3" i="1"/>
  <c r="BE53" i="1"/>
  <c r="BD54" i="1"/>
  <c r="BE52" i="2" l="1"/>
  <c r="BD53" i="2"/>
  <c r="AP4" i="2"/>
  <c r="AO3" i="2"/>
  <c r="AO7" i="2"/>
  <c r="AP4" i="1"/>
  <c r="AO3" i="1"/>
  <c r="AO7" i="1"/>
  <c r="BE54" i="1"/>
  <c r="BD55" i="1"/>
  <c r="AR4" i="2" l="1"/>
  <c r="AP3" i="2"/>
  <c r="AP7" i="2"/>
  <c r="BE53" i="2"/>
  <c r="BD54" i="2"/>
  <c r="BD56" i="1"/>
  <c r="BE55" i="1"/>
  <c r="AP7" i="1"/>
  <c r="AR4" i="1"/>
  <c r="AP3" i="1"/>
  <c r="BD55" i="2" l="1"/>
  <c r="BE54" i="2"/>
  <c r="AR7" i="2"/>
  <c r="AS4" i="2"/>
  <c r="AR3" i="2"/>
  <c r="AR7" i="1"/>
  <c r="AS4" i="1"/>
  <c r="AR3" i="1"/>
  <c r="BD57" i="1"/>
  <c r="BE57" i="1" s="1"/>
  <c r="BE56" i="1"/>
  <c r="AS7" i="2" l="1"/>
  <c r="AT4" i="2"/>
  <c r="AS3" i="2"/>
  <c r="BD56" i="2"/>
  <c r="BE55" i="2"/>
  <c r="AS7" i="1"/>
  <c r="AT4" i="1"/>
  <c r="AS3" i="1"/>
  <c r="BE56" i="2" l="1"/>
  <c r="BD57" i="2"/>
  <c r="BE57" i="2" s="1"/>
  <c r="AU4" i="2"/>
  <c r="AT3" i="2"/>
  <c r="AT7" i="2"/>
  <c r="AU4" i="1"/>
  <c r="AT3" i="1"/>
  <c r="AT7" i="1"/>
  <c r="AV4" i="2" l="1"/>
  <c r="AU3" i="2"/>
  <c r="AU7" i="2"/>
  <c r="AU7" i="1"/>
  <c r="AU3" i="1"/>
  <c r="AV4" i="1"/>
  <c r="AV7" i="2" l="1"/>
  <c r="AV3" i="2"/>
  <c r="AV7" i="1"/>
  <c r="AV3" i="1"/>
</calcChain>
</file>

<file path=xl/sharedStrings.xml><?xml version="1.0" encoding="utf-8"?>
<sst xmlns="http://schemas.openxmlformats.org/spreadsheetml/2006/main" count="604" uniqueCount="78">
  <si>
    <t>total</t>
  </si>
  <si>
    <t>Semaine 1</t>
  </si>
  <si>
    <t>semaine 02</t>
  </si>
  <si>
    <t>semaine 03</t>
  </si>
  <si>
    <t>semaine 04</t>
  </si>
  <si>
    <t>prev colis</t>
  </si>
  <si>
    <t>réel</t>
  </si>
  <si>
    <t>Besoins h</t>
  </si>
  <si>
    <t>hr plan.</t>
  </si>
  <si>
    <t>Prod./h/rcp</t>
  </si>
  <si>
    <t>Ecar t prev</t>
  </si>
  <si>
    <t>nbr prep</t>
  </si>
  <si>
    <t>Prev. Rcp</t>
  </si>
  <si>
    <t>to do</t>
  </si>
  <si>
    <t>Réel</t>
  </si>
  <si>
    <t>Besoins H</t>
  </si>
  <si>
    <t>c/h global correpsond au theo</t>
  </si>
  <si>
    <t>Ecart prev.</t>
  </si>
  <si>
    <t>ch global correpsond au réel du fichier prod</t>
  </si>
  <si>
    <t>nbr recep</t>
  </si>
  <si>
    <t>faire formule recherch</t>
  </si>
  <si>
    <t>Nom</t>
  </si>
  <si>
    <t>Prénom</t>
  </si>
  <si>
    <t>Colonne3</t>
  </si>
  <si>
    <t>Colonne4</t>
  </si>
  <si>
    <t>rh1</t>
  </si>
  <si>
    <t>rh2</t>
  </si>
  <si>
    <t>rh3</t>
  </si>
  <si>
    <t>rh4</t>
  </si>
  <si>
    <t>Colonne9</t>
  </si>
  <si>
    <t>Colonne10</t>
  </si>
  <si>
    <t>Colonne11</t>
  </si>
  <si>
    <t>Colonne12</t>
  </si>
  <si>
    <t>Colonne7</t>
  </si>
  <si>
    <t>Colonne6</t>
  </si>
  <si>
    <t>Colonne5</t>
  </si>
  <si>
    <t>Colonne1</t>
  </si>
  <si>
    <t>Colonne2</t>
  </si>
  <si>
    <t>rh</t>
  </si>
  <si>
    <t>rd</t>
  </si>
  <si>
    <t>Productivité (Pdts/h) / Budget</t>
  </si>
  <si>
    <t>Jours</t>
  </si>
  <si>
    <t>Jour Semaine</t>
  </si>
  <si>
    <t>Unité jours</t>
  </si>
  <si>
    <t>Heures N GLOBAL</t>
  </si>
  <si>
    <t>Nb Colis préparés</t>
  </si>
  <si>
    <t>C/H
GLOBAL</t>
  </si>
  <si>
    <t>Nbre Pdts Réceptionnés</t>
  </si>
  <si>
    <t xml:space="preserve"> Pdts/H
GLOBAL</t>
  </si>
  <si>
    <t>UF</t>
  </si>
  <si>
    <t>cp</t>
  </si>
  <si>
    <t>rcp</t>
  </si>
  <si>
    <t>adr</t>
  </si>
  <si>
    <t>Nb jours N-1</t>
  </si>
  <si>
    <t>Nb jours N</t>
  </si>
  <si>
    <t>Ecart Produits /Budget</t>
  </si>
  <si>
    <t>ADR 20H30</t>
  </si>
  <si>
    <t>exp</t>
  </si>
  <si>
    <t>UF 22H</t>
  </si>
  <si>
    <t>RCP 21H</t>
  </si>
  <si>
    <t>EXP</t>
  </si>
  <si>
    <t>Productivité (Pdts/H)</t>
  </si>
  <si>
    <t>Ecart Productivité
 / Budget</t>
  </si>
  <si>
    <t>Budget</t>
  </si>
  <si>
    <t>Evolution des heures</t>
  </si>
  <si>
    <t>Heures</t>
  </si>
  <si>
    <t>diff/budget</t>
  </si>
  <si>
    <t>PCH</t>
  </si>
  <si>
    <t>budget</t>
  </si>
  <si>
    <t>rech ds fichier prod</t>
  </si>
  <si>
    <t>int</t>
  </si>
  <si>
    <t>DOUBLONS</t>
  </si>
  <si>
    <t>poseur chantier</t>
  </si>
  <si>
    <t>adx</t>
  </si>
  <si>
    <t>wend</t>
  </si>
  <si>
    <t>quai</t>
  </si>
  <si>
    <t>pch</t>
  </si>
  <si>
    <t>c100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</si>
</sst>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3" formatCode="_-* #,##0.00_-;\-* #,##0.00_-;_-* &quot;-&quot;??_-;_-@_-"/>
    <numFmt numFmtId="164" formatCode="[$-40C]ddd"/>
    <numFmt numFmtId="165" formatCode="_-* #,##0\ _€_-;\-* #,##0\ _€_-;_-* &quot;-&quot;??\ _€_-;_-@_-"/>
    <numFmt numFmtId="166" formatCode="[$-F800]dddd\,\ mmmm\ dd\,\ yyyy"/>
  </numFmts>
  <fonts count="2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20"/>
      <name val="Garamond"/>
      <family val="1"/>
    </font>
    <font>
      <b/>
      <sz val="12"/>
      <name val="Garamond"/>
      <family val="1"/>
    </font>
    <font>
      <sz val="12"/>
      <name val="Garamond"/>
      <family val="1"/>
    </font>
    <font>
      <b/>
      <sz val="10"/>
      <name val="Garamond"/>
      <family val="1"/>
    </font>
    <font>
      <b/>
      <sz val="16"/>
      <name val="Garamond"/>
      <family val="1"/>
    </font>
    <font>
      <sz val="14"/>
      <name val="Garamond"/>
      <family val="1"/>
    </font>
    <font>
      <b/>
      <sz val="18"/>
      <name val="Garamond"/>
      <family val="1"/>
    </font>
    <font>
      <b/>
      <sz val="14"/>
      <name val="Garamond"/>
      <family val="1"/>
    </font>
    <font>
      <sz val="10"/>
      <name val="Arial"/>
      <family val="2"/>
    </font>
    <font>
      <b/>
      <sz val="18"/>
      <color indexed="8"/>
      <name val="Garamond"/>
      <family val="1"/>
    </font>
    <font>
      <b/>
      <sz val="36"/>
      <name val="Garamond"/>
      <family val="1"/>
    </font>
    <font>
      <b/>
      <sz val="36"/>
      <color rgb="FFFF0000"/>
      <name val="Garamond"/>
      <family val="1"/>
    </font>
    <font>
      <b/>
      <sz val="26"/>
      <color theme="1"/>
      <name val="Calibri"/>
      <family val="2"/>
      <scheme val="minor"/>
    </font>
    <font>
      <b/>
      <sz val="26"/>
      <name val="Garamond"/>
      <family val="1"/>
    </font>
    <font>
      <sz val="18"/>
      <name val="Garamond"/>
      <family val="1"/>
    </font>
    <font>
      <b/>
      <sz val="18"/>
      <color theme="0"/>
      <name val="Garamond"/>
      <family val="1"/>
    </font>
  </fonts>
  <fills count="1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4" tint="0.79998168889431442"/>
        <bgColor indexed="64"/>
      </patternFill>
    </fill>
    <fill>
      <gradientFill degree="45">
        <stop position="0">
          <color theme="0"/>
        </stop>
        <stop position="1">
          <color rgb="FFFFFFCC"/>
        </stop>
      </gradientFill>
    </fill>
    <fill>
      <patternFill patternType="solid">
        <fgColor theme="0" tint="-4.9989318521683403E-2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FFFCC"/>
        <bgColor indexed="9"/>
      </patternFill>
    </fill>
    <fill>
      <patternFill patternType="solid">
        <fgColor rgb="FFFFFF66"/>
        <bgColor indexed="64"/>
      </patternFill>
    </fill>
    <fill>
      <patternFill patternType="solid">
        <fgColor theme="3" tint="0.39997558519241921"/>
        <bgColor indexed="64"/>
      </patternFill>
    </fill>
  </fills>
  <borders count="67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/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/>
      <right/>
      <top style="medium">
        <color indexed="64"/>
      </top>
      <bottom style="hair">
        <color indexed="64"/>
      </bottom>
      <diagonal/>
    </border>
    <border>
      <left/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hair">
        <color indexed="64"/>
      </bottom>
      <diagonal/>
    </border>
    <border>
      <left/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hair">
        <color indexed="64"/>
      </top>
      <bottom/>
      <diagonal/>
    </border>
    <border>
      <left style="hair">
        <color indexed="64"/>
      </left>
      <right style="medium">
        <color indexed="64"/>
      </right>
      <top style="hair">
        <color indexed="64"/>
      </top>
      <bottom/>
      <diagonal/>
    </border>
    <border>
      <left style="medium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hair">
        <color indexed="64"/>
      </right>
      <top/>
      <bottom style="medium">
        <color indexed="64"/>
      </bottom>
      <diagonal/>
    </border>
    <border>
      <left style="hair">
        <color indexed="64"/>
      </left>
      <right style="hair">
        <color indexed="64"/>
      </right>
      <top/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hair">
        <color indexed="64"/>
      </left>
      <right/>
      <top style="hair">
        <color indexed="64"/>
      </top>
      <bottom/>
      <diagonal/>
    </border>
    <border>
      <left style="medium">
        <color indexed="64"/>
      </left>
      <right/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/>
      <right/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13" fillId="0" borderId="0"/>
  </cellStyleXfs>
  <cellXfs count="180">
    <xf numFmtId="0" fontId="0" fillId="0" borderId="0" xfId="0"/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164" fontId="3" fillId="2" borderId="0" xfId="0" applyNumberFormat="1" applyFont="1" applyFill="1" applyAlignment="1">
      <alignment horizontal="center" vertical="center"/>
    </xf>
    <xf numFmtId="164" fontId="3" fillId="0" borderId="0" xfId="0" applyNumberFormat="1" applyFont="1" applyAlignment="1">
      <alignment horizontal="center" vertical="center"/>
    </xf>
    <xf numFmtId="164" fontId="3" fillId="3" borderId="0" xfId="0" applyNumberFormat="1" applyFont="1" applyFill="1" applyAlignment="1">
      <alignment horizontal="center" vertical="center"/>
    </xf>
    <xf numFmtId="0" fontId="0" fillId="4" borderId="0" xfId="0" applyFill="1"/>
    <xf numFmtId="0" fontId="3" fillId="0" borderId="0" xfId="0" applyFont="1"/>
    <xf numFmtId="14" fontId="3" fillId="5" borderId="0" xfId="0" applyNumberFormat="1" applyFont="1" applyFill="1" applyAlignment="1">
      <alignment textRotation="90"/>
    </xf>
    <xf numFmtId="14" fontId="3" fillId="0" borderId="0" xfId="0" applyNumberFormat="1" applyFont="1" applyAlignment="1">
      <alignment textRotation="90"/>
    </xf>
    <xf numFmtId="0" fontId="3" fillId="4" borderId="0" xfId="0" applyFont="1" applyFill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4" fillId="6" borderId="0" xfId="0" applyFont="1" applyFill="1"/>
    <xf numFmtId="0" fontId="0" fillId="6" borderId="0" xfId="0" applyFill="1"/>
    <xf numFmtId="0" fontId="3" fillId="6" borderId="0" xfId="0" applyFont="1" applyFill="1" applyAlignment="1">
      <alignment horizontal="center" vertical="center"/>
    </xf>
    <xf numFmtId="0" fontId="3" fillId="6" borderId="3" xfId="0" applyFont="1" applyFill="1" applyBorder="1" applyAlignment="1">
      <alignment horizontal="center" vertical="center"/>
    </xf>
    <xf numFmtId="0" fontId="2" fillId="6" borderId="0" xfId="0" applyFont="1" applyFill="1"/>
    <xf numFmtId="2" fontId="3" fillId="6" borderId="0" xfId="0" applyNumberFormat="1" applyFont="1" applyFill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2" fillId="7" borderId="0" xfId="0" applyFont="1" applyFill="1"/>
    <xf numFmtId="0" fontId="0" fillId="7" borderId="0" xfId="0" applyFill="1"/>
    <xf numFmtId="0" fontId="3" fillId="7" borderId="0" xfId="0" applyFont="1" applyFill="1" applyAlignment="1">
      <alignment horizontal="center" vertical="center"/>
    </xf>
    <xf numFmtId="0" fontId="3" fillId="7" borderId="3" xfId="0" applyFont="1" applyFill="1" applyBorder="1" applyAlignment="1">
      <alignment horizontal="center" vertical="center"/>
    </xf>
    <xf numFmtId="0" fontId="2" fillId="8" borderId="0" xfId="0" applyFont="1" applyFill="1"/>
    <xf numFmtId="0" fontId="0" fillId="8" borderId="0" xfId="0" applyFill="1"/>
    <xf numFmtId="0" fontId="3" fillId="8" borderId="0" xfId="0" applyFont="1" applyFill="1" applyAlignment="1">
      <alignment horizontal="center" vertical="center"/>
    </xf>
    <xf numFmtId="0" fontId="3" fillId="8" borderId="3" xfId="0" applyFont="1" applyFill="1" applyBorder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14" fontId="3" fillId="4" borderId="0" xfId="0" applyNumberFormat="1" applyFont="1" applyFill="1" applyAlignment="1">
      <alignment horizontal="center" vertical="center"/>
    </xf>
    <xf numFmtId="14" fontId="3" fillId="4" borderId="4" xfId="0" applyNumberFormat="1" applyFont="1" applyFill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4" borderId="4" xfId="0" applyFont="1" applyFill="1" applyBorder="1" applyAlignment="1">
      <alignment horizontal="center" vertical="center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4" borderId="10" xfId="0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165" fontId="5" fillId="9" borderId="12" xfId="0" applyNumberFormat="1" applyFont="1" applyFill="1" applyBorder="1" applyAlignment="1">
      <alignment horizontal="center" vertical="center"/>
    </xf>
    <xf numFmtId="165" fontId="5" fillId="9" borderId="1" xfId="0" applyNumberFormat="1" applyFont="1" applyFill="1" applyBorder="1" applyAlignment="1">
      <alignment horizontal="center" vertical="center"/>
    </xf>
    <xf numFmtId="165" fontId="5" fillId="9" borderId="2" xfId="0" applyNumberFormat="1" applyFont="1" applyFill="1" applyBorder="1" applyAlignment="1">
      <alignment horizontal="center" vertical="center"/>
    </xf>
    <xf numFmtId="0" fontId="6" fillId="10" borderId="5" xfId="0" applyFont="1" applyFill="1" applyBorder="1" applyAlignment="1">
      <alignment horizontal="center" vertical="center" wrapText="1"/>
    </xf>
    <xf numFmtId="0" fontId="7" fillId="10" borderId="6" xfId="0" applyFont="1" applyFill="1" applyBorder="1" applyAlignment="1">
      <alignment horizontal="center" vertical="center" wrapText="1"/>
    </xf>
    <xf numFmtId="0" fontId="7" fillId="10" borderId="7" xfId="0" applyFont="1" applyFill="1" applyBorder="1" applyAlignment="1">
      <alignment horizontal="center" vertical="center" wrapText="1"/>
    </xf>
    <xf numFmtId="0" fontId="6" fillId="11" borderId="9" xfId="0" applyFont="1" applyFill="1" applyBorder="1" applyAlignment="1">
      <alignment horizontal="center" vertical="center" wrapText="1"/>
    </xf>
    <xf numFmtId="0" fontId="6" fillId="12" borderId="12" xfId="0" applyFont="1" applyFill="1" applyBorder="1" applyAlignment="1" applyProtection="1">
      <alignment horizontal="center" vertical="center" wrapText="1"/>
      <protection locked="0"/>
    </xf>
    <xf numFmtId="0" fontId="8" fillId="11" borderId="2" xfId="0" applyFont="1" applyFill="1" applyBorder="1" applyAlignment="1">
      <alignment horizontal="center" vertical="center" wrapText="1"/>
    </xf>
    <xf numFmtId="0" fontId="9" fillId="11" borderId="2" xfId="0" applyFont="1" applyFill="1" applyBorder="1" applyAlignment="1">
      <alignment horizontal="center" vertical="center" wrapText="1"/>
    </xf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19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4" borderId="18" xfId="0" applyFill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165" fontId="5" fillId="9" borderId="20" xfId="0" applyNumberFormat="1" applyFont="1" applyFill="1" applyBorder="1" applyAlignment="1">
      <alignment horizontal="center" vertical="center"/>
    </xf>
    <xf numFmtId="165" fontId="5" fillId="9" borderId="21" xfId="0" applyNumberFormat="1" applyFont="1" applyFill="1" applyBorder="1" applyAlignment="1">
      <alignment horizontal="center" vertical="center"/>
    </xf>
    <xf numFmtId="165" fontId="5" fillId="9" borderId="22" xfId="0" applyNumberFormat="1" applyFont="1" applyFill="1" applyBorder="1" applyAlignment="1">
      <alignment horizontal="center" vertical="center"/>
    </xf>
    <xf numFmtId="166" fontId="10" fillId="0" borderId="13" xfId="0" applyNumberFormat="1" applyFont="1" applyBorder="1" applyAlignment="1">
      <alignment horizontal="left" vertical="center"/>
    </xf>
    <xf numFmtId="0" fontId="10" fillId="0" borderId="14" xfId="0" applyFont="1" applyBorder="1" applyAlignment="1">
      <alignment horizontal="center" vertical="center"/>
    </xf>
    <xf numFmtId="1" fontId="11" fillId="13" borderId="17" xfId="0" applyNumberFormat="1" applyFont="1" applyFill="1" applyBorder="1" applyAlignment="1">
      <alignment horizontal="center" vertical="center"/>
    </xf>
    <xf numFmtId="0" fontId="6" fillId="12" borderId="23" xfId="0" applyFont="1" applyFill="1" applyBorder="1" applyAlignment="1" applyProtection="1">
      <alignment horizontal="center" vertical="center" wrapText="1"/>
      <protection locked="0"/>
    </xf>
    <xf numFmtId="0" fontId="8" fillId="11" borderId="24" xfId="0" applyFont="1" applyFill="1" applyBorder="1" applyAlignment="1">
      <alignment horizontal="center" vertical="center" wrapText="1"/>
    </xf>
    <xf numFmtId="0" fontId="9" fillId="11" borderId="24" xfId="0" applyFont="1" applyFill="1" applyBorder="1" applyAlignment="1">
      <alignment horizontal="center" vertical="center" wrapText="1"/>
    </xf>
    <xf numFmtId="0" fontId="12" fillId="14" borderId="25" xfId="0" applyFont="1" applyFill="1" applyBorder="1" applyAlignment="1">
      <alignment horizontal="center" vertical="center" wrapText="1"/>
    </xf>
    <xf numFmtId="0" fontId="12" fillId="14" borderId="26" xfId="0" applyFont="1" applyFill="1" applyBorder="1" applyAlignment="1">
      <alignment horizontal="center" vertical="center" wrapText="1"/>
    </xf>
    <xf numFmtId="0" fontId="12" fillId="14" borderId="27" xfId="0" applyFont="1" applyFill="1" applyBorder="1" applyAlignment="1">
      <alignment horizontal="center" vertical="center" wrapText="1"/>
    </xf>
    <xf numFmtId="0" fontId="12" fillId="14" borderId="28" xfId="0" applyFont="1" applyFill="1" applyBorder="1" applyAlignment="1">
      <alignment horizontal="center" vertical="center" wrapText="1"/>
    </xf>
    <xf numFmtId="0" fontId="14" fillId="15" borderId="13" xfId="2" applyFont="1" applyFill="1" applyBorder="1" applyAlignment="1" applyProtection="1">
      <alignment horizontal="center" vertical="center"/>
      <protection locked="0"/>
    </xf>
    <xf numFmtId="0" fontId="14" fillId="15" borderId="18" xfId="2" applyFont="1" applyFill="1" applyBorder="1" applyAlignment="1" applyProtection="1">
      <alignment horizontal="center" vertical="center"/>
      <protection locked="0"/>
    </xf>
    <xf numFmtId="165" fontId="11" fillId="0" borderId="29" xfId="0" applyNumberFormat="1" applyFont="1" applyBorder="1" applyAlignment="1">
      <alignment horizontal="center" vertical="center"/>
    </xf>
    <xf numFmtId="165" fontId="11" fillId="0" borderId="17" xfId="0" applyNumberFormat="1" applyFont="1" applyBorder="1" applyAlignment="1">
      <alignment horizontal="center" vertical="center"/>
    </xf>
    <xf numFmtId="0" fontId="12" fillId="14" borderId="30" xfId="0" applyFont="1" applyFill="1" applyBorder="1" applyAlignment="1">
      <alignment horizontal="center" vertical="center" wrapText="1"/>
    </xf>
    <xf numFmtId="0" fontId="12" fillId="14" borderId="31" xfId="0" applyFont="1" applyFill="1" applyBorder="1" applyAlignment="1">
      <alignment horizontal="center" vertical="center" wrapText="1"/>
    </xf>
    <xf numFmtId="0" fontId="12" fillId="14" borderId="32" xfId="0" applyFont="1" applyFill="1" applyBorder="1" applyAlignment="1">
      <alignment horizontal="center" vertical="center" wrapText="1"/>
    </xf>
    <xf numFmtId="0" fontId="12" fillId="14" borderId="22" xfId="0" applyFont="1" applyFill="1" applyBorder="1" applyAlignment="1">
      <alignment horizontal="center" vertical="center" wrapText="1"/>
    </xf>
    <xf numFmtId="2" fontId="15" fillId="0" borderId="25" xfId="0" applyNumberFormat="1" applyFont="1" applyBorder="1" applyAlignment="1">
      <alignment horizontal="center" vertical="center"/>
    </xf>
    <xf numFmtId="2" fontId="15" fillId="0" borderId="26" xfId="0" applyNumberFormat="1" applyFont="1" applyBorder="1" applyAlignment="1">
      <alignment horizontal="center" vertical="center"/>
    </xf>
    <xf numFmtId="10" fontId="16" fillId="0" borderId="27" xfId="0" applyNumberFormat="1" applyFont="1" applyBorder="1" applyAlignment="1">
      <alignment horizontal="center" vertical="center"/>
    </xf>
    <xf numFmtId="10" fontId="16" fillId="0" borderId="28" xfId="0" applyNumberFormat="1" applyFont="1" applyBorder="1" applyAlignment="1">
      <alignment horizontal="center" vertical="center"/>
    </xf>
    <xf numFmtId="2" fontId="15" fillId="0" borderId="33" xfId="0" applyNumberFormat="1" applyFont="1" applyBorder="1" applyAlignment="1">
      <alignment horizontal="center" vertical="center"/>
    </xf>
    <xf numFmtId="2" fontId="15" fillId="0" borderId="34" xfId="0" applyNumberFormat="1" applyFont="1" applyBorder="1" applyAlignment="1">
      <alignment horizontal="center" vertical="center"/>
    </xf>
    <xf numFmtId="10" fontId="16" fillId="0" borderId="35" xfId="0" applyNumberFormat="1" applyFont="1" applyBorder="1" applyAlignment="1">
      <alignment horizontal="center" vertical="center"/>
    </xf>
    <xf numFmtId="10" fontId="16" fillId="0" borderId="3" xfId="0" applyNumberFormat="1" applyFont="1" applyBorder="1" applyAlignment="1">
      <alignment horizontal="center" vertical="center"/>
    </xf>
    <xf numFmtId="2" fontId="15" fillId="0" borderId="30" xfId="0" applyNumberFormat="1" applyFont="1" applyBorder="1" applyAlignment="1">
      <alignment horizontal="center" vertical="center"/>
    </xf>
    <xf numFmtId="2" fontId="15" fillId="0" borderId="31" xfId="0" applyNumberFormat="1" applyFont="1" applyBorder="1" applyAlignment="1">
      <alignment horizontal="center" vertical="center"/>
    </xf>
    <xf numFmtId="10" fontId="16" fillId="0" borderId="32" xfId="0" applyNumberFormat="1" applyFont="1" applyBorder="1" applyAlignment="1">
      <alignment horizontal="center" vertical="center"/>
    </xf>
    <xf numFmtId="10" fontId="16" fillId="0" borderId="22" xfId="0" applyNumberFormat="1" applyFont="1" applyBorder="1" applyAlignment="1">
      <alignment horizontal="center" vertical="center"/>
    </xf>
    <xf numFmtId="0" fontId="12" fillId="14" borderId="36" xfId="0" applyFont="1" applyFill="1" applyBorder="1" applyAlignment="1">
      <alignment horizontal="center" vertical="center" wrapText="1"/>
    </xf>
    <xf numFmtId="0" fontId="12" fillId="14" borderId="37" xfId="0" applyFont="1" applyFill="1" applyBorder="1" applyAlignment="1">
      <alignment horizontal="center" vertical="center" wrapText="1"/>
    </xf>
    <xf numFmtId="0" fontId="5" fillId="14" borderId="36" xfId="0" applyFont="1" applyFill="1" applyBorder="1" applyAlignment="1">
      <alignment horizontal="center" vertical="center" wrapText="1"/>
    </xf>
    <xf numFmtId="0" fontId="5" fillId="14" borderId="37" xfId="0" applyFont="1" applyFill="1" applyBorder="1" applyAlignment="1">
      <alignment horizontal="center" vertical="center" wrapText="1"/>
    </xf>
    <xf numFmtId="0" fontId="12" fillId="14" borderId="35" xfId="0" applyFont="1" applyFill="1" applyBorder="1" applyAlignment="1">
      <alignment horizontal="center" vertical="center" wrapText="1"/>
    </xf>
    <xf numFmtId="0" fontId="12" fillId="14" borderId="3" xfId="0" applyFont="1" applyFill="1" applyBorder="1" applyAlignment="1">
      <alignment horizontal="center" vertical="center" wrapText="1"/>
    </xf>
    <xf numFmtId="1" fontId="15" fillId="0" borderId="36" xfId="0" applyNumberFormat="1" applyFont="1" applyBorder="1" applyAlignment="1">
      <alignment horizontal="center" vertical="center"/>
    </xf>
    <xf numFmtId="1" fontId="15" fillId="0" borderId="37" xfId="0" applyNumberFormat="1" applyFont="1" applyBorder="1" applyAlignment="1">
      <alignment horizontal="center" vertical="center"/>
    </xf>
    <xf numFmtId="10" fontId="16" fillId="0" borderId="37" xfId="0" applyNumberFormat="1" applyFont="1" applyBorder="1" applyAlignment="1">
      <alignment horizontal="center" vertical="center"/>
    </xf>
    <xf numFmtId="10" fontId="16" fillId="0" borderId="38" xfId="0" applyNumberFormat="1" applyFont="1" applyBorder="1" applyAlignment="1">
      <alignment horizontal="center" vertical="center"/>
    </xf>
    <xf numFmtId="1" fontId="15" fillId="0" borderId="39" xfId="0" applyNumberFormat="1" applyFont="1" applyBorder="1" applyAlignment="1">
      <alignment horizontal="center" vertical="center"/>
    </xf>
    <xf numFmtId="1" fontId="15" fillId="0" borderId="40" xfId="0" applyNumberFormat="1" applyFont="1" applyBorder="1" applyAlignment="1">
      <alignment horizontal="center" vertical="center"/>
    </xf>
    <xf numFmtId="10" fontId="16" fillId="0" borderId="40" xfId="0" applyNumberFormat="1" applyFont="1" applyBorder="1" applyAlignment="1">
      <alignment horizontal="center" vertical="center"/>
    </xf>
    <xf numFmtId="10" fontId="16" fillId="0" borderId="41" xfId="0" applyNumberFormat="1" applyFont="1" applyBorder="1" applyAlignment="1">
      <alignment horizontal="center" vertical="center"/>
    </xf>
    <xf numFmtId="0" fontId="17" fillId="16" borderId="0" xfId="0" applyFont="1" applyFill="1" applyAlignment="1">
      <alignment horizontal="center" vertical="center"/>
    </xf>
    <xf numFmtId="0" fontId="5" fillId="14" borderId="36" xfId="0" applyFont="1" applyFill="1" applyBorder="1" applyAlignment="1">
      <alignment horizontal="center" vertical="center" wrapText="1"/>
    </xf>
    <xf numFmtId="0" fontId="5" fillId="14" borderId="42" xfId="0" applyFont="1" applyFill="1" applyBorder="1" applyAlignment="1">
      <alignment horizontal="center" vertical="center" wrapText="1"/>
    </xf>
    <xf numFmtId="0" fontId="18" fillId="0" borderId="27" xfId="0" applyFont="1" applyBorder="1" applyAlignment="1">
      <alignment horizontal="center" vertical="center" wrapText="1"/>
    </xf>
    <xf numFmtId="0" fontId="18" fillId="0" borderId="43" xfId="0" applyFont="1" applyBorder="1" applyAlignment="1">
      <alignment horizontal="center" vertical="center" wrapText="1"/>
    </xf>
    <xf numFmtId="0" fontId="2" fillId="0" borderId="37" xfId="0" applyFont="1" applyBorder="1" applyAlignment="1">
      <alignment horizontal="center" vertical="center"/>
    </xf>
    <xf numFmtId="0" fontId="18" fillId="0" borderId="32" xfId="0" applyFont="1" applyBorder="1" applyAlignment="1">
      <alignment horizontal="center" vertical="center" wrapText="1"/>
    </xf>
    <xf numFmtId="0" fontId="18" fillId="0" borderId="44" xfId="0" applyFont="1" applyBorder="1" applyAlignment="1">
      <alignment horizontal="center" vertical="center" wrapText="1"/>
    </xf>
    <xf numFmtId="0" fontId="0" fillId="0" borderId="26" xfId="0" applyBorder="1"/>
    <xf numFmtId="0" fontId="0" fillId="0" borderId="45" xfId="0" applyBorder="1"/>
    <xf numFmtId="0" fontId="0" fillId="0" borderId="27" xfId="0" applyBorder="1"/>
    <xf numFmtId="0" fontId="0" fillId="0" borderId="43" xfId="0" applyBorder="1"/>
    <xf numFmtId="0" fontId="0" fillId="0" borderId="31" xfId="0" applyBorder="1"/>
    <xf numFmtId="0" fontId="0" fillId="0" borderId="21" xfId="0" applyBorder="1"/>
    <xf numFmtId="0" fontId="0" fillId="0" borderId="32" xfId="0" applyBorder="1"/>
    <xf numFmtId="0" fontId="0" fillId="0" borderId="44" xfId="0" applyBorder="1"/>
    <xf numFmtId="0" fontId="10" fillId="0" borderId="13" xfId="0" applyFont="1" applyBorder="1" applyAlignment="1">
      <alignment horizontal="left"/>
    </xf>
    <xf numFmtId="2" fontId="11" fillId="13" borderId="17" xfId="0" applyNumberFormat="1" applyFont="1" applyFill="1" applyBorder="1" applyAlignment="1">
      <alignment horizontal="center" vertical="center"/>
    </xf>
    <xf numFmtId="0" fontId="14" fillId="15" borderId="46" xfId="2" applyFont="1" applyFill="1" applyBorder="1" applyAlignment="1" applyProtection="1">
      <alignment horizontal="center" vertical="center"/>
      <protection locked="0"/>
    </xf>
    <xf numFmtId="165" fontId="11" fillId="0" borderId="47" xfId="0" applyNumberFormat="1" applyFont="1" applyBorder="1" applyAlignment="1">
      <alignment horizontal="center" vertical="center"/>
    </xf>
    <xf numFmtId="0" fontId="19" fillId="0" borderId="48" xfId="0" applyFont="1" applyBorder="1" applyAlignment="1">
      <alignment horizontal="center" vertical="center"/>
    </xf>
    <xf numFmtId="0" fontId="19" fillId="0" borderId="49" xfId="0" applyFont="1" applyBorder="1" applyAlignment="1">
      <alignment horizontal="center" vertical="center"/>
    </xf>
    <xf numFmtId="2" fontId="11" fillId="0" borderId="49" xfId="0" applyNumberFormat="1" applyFont="1" applyBorder="1" applyAlignment="1">
      <alignment horizontal="center" vertical="center"/>
    </xf>
    <xf numFmtId="165" fontId="20" fillId="17" borderId="17" xfId="1" applyNumberFormat="1" applyFont="1" applyFill="1" applyBorder="1" applyAlignment="1">
      <alignment horizontal="center" vertical="center"/>
    </xf>
    <xf numFmtId="165" fontId="11" fillId="0" borderId="36" xfId="1" applyNumberFormat="1" applyFont="1" applyBorder="1" applyAlignment="1" applyProtection="1">
      <alignment horizontal="center" vertical="center"/>
      <protection locked="0"/>
    </xf>
    <xf numFmtId="165" fontId="11" fillId="0" borderId="50" xfId="1" applyNumberFormat="1" applyFont="1" applyBorder="1" applyAlignment="1" applyProtection="1">
      <alignment horizontal="center" vertical="center"/>
      <protection locked="0"/>
    </xf>
    <xf numFmtId="165" fontId="11" fillId="0" borderId="38" xfId="0" applyNumberFormat="1" applyFont="1" applyBorder="1" applyAlignment="1">
      <alignment horizontal="center" vertical="center"/>
    </xf>
    <xf numFmtId="0" fontId="19" fillId="0" borderId="51" xfId="0" applyFont="1" applyBorder="1" applyAlignment="1">
      <alignment horizontal="center" vertical="center"/>
    </xf>
    <xf numFmtId="0" fontId="19" fillId="0" borderId="52" xfId="0" applyFont="1" applyBorder="1" applyAlignment="1">
      <alignment horizontal="center" vertical="center"/>
    </xf>
    <xf numFmtId="2" fontId="11" fillId="0" borderId="52" xfId="0" applyNumberFormat="1" applyFont="1" applyBorder="1" applyAlignment="1">
      <alignment horizontal="center" vertical="center"/>
    </xf>
    <xf numFmtId="165" fontId="20" fillId="17" borderId="53" xfId="1" applyNumberFormat="1" applyFont="1" applyFill="1" applyBorder="1" applyAlignment="1">
      <alignment horizontal="center" vertical="center"/>
    </xf>
    <xf numFmtId="165" fontId="11" fillId="0" borderId="39" xfId="1" applyNumberFormat="1" applyFont="1" applyBorder="1" applyAlignment="1" applyProtection="1">
      <alignment horizontal="center" vertical="center"/>
      <protection locked="0"/>
    </xf>
    <xf numFmtId="165" fontId="11" fillId="0" borderId="54" xfId="1" applyNumberFormat="1" applyFont="1" applyBorder="1" applyAlignment="1" applyProtection="1">
      <alignment horizontal="center" vertical="center"/>
      <protection locked="0"/>
    </xf>
    <xf numFmtId="165" fontId="11" fillId="0" borderId="41" xfId="0" applyNumberFormat="1" applyFont="1" applyBorder="1" applyAlignment="1">
      <alignment horizontal="center" vertical="center"/>
    </xf>
    <xf numFmtId="0" fontId="0" fillId="0" borderId="48" xfId="0" applyBorder="1"/>
    <xf numFmtId="0" fontId="0" fillId="0" borderId="49" xfId="0" applyBorder="1"/>
    <xf numFmtId="0" fontId="0" fillId="0" borderId="55" xfId="0" applyBorder="1"/>
    <xf numFmtId="0" fontId="0" fillId="0" borderId="56" xfId="0" applyBorder="1"/>
    <xf numFmtId="0" fontId="0" fillId="0" borderId="47" xfId="0" applyBorder="1"/>
    <xf numFmtId="0" fontId="0" fillId="0" borderId="46" xfId="0" applyBorder="1"/>
    <xf numFmtId="0" fontId="0" fillId="0" borderId="57" xfId="0" applyBorder="1" applyAlignment="1">
      <alignment horizontal="center" vertical="center"/>
    </xf>
    <xf numFmtId="0" fontId="0" fillId="0" borderId="49" xfId="0" applyBorder="1" applyAlignment="1">
      <alignment horizontal="center" vertical="center"/>
    </xf>
    <xf numFmtId="0" fontId="0" fillId="0" borderId="55" xfId="0" applyBorder="1" applyAlignment="1">
      <alignment horizontal="center" vertical="center"/>
    </xf>
    <xf numFmtId="0" fontId="0" fillId="4" borderId="46" xfId="0" applyFill="1" applyBorder="1" applyAlignment="1">
      <alignment horizontal="center" vertical="center"/>
    </xf>
    <xf numFmtId="0" fontId="0" fillId="0" borderId="48" xfId="0" applyBorder="1" applyAlignment="1">
      <alignment horizontal="center" vertical="center"/>
    </xf>
    <xf numFmtId="0" fontId="0" fillId="0" borderId="47" xfId="0" applyBorder="1" applyAlignment="1">
      <alignment horizontal="center" vertical="center"/>
    </xf>
    <xf numFmtId="0" fontId="0" fillId="0" borderId="46" xfId="0" applyBorder="1" applyAlignment="1">
      <alignment horizontal="center" vertical="center"/>
    </xf>
    <xf numFmtId="0" fontId="0" fillId="0" borderId="58" xfId="0" applyBorder="1" applyAlignment="1">
      <alignment horizontal="center" vertical="center"/>
    </xf>
    <xf numFmtId="0" fontId="0" fillId="0" borderId="59" xfId="0" applyBorder="1" applyAlignment="1">
      <alignment horizontal="center" vertical="center"/>
    </xf>
    <xf numFmtId="0" fontId="0" fillId="0" borderId="53" xfId="0" applyBorder="1" applyAlignment="1">
      <alignment horizontal="center" vertical="center"/>
    </xf>
    <xf numFmtId="0" fontId="0" fillId="0" borderId="60" xfId="0" applyBorder="1" applyAlignment="1">
      <alignment horizontal="center" vertical="center"/>
    </xf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61" xfId="0" applyBorder="1" applyAlignment="1">
      <alignment horizontal="center" vertical="center"/>
    </xf>
    <xf numFmtId="0" fontId="0" fillId="0" borderId="62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63" xfId="0" applyBorder="1" applyAlignment="1">
      <alignment horizontal="center" vertical="center"/>
    </xf>
    <xf numFmtId="0" fontId="0" fillId="0" borderId="64" xfId="0" applyBorder="1" applyAlignment="1">
      <alignment horizontal="center" vertical="center"/>
    </xf>
    <xf numFmtId="0" fontId="0" fillId="0" borderId="65" xfId="0" applyBorder="1" applyAlignment="1">
      <alignment horizontal="center" vertical="center"/>
    </xf>
    <xf numFmtId="0" fontId="0" fillId="0" borderId="66" xfId="0" applyBorder="1" applyAlignment="1">
      <alignment horizontal="center" vertical="center"/>
    </xf>
    <xf numFmtId="0" fontId="0" fillId="0" borderId="0" xfId="0" applyAlignment="1">
      <alignment horizontal="center" vertical="center"/>
    </xf>
  </cellXfs>
  <cellStyles count="3">
    <cellStyle name="Milliers" xfId="1" builtinId="3"/>
    <cellStyle name="Normal" xfId="0" builtinId="0"/>
    <cellStyle name="Normal 2" xfId="2" xr:uid="{911BDCB9-E809-454E-8781-642EFE65E5DE}"/>
  </cellStyles>
  <dxfs count="106">
    <dxf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medium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  <dxf>
      <border outline="0">
        <left style="medium">
          <color rgb="FF000000"/>
        </left>
        <right style="medium">
          <color rgb="FF000000"/>
        </right>
        <bottom style="medium">
          <color rgb="FF000000"/>
        </bottom>
      </border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/>
        <top style="hair">
          <color indexed="64"/>
        </top>
        <bottom style="hair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border diagonalUp="0" diagonalDown="0">
        <left style="hair">
          <color indexed="64"/>
        </left>
        <right/>
        <top style="hair">
          <color indexed="64"/>
        </top>
        <bottom style="hair">
          <color indexed="64"/>
        </bottom>
        <vertical/>
        <horizontal/>
      </border>
    </dxf>
    <dxf>
      <border diagonalUp="0" diagonalDown="0">
        <left style="hair">
          <color indexed="64"/>
        </left>
        <right/>
        <top style="hair">
          <color indexed="64"/>
        </top>
        <bottom style="hair">
          <color indexed="64"/>
        </bottom>
        <vertical/>
        <horizontal/>
      </border>
    </dxf>
    <dxf>
      <border diagonalUp="0" diagonalDown="0">
        <left style="hair">
          <color indexed="64"/>
        </left>
        <right/>
        <top style="hair">
          <color indexed="64"/>
        </top>
        <bottom style="hair">
          <color indexed="64"/>
        </bottom>
        <vertical/>
        <horizontal/>
      </border>
    </dxf>
    <dxf>
      <border diagonalUp="0" diagonalDown="0">
        <left/>
        <right/>
        <top style="hair">
          <color indexed="64"/>
        </top>
        <bottom style="hair">
          <color indexed="64"/>
        </bottom>
        <vertical/>
        <horizontal/>
      </border>
    </dxf>
    <dxf>
      <border diagonalUp="0" diagonalDown="0">
        <left style="hair">
          <color indexed="64"/>
        </left>
        <right style="medium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border diagonalUp="0" diagonalDown="0">
        <left style="hair">
          <color indexed="64"/>
        </left>
        <right/>
        <top style="hair">
          <color indexed="64"/>
        </top>
        <bottom style="hair">
          <color indexed="64"/>
        </bottom>
        <vertical/>
        <horizontal/>
      </border>
    </dxf>
    <dxf>
      <border diagonalUp="0" diagonalDown="0">
        <left style="hair">
          <color indexed="64"/>
        </left>
        <right/>
        <top style="hair">
          <color indexed="64"/>
        </top>
        <bottom style="hair">
          <color indexed="64"/>
        </bottom>
        <vertical/>
        <horizontal/>
      </border>
    </dxf>
    <dxf>
      <border diagonalUp="0" diagonalDown="0">
        <left style="medium">
          <color indexed="64"/>
        </left>
        <right/>
        <top style="hair">
          <color indexed="64"/>
        </top>
        <bottom style="hair">
          <color indexed="64"/>
        </bottom>
        <vertical/>
        <horizontal/>
      </border>
    </dxf>
    <dxf>
      <border diagonalUp="0" diagonalDown="0">
        <left style="hair">
          <color indexed="64"/>
        </left>
        <right/>
        <top style="hair">
          <color indexed="64"/>
        </top>
        <bottom style="hair">
          <color indexed="64"/>
        </bottom>
        <vertical/>
        <horizontal/>
      </border>
    </dxf>
    <dxf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border diagonalUp="0" diagonalDown="0">
        <left style="medium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border outline="0">
        <right style="medium">
          <color rgb="FF000000"/>
        </right>
        <bottom style="medium">
          <color rgb="FF000000"/>
        </bottom>
      </border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b/>
        <i val="0"/>
        <color rgb="FFFF0000"/>
      </font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  <fill>
        <patternFill>
          <fgColor theme="0"/>
          <bgColor rgb="FFFFFF00"/>
        </patternFill>
      </fill>
    </dxf>
    <dxf>
      <font>
        <b/>
        <i val="0"/>
        <color rgb="FFFF0000"/>
      </font>
      <fill>
        <patternFill>
          <bgColor rgb="FF66FF33"/>
        </patternFill>
      </fill>
    </dxf>
    <dxf>
      <font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1"/>
      </font>
      <fill>
        <patternFill>
          <bgColor rgb="FFFFC000"/>
        </patternFill>
      </fill>
    </dxf>
    <dxf>
      <font>
        <color rgb="FF002060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8"/>
        </patternFill>
      </fill>
    </dxf>
    <dxf>
      <font>
        <b/>
        <i val="0"/>
        <color theme="0"/>
      </font>
      <fill>
        <patternFill>
          <bgColor theme="7" tint="-0.24994659260841701"/>
        </patternFill>
      </fill>
    </dxf>
    <dxf>
      <font>
        <b/>
        <i/>
        <color auto="1"/>
      </font>
      <fill>
        <patternFill>
          <bgColor theme="4" tint="0.59996337778862885"/>
        </patternFill>
      </fill>
    </dxf>
    <dxf>
      <fill>
        <patternFill>
          <bgColor theme="0" tint="-4.9989318521683403E-2"/>
        </patternFill>
      </fill>
    </dxf>
    <dxf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medium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  <dxf>
      <border outline="0">
        <left style="medium">
          <color rgb="FF000000"/>
        </left>
        <right style="medium">
          <color rgb="FF000000"/>
        </right>
        <bottom style="medium">
          <color rgb="FF000000"/>
        </bottom>
      </border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/>
        <top style="hair">
          <color indexed="64"/>
        </top>
        <bottom style="hair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border diagonalUp="0" diagonalDown="0">
        <left style="hair">
          <color indexed="64"/>
        </left>
        <right/>
        <top style="hair">
          <color indexed="64"/>
        </top>
        <bottom style="hair">
          <color indexed="64"/>
        </bottom>
        <vertical/>
        <horizontal/>
      </border>
    </dxf>
    <dxf>
      <border diagonalUp="0" diagonalDown="0">
        <left style="hair">
          <color indexed="64"/>
        </left>
        <right/>
        <top style="hair">
          <color indexed="64"/>
        </top>
        <bottom style="hair">
          <color indexed="64"/>
        </bottom>
        <vertical/>
        <horizontal/>
      </border>
    </dxf>
    <dxf>
      <border diagonalUp="0" diagonalDown="0">
        <left style="hair">
          <color indexed="64"/>
        </left>
        <right/>
        <top style="hair">
          <color indexed="64"/>
        </top>
        <bottom style="hair">
          <color indexed="64"/>
        </bottom>
        <vertical/>
        <horizontal/>
      </border>
    </dxf>
    <dxf>
      <border diagonalUp="0" diagonalDown="0">
        <left/>
        <right/>
        <top style="hair">
          <color indexed="64"/>
        </top>
        <bottom style="hair">
          <color indexed="64"/>
        </bottom>
        <vertical/>
        <horizontal/>
      </border>
    </dxf>
    <dxf>
      <border diagonalUp="0" diagonalDown="0">
        <left style="hair">
          <color indexed="64"/>
        </left>
        <right style="medium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border diagonalUp="0" diagonalDown="0">
        <left style="hair">
          <color indexed="64"/>
        </left>
        <right/>
        <top style="hair">
          <color indexed="64"/>
        </top>
        <bottom style="hair">
          <color indexed="64"/>
        </bottom>
        <vertical/>
        <horizontal/>
      </border>
    </dxf>
    <dxf>
      <border diagonalUp="0" diagonalDown="0">
        <left style="hair">
          <color indexed="64"/>
        </left>
        <right/>
        <top style="hair">
          <color indexed="64"/>
        </top>
        <bottom style="hair">
          <color indexed="64"/>
        </bottom>
        <vertical/>
        <horizontal/>
      </border>
    </dxf>
    <dxf>
      <border diagonalUp="0" diagonalDown="0">
        <left style="medium">
          <color indexed="64"/>
        </left>
        <right/>
        <top style="hair">
          <color indexed="64"/>
        </top>
        <bottom style="hair">
          <color indexed="64"/>
        </bottom>
        <vertical/>
        <horizontal/>
      </border>
    </dxf>
    <dxf>
      <border diagonalUp="0" diagonalDown="0">
        <left style="hair">
          <color indexed="64"/>
        </left>
        <right/>
        <top style="hair">
          <color indexed="64"/>
        </top>
        <bottom style="hair">
          <color indexed="64"/>
        </bottom>
        <vertical/>
        <horizontal/>
      </border>
    </dxf>
    <dxf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border diagonalUp="0" diagonalDown="0">
        <left style="medium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border outline="0">
        <right style="medium">
          <color rgb="FF000000"/>
        </right>
        <bottom style="medium">
          <color rgb="FF000000"/>
        </bottom>
      </border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b/>
        <i val="0"/>
        <color rgb="FFFF0000"/>
      </font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  <fill>
        <patternFill>
          <fgColor theme="0"/>
          <bgColor rgb="FFFFFF00"/>
        </patternFill>
      </fill>
    </dxf>
    <dxf>
      <font>
        <b/>
        <i val="0"/>
        <color rgb="FFFF0000"/>
      </font>
      <fill>
        <patternFill>
          <bgColor rgb="FF66FF33"/>
        </patternFill>
      </fill>
    </dxf>
    <dxf>
      <font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1"/>
      </font>
      <fill>
        <patternFill>
          <bgColor rgb="FFFFC000"/>
        </patternFill>
      </fill>
    </dxf>
    <dxf>
      <font>
        <color rgb="FF002060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8"/>
        </patternFill>
      </fill>
    </dxf>
    <dxf>
      <font>
        <b/>
        <i val="0"/>
        <color theme="0"/>
      </font>
      <fill>
        <patternFill>
          <bgColor theme="7" tint="-0.24994659260841701"/>
        </patternFill>
      </fill>
    </dxf>
    <dxf>
      <font>
        <b/>
        <i/>
        <color auto="1"/>
      </font>
      <fill>
        <patternFill>
          <bgColor theme="4" tint="0.59996337778862885"/>
        </patternFill>
      </fill>
    </dxf>
    <dxf>
      <fill>
        <patternFill>
          <bgColor theme="0" tint="-4.9989318521683403E-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Copie%20de%20TEST_NEW_PLAN_FY20_STEF_V2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MARSEILLE_FAR_FY19%20(2)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ata"/>
      <sheetName val="mois test (3)"/>
      <sheetName val="mois test (2)"/>
      <sheetName val="mois test"/>
      <sheetName val="Feuil6"/>
      <sheetName val="Feuil5"/>
      <sheetName val="Feuil4"/>
      <sheetName val="Feuil3"/>
      <sheetName val="to do"/>
    </sheetNames>
    <sheetDataSet>
      <sheetData sheetId="0">
        <row r="6">
          <cell r="B6" t="str">
            <v>ABOUDOU</v>
          </cell>
          <cell r="C6" t="str">
            <v>nadjime</v>
          </cell>
          <cell r="D6" t="str">
            <v>cdi</v>
          </cell>
          <cell r="F6" t="str">
            <v>caces</v>
          </cell>
        </row>
        <row r="7">
          <cell r="B7" t="str">
            <v>agathe</v>
          </cell>
          <cell r="C7" t="str">
            <v>stéphane</v>
          </cell>
          <cell r="D7" t="str">
            <v>cdi</v>
          </cell>
          <cell r="F7" t="str">
            <v>caces</v>
          </cell>
        </row>
        <row r="8">
          <cell r="B8" t="str">
            <v>bélénus</v>
          </cell>
          <cell r="C8" t="str">
            <v>antony</v>
          </cell>
          <cell r="D8" t="str">
            <v>cdi</v>
          </cell>
          <cell r="F8" t="str">
            <v>caces</v>
          </cell>
        </row>
        <row r="9">
          <cell r="B9" t="str">
            <v>ben salem</v>
          </cell>
          <cell r="C9" t="str">
            <v>samy</v>
          </cell>
          <cell r="D9" t="str">
            <v>cdi</v>
          </cell>
          <cell r="F9" t="str">
            <v>caces</v>
          </cell>
        </row>
        <row r="10">
          <cell r="B10" t="str">
            <v>ben el hamel</v>
          </cell>
          <cell r="C10" t="str">
            <v>nourhaine</v>
          </cell>
          <cell r="D10" t="str">
            <v>cdi</v>
          </cell>
          <cell r="F10" t="str">
            <v>caces</v>
          </cell>
        </row>
        <row r="11">
          <cell r="B11" t="str">
            <v>cocchia</v>
          </cell>
          <cell r="C11" t="str">
            <v>sarah</v>
          </cell>
          <cell r="D11" t="str">
            <v>cdi</v>
          </cell>
          <cell r="F11" t="str">
            <v>caces</v>
          </cell>
        </row>
        <row r="12">
          <cell r="B12" t="str">
            <v>canal</v>
          </cell>
          <cell r="C12" t="str">
            <v>ludovic</v>
          </cell>
          <cell r="D12" t="str">
            <v>cdi</v>
          </cell>
          <cell r="F12" t="str">
            <v>caces</v>
          </cell>
        </row>
        <row r="13">
          <cell r="B13" t="str">
            <v>gheriby</v>
          </cell>
          <cell r="C13" t="str">
            <v>kevin</v>
          </cell>
          <cell r="D13" t="str">
            <v>cdi</v>
          </cell>
          <cell r="F13" t="str">
            <v>caces</v>
          </cell>
        </row>
        <row r="14">
          <cell r="B14" t="str">
            <v>guidiou</v>
          </cell>
          <cell r="C14" t="str">
            <v>cissé</v>
          </cell>
          <cell r="D14" t="str">
            <v>cdi</v>
          </cell>
          <cell r="F14" t="str">
            <v>caces</v>
          </cell>
        </row>
        <row r="15">
          <cell r="B15" t="str">
            <v>guiou</v>
          </cell>
          <cell r="C15" t="str">
            <v>Alexandre</v>
          </cell>
          <cell r="D15" t="str">
            <v>cdi</v>
          </cell>
          <cell r="F15" t="str">
            <v>caces</v>
          </cell>
        </row>
        <row r="16">
          <cell r="B16" t="str">
            <v>kebaily</v>
          </cell>
          <cell r="C16" t="str">
            <v>hakim</v>
          </cell>
          <cell r="D16" t="str">
            <v>cdi</v>
          </cell>
          <cell r="F16" t="str">
            <v>caces</v>
          </cell>
        </row>
        <row r="17">
          <cell r="B17" t="str">
            <v>graoui</v>
          </cell>
          <cell r="C17" t="str">
            <v>nizar</v>
          </cell>
          <cell r="D17" t="str">
            <v>cdi</v>
          </cell>
          <cell r="F17" t="str">
            <v>caces</v>
          </cell>
        </row>
        <row r="18">
          <cell r="B18" t="str">
            <v>trimboli</v>
          </cell>
          <cell r="C18" t="str">
            <v>eric</v>
          </cell>
          <cell r="D18" t="str">
            <v>cdi</v>
          </cell>
          <cell r="F18" t="str">
            <v>caces</v>
          </cell>
        </row>
        <row r="19">
          <cell r="B19" t="str">
            <v>grudas</v>
          </cell>
          <cell r="C19" t="str">
            <v>melissa</v>
          </cell>
          <cell r="D19" t="str">
            <v>cdi</v>
          </cell>
          <cell r="F19" t="str">
            <v>caces</v>
          </cell>
        </row>
        <row r="20">
          <cell r="B20" t="str">
            <v>Becker</v>
          </cell>
          <cell r="C20" t="str">
            <v>Eddy</v>
          </cell>
          <cell r="D20" t="str">
            <v>cdi</v>
          </cell>
          <cell r="F20" t="str">
            <v>caces</v>
          </cell>
        </row>
        <row r="21">
          <cell r="B21" t="str">
            <v>ramessur</v>
          </cell>
          <cell r="C21" t="str">
            <v>kavi</v>
          </cell>
          <cell r="D21" t="str">
            <v>cdi</v>
          </cell>
          <cell r="F21" t="str">
            <v>caces</v>
          </cell>
        </row>
        <row r="22">
          <cell r="B22" t="str">
            <v>obazzi</v>
          </cell>
          <cell r="C22" t="str">
            <v>samir</v>
          </cell>
          <cell r="D22" t="str">
            <v>cdi</v>
          </cell>
          <cell r="F22" t="str">
            <v>caces</v>
          </cell>
        </row>
        <row r="23">
          <cell r="B23" t="str">
            <v>sak</v>
          </cell>
          <cell r="C23" t="str">
            <v>david</v>
          </cell>
          <cell r="D23" t="str">
            <v>cdi</v>
          </cell>
          <cell r="F23" t="str">
            <v>caces</v>
          </cell>
        </row>
        <row r="24">
          <cell r="B24" t="str">
            <v>thomas</v>
          </cell>
          <cell r="C24" t="str">
            <v>christophe</v>
          </cell>
          <cell r="D24" t="str">
            <v>cdi</v>
          </cell>
          <cell r="F24" t="str">
            <v>caces</v>
          </cell>
        </row>
        <row r="25">
          <cell r="B25" t="str">
            <v>benfiala</v>
          </cell>
          <cell r="C25" t="str">
            <v>yanis</v>
          </cell>
          <cell r="D25" t="str">
            <v>interim</v>
          </cell>
          <cell r="E25" t="str">
            <v>35h</v>
          </cell>
          <cell r="F25" t="str">
            <v>caces</v>
          </cell>
        </row>
        <row r="26">
          <cell r="B26" t="str">
            <v>tlili</v>
          </cell>
          <cell r="C26" t="str">
            <v>kamel</v>
          </cell>
          <cell r="D26" t="str">
            <v>interim</v>
          </cell>
          <cell r="E26" t="str">
            <v>35h</v>
          </cell>
          <cell r="F26" t="str">
            <v>caces</v>
          </cell>
        </row>
        <row r="27">
          <cell r="B27" t="str">
            <v>marir</v>
          </cell>
          <cell r="C27" t="str">
            <v>mounir</v>
          </cell>
          <cell r="D27" t="str">
            <v>interim</v>
          </cell>
          <cell r="E27" t="str">
            <v>35h</v>
          </cell>
          <cell r="F27" t="str">
            <v>caces</v>
          </cell>
        </row>
        <row r="28">
          <cell r="B28" t="str">
            <v>mchtkarian</v>
          </cell>
          <cell r="C28" t="str">
            <v>hrachik</v>
          </cell>
          <cell r="D28" t="str">
            <v>interim</v>
          </cell>
          <cell r="E28" t="str">
            <v>35h</v>
          </cell>
          <cell r="F28" t="str">
            <v>caces</v>
          </cell>
        </row>
        <row r="29">
          <cell r="B29" t="str">
            <v>frager</v>
          </cell>
          <cell r="C29" t="str">
            <v>mathieu</v>
          </cell>
          <cell r="D29" t="str">
            <v>interim</v>
          </cell>
          <cell r="E29" t="str">
            <v>35h</v>
          </cell>
          <cell r="F29" t="str">
            <v>caces</v>
          </cell>
        </row>
        <row r="30">
          <cell r="B30" t="str">
            <v>ben el hamel</v>
          </cell>
          <cell r="C30" t="str">
            <v>donia</v>
          </cell>
          <cell r="D30" t="str">
            <v>interim</v>
          </cell>
          <cell r="F30" t="str">
            <v>caces</v>
          </cell>
        </row>
        <row r="31">
          <cell r="B31" t="str">
            <v>boutoba</v>
          </cell>
          <cell r="C31" t="str">
            <v>eddy</v>
          </cell>
          <cell r="D31" t="str">
            <v>interim</v>
          </cell>
          <cell r="F31" t="str">
            <v>caces</v>
          </cell>
        </row>
        <row r="32">
          <cell r="B32" t="str">
            <v>mourad</v>
          </cell>
          <cell r="C32" t="str">
            <v>mourad</v>
          </cell>
          <cell r="D32" t="str">
            <v>interim</v>
          </cell>
          <cell r="F32" t="str">
            <v>caces</v>
          </cell>
        </row>
        <row r="33">
          <cell r="B33" t="str">
            <v>ahmed</v>
          </cell>
          <cell r="C33" t="str">
            <v>ahmed</v>
          </cell>
          <cell r="D33" t="str">
            <v>interim</v>
          </cell>
          <cell r="F33" t="str">
            <v>caces</v>
          </cell>
        </row>
        <row r="34">
          <cell r="B34" t="str">
            <v>wannenmacher</v>
          </cell>
          <cell r="C34" t="str">
            <v>laurence</v>
          </cell>
          <cell r="D34" t="str">
            <v>interim</v>
          </cell>
          <cell r="F34" t="str">
            <v>caces</v>
          </cell>
        </row>
        <row r="35">
          <cell r="B35" t="str">
            <v>HAMIDI</v>
          </cell>
          <cell r="C35" t="str">
            <v>Djamel</v>
          </cell>
          <cell r="D35" t="str">
            <v>interim</v>
          </cell>
          <cell r="F35" t="str">
            <v>caces</v>
          </cell>
        </row>
        <row r="36">
          <cell r="B36" t="str">
            <v>wafi</v>
          </cell>
          <cell r="C36" t="str">
            <v>wafi</v>
          </cell>
          <cell r="D36" t="str">
            <v>interim</v>
          </cell>
          <cell r="F36" t="str">
            <v>caces</v>
          </cell>
        </row>
        <row r="37">
          <cell r="B37" t="str">
            <v>FLAMME</v>
          </cell>
          <cell r="C37" t="str">
            <v>david</v>
          </cell>
          <cell r="D37" t="str">
            <v>interim</v>
          </cell>
          <cell r="F37" t="str">
            <v>caces</v>
          </cell>
        </row>
        <row r="38">
          <cell r="B38" t="str">
            <v>picard</v>
          </cell>
          <cell r="C38" t="str">
            <v>romain</v>
          </cell>
          <cell r="D38" t="str">
            <v>interim</v>
          </cell>
          <cell r="F38" t="str">
            <v>caces</v>
          </cell>
        </row>
        <row r="39">
          <cell r="B39" t="str">
            <v>voguie</v>
          </cell>
          <cell r="C39" t="str">
            <v>jocelyn</v>
          </cell>
          <cell r="D39" t="str">
            <v>interim</v>
          </cell>
          <cell r="F39" t="str">
            <v>caces</v>
          </cell>
        </row>
      </sheetData>
      <sheetData sheetId="1"/>
      <sheetData sheetId="2"/>
      <sheetData sheetId="3">
        <row r="3">
          <cell r="B3">
            <v>2020</v>
          </cell>
          <cell r="M3">
            <v>1</v>
          </cell>
        </row>
      </sheetData>
      <sheetData sheetId="4"/>
      <sheetData sheetId="5">
        <row r="2">
          <cell r="A2" t="str">
            <v>rh</v>
          </cell>
        </row>
      </sheetData>
      <sheetData sheetId="6"/>
      <sheetData sheetId="7"/>
      <sheetData sheetId="8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de données"/>
      <sheetName val="jours W"/>
      <sheetName val="Pondération"/>
      <sheetName val="data n-1"/>
      <sheetName val="TCD DATA"/>
      <sheetName val="RECAP FY2019"/>
      <sheetName val="RECAP ABS"/>
      <sheetName val="AVRIL"/>
      <sheetName val="MAI"/>
      <sheetName val="JUIN"/>
      <sheetName val="JUILLET"/>
      <sheetName val="AOUT"/>
      <sheetName val="SEPTEMBRE"/>
      <sheetName val="OCTOBRE"/>
      <sheetName val="NOVEMBRE"/>
      <sheetName val="DECEMBRE"/>
      <sheetName val="JANVIER"/>
      <sheetName val="FEVRIER"/>
      <sheetName val="MARS"/>
      <sheetName val="Feuil5"/>
      <sheetName val="Feuil1"/>
      <sheetName val="Feuil2"/>
    </sheetNames>
    <sheetDataSet>
      <sheetData sheetId="0"/>
      <sheetData sheetId="1"/>
      <sheetData sheetId="2"/>
      <sheetData sheetId="3"/>
      <sheetData sheetId="4"/>
      <sheetData sheetId="5">
        <row r="19">
          <cell r="H19">
            <v>-7.6233152390950257E-2</v>
          </cell>
        </row>
        <row r="20">
          <cell r="H20">
            <v>284.11708858992267</v>
          </cell>
        </row>
        <row r="22">
          <cell r="H22">
            <v>3.9785122216185007E-2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E2FF0BBC-B725-44B6-9A54-0B53A3985B03}" name="Tableau334" displayName="Tableau334" ref="B25:R63" totalsRowShown="0" headerRowDxfId="29" dataDxfId="28" tableBorderDxfId="27">
  <autoFilter ref="B25:R63" xr:uid="{00000000-0009-0000-0100-000003000000}"/>
  <tableColumns count="17">
    <tableColumn id="1" xr3:uid="{15CAB9D9-1069-454D-B6BB-3682DC3CC9B2}" name="Nom" dataDxfId="26"/>
    <tableColumn id="2" xr3:uid="{5E8F43B4-6A2C-453B-981D-88B211042C75}" name="Prénom" dataDxfId="25"/>
    <tableColumn id="3" xr3:uid="{6CB40B69-579C-48C3-841E-6F4BD26674CD}" name="Colonne3" dataDxfId="24"/>
    <tableColumn id="4" xr3:uid="{2B014802-70A4-4F67-9760-9673ED343C03}" name="Colonne4" dataDxfId="23"/>
    <tableColumn id="5" xr3:uid="{6F4B47A5-4DC2-4764-99FC-AA37A59E0C82}" name="rh1" dataDxfId="22"/>
    <tableColumn id="6" xr3:uid="{9B4D11FD-DAA0-46DB-89C5-3AC037BD4D7A}" name="rh2" dataDxfId="21"/>
    <tableColumn id="7" xr3:uid="{5C4043EB-E0C2-4FC7-8E15-06355F3D27F2}" name="rh3" dataDxfId="20"/>
    <tableColumn id="8" xr3:uid="{3BEF167C-C771-42E7-8F6B-19973A86989A}" name="rh4" dataDxfId="19"/>
    <tableColumn id="9" xr3:uid="{AB581232-AA0F-4864-BFA6-70083760E39B}" name="Colonne9" dataDxfId="18"/>
    <tableColumn id="10" xr3:uid="{6D1391A8-7AC6-4F1B-B36F-F7DA0EDA17F0}" name="Colonne10" dataDxfId="17"/>
    <tableColumn id="11" xr3:uid="{5A493A70-6ACD-4788-B481-BAA9F5A8F860}" name="Colonne11" dataDxfId="16"/>
    <tableColumn id="12" xr3:uid="{3119AC22-2A90-4F2B-A428-C5A27E28C283}" name="Colonne12" dataDxfId="15"/>
    <tableColumn id="13" xr3:uid="{E707BBBE-A910-4FB5-9667-9AAEBDD06705}" name="Colonne7" dataDxfId="14"/>
    <tableColumn id="14" xr3:uid="{4DFDF072-B24A-4C57-8C87-32894DDF0CDE}" name="Colonne6" dataDxfId="13"/>
    <tableColumn id="15" xr3:uid="{8AE20524-9749-4068-B620-ED0E51AA2A8C}" name="Colonne5" dataDxfId="12"/>
    <tableColumn id="16" xr3:uid="{3620003F-1382-4313-BD2D-B1A8D87DE2F4}" name="Colonne1" dataDxfId="11"/>
    <tableColumn id="17" xr3:uid="{5791AE2E-3FA5-420D-9291-EE28F7972EB9}" name="Colonne2" dataDxfId="10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2FEF6987-2945-41F4-A041-EAE8348CF79C}" name="Tableau465" displayName="Tableau465" ref="T25:Z63" totalsRowShown="0" headerRowDxfId="9" dataDxfId="8" tableBorderDxfId="7">
  <autoFilter ref="T25:Z63" xr:uid="{00000000-0009-0000-0100-000004000000}"/>
  <tableColumns count="7">
    <tableColumn id="1" xr3:uid="{65073395-3495-4CF9-9638-6DB367586CF5}" name="Colonne1" dataDxfId="6"/>
    <tableColumn id="2" xr3:uid="{19740952-E418-4FAF-9A13-8E86AAF23DA2}" name="Colonne2" dataDxfId="5"/>
    <tableColumn id="3" xr3:uid="{3E038DFB-E812-41D8-B456-FA648DA4AF84}" name="Colonne3" dataDxfId="4"/>
    <tableColumn id="4" xr3:uid="{C7DE7CF9-179F-43A6-B6A5-D10D21F0AE0D}" name="Colonne4" dataDxfId="3"/>
    <tableColumn id="5" xr3:uid="{8EA3B990-F24F-42DA-99AD-38FEE2B9ECF2}" name="Colonne5" dataDxfId="2"/>
    <tableColumn id="6" xr3:uid="{2DD49763-1449-4D5D-99A8-25C8877E9102}" name="Colonne6" dataDxfId="1"/>
    <tableColumn id="7" xr3:uid="{2472AF14-0A33-4DD6-BD29-E098CED865CB}" name="Colonne7" dataDxfId="0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F57355B-9CC0-4B69-813E-A81CEC7B50C6}" name="Tableau33" displayName="Tableau33" ref="B25:R63" totalsRowShown="0" headerRowDxfId="82" dataDxfId="81" tableBorderDxfId="80">
  <autoFilter ref="B25:R63" xr:uid="{00000000-0009-0000-0100-000003000000}"/>
  <tableColumns count="17">
    <tableColumn id="1" xr3:uid="{83D43DAF-73F0-4DDF-8472-99874F67ED04}" name="Nom" dataDxfId="79"/>
    <tableColumn id="2" xr3:uid="{F23AFA4C-ECED-46BA-8D5A-F2E42A6B0FD2}" name="Prénom" dataDxfId="78"/>
    <tableColumn id="3" xr3:uid="{8706AA84-41C4-4EB3-AB75-96D213103DDB}" name="Colonne3" dataDxfId="77"/>
    <tableColumn id="4" xr3:uid="{21DD7E7B-E556-412B-83A7-78A685A3BE4C}" name="Colonne4" dataDxfId="76"/>
    <tableColumn id="5" xr3:uid="{7947063A-8825-43E9-A7F7-929397B8D559}" name="rh1" dataDxfId="75"/>
    <tableColumn id="6" xr3:uid="{CD46C693-2383-47B0-B830-9702AAC50FC9}" name="rh2" dataDxfId="74"/>
    <tableColumn id="7" xr3:uid="{1BB77AF1-2011-48E5-ABC5-B5049BBA4200}" name="rh3" dataDxfId="73"/>
    <tableColumn id="8" xr3:uid="{1D70F4CE-8F18-46BA-81E1-BBC99289AE75}" name="rh4" dataDxfId="72"/>
    <tableColumn id="9" xr3:uid="{DE9D4BBB-A71C-49CE-83C7-A2FEE03B7B69}" name="Colonne9" dataDxfId="71"/>
    <tableColumn id="10" xr3:uid="{692FBC9B-F853-49FA-BE2D-39156E67DEDA}" name="Colonne10" dataDxfId="70"/>
    <tableColumn id="11" xr3:uid="{1CC1A807-2F04-44C4-98D0-61AB87664065}" name="Colonne11" dataDxfId="69"/>
    <tableColumn id="12" xr3:uid="{6B734A71-EF74-4239-AE0F-21FCDF97D9A7}" name="Colonne12" dataDxfId="68"/>
    <tableColumn id="13" xr3:uid="{DB9DCC74-EC78-4C50-86CE-FCB5106A0BD9}" name="Colonne7" dataDxfId="67"/>
    <tableColumn id="14" xr3:uid="{0ECCD241-314B-4236-A3E0-1758B89E3DAC}" name="Colonne6" dataDxfId="66"/>
    <tableColumn id="15" xr3:uid="{B5C65F4A-FDC4-4C2C-A82B-91735A4AFCF5}" name="Colonne5" dataDxfId="65"/>
    <tableColumn id="16" xr3:uid="{89145123-0103-4DF3-9F22-30A7E955E3DA}" name="Colonne1" dataDxfId="64"/>
    <tableColumn id="17" xr3:uid="{AECA9BD1-0659-4712-A2EA-F471506A760A}" name="Colonne2" dataDxfId="63"/>
  </tableColumns>
  <tableStyleInfo name="TableStyleLight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6C4D7CE-B26A-45DF-A2EB-995D38535548}" name="Tableau46" displayName="Tableau46" ref="T25:Z63" totalsRowShown="0" headerRowDxfId="62" dataDxfId="61" tableBorderDxfId="60">
  <autoFilter ref="T25:Z63" xr:uid="{00000000-0009-0000-0100-000004000000}"/>
  <tableColumns count="7">
    <tableColumn id="1" xr3:uid="{452A8E57-72CE-44E3-B904-63CEF965AA60}" name="Colonne1" dataDxfId="59"/>
    <tableColumn id="2" xr3:uid="{A57E3772-AB96-4AF5-AC87-82834904E728}" name="Colonne2" dataDxfId="58"/>
    <tableColumn id="3" xr3:uid="{5C6483EB-0BE2-49BB-BC11-6B1F848634D1}" name="Colonne3" dataDxfId="57"/>
    <tableColumn id="4" xr3:uid="{7734861A-4803-4537-868B-4BEEC55FB34C}" name="Colonne4" dataDxfId="56"/>
    <tableColumn id="5" xr3:uid="{8F070DA6-C674-44D4-BF60-69262096A732}" name="Colonne5" dataDxfId="55"/>
    <tableColumn id="6" xr3:uid="{8AAD55FC-84C2-4030-B92B-FCD1C375C70C}" name="Colonne6" dataDxfId="54"/>
    <tableColumn id="7" xr3:uid="{389D7ABB-B937-4700-9045-58D7BE1BE5FB}" name="Colonne7" dataDxfId="53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D36C7F-8D49-461B-9D06-A0CC748AF0EB}">
  <dimension ref="B1:BQ119"/>
  <sheetViews>
    <sheetView showGridLines="0" topLeftCell="A31" zoomScale="50" zoomScaleNormal="50" workbookViewId="0">
      <pane xSplit="13" topLeftCell="N1" activePane="topRight" state="frozen"/>
      <selection activeCell="A10" sqref="A10"/>
      <selection pane="topRight" activeCell="L5" sqref="L5"/>
    </sheetView>
  </sheetViews>
  <sheetFormatPr baseColWidth="10" defaultRowHeight="15" outlineLevelRow="1" x14ac:dyDescent="0.25"/>
  <cols>
    <col min="1" max="4" width="16.28515625" customWidth="1"/>
    <col min="5" max="5" width="10.28515625" customWidth="1"/>
    <col min="6" max="6" width="12.140625" customWidth="1"/>
    <col min="7" max="7" width="12.42578125" customWidth="1"/>
    <col min="8" max="8" width="12.140625" customWidth="1"/>
    <col min="9" max="10" width="12.42578125" customWidth="1"/>
    <col min="11" max="11" width="13.28515625" customWidth="1"/>
    <col min="12" max="12" width="12.7109375" customWidth="1"/>
    <col min="13" max="13" width="13.28515625" customWidth="1"/>
    <col min="14" max="19" width="18.140625" customWidth="1"/>
    <col min="20" max="27" width="16.28515625" customWidth="1"/>
    <col min="28" max="34" width="10.5703125" customWidth="1"/>
    <col min="35" max="35" width="16.28515625" customWidth="1"/>
    <col min="36" max="42" width="10.5703125" customWidth="1"/>
    <col min="43" max="43" width="16.28515625" customWidth="1"/>
    <col min="44" max="48" width="10.5703125" customWidth="1"/>
    <col min="50" max="50" width="5.140625" customWidth="1"/>
    <col min="51" max="51" width="20.7109375" customWidth="1"/>
    <col min="52" max="52" width="17" bestFit="1" customWidth="1"/>
    <col min="54" max="54" width="23.28515625" customWidth="1"/>
    <col min="57" max="57" width="11.42578125" customWidth="1"/>
    <col min="59" max="59" width="18.140625" customWidth="1"/>
    <col min="60" max="60" width="5.7109375" customWidth="1"/>
    <col min="61" max="61" width="6.7109375" customWidth="1"/>
    <col min="62" max="63" width="19.5703125" customWidth="1"/>
    <col min="64" max="64" width="19.7109375" customWidth="1"/>
    <col min="65" max="65" width="7.85546875" customWidth="1"/>
    <col min="66" max="66" width="6.7109375" customWidth="1"/>
    <col min="67" max="69" width="19" customWidth="1"/>
  </cols>
  <sheetData>
    <row r="1" spans="2:48" ht="39" customHeight="1" x14ac:dyDescent="0.25">
      <c r="B1" s="1" t="str">
        <f>annee &amp; " - " &amp;mois</f>
        <v>2020 - 1</v>
      </c>
      <c r="C1" s="1"/>
      <c r="D1" s="1"/>
      <c r="E1" s="1"/>
      <c r="F1" s="2"/>
      <c r="G1" s="2"/>
      <c r="H1" s="2"/>
      <c r="I1" s="2"/>
      <c r="J1" s="2"/>
      <c r="K1" s="2"/>
      <c r="L1" s="2"/>
    </row>
    <row r="2" spans="2:48" ht="34.5" customHeight="1" x14ac:dyDescent="0.25">
      <c r="N2" s="3">
        <f>DATE(annee,mois,1)</f>
        <v>43831</v>
      </c>
      <c r="O2" s="4">
        <f>N2+1</f>
        <v>43832</v>
      </c>
      <c r="P2" s="4">
        <f t="shared" ref="P2:AV2" si="0">O2+1</f>
        <v>43833</v>
      </c>
      <c r="Q2" s="4">
        <f t="shared" si="0"/>
        <v>43834</v>
      </c>
      <c r="R2" s="4">
        <f>Q2+1</f>
        <v>43835</v>
      </c>
      <c r="S2" s="5" t="s">
        <v>0</v>
      </c>
      <c r="T2" s="4">
        <f>R2+1</f>
        <v>43836</v>
      </c>
      <c r="U2" s="4">
        <f t="shared" si="0"/>
        <v>43837</v>
      </c>
      <c r="V2" s="4">
        <f t="shared" si="0"/>
        <v>43838</v>
      </c>
      <c r="W2" s="4">
        <f t="shared" si="0"/>
        <v>43839</v>
      </c>
      <c r="X2" s="4">
        <f t="shared" si="0"/>
        <v>43840</v>
      </c>
      <c r="Y2" s="4">
        <f t="shared" si="0"/>
        <v>43841</v>
      </c>
      <c r="Z2" s="4">
        <f t="shared" si="0"/>
        <v>43842</v>
      </c>
      <c r="AA2" s="5" t="s">
        <v>0</v>
      </c>
      <c r="AB2" s="4">
        <f>Z2+1</f>
        <v>43843</v>
      </c>
      <c r="AC2" s="4">
        <f t="shared" si="0"/>
        <v>43844</v>
      </c>
      <c r="AD2" s="4">
        <f t="shared" si="0"/>
        <v>43845</v>
      </c>
      <c r="AE2" s="4">
        <f t="shared" si="0"/>
        <v>43846</v>
      </c>
      <c r="AF2" s="4">
        <f t="shared" si="0"/>
        <v>43847</v>
      </c>
      <c r="AG2" s="4">
        <f t="shared" si="0"/>
        <v>43848</v>
      </c>
      <c r="AH2" s="4">
        <f t="shared" si="0"/>
        <v>43849</v>
      </c>
      <c r="AI2" s="5" t="s">
        <v>0</v>
      </c>
      <c r="AJ2" s="4">
        <f>AH2+1</f>
        <v>43850</v>
      </c>
      <c r="AK2" s="4">
        <f t="shared" si="0"/>
        <v>43851</v>
      </c>
      <c r="AL2" s="4">
        <f t="shared" si="0"/>
        <v>43852</v>
      </c>
      <c r="AM2" s="4">
        <f t="shared" si="0"/>
        <v>43853</v>
      </c>
      <c r="AN2" s="4">
        <f t="shared" si="0"/>
        <v>43854</v>
      </c>
      <c r="AO2" s="4">
        <f t="shared" si="0"/>
        <v>43855</v>
      </c>
      <c r="AP2" s="4">
        <f t="shared" si="0"/>
        <v>43856</v>
      </c>
      <c r="AQ2" s="5" t="s">
        <v>0</v>
      </c>
      <c r="AR2" s="4">
        <f>AP2+1</f>
        <v>43857</v>
      </c>
      <c r="AS2" s="4">
        <f t="shared" si="0"/>
        <v>43858</v>
      </c>
      <c r="AT2" s="4">
        <f t="shared" si="0"/>
        <v>43859</v>
      </c>
      <c r="AU2" s="4">
        <f t="shared" si="0"/>
        <v>43860</v>
      </c>
      <c r="AV2" s="4">
        <f t="shared" si="0"/>
        <v>43861</v>
      </c>
    </row>
    <row r="3" spans="2:48" ht="62.25" customHeight="1" outlineLevel="1" x14ac:dyDescent="0.35">
      <c r="B3" s="6">
        <v>2020</v>
      </c>
      <c r="M3" s="6">
        <v>1</v>
      </c>
      <c r="N3" s="7">
        <f>WEEKDAY(N4,2)</f>
        <v>3</v>
      </c>
      <c r="O3" s="7">
        <f t="shared" ref="O3:AV3" si="1">WEEKDAY(O4,2)</f>
        <v>4</v>
      </c>
      <c r="P3" s="7">
        <f t="shared" si="1"/>
        <v>5</v>
      </c>
      <c r="Q3" s="7">
        <f t="shared" si="1"/>
        <v>6</v>
      </c>
      <c r="R3" s="7">
        <f t="shared" si="1"/>
        <v>7</v>
      </c>
      <c r="S3" s="7"/>
      <c r="T3" s="7">
        <f t="shared" si="1"/>
        <v>1</v>
      </c>
      <c r="U3" s="7">
        <f t="shared" si="1"/>
        <v>2</v>
      </c>
      <c r="V3" s="7">
        <f t="shared" si="1"/>
        <v>3</v>
      </c>
      <c r="W3" s="7">
        <f t="shared" si="1"/>
        <v>4</v>
      </c>
      <c r="X3" s="7">
        <f t="shared" si="1"/>
        <v>5</v>
      </c>
      <c r="Y3" s="7">
        <f t="shared" si="1"/>
        <v>6</v>
      </c>
      <c r="Z3" s="7">
        <f t="shared" si="1"/>
        <v>7</v>
      </c>
      <c r="AA3" s="7"/>
      <c r="AB3" s="7">
        <f t="shared" si="1"/>
        <v>1</v>
      </c>
      <c r="AC3" s="7">
        <f t="shared" si="1"/>
        <v>2</v>
      </c>
      <c r="AD3" s="7">
        <f t="shared" si="1"/>
        <v>3</v>
      </c>
      <c r="AE3" s="7">
        <f t="shared" si="1"/>
        <v>4</v>
      </c>
      <c r="AF3" s="7">
        <f t="shared" si="1"/>
        <v>5</v>
      </c>
      <c r="AG3" s="7">
        <f t="shared" si="1"/>
        <v>6</v>
      </c>
      <c r="AH3" s="7">
        <f t="shared" si="1"/>
        <v>7</v>
      </c>
      <c r="AI3" s="7"/>
      <c r="AJ3" s="7">
        <f t="shared" si="1"/>
        <v>1</v>
      </c>
      <c r="AK3" s="7">
        <f t="shared" si="1"/>
        <v>2</v>
      </c>
      <c r="AL3" s="7">
        <f t="shared" si="1"/>
        <v>3</v>
      </c>
      <c r="AM3" s="7">
        <f t="shared" si="1"/>
        <v>4</v>
      </c>
      <c r="AN3" s="7">
        <f t="shared" si="1"/>
        <v>5</v>
      </c>
      <c r="AO3" s="7">
        <f t="shared" si="1"/>
        <v>6</v>
      </c>
      <c r="AP3" s="7">
        <f t="shared" si="1"/>
        <v>7</v>
      </c>
      <c r="AQ3" s="7"/>
      <c r="AR3" s="7">
        <f t="shared" si="1"/>
        <v>1</v>
      </c>
      <c r="AS3" s="7">
        <f t="shared" si="1"/>
        <v>2</v>
      </c>
      <c r="AT3" s="7">
        <f t="shared" si="1"/>
        <v>3</v>
      </c>
      <c r="AU3" s="7">
        <f t="shared" si="1"/>
        <v>4</v>
      </c>
      <c r="AV3" s="7">
        <f t="shared" si="1"/>
        <v>5</v>
      </c>
    </row>
    <row r="4" spans="2:48" ht="97.5" customHeight="1" outlineLevel="1" x14ac:dyDescent="0.25">
      <c r="N4" s="8">
        <f>DATE($B$3,$M$3,1)</f>
        <v>43831</v>
      </c>
      <c r="O4" s="9">
        <f>+N4+1</f>
        <v>43832</v>
      </c>
      <c r="P4" s="9">
        <f t="shared" ref="P4:AU4" si="2">+O4+1</f>
        <v>43833</v>
      </c>
      <c r="Q4" s="9">
        <f t="shared" si="2"/>
        <v>43834</v>
      </c>
      <c r="R4" s="9">
        <f>+Q4+1</f>
        <v>43835</v>
      </c>
      <c r="S4" s="9"/>
      <c r="T4" s="9">
        <f>+R4+1</f>
        <v>43836</v>
      </c>
      <c r="U4" s="9">
        <f t="shared" si="2"/>
        <v>43837</v>
      </c>
      <c r="V4" s="9">
        <f t="shared" si="2"/>
        <v>43838</v>
      </c>
      <c r="W4" s="9">
        <f t="shared" si="2"/>
        <v>43839</v>
      </c>
      <c r="X4" s="9">
        <f t="shared" si="2"/>
        <v>43840</v>
      </c>
      <c r="Y4" s="9">
        <f t="shared" si="2"/>
        <v>43841</v>
      </c>
      <c r="Z4" s="9">
        <f t="shared" si="2"/>
        <v>43842</v>
      </c>
      <c r="AA4" s="9"/>
      <c r="AB4" s="9">
        <f>+Z4+1</f>
        <v>43843</v>
      </c>
      <c r="AC4" s="9">
        <f t="shared" si="2"/>
        <v>43844</v>
      </c>
      <c r="AD4" s="9">
        <f t="shared" si="2"/>
        <v>43845</v>
      </c>
      <c r="AE4" s="9">
        <f t="shared" si="2"/>
        <v>43846</v>
      </c>
      <c r="AF4" s="9">
        <f t="shared" si="2"/>
        <v>43847</v>
      </c>
      <c r="AG4" s="9">
        <f t="shared" si="2"/>
        <v>43848</v>
      </c>
      <c r="AH4" s="9">
        <f t="shared" si="2"/>
        <v>43849</v>
      </c>
      <c r="AI4" s="9"/>
      <c r="AJ4" s="9">
        <f>+AH4+1</f>
        <v>43850</v>
      </c>
      <c r="AK4" s="9">
        <f t="shared" si="2"/>
        <v>43851</v>
      </c>
      <c r="AL4" s="9">
        <f t="shared" si="2"/>
        <v>43852</v>
      </c>
      <c r="AM4" s="9">
        <f t="shared" si="2"/>
        <v>43853</v>
      </c>
      <c r="AN4" s="9">
        <f t="shared" si="2"/>
        <v>43854</v>
      </c>
      <c r="AO4" s="9">
        <f t="shared" si="2"/>
        <v>43855</v>
      </c>
      <c r="AP4" s="9">
        <f t="shared" si="2"/>
        <v>43856</v>
      </c>
      <c r="AQ4" s="9"/>
      <c r="AR4" s="9">
        <f>+AP4+1</f>
        <v>43857</v>
      </c>
      <c r="AS4" s="9">
        <f>+AR4+1</f>
        <v>43858</v>
      </c>
      <c r="AT4" s="9">
        <f t="shared" si="2"/>
        <v>43859</v>
      </c>
      <c r="AU4" s="9">
        <f t="shared" si="2"/>
        <v>43860</v>
      </c>
      <c r="AV4" s="9">
        <f>+AU4+1</f>
        <v>43861</v>
      </c>
    </row>
    <row r="5" spans="2:48" ht="62.25" customHeight="1" outlineLevel="1" x14ac:dyDescent="0.35">
      <c r="N5" s="7"/>
      <c r="O5" s="7"/>
      <c r="P5" s="7"/>
      <c r="Q5" s="7"/>
      <c r="R5" s="7"/>
      <c r="S5" s="7"/>
      <c r="T5" s="7"/>
      <c r="U5" s="7"/>
      <c r="V5" s="7"/>
      <c r="W5" s="7"/>
      <c r="X5" s="7"/>
      <c r="Y5" s="7"/>
      <c r="Z5" s="7"/>
      <c r="AA5" s="7"/>
      <c r="AB5" s="7"/>
      <c r="AC5" s="7"/>
      <c r="AD5" s="7"/>
      <c r="AE5" s="7"/>
      <c r="AF5" s="7"/>
      <c r="AG5" s="7"/>
      <c r="AH5" s="7"/>
      <c r="AI5" s="7"/>
      <c r="AJ5" s="7"/>
      <c r="AK5" s="7"/>
      <c r="AL5" s="7"/>
      <c r="AM5" s="7"/>
      <c r="AN5" s="7"/>
      <c r="AO5" s="7"/>
      <c r="AP5" s="7"/>
      <c r="AQ5" s="7"/>
      <c r="AR5" s="7"/>
      <c r="AS5" s="7"/>
      <c r="AT5" s="7"/>
      <c r="AU5" s="7"/>
      <c r="AV5" s="7"/>
    </row>
    <row r="6" spans="2:48" ht="62.25" customHeight="1" outlineLevel="1" x14ac:dyDescent="0.35"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2:48" ht="33" customHeight="1" thickBot="1" x14ac:dyDescent="0.3">
      <c r="N7" s="2">
        <f>+DAY(N4)</f>
        <v>1</v>
      </c>
      <c r="O7" s="2">
        <f>+DAY(O4)</f>
        <v>2</v>
      </c>
      <c r="P7" s="2">
        <f t="shared" ref="P7:AV7" si="3">+DAY(P4)</f>
        <v>3</v>
      </c>
      <c r="Q7" s="2">
        <f t="shared" si="3"/>
        <v>4</v>
      </c>
      <c r="R7" s="2">
        <f t="shared" si="3"/>
        <v>5</v>
      </c>
      <c r="S7" s="2"/>
      <c r="T7" s="2">
        <f t="shared" si="3"/>
        <v>6</v>
      </c>
      <c r="U7" s="2">
        <f t="shared" si="3"/>
        <v>7</v>
      </c>
      <c r="V7" s="2">
        <f t="shared" si="3"/>
        <v>8</v>
      </c>
      <c r="W7" s="2">
        <f t="shared" si="3"/>
        <v>9</v>
      </c>
      <c r="X7" s="2">
        <f t="shared" si="3"/>
        <v>10</v>
      </c>
      <c r="Y7" s="2">
        <f t="shared" si="3"/>
        <v>11</v>
      </c>
      <c r="Z7" s="2">
        <f t="shared" si="3"/>
        <v>12</v>
      </c>
      <c r="AA7" s="2"/>
      <c r="AB7" s="2">
        <f t="shared" si="3"/>
        <v>13</v>
      </c>
      <c r="AC7" s="2">
        <f t="shared" si="3"/>
        <v>14</v>
      </c>
      <c r="AD7" s="2">
        <f t="shared" si="3"/>
        <v>15</v>
      </c>
      <c r="AE7" s="2">
        <f t="shared" si="3"/>
        <v>16</v>
      </c>
      <c r="AF7" s="2">
        <f t="shared" si="3"/>
        <v>17</v>
      </c>
      <c r="AG7" s="2">
        <f t="shared" si="3"/>
        <v>18</v>
      </c>
      <c r="AH7" s="2">
        <f t="shared" si="3"/>
        <v>19</v>
      </c>
      <c r="AI7" s="10"/>
      <c r="AJ7" s="2">
        <f t="shared" si="3"/>
        <v>20</v>
      </c>
      <c r="AK7" s="2">
        <f t="shared" si="3"/>
        <v>21</v>
      </c>
      <c r="AL7" s="2">
        <f t="shared" si="3"/>
        <v>22</v>
      </c>
      <c r="AM7" s="2">
        <f t="shared" si="3"/>
        <v>23</v>
      </c>
      <c r="AN7" s="2">
        <f t="shared" si="3"/>
        <v>24</v>
      </c>
      <c r="AO7" s="2">
        <f t="shared" si="3"/>
        <v>25</v>
      </c>
      <c r="AP7" s="2">
        <f t="shared" si="3"/>
        <v>26</v>
      </c>
      <c r="AQ7" s="10"/>
      <c r="AR7" s="2">
        <f t="shared" si="3"/>
        <v>27</v>
      </c>
      <c r="AS7" s="2">
        <f t="shared" si="3"/>
        <v>28</v>
      </c>
      <c r="AT7" s="2">
        <f t="shared" si="3"/>
        <v>29</v>
      </c>
      <c r="AU7" s="2">
        <f t="shared" si="3"/>
        <v>30</v>
      </c>
      <c r="AV7" s="2">
        <f t="shared" si="3"/>
        <v>31</v>
      </c>
    </row>
    <row r="8" spans="2:48" ht="26.25" customHeight="1" x14ac:dyDescent="0.25">
      <c r="N8" s="11" t="s">
        <v>1</v>
      </c>
      <c r="O8" s="11"/>
      <c r="P8" s="11"/>
      <c r="Q8" s="11"/>
      <c r="R8" s="11"/>
      <c r="S8" s="12"/>
      <c r="T8" s="11" t="s">
        <v>2</v>
      </c>
      <c r="U8" s="11"/>
      <c r="V8" s="11"/>
      <c r="W8" s="11"/>
      <c r="X8" s="11"/>
      <c r="Y8" s="11"/>
      <c r="Z8" s="11"/>
      <c r="AA8" s="12"/>
      <c r="AB8" s="11" t="s">
        <v>3</v>
      </c>
      <c r="AC8" s="11"/>
      <c r="AD8" s="11"/>
      <c r="AE8" s="11"/>
      <c r="AF8" s="11"/>
      <c r="AG8" s="11"/>
      <c r="AH8" s="11"/>
      <c r="AI8" s="12"/>
      <c r="AJ8" s="11" t="s">
        <v>4</v>
      </c>
      <c r="AK8" s="11"/>
      <c r="AL8" s="11"/>
      <c r="AM8" s="11"/>
      <c r="AN8" s="11"/>
      <c r="AO8" s="11"/>
      <c r="AP8" s="11"/>
      <c r="AQ8" s="12"/>
      <c r="AR8" s="13"/>
      <c r="AS8" s="13"/>
      <c r="AT8" s="13"/>
      <c r="AU8" s="13"/>
      <c r="AV8" s="14"/>
    </row>
    <row r="9" spans="2:48" ht="26.25" customHeight="1" x14ac:dyDescent="0.25">
      <c r="B9" s="15" t="s">
        <v>5</v>
      </c>
      <c r="C9" s="16"/>
      <c r="D9" s="16"/>
      <c r="E9" s="16"/>
      <c r="F9" s="16"/>
      <c r="G9" s="16"/>
      <c r="H9" s="16"/>
      <c r="I9" s="16"/>
      <c r="J9" s="16"/>
      <c r="K9" s="16"/>
      <c r="L9" s="16"/>
      <c r="M9" s="16"/>
      <c r="N9" s="17">
        <v>10000</v>
      </c>
      <c r="O9" s="17">
        <v>2000</v>
      </c>
      <c r="P9" s="17">
        <v>3000</v>
      </c>
      <c r="Q9" s="17"/>
      <c r="R9" s="17"/>
      <c r="S9" s="10">
        <f>+SUM(N9:R9)</f>
        <v>15000</v>
      </c>
      <c r="T9" s="17"/>
      <c r="U9" s="17"/>
      <c r="V9" s="17"/>
      <c r="W9" s="17"/>
      <c r="X9" s="17"/>
      <c r="Y9" s="17"/>
      <c r="Z9" s="17"/>
      <c r="AA9" s="10">
        <f>+SUM(T9:Z9)</f>
        <v>0</v>
      </c>
      <c r="AB9" s="17"/>
      <c r="AC9" s="17"/>
      <c r="AD9" s="17"/>
      <c r="AE9" s="17"/>
      <c r="AF9" s="17"/>
      <c r="AG9" s="17"/>
      <c r="AH9" s="17"/>
      <c r="AI9" s="10">
        <f>+SUM(AB9:AH9)</f>
        <v>0</v>
      </c>
      <c r="AJ9" s="17"/>
      <c r="AK9" s="17"/>
      <c r="AL9" s="17"/>
      <c r="AM9" s="17"/>
      <c r="AN9" s="17"/>
      <c r="AO9" s="17"/>
      <c r="AP9" s="17"/>
      <c r="AQ9" s="10">
        <f>+SUM(AJ9:AP9)</f>
        <v>0</v>
      </c>
      <c r="AR9" s="17"/>
      <c r="AS9" s="17"/>
      <c r="AT9" s="17"/>
      <c r="AU9" s="17"/>
      <c r="AV9" s="18"/>
    </row>
    <row r="10" spans="2:48" ht="26.25" customHeight="1" x14ac:dyDescent="0.25">
      <c r="B10" s="15" t="s">
        <v>6</v>
      </c>
      <c r="C10" s="16"/>
      <c r="D10" s="16"/>
      <c r="E10" s="16"/>
      <c r="F10" s="16"/>
      <c r="G10" s="16"/>
      <c r="H10" s="16"/>
      <c r="I10" s="16"/>
      <c r="J10" s="16"/>
      <c r="K10" s="16"/>
      <c r="L10" s="16"/>
      <c r="M10" s="16"/>
      <c r="N10" s="17">
        <v>9800</v>
      </c>
      <c r="O10" s="17"/>
      <c r="P10" s="17"/>
      <c r="Q10" s="17"/>
      <c r="R10" s="17"/>
      <c r="S10" s="10"/>
      <c r="T10" s="17"/>
      <c r="U10" s="17"/>
      <c r="V10" s="17"/>
      <c r="W10" s="17"/>
      <c r="X10" s="17"/>
      <c r="Y10" s="17"/>
      <c r="Z10" s="17"/>
      <c r="AA10" s="10"/>
      <c r="AB10" s="17"/>
      <c r="AC10" s="17"/>
      <c r="AD10" s="17"/>
      <c r="AE10" s="17"/>
      <c r="AF10" s="17"/>
      <c r="AG10" s="17"/>
      <c r="AH10" s="17"/>
      <c r="AI10" s="10"/>
      <c r="AJ10" s="17"/>
      <c r="AK10" s="17"/>
      <c r="AL10" s="17"/>
      <c r="AM10" s="17"/>
      <c r="AN10" s="17"/>
      <c r="AO10" s="17"/>
      <c r="AP10" s="17"/>
      <c r="AQ10" s="10"/>
      <c r="AR10" s="17"/>
      <c r="AS10" s="17"/>
      <c r="AT10" s="17"/>
      <c r="AU10" s="17"/>
      <c r="AV10" s="18"/>
    </row>
    <row r="11" spans="2:48" ht="26.25" customHeight="1" outlineLevel="1" x14ac:dyDescent="0.25">
      <c r="B11" s="16" t="s">
        <v>7</v>
      </c>
      <c r="C11" s="16"/>
      <c r="D11" s="16"/>
      <c r="E11" s="16"/>
      <c r="F11" s="16"/>
      <c r="G11" s="16"/>
      <c r="H11" s="16"/>
      <c r="I11" s="16"/>
      <c r="J11" s="16"/>
      <c r="K11" s="16"/>
      <c r="L11" s="16"/>
      <c r="M11" s="16"/>
      <c r="N11" s="17"/>
      <c r="O11" s="17"/>
      <c r="P11" s="17"/>
      <c r="Q11" s="17"/>
      <c r="R11" s="17"/>
      <c r="S11" s="10"/>
      <c r="T11" s="17"/>
      <c r="U11" s="17"/>
      <c r="V11" s="17"/>
      <c r="W11" s="17"/>
      <c r="X11" s="17"/>
      <c r="Y11" s="17"/>
      <c r="Z11" s="17"/>
      <c r="AA11" s="10"/>
      <c r="AB11" s="17"/>
      <c r="AC11" s="17"/>
      <c r="AD11" s="17"/>
      <c r="AE11" s="17"/>
      <c r="AF11" s="17"/>
      <c r="AG11" s="17"/>
      <c r="AH11" s="17"/>
      <c r="AI11" s="10"/>
      <c r="AJ11" s="17"/>
      <c r="AK11" s="17"/>
      <c r="AL11" s="17"/>
      <c r="AM11" s="17"/>
      <c r="AN11" s="17"/>
      <c r="AO11" s="17"/>
      <c r="AP11" s="17"/>
      <c r="AQ11" s="10"/>
      <c r="AR11" s="17"/>
      <c r="AS11" s="17"/>
      <c r="AT11" s="17"/>
      <c r="AU11" s="17"/>
      <c r="AV11" s="18"/>
    </row>
    <row r="12" spans="2:48" ht="26.25" customHeight="1" outlineLevel="1" x14ac:dyDescent="0.25">
      <c r="B12" s="16" t="s">
        <v>8</v>
      </c>
      <c r="C12" s="16"/>
      <c r="D12" s="16"/>
      <c r="E12" s="16"/>
      <c r="F12" s="16"/>
      <c r="G12" s="16"/>
      <c r="H12" s="16"/>
      <c r="I12" s="16"/>
      <c r="J12" s="16"/>
      <c r="K12" s="16"/>
      <c r="L12" s="16"/>
      <c r="M12" s="16"/>
      <c r="N12" s="17"/>
      <c r="O12" s="17"/>
      <c r="P12" s="17"/>
      <c r="Q12" s="17"/>
      <c r="R12" s="17"/>
      <c r="S12" s="10"/>
      <c r="T12" s="17"/>
      <c r="U12" s="17"/>
      <c r="V12" s="17"/>
      <c r="W12" s="17"/>
      <c r="X12" s="17"/>
      <c r="Y12" s="17"/>
      <c r="Z12" s="17"/>
      <c r="AA12" s="10"/>
      <c r="AB12" s="17"/>
      <c r="AC12" s="17"/>
      <c r="AD12" s="17"/>
      <c r="AE12" s="17"/>
      <c r="AF12" s="17"/>
      <c r="AG12" s="17"/>
      <c r="AH12" s="17"/>
      <c r="AI12" s="10"/>
      <c r="AJ12" s="17"/>
      <c r="AK12" s="17"/>
      <c r="AL12" s="17"/>
      <c r="AM12" s="17"/>
      <c r="AN12" s="17"/>
      <c r="AO12" s="17"/>
      <c r="AP12" s="17"/>
      <c r="AQ12" s="10"/>
      <c r="AR12" s="17"/>
      <c r="AS12" s="17"/>
      <c r="AT12" s="17"/>
      <c r="AU12" s="17"/>
      <c r="AV12" s="18"/>
    </row>
    <row r="13" spans="2:48" ht="26.25" customHeight="1" x14ac:dyDescent="0.25">
      <c r="B13" s="19" t="s">
        <v>9</v>
      </c>
      <c r="C13" s="16"/>
      <c r="D13" s="16"/>
      <c r="E13" s="16"/>
      <c r="F13" s="16"/>
      <c r="G13" s="16"/>
      <c r="H13" s="16"/>
      <c r="I13" s="16"/>
      <c r="J13" s="16"/>
      <c r="K13" s="16"/>
      <c r="L13" s="16"/>
      <c r="M13" s="16"/>
      <c r="N13" s="17"/>
      <c r="O13" s="17"/>
      <c r="P13" s="17"/>
      <c r="Q13" s="17"/>
      <c r="R13" s="17"/>
      <c r="S13" s="10"/>
      <c r="T13" s="17"/>
      <c r="U13" s="17"/>
      <c r="V13" s="17"/>
      <c r="W13" s="17"/>
      <c r="X13" s="17"/>
      <c r="Y13" s="17"/>
      <c r="Z13" s="17"/>
      <c r="AA13" s="10"/>
      <c r="AB13" s="17"/>
      <c r="AC13" s="17"/>
      <c r="AD13" s="17"/>
      <c r="AE13" s="17"/>
      <c r="AF13" s="17"/>
      <c r="AG13" s="17"/>
      <c r="AH13" s="17"/>
      <c r="AI13" s="10"/>
      <c r="AJ13" s="17"/>
      <c r="AK13" s="17"/>
      <c r="AL13" s="17"/>
      <c r="AM13" s="17"/>
      <c r="AN13" s="17"/>
      <c r="AO13" s="17"/>
      <c r="AP13" s="17"/>
      <c r="AQ13" s="10"/>
      <c r="AR13" s="17"/>
      <c r="AS13" s="17"/>
      <c r="AT13" s="17"/>
      <c r="AU13" s="17"/>
      <c r="AV13" s="18"/>
    </row>
    <row r="14" spans="2:48" ht="26.25" customHeight="1" x14ac:dyDescent="0.25">
      <c r="B14" s="19" t="s">
        <v>10</v>
      </c>
      <c r="C14" s="16"/>
      <c r="D14" s="16"/>
      <c r="E14" s="16"/>
      <c r="F14" s="16"/>
      <c r="G14" s="16"/>
      <c r="H14" s="16"/>
      <c r="I14" s="16"/>
      <c r="J14" s="16"/>
      <c r="K14" s="16"/>
      <c r="L14" s="16"/>
      <c r="M14" s="16"/>
      <c r="N14" s="20">
        <f>N9/N10</f>
        <v>1.0204081632653061</v>
      </c>
      <c r="O14" s="17"/>
      <c r="P14" s="17"/>
      <c r="Q14" s="17"/>
      <c r="R14" s="17"/>
      <c r="S14" s="10"/>
      <c r="T14" s="17"/>
      <c r="U14" s="17"/>
      <c r="V14" s="17"/>
      <c r="W14" s="17"/>
      <c r="X14" s="17"/>
      <c r="Y14" s="17"/>
      <c r="Z14" s="17"/>
      <c r="AA14" s="10"/>
      <c r="AB14" s="17"/>
      <c r="AC14" s="17"/>
      <c r="AD14" s="17"/>
      <c r="AE14" s="17"/>
      <c r="AF14" s="17"/>
      <c r="AG14" s="17"/>
      <c r="AH14" s="17"/>
      <c r="AI14" s="10"/>
      <c r="AJ14" s="17"/>
      <c r="AK14" s="17"/>
      <c r="AL14" s="17"/>
      <c r="AM14" s="17"/>
      <c r="AN14" s="17"/>
      <c r="AO14" s="17"/>
      <c r="AP14" s="17"/>
      <c r="AQ14" s="10"/>
      <c r="AR14" s="17"/>
      <c r="AS14" s="17"/>
      <c r="AT14" s="17"/>
      <c r="AU14" s="17"/>
      <c r="AV14" s="18"/>
    </row>
    <row r="15" spans="2:48" ht="26.25" customHeight="1" x14ac:dyDescent="0.25">
      <c r="B15" s="19" t="s">
        <v>11</v>
      </c>
      <c r="C15" s="16"/>
      <c r="D15" s="16"/>
      <c r="E15" s="16"/>
      <c r="F15" s="16"/>
      <c r="G15" s="16"/>
      <c r="H15" s="16"/>
      <c r="I15" s="16"/>
      <c r="J15" s="16"/>
      <c r="K15" s="16"/>
      <c r="L15" s="16"/>
      <c r="M15" s="16"/>
      <c r="N15" s="17">
        <f>COUNTIFS(N26:N63,N119)</f>
        <v>4</v>
      </c>
      <c r="O15" s="17"/>
      <c r="P15" s="17"/>
      <c r="Q15" s="17"/>
      <c r="R15" s="17"/>
      <c r="S15" s="10"/>
      <c r="T15" s="17"/>
      <c r="U15" s="17"/>
      <c r="V15" s="17"/>
      <c r="W15" s="17"/>
      <c r="X15" s="17"/>
      <c r="Y15" s="17"/>
      <c r="Z15" s="17"/>
      <c r="AA15" s="10"/>
      <c r="AB15" s="17"/>
      <c r="AC15" s="17"/>
      <c r="AD15" s="17"/>
      <c r="AE15" s="17"/>
      <c r="AF15" s="17"/>
      <c r="AG15" s="17"/>
      <c r="AH15" s="17"/>
      <c r="AI15" s="10"/>
      <c r="AJ15" s="17"/>
      <c r="AK15" s="17"/>
      <c r="AL15" s="17"/>
      <c r="AM15" s="17"/>
      <c r="AN15" s="17"/>
      <c r="AO15" s="17"/>
      <c r="AP15" s="17"/>
      <c r="AQ15" s="10"/>
      <c r="AR15" s="17"/>
      <c r="AS15" s="17"/>
      <c r="AT15" s="17"/>
      <c r="AU15" s="17"/>
      <c r="AV15" s="18"/>
    </row>
    <row r="16" spans="2:48" ht="26.25" customHeight="1" x14ac:dyDescent="0.25">
      <c r="N16" s="2"/>
      <c r="O16" s="2"/>
      <c r="P16" s="2"/>
      <c r="Q16" s="2"/>
      <c r="R16" s="2"/>
      <c r="S16" s="10"/>
      <c r="T16" s="2"/>
      <c r="U16" s="2"/>
      <c r="V16" s="2"/>
      <c r="W16" s="2"/>
      <c r="X16" s="2"/>
      <c r="Y16" s="2"/>
      <c r="Z16" s="2"/>
      <c r="AA16" s="10"/>
      <c r="AB16" s="2"/>
      <c r="AC16" s="2"/>
      <c r="AD16" s="2"/>
      <c r="AE16" s="2"/>
      <c r="AF16" s="2"/>
      <c r="AG16" s="2"/>
      <c r="AH16" s="2"/>
      <c r="AI16" s="10"/>
      <c r="AJ16" s="2"/>
      <c r="AK16" s="2"/>
      <c r="AL16" s="2"/>
      <c r="AM16" s="2"/>
      <c r="AN16" s="2"/>
      <c r="AO16" s="2"/>
      <c r="AP16" s="2"/>
      <c r="AQ16" s="10"/>
      <c r="AR16" s="2"/>
      <c r="AS16" s="2"/>
      <c r="AT16" s="2"/>
      <c r="AU16" s="2"/>
      <c r="AV16" s="21"/>
    </row>
    <row r="17" spans="2:69" ht="26.25" customHeight="1" x14ac:dyDescent="0.25">
      <c r="B17" s="22" t="s">
        <v>12</v>
      </c>
      <c r="C17" s="23"/>
      <c r="D17" s="23"/>
      <c r="E17" s="23"/>
      <c r="F17" s="23"/>
      <c r="G17" s="23"/>
      <c r="H17" s="23"/>
      <c r="I17" s="23"/>
      <c r="J17" s="23"/>
      <c r="K17" s="23"/>
      <c r="L17" s="23"/>
      <c r="M17" s="23"/>
      <c r="N17" s="24">
        <f>+N9*1.6</f>
        <v>16000</v>
      </c>
      <c r="O17" s="24">
        <v>18000</v>
      </c>
      <c r="P17" s="24"/>
      <c r="Q17" s="24"/>
      <c r="R17" s="24"/>
      <c r="S17" s="10"/>
      <c r="T17" s="24"/>
      <c r="U17" s="24"/>
      <c r="V17" s="24"/>
      <c r="W17" s="24"/>
      <c r="X17" s="24"/>
      <c r="Y17" s="24"/>
      <c r="Z17" s="24"/>
      <c r="AA17" s="10"/>
      <c r="AB17" s="24"/>
      <c r="AC17" s="24"/>
      <c r="AD17" s="24"/>
      <c r="AE17" s="24"/>
      <c r="AF17" s="24"/>
      <c r="AG17" s="24"/>
      <c r="AH17" s="24"/>
      <c r="AI17" s="10"/>
      <c r="AJ17" s="24"/>
      <c r="AK17" s="24"/>
      <c r="AL17" s="24"/>
      <c r="AM17" s="24"/>
      <c r="AN17" s="24"/>
      <c r="AO17" s="24"/>
      <c r="AP17" s="24"/>
      <c r="AQ17" s="10"/>
      <c r="AR17" s="24"/>
      <c r="AS17" s="24"/>
      <c r="AT17" s="24"/>
      <c r="AU17" s="24"/>
      <c r="AV17" s="25"/>
      <c r="BJ17" t="s">
        <v>13</v>
      </c>
    </row>
    <row r="18" spans="2:69" ht="26.25" customHeight="1" outlineLevel="1" x14ac:dyDescent="0.25">
      <c r="B18" s="22" t="s">
        <v>14</v>
      </c>
      <c r="C18" s="23"/>
      <c r="D18" s="23"/>
      <c r="E18" s="23"/>
      <c r="F18" s="23"/>
      <c r="G18" s="23"/>
      <c r="H18" s="23"/>
      <c r="I18" s="23"/>
      <c r="J18" s="23"/>
      <c r="K18" s="23"/>
      <c r="L18" s="23"/>
      <c r="M18" s="23"/>
      <c r="N18" s="24">
        <v>15000</v>
      </c>
      <c r="O18" s="24"/>
      <c r="P18" s="24"/>
      <c r="Q18" s="24"/>
      <c r="R18" s="24"/>
      <c r="S18" s="10"/>
      <c r="T18" s="24"/>
      <c r="U18" s="24"/>
      <c r="V18" s="24"/>
      <c r="W18" s="24"/>
      <c r="X18" s="24"/>
      <c r="Y18" s="24"/>
      <c r="Z18" s="24"/>
      <c r="AA18" s="10"/>
      <c r="AB18" s="24"/>
      <c r="AC18" s="24"/>
      <c r="AD18" s="24"/>
      <c r="AE18" s="24"/>
      <c r="AF18" s="24"/>
      <c r="AG18" s="24"/>
      <c r="AH18" s="24"/>
      <c r="AI18" s="10"/>
      <c r="AJ18" s="24"/>
      <c r="AK18" s="24"/>
      <c r="AL18" s="24"/>
      <c r="AM18" s="24"/>
      <c r="AN18" s="24"/>
      <c r="AO18" s="24"/>
      <c r="AP18" s="24"/>
      <c r="AQ18" s="10"/>
      <c r="AR18" s="24"/>
      <c r="AS18" s="24"/>
      <c r="AT18" s="24"/>
      <c r="AU18" s="24"/>
      <c r="AV18" s="25"/>
    </row>
    <row r="19" spans="2:69" ht="26.25" customHeight="1" outlineLevel="1" x14ac:dyDescent="0.25">
      <c r="B19" s="22" t="s">
        <v>15</v>
      </c>
      <c r="C19" s="23"/>
      <c r="D19" s="23"/>
      <c r="E19" s="23"/>
      <c r="F19" s="23"/>
      <c r="G19" s="23"/>
      <c r="H19" s="23"/>
      <c r="I19" s="23"/>
      <c r="J19" s="23"/>
      <c r="K19" s="23"/>
      <c r="L19" s="23"/>
      <c r="M19" s="23"/>
      <c r="N19" s="24">
        <f>+IF(N18="","",N18/320)</f>
        <v>46.875</v>
      </c>
      <c r="O19" s="24"/>
      <c r="P19" s="24"/>
      <c r="Q19" s="24"/>
      <c r="R19" s="24"/>
      <c r="S19" s="10"/>
      <c r="T19" s="24"/>
      <c r="U19" s="24"/>
      <c r="V19" s="24"/>
      <c r="W19" s="24"/>
      <c r="X19" s="24"/>
      <c r="Y19" s="24"/>
      <c r="Z19" s="24"/>
      <c r="AA19" s="10"/>
      <c r="AB19" s="24"/>
      <c r="AC19" s="24"/>
      <c r="AD19" s="24"/>
      <c r="AE19" s="24"/>
      <c r="AF19" s="24"/>
      <c r="AG19" s="24"/>
      <c r="AH19" s="24"/>
      <c r="AI19" s="10"/>
      <c r="AJ19" s="24"/>
      <c r="AK19" s="24"/>
      <c r="AL19" s="24"/>
      <c r="AM19" s="24"/>
      <c r="AN19" s="24"/>
      <c r="AO19" s="24"/>
      <c r="AP19" s="24"/>
      <c r="AQ19" s="10"/>
      <c r="AR19" s="24"/>
      <c r="AS19" s="24"/>
      <c r="AT19" s="24"/>
      <c r="AU19" s="24"/>
      <c r="AV19" s="25"/>
    </row>
    <row r="20" spans="2:69" ht="26.25" customHeight="1" outlineLevel="1" x14ac:dyDescent="0.25">
      <c r="B20" s="22" t="s">
        <v>8</v>
      </c>
      <c r="C20" s="23"/>
      <c r="D20" s="23"/>
      <c r="E20" s="23"/>
      <c r="F20" s="23"/>
      <c r="G20" s="23"/>
      <c r="H20" s="23"/>
      <c r="I20" s="23"/>
      <c r="J20" s="23"/>
      <c r="K20" s="23"/>
      <c r="L20" s="23"/>
      <c r="M20" s="23"/>
      <c r="N20" s="24">
        <f>N23*7</f>
        <v>35</v>
      </c>
      <c r="O20" s="24"/>
      <c r="P20" s="24"/>
      <c r="Q20" s="24"/>
      <c r="R20" s="24"/>
      <c r="S20" s="10"/>
      <c r="T20" s="24"/>
      <c r="U20" s="24"/>
      <c r="V20" s="24"/>
      <c r="W20" s="24"/>
      <c r="X20" s="24"/>
      <c r="Y20" s="24"/>
      <c r="Z20" s="24"/>
      <c r="AA20" s="10"/>
      <c r="AB20" s="24"/>
      <c r="AC20" s="24"/>
      <c r="AD20" s="24"/>
      <c r="AE20" s="24"/>
      <c r="AF20" s="24"/>
      <c r="AG20" s="24"/>
      <c r="AH20" s="24"/>
      <c r="AI20" s="10"/>
      <c r="AJ20" s="24"/>
      <c r="AK20" s="24"/>
      <c r="AL20" s="24"/>
      <c r="AM20" s="24"/>
      <c r="AN20" s="24"/>
      <c r="AO20" s="24"/>
      <c r="AP20" s="24"/>
      <c r="AQ20" s="10"/>
      <c r="AR20" s="24"/>
      <c r="AS20" s="24"/>
      <c r="AT20" s="24"/>
      <c r="AU20" s="24"/>
      <c r="AV20" s="25"/>
    </row>
    <row r="21" spans="2:69" ht="26.25" customHeight="1" x14ac:dyDescent="0.25">
      <c r="B21" s="26" t="s">
        <v>9</v>
      </c>
      <c r="C21" s="27"/>
      <c r="D21" s="27"/>
      <c r="E21" s="27"/>
      <c r="F21" s="27"/>
      <c r="G21" s="27"/>
      <c r="H21" s="27"/>
      <c r="I21" s="27"/>
      <c r="J21" s="27"/>
      <c r="K21" s="27"/>
      <c r="L21" s="27"/>
      <c r="M21" s="27"/>
      <c r="N21" s="28">
        <f>N22*N19</f>
        <v>313.89508928571428</v>
      </c>
      <c r="O21" s="28"/>
      <c r="P21" s="28"/>
      <c r="Q21" s="28"/>
      <c r="R21" s="28"/>
      <c r="S21" s="10"/>
      <c r="T21" s="28"/>
      <c r="U21" s="28"/>
      <c r="V21" s="28"/>
      <c r="W21" s="28"/>
      <c r="X21" s="28"/>
      <c r="Y21" s="28"/>
      <c r="Z21" s="28"/>
      <c r="AA21" s="10"/>
      <c r="AB21" s="28"/>
      <c r="AC21" s="28"/>
      <c r="AD21" s="28"/>
      <c r="AE21" s="28"/>
      <c r="AF21" s="28"/>
      <c r="AG21" s="28"/>
      <c r="AH21" s="28"/>
      <c r="AI21" s="10"/>
      <c r="AJ21" s="28"/>
      <c r="AK21" s="28"/>
      <c r="AL21" s="28"/>
      <c r="AM21" s="28"/>
      <c r="AN21" s="28"/>
      <c r="AO21" s="28"/>
      <c r="AP21" s="28"/>
      <c r="AQ21" s="10"/>
      <c r="AR21" s="28"/>
      <c r="AS21" s="28"/>
      <c r="AT21" s="28"/>
      <c r="AU21" s="28"/>
      <c r="AV21" s="29"/>
      <c r="BJ21" t="s">
        <v>16</v>
      </c>
    </row>
    <row r="22" spans="2:69" ht="26.25" customHeight="1" x14ac:dyDescent="0.25">
      <c r="B22" s="22" t="s">
        <v>17</v>
      </c>
      <c r="C22" s="23"/>
      <c r="D22" s="23"/>
      <c r="E22" s="23"/>
      <c r="F22" s="23"/>
      <c r="G22" s="23"/>
      <c r="H22" s="23"/>
      <c r="I22" s="23"/>
      <c r="J22" s="23"/>
      <c r="K22" s="23"/>
      <c r="L22" s="23"/>
      <c r="M22" s="23"/>
      <c r="N22" s="24">
        <f>+N19/7</f>
        <v>6.6964285714285712</v>
      </c>
      <c r="O22" s="24"/>
      <c r="P22" s="24"/>
      <c r="Q22" s="24"/>
      <c r="R22" s="24"/>
      <c r="S22" s="10"/>
      <c r="T22" s="24"/>
      <c r="U22" s="24"/>
      <c r="V22" s="24"/>
      <c r="W22" s="24"/>
      <c r="X22" s="24"/>
      <c r="Y22" s="24"/>
      <c r="Z22" s="24"/>
      <c r="AA22" s="10"/>
      <c r="AB22" s="24"/>
      <c r="AC22" s="24"/>
      <c r="AD22" s="24"/>
      <c r="AE22" s="24"/>
      <c r="AF22" s="24"/>
      <c r="AG22" s="24"/>
      <c r="AH22" s="24"/>
      <c r="AI22" s="10"/>
      <c r="AJ22" s="24"/>
      <c r="AK22" s="24"/>
      <c r="AL22" s="24"/>
      <c r="AM22" s="24"/>
      <c r="AN22" s="24"/>
      <c r="AO22" s="24"/>
      <c r="AP22" s="24"/>
      <c r="AQ22" s="10"/>
      <c r="AR22" s="24"/>
      <c r="AS22" s="24"/>
      <c r="AT22" s="24"/>
      <c r="AU22" s="24"/>
      <c r="AV22" s="25"/>
      <c r="BJ22" t="s">
        <v>18</v>
      </c>
    </row>
    <row r="23" spans="2:69" ht="26.25" customHeight="1" x14ac:dyDescent="0.25">
      <c r="B23" s="22" t="s">
        <v>19</v>
      </c>
      <c r="C23" s="23"/>
      <c r="D23" s="23"/>
      <c r="E23" s="23"/>
      <c r="F23" s="23"/>
      <c r="G23" s="23"/>
      <c r="H23" s="23"/>
      <c r="I23" s="23"/>
      <c r="J23" s="23"/>
      <c r="K23" s="23"/>
      <c r="L23" s="23"/>
      <c r="M23" s="23"/>
      <c r="N23" s="24">
        <f xml:space="preserve"> COUNTIFS(N26:N36,N112)+COUNTIFS(N26:N36,N113)+COUNTIFS(N26:N36,N114)</f>
        <v>5</v>
      </c>
      <c r="O23" s="24">
        <f>+COUNTIFS(O26:O42,"rcp")</f>
        <v>0</v>
      </c>
      <c r="P23" s="24"/>
      <c r="Q23" s="24"/>
      <c r="R23" s="24"/>
      <c r="S23" s="10"/>
      <c r="T23" s="24"/>
      <c r="U23" s="24"/>
      <c r="V23" s="24"/>
      <c r="W23" s="24"/>
      <c r="X23" s="24"/>
      <c r="Y23" s="24"/>
      <c r="Z23" s="24"/>
      <c r="AA23" s="10"/>
      <c r="AB23" s="24"/>
      <c r="AC23" s="24"/>
      <c r="AD23" s="24"/>
      <c r="AE23" s="24"/>
      <c r="AF23" s="24"/>
      <c r="AG23" s="24"/>
      <c r="AH23" s="24"/>
      <c r="AI23" s="10"/>
      <c r="AJ23" s="24"/>
      <c r="AK23" s="24"/>
      <c r="AL23" s="24"/>
      <c r="AM23" s="24"/>
      <c r="AN23" s="24"/>
      <c r="AO23" s="24"/>
      <c r="AP23" s="24"/>
      <c r="AQ23" s="10"/>
      <c r="AR23" s="24"/>
      <c r="AS23" s="24"/>
      <c r="AT23" s="24"/>
      <c r="AU23" s="24"/>
      <c r="AV23" s="25"/>
      <c r="BJ23" t="s">
        <v>20</v>
      </c>
    </row>
    <row r="24" spans="2:69" ht="26.25" customHeight="1" x14ac:dyDescent="0.25">
      <c r="B24" s="22"/>
      <c r="C24" s="23"/>
      <c r="D24" s="23"/>
      <c r="E24" s="23"/>
      <c r="F24" s="23"/>
      <c r="G24" s="23"/>
      <c r="H24" s="23"/>
      <c r="I24" s="23"/>
      <c r="J24" s="23"/>
      <c r="K24" s="23"/>
      <c r="L24" s="23"/>
      <c r="M24" s="23"/>
      <c r="N24" s="24"/>
      <c r="O24" s="24"/>
      <c r="P24" s="24"/>
      <c r="Q24" s="24"/>
      <c r="R24" s="24"/>
      <c r="S24" s="10"/>
      <c r="T24" s="24"/>
      <c r="U24" s="24"/>
      <c r="V24" s="24"/>
      <c r="W24" s="24"/>
      <c r="X24" s="24"/>
      <c r="Y24" s="24"/>
      <c r="Z24" s="24"/>
      <c r="AA24" s="10"/>
      <c r="AB24" s="24"/>
      <c r="AC24" s="24"/>
      <c r="AD24" s="24"/>
      <c r="AE24" s="24"/>
      <c r="AF24" s="24"/>
      <c r="AG24" s="24"/>
      <c r="AH24" s="24"/>
      <c r="AI24" s="10"/>
      <c r="AJ24" s="24"/>
      <c r="AK24" s="24"/>
      <c r="AL24" s="24"/>
      <c r="AM24" s="24"/>
      <c r="AN24" s="24"/>
      <c r="AO24" s="24"/>
      <c r="AP24" s="24"/>
      <c r="AQ24" s="10"/>
      <c r="AR24" s="24"/>
      <c r="AS24" s="24"/>
      <c r="AT24" s="24"/>
      <c r="AU24" s="24"/>
      <c r="AV24" s="25"/>
    </row>
    <row r="25" spans="2:69" ht="26.25" customHeight="1" thickBot="1" x14ac:dyDescent="0.3">
      <c r="B25" t="s">
        <v>21</v>
      </c>
      <c r="C25" t="s">
        <v>22</v>
      </c>
      <c r="D25" t="s">
        <v>23</v>
      </c>
      <c r="E25" t="s">
        <v>24</v>
      </c>
      <c r="F25" t="s">
        <v>25</v>
      </c>
      <c r="G25" t="s">
        <v>26</v>
      </c>
      <c r="H25" t="s">
        <v>27</v>
      </c>
      <c r="I25" t="s">
        <v>28</v>
      </c>
      <c r="J25" t="s">
        <v>29</v>
      </c>
      <c r="K25" t="s">
        <v>30</v>
      </c>
      <c r="L25" t="s">
        <v>31</v>
      </c>
      <c r="M25" t="s">
        <v>32</v>
      </c>
      <c r="N25" s="30" t="s">
        <v>33</v>
      </c>
      <c r="O25" s="30" t="s">
        <v>34</v>
      </c>
      <c r="P25" s="30" t="s">
        <v>35</v>
      </c>
      <c r="Q25" s="30" t="s">
        <v>36</v>
      </c>
      <c r="R25" s="30" t="s">
        <v>37</v>
      </c>
      <c r="S25" s="31"/>
      <c r="T25" s="30" t="s">
        <v>36</v>
      </c>
      <c r="U25" s="30" t="s">
        <v>37</v>
      </c>
      <c r="V25" s="30" t="s">
        <v>23</v>
      </c>
      <c r="W25" s="30" t="s">
        <v>24</v>
      </c>
      <c r="X25" s="30" t="s">
        <v>35</v>
      </c>
      <c r="Y25" s="30" t="s">
        <v>34</v>
      </c>
      <c r="Z25" s="30" t="s">
        <v>33</v>
      </c>
      <c r="AA25" s="32"/>
      <c r="AB25" s="33"/>
      <c r="AC25" s="33"/>
      <c r="AD25" s="33"/>
      <c r="AE25" s="33"/>
      <c r="AF25" s="33"/>
      <c r="AG25" s="33"/>
      <c r="AH25" s="33"/>
      <c r="AI25" s="34"/>
      <c r="AJ25" s="33"/>
      <c r="AK25" s="33"/>
      <c r="AL25" s="33"/>
      <c r="AM25" s="33"/>
      <c r="AN25" s="33"/>
      <c r="AO25" s="33"/>
      <c r="AP25" s="33"/>
      <c r="AQ25" s="34"/>
      <c r="AR25" s="2"/>
      <c r="AS25" s="2"/>
      <c r="AT25" s="2"/>
      <c r="AU25" s="2"/>
      <c r="AV25" s="21"/>
    </row>
    <row r="26" spans="2:69" ht="25.5" customHeight="1" x14ac:dyDescent="0.25">
      <c r="B26" s="35" t="str">
        <f>UPPER([1]data!B6)</f>
        <v>ABOUDOU</v>
      </c>
      <c r="C26" s="36" t="str">
        <f>VLOOKUP(B26,[1]data!B6:F39,2,FALSE)</f>
        <v>nadjime</v>
      </c>
      <c r="D26" s="36"/>
      <c r="E26" s="37"/>
      <c r="F26" s="38">
        <f>COUNTIF(N26:R26,[1]Feuil5!$A$2)</f>
        <v>1</v>
      </c>
      <c r="G26" s="37">
        <f>COUNTIF(O26:T26,[1]Feuil5!$A$2)</f>
        <v>0</v>
      </c>
      <c r="H26" s="37"/>
      <c r="I26" s="39"/>
      <c r="J26" s="40"/>
      <c r="K26" s="37"/>
      <c r="L26" s="37"/>
      <c r="M26" s="37"/>
      <c r="N26" s="41" t="s">
        <v>38</v>
      </c>
      <c r="O26" s="42"/>
      <c r="P26" s="42"/>
      <c r="Q26" s="42" t="s">
        <v>39</v>
      </c>
      <c r="R26" s="43"/>
      <c r="S26" s="44"/>
      <c r="T26" s="45"/>
      <c r="U26" s="42"/>
      <c r="V26" s="42" t="s">
        <v>38</v>
      </c>
      <c r="W26" s="42"/>
      <c r="X26" s="42"/>
      <c r="Y26" s="42" t="s">
        <v>39</v>
      </c>
      <c r="Z26" s="46"/>
      <c r="AA26" s="47"/>
      <c r="AB26" s="45"/>
      <c r="AC26" s="42"/>
      <c r="AD26" s="42"/>
      <c r="AE26" s="42"/>
      <c r="AF26" s="42"/>
      <c r="AG26" s="42" t="s">
        <v>39</v>
      </c>
      <c r="AH26" s="46"/>
      <c r="AI26" s="47"/>
      <c r="AJ26" s="45"/>
      <c r="AK26" s="42"/>
      <c r="AL26" s="42"/>
      <c r="AM26" s="42"/>
      <c r="AN26" s="42"/>
      <c r="AO26" s="42" t="s">
        <v>39</v>
      </c>
      <c r="AP26" s="46"/>
      <c r="AQ26" s="47"/>
      <c r="AR26" s="45"/>
      <c r="AS26" s="42"/>
      <c r="AT26" s="42"/>
      <c r="AU26" s="42"/>
      <c r="AV26" s="46"/>
      <c r="AY26" s="48" t="s">
        <v>40</v>
      </c>
      <c r="AZ26" s="49"/>
      <c r="BA26" s="49"/>
      <c r="BB26" s="50"/>
      <c r="BD26" s="51" t="s">
        <v>41</v>
      </c>
      <c r="BE26" s="52" t="s">
        <v>42</v>
      </c>
      <c r="BF26" s="53" t="s">
        <v>43</v>
      </c>
      <c r="BG26" s="54" t="s">
        <v>44</v>
      </c>
      <c r="BJ26" s="55" t="s">
        <v>45</v>
      </c>
      <c r="BK26" s="56" t="s">
        <v>46</v>
      </c>
      <c r="BL26" s="56" t="s">
        <v>46</v>
      </c>
      <c r="BO26" s="55" t="s">
        <v>47</v>
      </c>
      <c r="BP26" s="57" t="s">
        <v>48</v>
      </c>
      <c r="BQ26" s="57" t="s">
        <v>48</v>
      </c>
    </row>
    <row r="27" spans="2:69" ht="25.5" customHeight="1" x14ac:dyDescent="0.25">
      <c r="B27" s="58" t="str">
        <f>UPPER([1]data!B7)</f>
        <v>AGATHE</v>
      </c>
      <c r="C27" s="59" t="str">
        <f>VLOOKUP(B27,[1]data!B7:F40,2,FALSE)</f>
        <v>stéphane</v>
      </c>
      <c r="D27" s="59"/>
      <c r="E27" s="60"/>
      <c r="F27" s="61"/>
      <c r="G27" s="60"/>
      <c r="H27" s="60"/>
      <c r="I27" s="62"/>
      <c r="J27" s="63"/>
      <c r="K27" s="60"/>
      <c r="L27" s="60"/>
      <c r="M27" s="60"/>
      <c r="N27" s="64"/>
      <c r="O27" s="65"/>
      <c r="P27" s="65"/>
      <c r="Q27" s="65" t="s">
        <v>39</v>
      </c>
      <c r="R27" s="66"/>
      <c r="S27" s="67"/>
      <c r="T27" s="68"/>
      <c r="U27" s="65"/>
      <c r="V27" s="65"/>
      <c r="W27" s="65"/>
      <c r="X27" s="65"/>
      <c r="Y27" s="65" t="s">
        <v>39</v>
      </c>
      <c r="Z27" s="69"/>
      <c r="AA27" s="70"/>
      <c r="AB27" s="68"/>
      <c r="AC27" s="65"/>
      <c r="AD27" s="65"/>
      <c r="AE27" s="65"/>
      <c r="AF27" s="65"/>
      <c r="AG27" s="65" t="s">
        <v>39</v>
      </c>
      <c r="AH27" s="69"/>
      <c r="AI27" s="70"/>
      <c r="AJ27" s="68"/>
      <c r="AK27" s="65"/>
      <c r="AL27" s="65"/>
      <c r="AM27" s="65"/>
      <c r="AN27" s="65"/>
      <c r="AO27" s="65" t="s">
        <v>39</v>
      </c>
      <c r="AP27" s="69"/>
      <c r="AQ27" s="70"/>
      <c r="AR27" s="68"/>
      <c r="AS27" s="65"/>
      <c r="AT27" s="65"/>
      <c r="AU27" s="65"/>
      <c r="AV27" s="69"/>
      <c r="AY27" s="71"/>
      <c r="AZ27" s="72"/>
      <c r="BA27" s="72"/>
      <c r="BB27" s="73"/>
      <c r="BD27" s="74" t="e">
        <f>IF(WEEKDAY(DATE(LEFT($D$2,4),RIGHT($D$2,2),$M$5),2)=7,DATE(LEFT($D$2,4),RIGHT($D$2,2),$M$5)+1,DATE(LEFT($D$2,4),RIGHT($D$2,2),$M$5))</f>
        <v>#VALUE!</v>
      </c>
      <c r="BE27" s="75" t="e">
        <f t="shared" ref="BE27:BE58" si="4">IF(BD27="","",WEEKDAY(BD27,2))</f>
        <v>#VALUE!</v>
      </c>
      <c r="BF27" s="75" t="str">
        <f t="shared" ref="BF27:BF58" si="5">IF(BN27="","",(IF(BE27=1,1,
IF(BE27=2,1,
IF(BE27=3,1,
IF(BE27=4,1,
IF(BE27=5,1,
IF(BE27=6,0.5,
""))))))))</f>
        <v/>
      </c>
      <c r="BG27" s="76">
        <v>120</v>
      </c>
      <c r="BJ27" s="77"/>
      <c r="BK27" s="78"/>
      <c r="BL27" s="78"/>
      <c r="BO27" s="77"/>
      <c r="BP27" s="79"/>
      <c r="BQ27" s="79"/>
    </row>
    <row r="28" spans="2:69" ht="25.5" customHeight="1" x14ac:dyDescent="0.25">
      <c r="B28" s="58" t="str">
        <f>UPPER([1]data!B8)</f>
        <v>BÉLÉNUS</v>
      </c>
      <c r="C28" s="59" t="str">
        <f>VLOOKUP(B28,[1]data!B8:F41,2,FALSE)</f>
        <v>antony</v>
      </c>
      <c r="D28" s="59"/>
      <c r="E28" s="60"/>
      <c r="F28" s="61"/>
      <c r="G28" s="60"/>
      <c r="H28" s="60"/>
      <c r="I28" s="62"/>
      <c r="J28" s="63"/>
      <c r="K28" s="60"/>
      <c r="L28" s="60"/>
      <c r="M28" s="60"/>
      <c r="N28" s="64" t="s">
        <v>49</v>
      </c>
      <c r="O28" s="65" t="s">
        <v>50</v>
      </c>
      <c r="P28" s="65" t="s">
        <v>38</v>
      </c>
      <c r="Q28" s="65" t="s">
        <v>39</v>
      </c>
      <c r="R28" s="66" t="s">
        <v>51</v>
      </c>
      <c r="S28" s="67"/>
      <c r="T28" s="68"/>
      <c r="U28" s="65"/>
      <c r="V28" s="65"/>
      <c r="W28" s="65"/>
      <c r="X28" s="65"/>
      <c r="Y28" s="65" t="s">
        <v>39</v>
      </c>
      <c r="Z28" s="69"/>
      <c r="AA28" s="70"/>
      <c r="AB28" s="68"/>
      <c r="AC28" s="65" t="s">
        <v>52</v>
      </c>
      <c r="AD28" s="65"/>
      <c r="AE28" s="65"/>
      <c r="AF28" s="65"/>
      <c r="AG28" s="65" t="s">
        <v>39</v>
      </c>
      <c r="AH28" s="69"/>
      <c r="AI28" s="70"/>
      <c r="AJ28" s="68"/>
      <c r="AK28" s="65"/>
      <c r="AL28" s="65"/>
      <c r="AM28" s="65"/>
      <c r="AN28" s="65"/>
      <c r="AO28" s="65" t="s">
        <v>39</v>
      </c>
      <c r="AP28" s="69"/>
      <c r="AQ28" s="70"/>
      <c r="AR28" s="68"/>
      <c r="AS28" s="65"/>
      <c r="AT28" s="65"/>
      <c r="AU28" s="65"/>
      <c r="AV28" s="69"/>
      <c r="AY28" s="80" t="s">
        <v>53</v>
      </c>
      <c r="AZ28" s="81" t="s">
        <v>54</v>
      </c>
      <c r="BA28" s="82" t="s">
        <v>55</v>
      </c>
      <c r="BB28" s="83"/>
      <c r="BD28" s="74" t="str">
        <f t="shared" ref="BD28:BD57" si="6">IFERROR(IF(MONTH(BD27+1)&lt;&gt;MONTH(BD27),"",BD27+1),"")</f>
        <v/>
      </c>
      <c r="BE28" s="75" t="str">
        <f t="shared" si="4"/>
        <v/>
      </c>
      <c r="BF28" s="75" t="str">
        <f t="shared" si="5"/>
        <v/>
      </c>
      <c r="BG28" s="76"/>
      <c r="BJ28" s="84">
        <f>+N9</f>
        <v>10000</v>
      </c>
      <c r="BK28" s="85"/>
      <c r="BL28" s="86" t="str">
        <f t="shared" ref="BL28:BL58" si="7">IFERROR(BJ28/BG28,"")</f>
        <v/>
      </c>
      <c r="BO28" s="84"/>
      <c r="BP28" s="85"/>
      <c r="BQ28" s="87" t="str">
        <f t="shared" ref="BQ28:BQ42" si="8">IFERROR(BO28/BH26,"")</f>
        <v/>
      </c>
    </row>
    <row r="29" spans="2:69" ht="25.5" customHeight="1" x14ac:dyDescent="0.25">
      <c r="B29" s="58" t="str">
        <f>UPPER([1]data!B9)</f>
        <v>BEN SALEM</v>
      </c>
      <c r="C29" s="59" t="str">
        <f>VLOOKUP(B29,[1]data!B9:F42,2,FALSE)</f>
        <v>samy</v>
      </c>
      <c r="D29" s="59"/>
      <c r="E29" s="60"/>
      <c r="F29" s="61"/>
      <c r="G29" s="60"/>
      <c r="H29" s="60"/>
      <c r="I29" s="62"/>
      <c r="J29" s="63"/>
      <c r="K29" s="60"/>
      <c r="L29" s="60"/>
      <c r="M29" s="60"/>
      <c r="N29" s="64" t="s">
        <v>56</v>
      </c>
      <c r="O29" s="65"/>
      <c r="P29" s="65"/>
      <c r="Q29" s="65" t="s">
        <v>39</v>
      </c>
      <c r="R29" s="66"/>
      <c r="S29" s="67"/>
      <c r="T29" s="68"/>
      <c r="U29" s="65"/>
      <c r="V29" s="65"/>
      <c r="W29" s="65"/>
      <c r="X29" s="65"/>
      <c r="Y29" s="65" t="s">
        <v>39</v>
      </c>
      <c r="Z29" s="69"/>
      <c r="AA29" s="70"/>
      <c r="AB29" s="68"/>
      <c r="AC29" s="65"/>
      <c r="AD29" s="65" t="s">
        <v>57</v>
      </c>
      <c r="AE29" s="65"/>
      <c r="AF29" s="65"/>
      <c r="AG29" s="65" t="s">
        <v>39</v>
      </c>
      <c r="AH29" s="69"/>
      <c r="AI29" s="70"/>
      <c r="AJ29" s="68"/>
      <c r="AK29" s="65"/>
      <c r="AL29" s="65"/>
      <c r="AM29" s="65"/>
      <c r="AN29" s="65"/>
      <c r="AO29" s="65" t="s">
        <v>39</v>
      </c>
      <c r="AP29" s="69"/>
      <c r="AQ29" s="70"/>
      <c r="AR29" s="68"/>
      <c r="AS29" s="65"/>
      <c r="AT29" s="65"/>
      <c r="AU29" s="65"/>
      <c r="AV29" s="69"/>
      <c r="AY29" s="88"/>
      <c r="AZ29" s="89"/>
      <c r="BA29" s="90"/>
      <c r="BB29" s="91"/>
      <c r="BD29" s="74" t="str">
        <f t="shared" si="6"/>
        <v/>
      </c>
      <c r="BE29" s="75" t="str">
        <f t="shared" si="4"/>
        <v/>
      </c>
      <c r="BF29" s="75" t="str">
        <f t="shared" si="5"/>
        <v/>
      </c>
      <c r="BG29" s="76"/>
      <c r="BJ29" s="84">
        <f ca="1">+OFFSET($N9,0,1)</f>
        <v>2000</v>
      </c>
      <c r="BK29" s="85"/>
      <c r="BL29" s="86" t="str">
        <f t="shared" ca="1" si="7"/>
        <v/>
      </c>
      <c r="BO29" s="84"/>
      <c r="BP29" s="85">
        <f>COUNTIF(Tableau334[Colonne7],N119)*7</f>
        <v>28</v>
      </c>
      <c r="BQ29" s="87" t="str">
        <f t="shared" si="8"/>
        <v/>
      </c>
    </row>
    <row r="30" spans="2:69" ht="25.5" customHeight="1" x14ac:dyDescent="0.25">
      <c r="B30" s="58" t="str">
        <f>UPPER([1]data!B10)</f>
        <v>BEN EL HAMEL</v>
      </c>
      <c r="C30" s="59" t="str">
        <f>VLOOKUP(B30,[1]data!B10:F43,2,FALSE)</f>
        <v>nourhaine</v>
      </c>
      <c r="D30" s="59"/>
      <c r="E30" s="60"/>
      <c r="F30" s="61"/>
      <c r="G30" s="60"/>
      <c r="H30" s="60"/>
      <c r="I30" s="62"/>
      <c r="J30" s="63"/>
      <c r="K30" s="60"/>
      <c r="L30" s="60"/>
      <c r="M30" s="60"/>
      <c r="N30" s="64"/>
      <c r="O30" s="65" t="s">
        <v>58</v>
      </c>
      <c r="P30" s="65" t="s">
        <v>58</v>
      </c>
      <c r="Q30" s="65" t="s">
        <v>39</v>
      </c>
      <c r="R30" s="66"/>
      <c r="S30" s="67"/>
      <c r="T30" s="68"/>
      <c r="U30" s="65"/>
      <c r="V30" s="65"/>
      <c r="W30" s="65"/>
      <c r="X30" s="65"/>
      <c r="Y30" s="65" t="s">
        <v>39</v>
      </c>
      <c r="Z30" s="69"/>
      <c r="AA30" s="70"/>
      <c r="AB30" s="68"/>
      <c r="AC30" s="65"/>
      <c r="AD30" s="65"/>
      <c r="AE30" s="65"/>
      <c r="AF30" s="65"/>
      <c r="AG30" s="65" t="s">
        <v>39</v>
      </c>
      <c r="AH30" s="69"/>
      <c r="AI30" s="70"/>
      <c r="AJ30" s="68"/>
      <c r="AK30" s="65"/>
      <c r="AL30" s="65"/>
      <c r="AM30" s="65"/>
      <c r="AN30" s="65"/>
      <c r="AO30" s="65" t="s">
        <v>39</v>
      </c>
      <c r="AP30" s="69"/>
      <c r="AQ30" s="70"/>
      <c r="AR30" s="68"/>
      <c r="AS30" s="65"/>
      <c r="AT30" s="65"/>
      <c r="AU30" s="65"/>
      <c r="AV30" s="69"/>
      <c r="AY30" s="92"/>
      <c r="AZ30" s="93">
        <v>23</v>
      </c>
      <c r="BA30" s="94">
        <f>+'[2]RECAP FY2019'!$H$19</f>
        <v>-7.6233152390950257E-2</v>
      </c>
      <c r="BB30" s="95"/>
      <c r="BD30" s="74" t="str">
        <f t="shared" si="6"/>
        <v/>
      </c>
      <c r="BE30" s="75" t="str">
        <f t="shared" si="4"/>
        <v/>
      </c>
      <c r="BF30" s="75" t="str">
        <f t="shared" si="5"/>
        <v/>
      </c>
      <c r="BG30" s="76"/>
      <c r="BJ30" s="84">
        <f ca="1">+OFFSET($N10,0,1)</f>
        <v>0</v>
      </c>
      <c r="BK30" s="85"/>
      <c r="BL30" s="86" t="str">
        <f t="shared" ca="1" si="7"/>
        <v/>
      </c>
      <c r="BO30" s="84"/>
      <c r="BP30" s="85"/>
      <c r="BQ30" s="87" t="str">
        <f t="shared" si="8"/>
        <v/>
      </c>
    </row>
    <row r="31" spans="2:69" ht="25.5" customHeight="1" x14ac:dyDescent="0.25">
      <c r="B31" s="58" t="str">
        <f>UPPER([1]data!B11)</f>
        <v>COCCHIA</v>
      </c>
      <c r="C31" s="59" t="str">
        <f>VLOOKUP(B31,[1]data!B11:F44,2,FALSE)</f>
        <v>sarah</v>
      </c>
      <c r="D31" s="59"/>
      <c r="E31" s="60"/>
      <c r="F31" s="61"/>
      <c r="G31" s="60"/>
      <c r="H31" s="60"/>
      <c r="I31" s="62"/>
      <c r="J31" s="63"/>
      <c r="K31" s="60"/>
      <c r="L31" s="60"/>
      <c r="M31" s="60"/>
      <c r="N31" s="64" t="s">
        <v>59</v>
      </c>
      <c r="O31" s="65" t="s">
        <v>58</v>
      </c>
      <c r="P31" s="65" t="s">
        <v>58</v>
      </c>
      <c r="Q31" s="65" t="s">
        <v>39</v>
      </c>
      <c r="R31" s="66"/>
      <c r="S31" s="67"/>
      <c r="T31" s="68"/>
      <c r="U31" s="65"/>
      <c r="V31" s="65"/>
      <c r="W31" s="65"/>
      <c r="X31" s="65"/>
      <c r="Y31" s="65" t="s">
        <v>39</v>
      </c>
      <c r="Z31" s="69"/>
      <c r="AA31" s="70"/>
      <c r="AB31" s="68"/>
      <c r="AC31" s="65"/>
      <c r="AD31" s="65"/>
      <c r="AE31" s="65"/>
      <c r="AF31" s="65"/>
      <c r="AG31" s="65" t="s">
        <v>39</v>
      </c>
      <c r="AH31" s="69"/>
      <c r="AI31" s="70"/>
      <c r="AJ31" s="68"/>
      <c r="AK31" s="65"/>
      <c r="AL31" s="65"/>
      <c r="AM31" s="65"/>
      <c r="AN31" s="65"/>
      <c r="AO31" s="65" t="s">
        <v>39</v>
      </c>
      <c r="AP31" s="69"/>
      <c r="AQ31" s="70"/>
      <c r="AR31" s="68"/>
      <c r="AS31" s="65"/>
      <c r="AT31" s="65"/>
      <c r="AU31" s="65"/>
      <c r="AV31" s="69"/>
      <c r="AY31" s="96"/>
      <c r="AZ31" s="97"/>
      <c r="BA31" s="98"/>
      <c r="BB31" s="99"/>
      <c r="BD31" s="74" t="str">
        <f t="shared" si="6"/>
        <v/>
      </c>
      <c r="BE31" s="75" t="str">
        <f t="shared" si="4"/>
        <v/>
      </c>
      <c r="BF31" s="75" t="str">
        <f t="shared" si="5"/>
        <v/>
      </c>
      <c r="BG31" s="76"/>
      <c r="BJ31" s="84"/>
      <c r="BK31" s="85"/>
      <c r="BL31" s="86" t="str">
        <f t="shared" si="7"/>
        <v/>
      </c>
      <c r="BO31" s="84"/>
      <c r="BP31" s="85"/>
      <c r="BQ31" s="87" t="str">
        <f t="shared" si="8"/>
        <v/>
      </c>
    </row>
    <row r="32" spans="2:69" ht="25.5" customHeight="1" x14ac:dyDescent="0.25">
      <c r="B32" s="58" t="str">
        <f>UPPER([1]data!B12)</f>
        <v>CANAL</v>
      </c>
      <c r="C32" s="59" t="str">
        <f>VLOOKUP(B32,[1]data!B12:F45,2,FALSE)</f>
        <v>ludovic</v>
      </c>
      <c r="D32" s="59"/>
      <c r="E32" s="60"/>
      <c r="F32" s="61"/>
      <c r="G32" s="60"/>
      <c r="H32" s="60"/>
      <c r="I32" s="62"/>
      <c r="J32" s="63"/>
      <c r="K32" s="60"/>
      <c r="L32" s="60"/>
      <c r="M32" s="60"/>
      <c r="N32" s="64" t="s">
        <v>59</v>
      </c>
      <c r="O32" s="65" t="s">
        <v>58</v>
      </c>
      <c r="P32" s="65" t="s">
        <v>58</v>
      </c>
      <c r="Q32" s="65" t="s">
        <v>39</v>
      </c>
      <c r="R32" s="66"/>
      <c r="S32" s="67"/>
      <c r="T32" s="68" t="s">
        <v>60</v>
      </c>
      <c r="U32" s="65"/>
      <c r="V32" s="65"/>
      <c r="W32" s="65"/>
      <c r="X32" s="65"/>
      <c r="Y32" s="65" t="s">
        <v>39</v>
      </c>
      <c r="Z32" s="69"/>
      <c r="AA32" s="70"/>
      <c r="AB32" s="68"/>
      <c r="AC32" s="65" t="s">
        <v>51</v>
      </c>
      <c r="AD32" s="65"/>
      <c r="AE32" s="65"/>
      <c r="AF32" s="65"/>
      <c r="AG32" s="65" t="s">
        <v>39</v>
      </c>
      <c r="AH32" s="69"/>
      <c r="AI32" s="70"/>
      <c r="AJ32" s="68"/>
      <c r="AK32" s="65"/>
      <c r="AL32" s="65"/>
      <c r="AM32" s="65"/>
      <c r="AN32" s="65"/>
      <c r="AO32" s="65" t="s">
        <v>39</v>
      </c>
      <c r="AP32" s="69"/>
      <c r="AQ32" s="70"/>
      <c r="AR32" s="68"/>
      <c r="AS32" s="65"/>
      <c r="AT32" s="65"/>
      <c r="AU32" s="65"/>
      <c r="AV32" s="69"/>
      <c r="AY32" s="100"/>
      <c r="AZ32" s="101"/>
      <c r="BA32" s="102"/>
      <c r="BB32" s="103"/>
      <c r="BD32" s="74" t="str">
        <f t="shared" si="6"/>
        <v/>
      </c>
      <c r="BE32" s="75" t="str">
        <f t="shared" si="4"/>
        <v/>
      </c>
      <c r="BF32" s="75" t="str">
        <f t="shared" si="5"/>
        <v/>
      </c>
      <c r="BG32" s="76"/>
      <c r="BJ32" s="84"/>
      <c r="BK32" s="85"/>
      <c r="BL32" s="86" t="str">
        <f t="shared" si="7"/>
        <v/>
      </c>
      <c r="BO32" s="84"/>
      <c r="BP32" s="85"/>
      <c r="BQ32" s="87" t="str">
        <f t="shared" si="8"/>
        <v/>
      </c>
    </row>
    <row r="33" spans="2:69" ht="25.5" customHeight="1" x14ac:dyDescent="0.25">
      <c r="B33" s="58" t="str">
        <f>UPPER([1]data!B13)</f>
        <v>GHERIBY</v>
      </c>
      <c r="C33" s="59" t="str">
        <f>VLOOKUP(B33,[1]data!B13:F46,2,FALSE)</f>
        <v>kevin</v>
      </c>
      <c r="D33" s="59"/>
      <c r="E33" s="60"/>
      <c r="F33" s="61"/>
      <c r="G33" s="60"/>
      <c r="H33" s="60"/>
      <c r="I33" s="62"/>
      <c r="J33" s="63"/>
      <c r="K33" s="60"/>
      <c r="L33" s="60"/>
      <c r="M33" s="60"/>
      <c r="N33" s="64" t="s">
        <v>59</v>
      </c>
      <c r="O33" s="65" t="s">
        <v>59</v>
      </c>
      <c r="P33" s="65"/>
      <c r="Q33" s="65" t="s">
        <v>39</v>
      </c>
      <c r="R33" s="66" t="s">
        <v>38</v>
      </c>
      <c r="S33" s="67"/>
      <c r="T33" s="68" t="s">
        <v>50</v>
      </c>
      <c r="U33" s="65" t="s">
        <v>50</v>
      </c>
      <c r="V33" s="65" t="s">
        <v>50</v>
      </c>
      <c r="W33" s="65" t="s">
        <v>50</v>
      </c>
      <c r="X33" s="65" t="s">
        <v>38</v>
      </c>
      <c r="Y33" s="65" t="s">
        <v>39</v>
      </c>
      <c r="Z33" s="69" t="s">
        <v>50</v>
      </c>
      <c r="AA33" s="70"/>
      <c r="AB33" s="68"/>
      <c r="AC33" s="65"/>
      <c r="AD33" s="65"/>
      <c r="AE33" s="65"/>
      <c r="AF33" s="65"/>
      <c r="AG33" s="65" t="s">
        <v>39</v>
      </c>
      <c r="AH33" s="69"/>
      <c r="AI33" s="70"/>
      <c r="AJ33" s="68"/>
      <c r="AK33" s="65"/>
      <c r="AL33" s="65"/>
      <c r="AM33" s="65"/>
      <c r="AN33" s="65"/>
      <c r="AO33" s="65" t="s">
        <v>39</v>
      </c>
      <c r="AP33" s="69"/>
      <c r="AQ33" s="70"/>
      <c r="AR33" s="68"/>
      <c r="AS33" s="65"/>
      <c r="AT33" s="65"/>
      <c r="AU33" s="65"/>
      <c r="AV33" s="69"/>
      <c r="AY33" s="104" t="s">
        <v>61</v>
      </c>
      <c r="AZ33" s="105"/>
      <c r="BA33" s="82" t="s">
        <v>62</v>
      </c>
      <c r="BB33" s="83"/>
      <c r="BD33" s="74" t="str">
        <f t="shared" si="6"/>
        <v/>
      </c>
      <c r="BE33" s="75" t="str">
        <f t="shared" si="4"/>
        <v/>
      </c>
      <c r="BF33" s="75" t="str">
        <f t="shared" si="5"/>
        <v/>
      </c>
      <c r="BG33" s="76"/>
      <c r="BJ33" s="84"/>
      <c r="BK33" s="85"/>
      <c r="BL33" s="86" t="str">
        <f t="shared" si="7"/>
        <v/>
      </c>
      <c r="BO33" s="84"/>
      <c r="BP33" s="85"/>
      <c r="BQ33" s="87" t="str">
        <f t="shared" si="8"/>
        <v/>
      </c>
    </row>
    <row r="34" spans="2:69" ht="25.5" customHeight="1" x14ac:dyDescent="0.25">
      <c r="B34" s="58" t="str">
        <f>UPPER([1]data!B14)</f>
        <v>GUIDIOU</v>
      </c>
      <c r="C34" s="59" t="str">
        <f>VLOOKUP(B34,[1]data!B14:F47,2,FALSE)</f>
        <v>cissé</v>
      </c>
      <c r="D34" s="59"/>
      <c r="E34" s="60"/>
      <c r="F34" s="61"/>
      <c r="G34" s="60"/>
      <c r="H34" s="60"/>
      <c r="I34" s="62"/>
      <c r="J34" s="63"/>
      <c r="K34" s="60"/>
      <c r="L34" s="60"/>
      <c r="M34" s="60"/>
      <c r="N34" s="64" t="s">
        <v>59</v>
      </c>
      <c r="O34" s="65" t="s">
        <v>59</v>
      </c>
      <c r="P34" s="65" t="s">
        <v>57</v>
      </c>
      <c r="Q34" s="65" t="s">
        <v>39</v>
      </c>
      <c r="R34" s="66"/>
      <c r="S34" s="67"/>
      <c r="T34" s="68"/>
      <c r="U34" s="65"/>
      <c r="V34" s="65"/>
      <c r="W34" s="65"/>
      <c r="X34" s="65"/>
      <c r="Y34" s="65" t="s">
        <v>39</v>
      </c>
      <c r="Z34" s="69"/>
      <c r="AA34" s="70"/>
      <c r="AB34" s="68"/>
      <c r="AC34" s="65"/>
      <c r="AD34" s="65"/>
      <c r="AE34" s="65"/>
      <c r="AF34" s="65"/>
      <c r="AG34" s="65" t="s">
        <v>39</v>
      </c>
      <c r="AH34" s="69"/>
      <c r="AI34" s="70"/>
      <c r="AJ34" s="68"/>
      <c r="AK34" s="65"/>
      <c r="AL34" s="65"/>
      <c r="AM34" s="65"/>
      <c r="AN34" s="65"/>
      <c r="AO34" s="65" t="s">
        <v>39</v>
      </c>
      <c r="AP34" s="69"/>
      <c r="AQ34" s="70"/>
      <c r="AR34" s="68"/>
      <c r="AS34" s="65"/>
      <c r="AT34" s="65"/>
      <c r="AU34" s="65"/>
      <c r="AV34" s="69"/>
      <c r="AY34" s="106" t="s">
        <v>63</v>
      </c>
      <c r="AZ34" s="107" t="s">
        <v>14</v>
      </c>
      <c r="BA34" s="108"/>
      <c r="BB34" s="109"/>
      <c r="BD34" s="74" t="str">
        <f t="shared" si="6"/>
        <v/>
      </c>
      <c r="BE34" s="75" t="str">
        <f t="shared" si="4"/>
        <v/>
      </c>
      <c r="BF34" s="75" t="str">
        <f t="shared" si="5"/>
        <v/>
      </c>
      <c r="BG34" s="76"/>
      <c r="BJ34" s="84"/>
      <c r="BK34" s="85"/>
      <c r="BL34" s="86" t="str">
        <f t="shared" si="7"/>
        <v/>
      </c>
      <c r="BO34" s="84"/>
      <c r="BP34" s="85"/>
      <c r="BQ34" s="87" t="str">
        <f t="shared" si="8"/>
        <v/>
      </c>
    </row>
    <row r="35" spans="2:69" ht="25.5" customHeight="1" x14ac:dyDescent="0.25">
      <c r="B35" s="58" t="str">
        <f>UPPER([1]data!B15)</f>
        <v>GUIOU</v>
      </c>
      <c r="C35" s="59" t="str">
        <f>VLOOKUP(B35,[1]data!B15:F48,2,FALSE)</f>
        <v>Alexandre</v>
      </c>
      <c r="D35" s="59"/>
      <c r="E35" s="60"/>
      <c r="F35" s="61"/>
      <c r="G35" s="60"/>
      <c r="H35" s="60"/>
      <c r="I35" s="62"/>
      <c r="J35" s="63"/>
      <c r="K35" s="60"/>
      <c r="L35" s="60"/>
      <c r="M35" s="60"/>
      <c r="N35" s="64"/>
      <c r="O35" s="65" t="s">
        <v>59</v>
      </c>
      <c r="P35" s="65" t="s">
        <v>57</v>
      </c>
      <c r="Q35" s="65" t="s">
        <v>39</v>
      </c>
      <c r="R35" s="66"/>
      <c r="S35" s="67"/>
      <c r="T35" s="68"/>
      <c r="U35" s="65"/>
      <c r="V35" s="65"/>
      <c r="W35" s="65"/>
      <c r="X35" s="65"/>
      <c r="Y35" s="65" t="s">
        <v>39</v>
      </c>
      <c r="Z35" s="69"/>
      <c r="AA35" s="70"/>
      <c r="AB35" s="68"/>
      <c r="AC35" s="65"/>
      <c r="AD35" s="65"/>
      <c r="AE35" s="65"/>
      <c r="AF35" s="65"/>
      <c r="AG35" s="65" t="s">
        <v>39</v>
      </c>
      <c r="AH35" s="69"/>
      <c r="AI35" s="70"/>
      <c r="AJ35" s="68"/>
      <c r="AK35" s="65"/>
      <c r="AL35" s="65"/>
      <c r="AM35" s="65"/>
      <c r="AN35" s="65"/>
      <c r="AO35" s="65" t="s">
        <v>39</v>
      </c>
      <c r="AP35" s="69"/>
      <c r="AQ35" s="70"/>
      <c r="AR35" s="68"/>
      <c r="AS35" s="65"/>
      <c r="AT35" s="65"/>
      <c r="AU35" s="65"/>
      <c r="AV35" s="69"/>
      <c r="AY35" s="110">
        <f>+'[2]RECAP FY2019'!$H$20</f>
        <v>284.11708858992267</v>
      </c>
      <c r="AZ35" s="111" t="e">
        <f>BN60/BH58</f>
        <v>#DIV/0!</v>
      </c>
      <c r="BA35" s="112">
        <f>+'[2]RECAP FY2019'!$H$22</f>
        <v>3.9785122216185007E-2</v>
      </c>
      <c r="BB35" s="113"/>
      <c r="BD35" s="74" t="str">
        <f t="shared" si="6"/>
        <v/>
      </c>
      <c r="BE35" s="75" t="str">
        <f t="shared" si="4"/>
        <v/>
      </c>
      <c r="BF35" s="75" t="str">
        <f t="shared" si="5"/>
        <v/>
      </c>
      <c r="BG35" s="76"/>
      <c r="BJ35" s="84"/>
      <c r="BK35" s="85"/>
      <c r="BL35" s="86" t="str">
        <f t="shared" si="7"/>
        <v/>
      </c>
      <c r="BO35" s="84"/>
      <c r="BP35" s="85"/>
      <c r="BQ35" s="87" t="str">
        <f t="shared" si="8"/>
        <v/>
      </c>
    </row>
    <row r="36" spans="2:69" ht="25.5" customHeight="1" x14ac:dyDescent="0.25">
      <c r="B36" s="58" t="str">
        <f>UPPER([1]data!B16)</f>
        <v>KEBAILY</v>
      </c>
      <c r="C36" s="59" t="str">
        <f>VLOOKUP(B36,[1]data!B16:F49,2,FALSE)</f>
        <v>hakim</v>
      </c>
      <c r="D36" s="59"/>
      <c r="E36" s="60"/>
      <c r="F36" s="61"/>
      <c r="G36" s="60"/>
      <c r="H36" s="60"/>
      <c r="I36" s="62"/>
      <c r="J36" s="63"/>
      <c r="K36" s="60"/>
      <c r="L36" s="60"/>
      <c r="M36" s="60"/>
      <c r="N36" s="64"/>
      <c r="O36" s="65" t="s">
        <v>59</v>
      </c>
      <c r="P36" s="65" t="s">
        <v>57</v>
      </c>
      <c r="Q36" s="65" t="s">
        <v>39</v>
      </c>
      <c r="R36" s="66"/>
      <c r="S36" s="67"/>
      <c r="T36" s="68"/>
      <c r="U36" s="65"/>
      <c r="V36" s="65"/>
      <c r="W36" s="65"/>
      <c r="X36" s="65"/>
      <c r="Y36" s="65" t="s">
        <v>39</v>
      </c>
      <c r="Z36" s="69"/>
      <c r="AA36" s="70"/>
      <c r="AB36" s="68"/>
      <c r="AC36" s="65"/>
      <c r="AD36" s="65"/>
      <c r="AE36" s="65"/>
      <c r="AF36" s="65"/>
      <c r="AG36" s="65" t="s">
        <v>39</v>
      </c>
      <c r="AH36" s="69"/>
      <c r="AI36" s="70"/>
      <c r="AJ36" s="68"/>
      <c r="AK36" s="65"/>
      <c r="AL36" s="65"/>
      <c r="AM36" s="65"/>
      <c r="AN36" s="65"/>
      <c r="AO36" s="65" t="s">
        <v>39</v>
      </c>
      <c r="AP36" s="69"/>
      <c r="AQ36" s="70"/>
      <c r="AR36" s="68"/>
      <c r="AS36" s="65"/>
      <c r="AT36" s="65"/>
      <c r="AU36" s="65"/>
      <c r="AV36" s="69"/>
      <c r="AY36" s="110"/>
      <c r="AZ36" s="111"/>
      <c r="BA36" s="112"/>
      <c r="BB36" s="113"/>
      <c r="BD36" s="74" t="str">
        <f t="shared" si="6"/>
        <v/>
      </c>
      <c r="BE36" s="75" t="str">
        <f t="shared" si="4"/>
        <v/>
      </c>
      <c r="BF36" s="75" t="str">
        <f t="shared" si="5"/>
        <v/>
      </c>
      <c r="BG36" s="76"/>
      <c r="BJ36" s="84"/>
      <c r="BK36" s="85"/>
      <c r="BL36" s="86" t="str">
        <f t="shared" si="7"/>
        <v/>
      </c>
      <c r="BO36" s="84"/>
      <c r="BP36" s="85"/>
      <c r="BQ36" s="87" t="str">
        <f t="shared" si="8"/>
        <v/>
      </c>
    </row>
    <row r="37" spans="2:69" ht="25.5" customHeight="1" thickBot="1" x14ac:dyDescent="0.3">
      <c r="B37" s="58" t="str">
        <f>UPPER([1]data!B17)</f>
        <v>GRAOUI</v>
      </c>
      <c r="C37" s="59" t="str">
        <f>VLOOKUP(B37,[1]data!B17:F50,2,FALSE)</f>
        <v>nizar</v>
      </c>
      <c r="D37" s="59"/>
      <c r="E37" s="60"/>
      <c r="F37" s="61"/>
      <c r="G37" s="60"/>
      <c r="H37" s="60"/>
      <c r="I37" s="62"/>
      <c r="J37" s="63"/>
      <c r="K37" s="60"/>
      <c r="L37" s="60"/>
      <c r="M37" s="60"/>
      <c r="N37" s="64" t="s">
        <v>58</v>
      </c>
      <c r="O37" s="65" t="s">
        <v>59</v>
      </c>
      <c r="P37" s="65" t="s">
        <v>57</v>
      </c>
      <c r="Q37" s="65" t="s">
        <v>39</v>
      </c>
      <c r="R37" s="66"/>
      <c r="S37" s="67"/>
      <c r="T37" s="68"/>
      <c r="U37" s="65"/>
      <c r="V37" s="65"/>
      <c r="W37" s="65"/>
      <c r="X37" s="65"/>
      <c r="Y37" s="65" t="s">
        <v>39</v>
      </c>
      <c r="Z37" s="69"/>
      <c r="AA37" s="70"/>
      <c r="AB37" s="68"/>
      <c r="AC37" s="65"/>
      <c r="AD37" s="65"/>
      <c r="AE37" s="65"/>
      <c r="AF37" s="65"/>
      <c r="AG37" s="65" t="s">
        <v>39</v>
      </c>
      <c r="AH37" s="69"/>
      <c r="AI37" s="70"/>
      <c r="AJ37" s="68"/>
      <c r="AK37" s="65"/>
      <c r="AL37" s="65"/>
      <c r="AM37" s="65"/>
      <c r="AN37" s="65"/>
      <c r="AO37" s="65" t="s">
        <v>39</v>
      </c>
      <c r="AP37" s="69"/>
      <c r="AQ37" s="70"/>
      <c r="AR37" s="68"/>
      <c r="AS37" s="65"/>
      <c r="AT37" s="65"/>
      <c r="AU37" s="65"/>
      <c r="AV37" s="69"/>
      <c r="AY37" s="114"/>
      <c r="AZ37" s="115"/>
      <c r="BA37" s="116"/>
      <c r="BB37" s="117"/>
      <c r="BD37" s="74" t="str">
        <f t="shared" si="6"/>
        <v/>
      </c>
      <c r="BE37" s="75" t="str">
        <f t="shared" si="4"/>
        <v/>
      </c>
      <c r="BF37" s="75" t="str">
        <f t="shared" si="5"/>
        <v/>
      </c>
      <c r="BG37" s="76"/>
      <c r="BJ37" s="84"/>
      <c r="BK37" s="85"/>
      <c r="BL37" s="86" t="str">
        <f t="shared" si="7"/>
        <v/>
      </c>
      <c r="BO37" s="84"/>
      <c r="BP37" s="85"/>
      <c r="BQ37" s="87" t="str">
        <f t="shared" si="8"/>
        <v/>
      </c>
    </row>
    <row r="38" spans="2:69" ht="25.5" customHeight="1" x14ac:dyDescent="0.25">
      <c r="B38" s="58" t="str">
        <f>UPPER([1]data!B18)</f>
        <v>TRIMBOLI</v>
      </c>
      <c r="C38" s="59" t="str">
        <f>VLOOKUP(B38,[1]data!B18:F51,2,FALSE)</f>
        <v>eric</v>
      </c>
      <c r="D38" s="59"/>
      <c r="E38" s="60"/>
      <c r="F38" s="61"/>
      <c r="G38" s="60"/>
      <c r="H38" s="60"/>
      <c r="I38" s="62"/>
      <c r="J38" s="63"/>
      <c r="K38" s="60"/>
      <c r="L38" s="60"/>
      <c r="M38" s="60"/>
      <c r="N38" s="64" t="s">
        <v>58</v>
      </c>
      <c r="O38" s="65" t="s">
        <v>59</v>
      </c>
      <c r="P38" s="65"/>
      <c r="Q38" s="65" t="s">
        <v>39</v>
      </c>
      <c r="R38" s="66"/>
      <c r="S38" s="67"/>
      <c r="T38" s="68"/>
      <c r="U38" s="65"/>
      <c r="V38" s="65"/>
      <c r="W38" s="65"/>
      <c r="X38" s="65"/>
      <c r="Y38" s="65" t="s">
        <v>39</v>
      </c>
      <c r="Z38" s="69"/>
      <c r="AA38" s="70"/>
      <c r="AB38" s="68"/>
      <c r="AC38" s="65"/>
      <c r="AD38" s="65"/>
      <c r="AE38" s="65"/>
      <c r="AF38" s="65"/>
      <c r="AG38" s="65" t="s">
        <v>39</v>
      </c>
      <c r="AH38" s="69"/>
      <c r="AI38" s="70"/>
      <c r="AJ38" s="68"/>
      <c r="AK38" s="65"/>
      <c r="AL38" s="65"/>
      <c r="AM38" s="65"/>
      <c r="AN38" s="65"/>
      <c r="AO38" s="65" t="s">
        <v>39</v>
      </c>
      <c r="AP38" s="69"/>
      <c r="AQ38" s="70"/>
      <c r="AR38" s="68"/>
      <c r="AS38" s="65"/>
      <c r="AT38" s="65"/>
      <c r="AU38" s="65"/>
      <c r="AV38" s="69"/>
      <c r="BD38" s="74" t="str">
        <f t="shared" si="6"/>
        <v/>
      </c>
      <c r="BE38" s="75" t="str">
        <f t="shared" si="4"/>
        <v/>
      </c>
      <c r="BF38" s="75" t="str">
        <f t="shared" si="5"/>
        <v/>
      </c>
      <c r="BG38" s="76"/>
      <c r="BJ38" s="84"/>
      <c r="BK38" s="85"/>
      <c r="BL38" s="86" t="str">
        <f t="shared" si="7"/>
        <v/>
      </c>
      <c r="BO38" s="84"/>
      <c r="BP38" s="85"/>
      <c r="BQ38" s="87" t="str">
        <f t="shared" si="8"/>
        <v/>
      </c>
    </row>
    <row r="39" spans="2:69" ht="25.5" customHeight="1" x14ac:dyDescent="0.25">
      <c r="B39" s="58" t="str">
        <f>UPPER([1]data!B19)</f>
        <v>GRUDAS</v>
      </c>
      <c r="C39" s="59" t="str">
        <f>VLOOKUP(B39,[1]data!B19:F52,2,FALSE)</f>
        <v>melissa</v>
      </c>
      <c r="D39" s="59"/>
      <c r="E39" s="60"/>
      <c r="F39" s="61"/>
      <c r="G39" s="60"/>
      <c r="H39" s="60"/>
      <c r="I39" s="62"/>
      <c r="J39" s="63"/>
      <c r="K39" s="60"/>
      <c r="L39" s="60"/>
      <c r="M39" s="60"/>
      <c r="N39" s="64" t="s">
        <v>58</v>
      </c>
      <c r="O39" s="65" t="s">
        <v>59</v>
      </c>
      <c r="P39" s="65"/>
      <c r="Q39" s="65" t="s">
        <v>39</v>
      </c>
      <c r="R39" s="66"/>
      <c r="S39" s="67"/>
      <c r="T39" s="68"/>
      <c r="U39" s="65"/>
      <c r="V39" s="65"/>
      <c r="W39" s="65"/>
      <c r="X39" s="65"/>
      <c r="Y39" s="65" t="s">
        <v>39</v>
      </c>
      <c r="Z39" s="69"/>
      <c r="AA39" s="70"/>
      <c r="AB39" s="68"/>
      <c r="AC39" s="65"/>
      <c r="AD39" s="65"/>
      <c r="AE39" s="65"/>
      <c r="AF39" s="65"/>
      <c r="AG39" s="65" t="s">
        <v>39</v>
      </c>
      <c r="AH39" s="69"/>
      <c r="AI39" s="70"/>
      <c r="AJ39" s="68"/>
      <c r="AK39" s="65"/>
      <c r="AL39" s="65"/>
      <c r="AM39" s="65"/>
      <c r="AN39" s="65"/>
      <c r="AO39" s="65" t="s">
        <v>39</v>
      </c>
      <c r="AP39" s="69"/>
      <c r="AQ39" s="70"/>
      <c r="AR39" s="68"/>
      <c r="AS39" s="65"/>
      <c r="AT39" s="65"/>
      <c r="AU39" s="65"/>
      <c r="AV39" s="69"/>
      <c r="AY39" s="118" t="s">
        <v>64</v>
      </c>
      <c r="AZ39" s="118"/>
      <c r="BA39" s="118"/>
      <c r="BB39" s="118"/>
      <c r="BD39" s="74" t="str">
        <f t="shared" si="6"/>
        <v/>
      </c>
      <c r="BE39" s="75" t="str">
        <f t="shared" si="4"/>
        <v/>
      </c>
      <c r="BF39" s="75" t="str">
        <f t="shared" si="5"/>
        <v/>
      </c>
      <c r="BG39" s="76"/>
      <c r="BJ39" s="84"/>
      <c r="BK39" s="85"/>
      <c r="BL39" s="86" t="str">
        <f t="shared" si="7"/>
        <v/>
      </c>
      <c r="BO39" s="84"/>
      <c r="BP39" s="85"/>
      <c r="BQ39" s="87" t="str">
        <f t="shared" si="8"/>
        <v/>
      </c>
    </row>
    <row r="40" spans="2:69" ht="25.5" customHeight="1" x14ac:dyDescent="0.25">
      <c r="B40" s="58" t="str">
        <f>UPPER([1]data!B20)</f>
        <v>BECKER</v>
      </c>
      <c r="C40" s="59" t="str">
        <f>VLOOKUP(B40,[1]data!B20:F53,2,FALSE)</f>
        <v>Eddy</v>
      </c>
      <c r="D40" s="59"/>
      <c r="E40" s="60"/>
      <c r="F40" s="61"/>
      <c r="G40" s="60"/>
      <c r="H40" s="60"/>
      <c r="I40" s="62"/>
      <c r="J40" s="63"/>
      <c r="K40" s="60"/>
      <c r="L40" s="60"/>
      <c r="M40" s="60"/>
      <c r="N40" s="64" t="s">
        <v>58</v>
      </c>
      <c r="O40" s="65" t="s">
        <v>59</v>
      </c>
      <c r="P40" s="65"/>
      <c r="Q40" s="65" t="s">
        <v>39</v>
      </c>
      <c r="R40" s="66"/>
      <c r="S40" s="67"/>
      <c r="T40" s="68"/>
      <c r="U40" s="65"/>
      <c r="V40" s="65"/>
      <c r="W40" s="65"/>
      <c r="X40" s="65"/>
      <c r="Y40" s="65" t="s">
        <v>39</v>
      </c>
      <c r="Z40" s="69"/>
      <c r="AA40" s="70"/>
      <c r="AB40" s="68"/>
      <c r="AC40" s="65"/>
      <c r="AD40" s="65"/>
      <c r="AE40" s="65"/>
      <c r="AF40" s="65"/>
      <c r="AG40" s="65" t="s">
        <v>39</v>
      </c>
      <c r="AH40" s="69"/>
      <c r="AI40" s="70"/>
      <c r="AJ40" s="68"/>
      <c r="AK40" s="65"/>
      <c r="AL40" s="65"/>
      <c r="AM40" s="65"/>
      <c r="AN40" s="65"/>
      <c r="AO40" s="65" t="s">
        <v>39</v>
      </c>
      <c r="AP40" s="69"/>
      <c r="AQ40" s="70"/>
      <c r="AR40" s="68"/>
      <c r="AS40" s="65"/>
      <c r="AT40" s="65"/>
      <c r="AU40" s="65"/>
      <c r="AV40" s="69"/>
      <c r="AY40" s="118"/>
      <c r="AZ40" s="118"/>
      <c r="BA40" s="118"/>
      <c r="BB40" s="118"/>
      <c r="BD40" s="74" t="str">
        <f t="shared" si="6"/>
        <v/>
      </c>
      <c r="BE40" s="75" t="str">
        <f t="shared" si="4"/>
        <v/>
      </c>
      <c r="BF40" s="75" t="str">
        <f t="shared" si="5"/>
        <v/>
      </c>
      <c r="BG40" s="76"/>
      <c r="BJ40" s="84"/>
      <c r="BK40" s="85"/>
      <c r="BL40" s="86" t="str">
        <f t="shared" si="7"/>
        <v/>
      </c>
      <c r="BO40" s="84"/>
      <c r="BP40" s="85"/>
      <c r="BQ40" s="87" t="str">
        <f t="shared" si="8"/>
        <v/>
      </c>
    </row>
    <row r="41" spans="2:69" ht="25.5" customHeight="1" x14ac:dyDescent="0.25">
      <c r="B41" s="58" t="str">
        <f>UPPER([1]data!B21)</f>
        <v>RAMESSUR</v>
      </c>
      <c r="C41" s="59" t="str">
        <f>VLOOKUP(B41,[1]data!B21:F54,2,FALSE)</f>
        <v>kavi</v>
      </c>
      <c r="D41" s="59"/>
      <c r="E41" s="60"/>
      <c r="F41" s="61"/>
      <c r="G41" s="60"/>
      <c r="H41" s="60"/>
      <c r="I41" s="62"/>
      <c r="J41" s="63"/>
      <c r="K41" s="60"/>
      <c r="L41" s="60"/>
      <c r="M41" s="60"/>
      <c r="N41" s="64"/>
      <c r="O41" s="65" t="s">
        <v>59</v>
      </c>
      <c r="P41" s="65"/>
      <c r="Q41" s="65" t="s">
        <v>39</v>
      </c>
      <c r="R41" s="66"/>
      <c r="S41" s="67"/>
      <c r="T41" s="68"/>
      <c r="U41" s="65"/>
      <c r="V41" s="65"/>
      <c r="W41" s="65"/>
      <c r="X41" s="65"/>
      <c r="Y41" s="65" t="s">
        <v>39</v>
      </c>
      <c r="Z41" s="69"/>
      <c r="AA41" s="70"/>
      <c r="AB41" s="68"/>
      <c r="AC41" s="65"/>
      <c r="AD41" s="65"/>
      <c r="AE41" s="65"/>
      <c r="AF41" s="65"/>
      <c r="AG41" s="65" t="s">
        <v>39</v>
      </c>
      <c r="AH41" s="69"/>
      <c r="AI41" s="70"/>
      <c r="AJ41" s="68"/>
      <c r="AK41" s="65"/>
      <c r="AL41" s="65"/>
      <c r="AM41" s="65"/>
      <c r="AN41" s="65"/>
      <c r="AO41" s="65" t="s">
        <v>39</v>
      </c>
      <c r="AP41" s="69"/>
      <c r="AQ41" s="70"/>
      <c r="AR41" s="68"/>
      <c r="AS41" s="65"/>
      <c r="AT41" s="65"/>
      <c r="AU41" s="65"/>
      <c r="AV41" s="69"/>
      <c r="AY41" s="119" t="s">
        <v>65</v>
      </c>
      <c r="AZ41" s="120"/>
      <c r="BA41" s="121" t="s">
        <v>66</v>
      </c>
      <c r="BB41" s="122"/>
      <c r="BD41" s="74" t="str">
        <f t="shared" si="6"/>
        <v/>
      </c>
      <c r="BE41" s="75" t="str">
        <f t="shared" si="4"/>
        <v/>
      </c>
      <c r="BF41" s="75" t="str">
        <f t="shared" si="5"/>
        <v/>
      </c>
      <c r="BG41" s="76"/>
      <c r="BJ41" s="84"/>
      <c r="BK41" s="85"/>
      <c r="BL41" s="86" t="str">
        <f t="shared" si="7"/>
        <v/>
      </c>
      <c r="BO41" s="84"/>
      <c r="BP41" s="85"/>
      <c r="BQ41" s="87" t="str">
        <f t="shared" si="8"/>
        <v/>
      </c>
    </row>
    <row r="42" spans="2:69" ht="25.5" customHeight="1" x14ac:dyDescent="0.25">
      <c r="B42" s="58" t="str">
        <f>UPPER([1]data!B22)</f>
        <v>OBAZZI</v>
      </c>
      <c r="C42" s="59" t="str">
        <f>VLOOKUP(B42,[1]data!B22:F55,2,FALSE)</f>
        <v>samir</v>
      </c>
      <c r="D42" s="59"/>
      <c r="E42" s="60"/>
      <c r="F42" s="61"/>
      <c r="G42" s="60"/>
      <c r="H42" s="60"/>
      <c r="I42" s="62"/>
      <c r="J42" s="63"/>
      <c r="K42" s="60"/>
      <c r="L42" s="60"/>
      <c r="M42" s="60"/>
      <c r="N42" s="64"/>
      <c r="O42" s="65" t="s">
        <v>67</v>
      </c>
      <c r="P42" s="65"/>
      <c r="Q42" s="65" t="s">
        <v>39</v>
      </c>
      <c r="R42" s="66"/>
      <c r="S42" s="67"/>
      <c r="T42" s="68"/>
      <c r="U42" s="65"/>
      <c r="V42" s="65"/>
      <c r="W42" s="65"/>
      <c r="X42" s="65"/>
      <c r="Y42" s="65" t="s">
        <v>39</v>
      </c>
      <c r="Z42" s="69"/>
      <c r="AA42" s="70"/>
      <c r="AB42" s="68"/>
      <c r="AC42" s="65"/>
      <c r="AD42" s="65"/>
      <c r="AE42" s="65"/>
      <c r="AF42" s="65"/>
      <c r="AG42" s="65" t="s">
        <v>39</v>
      </c>
      <c r="AH42" s="69"/>
      <c r="AI42" s="70"/>
      <c r="AJ42" s="68"/>
      <c r="AK42" s="65"/>
      <c r="AL42" s="65"/>
      <c r="AM42" s="65"/>
      <c r="AN42" s="65"/>
      <c r="AO42" s="65" t="s">
        <v>39</v>
      </c>
      <c r="AP42" s="69"/>
      <c r="AQ42" s="70"/>
      <c r="AR42" s="68"/>
      <c r="AS42" s="65"/>
      <c r="AT42" s="65"/>
      <c r="AU42" s="65"/>
      <c r="AV42" s="69"/>
      <c r="AY42" s="123" t="s">
        <v>68</v>
      </c>
      <c r="AZ42" s="123" t="s">
        <v>14</v>
      </c>
      <c r="BA42" s="124"/>
      <c r="BB42" s="125"/>
      <c r="BD42" s="74" t="str">
        <f t="shared" si="6"/>
        <v/>
      </c>
      <c r="BE42" s="75" t="str">
        <f t="shared" si="4"/>
        <v/>
      </c>
      <c r="BF42" s="75" t="str">
        <f t="shared" si="5"/>
        <v/>
      </c>
      <c r="BG42" s="76"/>
      <c r="BJ42" s="84"/>
      <c r="BK42" s="85"/>
      <c r="BL42" s="86" t="str">
        <f t="shared" si="7"/>
        <v/>
      </c>
      <c r="BO42" s="84"/>
      <c r="BP42" s="85"/>
      <c r="BQ42" s="87" t="str">
        <f t="shared" si="8"/>
        <v/>
      </c>
    </row>
    <row r="43" spans="2:69" ht="25.5" customHeight="1" x14ac:dyDescent="0.25">
      <c r="B43" s="58" t="str">
        <f>UPPER([1]data!B23)</f>
        <v>SAK</v>
      </c>
      <c r="C43" s="59" t="str">
        <f>VLOOKUP(B43,[1]data!B23:F56,2,FALSE)</f>
        <v>david</v>
      </c>
      <c r="D43" s="59"/>
      <c r="E43" s="60"/>
      <c r="F43" s="61"/>
      <c r="G43" s="60"/>
      <c r="H43" s="60"/>
      <c r="I43" s="62"/>
      <c r="J43" s="63"/>
      <c r="K43" s="60"/>
      <c r="L43" s="60"/>
      <c r="M43" s="60"/>
      <c r="N43" s="64"/>
      <c r="O43" s="65"/>
      <c r="P43" s="65"/>
      <c r="Q43" s="65" t="s">
        <v>39</v>
      </c>
      <c r="R43" s="66"/>
      <c r="S43" s="67"/>
      <c r="T43" s="68"/>
      <c r="U43" s="65"/>
      <c r="V43" s="65"/>
      <c r="W43" s="65"/>
      <c r="X43" s="65"/>
      <c r="Y43" s="65" t="s">
        <v>39</v>
      </c>
      <c r="Z43" s="69"/>
      <c r="AA43" s="70"/>
      <c r="AB43" s="68"/>
      <c r="AC43" s="65"/>
      <c r="AD43" s="65"/>
      <c r="AE43" s="65"/>
      <c r="AF43" s="65"/>
      <c r="AG43" s="65" t="s">
        <v>39</v>
      </c>
      <c r="AH43" s="69"/>
      <c r="AI43" s="70"/>
      <c r="AJ43" s="68"/>
      <c r="AK43" s="65"/>
      <c r="AL43" s="65"/>
      <c r="AM43" s="65"/>
      <c r="AN43" s="65"/>
      <c r="AO43" s="65" t="s">
        <v>39</v>
      </c>
      <c r="AP43" s="69"/>
      <c r="AQ43" s="70"/>
      <c r="AR43" s="68"/>
      <c r="AS43" s="65"/>
      <c r="AT43" s="65"/>
      <c r="AU43" s="65"/>
      <c r="AV43" s="69"/>
      <c r="AY43" s="126"/>
      <c r="AZ43" s="127" t="s">
        <v>69</v>
      </c>
      <c r="BA43" s="128"/>
      <c r="BB43" s="129"/>
      <c r="BD43" s="74" t="str">
        <f t="shared" si="6"/>
        <v/>
      </c>
      <c r="BE43" s="75" t="str">
        <f t="shared" si="4"/>
        <v/>
      </c>
      <c r="BF43" s="75" t="str">
        <f t="shared" si="5"/>
        <v/>
      </c>
      <c r="BG43" s="76"/>
      <c r="BJ43" s="84"/>
      <c r="BK43" s="85"/>
      <c r="BL43" s="86" t="str">
        <f t="shared" si="7"/>
        <v/>
      </c>
      <c r="BO43" s="84"/>
      <c r="BP43" s="85"/>
      <c r="BQ43" s="87"/>
    </row>
    <row r="44" spans="2:69" ht="25.5" customHeight="1" x14ac:dyDescent="0.25">
      <c r="B44" s="58" t="str">
        <f>UPPER([1]data!B24)</f>
        <v>THOMAS</v>
      </c>
      <c r="C44" s="59" t="str">
        <f>VLOOKUP(B44,[1]data!B24:F57,2,FALSE)</f>
        <v>christophe</v>
      </c>
      <c r="D44" s="59"/>
      <c r="E44" s="60"/>
      <c r="F44" s="61"/>
      <c r="G44" s="60"/>
      <c r="H44" s="60"/>
      <c r="I44" s="62"/>
      <c r="J44" s="63"/>
      <c r="K44" s="60"/>
      <c r="L44" s="60"/>
      <c r="M44" s="60"/>
      <c r="N44" s="64"/>
      <c r="O44" s="65"/>
      <c r="P44" s="65"/>
      <c r="Q44" s="65" t="s">
        <v>39</v>
      </c>
      <c r="R44" s="66"/>
      <c r="S44" s="67"/>
      <c r="T44" s="68"/>
      <c r="U44" s="65"/>
      <c r="V44" s="65"/>
      <c r="W44" s="65"/>
      <c r="X44" s="65"/>
      <c r="Y44" s="65" t="s">
        <v>39</v>
      </c>
      <c r="Z44" s="69"/>
      <c r="AA44" s="70"/>
      <c r="AB44" s="68"/>
      <c r="AC44" s="65"/>
      <c r="AD44" s="65"/>
      <c r="AE44" s="65"/>
      <c r="AF44" s="65"/>
      <c r="AG44" s="65" t="s">
        <v>39</v>
      </c>
      <c r="AH44" s="69"/>
      <c r="AI44" s="70"/>
      <c r="AJ44" s="68"/>
      <c r="AK44" s="65"/>
      <c r="AL44" s="65"/>
      <c r="AM44" s="65"/>
      <c r="AN44" s="65"/>
      <c r="AO44" s="65" t="s">
        <v>39</v>
      </c>
      <c r="AP44" s="69"/>
      <c r="AQ44" s="70"/>
      <c r="AR44" s="68"/>
      <c r="AS44" s="65"/>
      <c r="AT44" s="65"/>
      <c r="AU44" s="65"/>
      <c r="AV44" s="69"/>
      <c r="AY44" s="130"/>
      <c r="AZ44" s="131"/>
      <c r="BA44" s="132"/>
      <c r="BB44" s="133"/>
      <c r="BD44" s="74" t="str">
        <f t="shared" si="6"/>
        <v/>
      </c>
      <c r="BE44" s="75" t="str">
        <f t="shared" si="4"/>
        <v/>
      </c>
      <c r="BF44" s="75" t="str">
        <f t="shared" si="5"/>
        <v/>
      </c>
      <c r="BG44" s="76"/>
      <c r="BJ44" s="84"/>
      <c r="BK44" s="85"/>
      <c r="BL44" s="86" t="str">
        <f t="shared" si="7"/>
        <v/>
      </c>
      <c r="BO44" s="84"/>
      <c r="BP44" s="85"/>
      <c r="BQ44" s="87" t="str">
        <f t="shared" ref="BQ44:BQ58" si="9">IFERROR(BO44/BH42,"")</f>
        <v/>
      </c>
    </row>
    <row r="45" spans="2:69" ht="25.5" customHeight="1" x14ac:dyDescent="0.25">
      <c r="B45" s="58" t="str">
        <f>UPPER([1]data!B25)</f>
        <v>BENFIALA</v>
      </c>
      <c r="C45" s="59" t="str">
        <f>VLOOKUP(B45,[1]data!B25:F58,2,FALSE)</f>
        <v>yanis</v>
      </c>
      <c r="D45" s="59"/>
      <c r="E45" s="60"/>
      <c r="F45" s="61"/>
      <c r="G45" s="60"/>
      <c r="H45" s="60"/>
      <c r="I45" s="62"/>
      <c r="J45" s="63"/>
      <c r="K45" s="60"/>
      <c r="L45" s="60"/>
      <c r="M45" s="60"/>
      <c r="N45" s="64"/>
      <c r="O45" s="65"/>
      <c r="P45" s="65"/>
      <c r="Q45" s="65" t="s">
        <v>39</v>
      </c>
      <c r="R45" s="66"/>
      <c r="S45" s="67"/>
      <c r="T45" s="68"/>
      <c r="U45" s="65"/>
      <c r="V45" s="65"/>
      <c r="W45" s="65"/>
      <c r="X45" s="65"/>
      <c r="Y45" s="65" t="s">
        <v>39</v>
      </c>
      <c r="Z45" s="69"/>
      <c r="AA45" s="70"/>
      <c r="AB45" s="68"/>
      <c r="AC45" s="65"/>
      <c r="AD45" s="65"/>
      <c r="AE45" s="65"/>
      <c r="AF45" s="65"/>
      <c r="AG45" s="65" t="s">
        <v>39</v>
      </c>
      <c r="AH45" s="69"/>
      <c r="AI45" s="70"/>
      <c r="AJ45" s="68"/>
      <c r="AK45" s="65"/>
      <c r="AL45" s="65"/>
      <c r="AM45" s="65"/>
      <c r="AN45" s="65"/>
      <c r="AO45" s="65" t="s">
        <v>39</v>
      </c>
      <c r="AP45" s="69"/>
      <c r="AQ45" s="70"/>
      <c r="AR45" s="68"/>
      <c r="AS45" s="65"/>
      <c r="AT45" s="65"/>
      <c r="AU45" s="65"/>
      <c r="AV45" s="69"/>
      <c r="BD45" s="74" t="str">
        <f t="shared" si="6"/>
        <v/>
      </c>
      <c r="BE45" s="75" t="str">
        <f t="shared" si="4"/>
        <v/>
      </c>
      <c r="BF45" s="75" t="str">
        <f t="shared" si="5"/>
        <v/>
      </c>
      <c r="BG45" s="76"/>
      <c r="BJ45" s="84"/>
      <c r="BK45" s="85"/>
      <c r="BL45" s="86" t="str">
        <f t="shared" si="7"/>
        <v/>
      </c>
      <c r="BO45" s="84"/>
      <c r="BP45" s="85"/>
      <c r="BQ45" s="87" t="str">
        <f t="shared" si="9"/>
        <v/>
      </c>
    </row>
    <row r="46" spans="2:69" ht="25.5" customHeight="1" x14ac:dyDescent="0.25">
      <c r="B46" s="58" t="str">
        <f>UPPER([1]data!B26)</f>
        <v>TLILI</v>
      </c>
      <c r="C46" s="59" t="str">
        <f>VLOOKUP(B46,[1]data!B26:F59,2,FALSE)</f>
        <v>kamel</v>
      </c>
      <c r="D46" s="59"/>
      <c r="E46" s="60"/>
      <c r="F46" s="61"/>
      <c r="G46" s="60"/>
      <c r="H46" s="60"/>
      <c r="I46" s="62"/>
      <c r="J46" s="63"/>
      <c r="K46" s="60"/>
      <c r="L46" s="60"/>
      <c r="M46" s="60"/>
      <c r="N46" s="64"/>
      <c r="O46" s="65"/>
      <c r="P46" s="65"/>
      <c r="Q46" s="65" t="s">
        <v>39</v>
      </c>
      <c r="R46" s="66"/>
      <c r="S46" s="67"/>
      <c r="T46" s="68" t="s">
        <v>58</v>
      </c>
      <c r="U46" s="65" t="s">
        <v>58</v>
      </c>
      <c r="V46" s="65" t="s">
        <v>58</v>
      </c>
      <c r="W46" s="65" t="s">
        <v>58</v>
      </c>
      <c r="X46" s="65" t="s">
        <v>58</v>
      </c>
      <c r="Y46" s="65" t="s">
        <v>39</v>
      </c>
      <c r="Z46" s="69"/>
      <c r="AA46" s="70"/>
      <c r="AB46" s="68"/>
      <c r="AC46" s="65"/>
      <c r="AD46" s="65"/>
      <c r="AE46" s="65"/>
      <c r="AF46" s="65"/>
      <c r="AG46" s="65" t="s">
        <v>39</v>
      </c>
      <c r="AH46" s="69"/>
      <c r="AI46" s="70"/>
      <c r="AJ46" s="68"/>
      <c r="AK46" s="65"/>
      <c r="AL46" s="65"/>
      <c r="AM46" s="65"/>
      <c r="AN46" s="65"/>
      <c r="AO46" s="65" t="s">
        <v>39</v>
      </c>
      <c r="AP46" s="69"/>
      <c r="AQ46" s="70"/>
      <c r="AR46" s="68"/>
      <c r="AS46" s="65"/>
      <c r="AT46" s="65"/>
      <c r="AU46" s="65"/>
      <c r="AV46" s="69"/>
      <c r="BD46" s="74" t="str">
        <f t="shared" si="6"/>
        <v/>
      </c>
      <c r="BE46" s="75" t="str">
        <f t="shared" si="4"/>
        <v/>
      </c>
      <c r="BF46" s="75" t="str">
        <f t="shared" si="5"/>
        <v/>
      </c>
      <c r="BG46" s="76"/>
      <c r="BJ46" s="84"/>
      <c r="BK46" s="85"/>
      <c r="BL46" s="86" t="str">
        <f t="shared" si="7"/>
        <v/>
      </c>
      <c r="BO46" s="84"/>
      <c r="BP46" s="85"/>
      <c r="BQ46" s="87" t="str">
        <f t="shared" si="9"/>
        <v/>
      </c>
    </row>
    <row r="47" spans="2:69" ht="25.5" customHeight="1" x14ac:dyDescent="0.25">
      <c r="B47" s="58" t="str">
        <f>UPPER([1]data!B27)</f>
        <v>MARIR</v>
      </c>
      <c r="C47" s="59" t="str">
        <f>VLOOKUP(B47,[1]data!B27:F60,2,FALSE)</f>
        <v>mounir</v>
      </c>
      <c r="D47" s="59"/>
      <c r="E47" s="60"/>
      <c r="F47" s="61"/>
      <c r="G47" s="60"/>
      <c r="H47" s="60"/>
      <c r="I47" s="62"/>
      <c r="J47" s="63"/>
      <c r="K47" s="60"/>
      <c r="L47" s="60"/>
      <c r="M47" s="60"/>
      <c r="N47" s="64"/>
      <c r="O47" s="65"/>
      <c r="P47" s="65"/>
      <c r="Q47" s="65" t="s">
        <v>39</v>
      </c>
      <c r="R47" s="66"/>
      <c r="S47" s="67"/>
      <c r="T47" s="68" t="s">
        <v>58</v>
      </c>
      <c r="U47" s="65" t="s">
        <v>58</v>
      </c>
      <c r="V47" s="65" t="s">
        <v>58</v>
      </c>
      <c r="W47" s="65" t="s">
        <v>58</v>
      </c>
      <c r="X47" s="65" t="s">
        <v>58</v>
      </c>
      <c r="Y47" s="65" t="s">
        <v>39</v>
      </c>
      <c r="Z47" s="69"/>
      <c r="AA47" s="70"/>
      <c r="AB47" s="68"/>
      <c r="AC47" s="65"/>
      <c r="AD47" s="65"/>
      <c r="AE47" s="65"/>
      <c r="AF47" s="65"/>
      <c r="AG47" s="65" t="s">
        <v>39</v>
      </c>
      <c r="AH47" s="69"/>
      <c r="AI47" s="70"/>
      <c r="AJ47" s="68"/>
      <c r="AK47" s="65"/>
      <c r="AL47" s="65"/>
      <c r="AM47" s="65"/>
      <c r="AN47" s="65"/>
      <c r="AO47" s="65" t="s">
        <v>39</v>
      </c>
      <c r="AP47" s="69"/>
      <c r="AQ47" s="70"/>
      <c r="AR47" s="68"/>
      <c r="AS47" s="65"/>
      <c r="AT47" s="65"/>
      <c r="AU47" s="65"/>
      <c r="AV47" s="69"/>
      <c r="BD47" s="74" t="str">
        <f t="shared" si="6"/>
        <v/>
      </c>
      <c r="BE47" s="75" t="str">
        <f t="shared" si="4"/>
        <v/>
      </c>
      <c r="BF47" s="75" t="str">
        <f t="shared" si="5"/>
        <v/>
      </c>
      <c r="BG47" s="76"/>
      <c r="BJ47" s="84"/>
      <c r="BK47" s="85"/>
      <c r="BL47" s="86" t="str">
        <f t="shared" si="7"/>
        <v/>
      </c>
      <c r="BO47" s="84"/>
      <c r="BP47" s="85"/>
      <c r="BQ47" s="87" t="str">
        <f t="shared" si="9"/>
        <v/>
      </c>
    </row>
    <row r="48" spans="2:69" ht="25.5" customHeight="1" x14ac:dyDescent="0.25">
      <c r="B48" s="58" t="str">
        <f>UPPER([1]data!B28)</f>
        <v>MCHTKARIAN</v>
      </c>
      <c r="C48" s="59" t="str">
        <f>VLOOKUP(B48,[1]data!B28:F61,2,FALSE)</f>
        <v>hrachik</v>
      </c>
      <c r="D48" s="59"/>
      <c r="E48" s="60"/>
      <c r="F48" s="61"/>
      <c r="G48" s="60"/>
      <c r="H48" s="60"/>
      <c r="I48" s="62"/>
      <c r="J48" s="63"/>
      <c r="K48" s="60"/>
      <c r="L48" s="60"/>
      <c r="M48" s="60"/>
      <c r="N48" s="64"/>
      <c r="O48" s="65"/>
      <c r="P48" s="65"/>
      <c r="Q48" s="65" t="s">
        <v>39</v>
      </c>
      <c r="R48" s="66"/>
      <c r="S48" s="67"/>
      <c r="T48" s="68"/>
      <c r="U48" s="65"/>
      <c r="V48" s="65"/>
      <c r="W48" s="65"/>
      <c r="X48" s="65"/>
      <c r="Y48" s="65" t="s">
        <v>39</v>
      </c>
      <c r="Z48" s="69"/>
      <c r="AA48" s="70"/>
      <c r="AB48" s="68"/>
      <c r="AC48" s="65"/>
      <c r="AD48" s="65"/>
      <c r="AE48" s="65"/>
      <c r="AF48" s="65"/>
      <c r="AG48" s="65" t="s">
        <v>39</v>
      </c>
      <c r="AH48" s="69"/>
      <c r="AI48" s="70"/>
      <c r="AJ48" s="68"/>
      <c r="AK48" s="65"/>
      <c r="AL48" s="65"/>
      <c r="AM48" s="65"/>
      <c r="AN48" s="65"/>
      <c r="AO48" s="65" t="s">
        <v>39</v>
      </c>
      <c r="AP48" s="69"/>
      <c r="AQ48" s="70"/>
      <c r="AR48" s="68"/>
      <c r="AS48" s="65"/>
      <c r="AT48" s="65"/>
      <c r="AU48" s="65"/>
      <c r="AV48" s="69"/>
      <c r="BD48" s="74" t="str">
        <f t="shared" si="6"/>
        <v/>
      </c>
      <c r="BE48" s="75" t="str">
        <f t="shared" si="4"/>
        <v/>
      </c>
      <c r="BF48" s="75" t="str">
        <f t="shared" si="5"/>
        <v/>
      </c>
      <c r="BG48" s="76"/>
      <c r="BJ48" s="84"/>
      <c r="BK48" s="85"/>
      <c r="BL48" s="86" t="str">
        <f t="shared" si="7"/>
        <v/>
      </c>
      <c r="BO48" s="84"/>
      <c r="BP48" s="85"/>
      <c r="BQ48" s="87" t="str">
        <f t="shared" si="9"/>
        <v/>
      </c>
    </row>
    <row r="49" spans="2:69" ht="25.5" customHeight="1" x14ac:dyDescent="0.25">
      <c r="B49" s="58" t="str">
        <f>UPPER([1]data!B29)</f>
        <v>FRAGER</v>
      </c>
      <c r="C49" s="59" t="str">
        <f>VLOOKUP(B49,[1]data!B29:F62,2,FALSE)</f>
        <v>mathieu</v>
      </c>
      <c r="D49" s="59"/>
      <c r="E49" s="60"/>
      <c r="F49" s="61"/>
      <c r="G49" s="60"/>
      <c r="H49" s="60"/>
      <c r="I49" s="62"/>
      <c r="J49" s="63"/>
      <c r="K49" s="60"/>
      <c r="L49" s="60"/>
      <c r="M49" s="60"/>
      <c r="N49" s="64"/>
      <c r="O49" s="65"/>
      <c r="P49" s="65"/>
      <c r="Q49" s="65" t="s">
        <v>39</v>
      </c>
      <c r="R49" s="66"/>
      <c r="S49" s="67"/>
      <c r="T49" s="68"/>
      <c r="U49" s="65"/>
      <c r="V49" s="65"/>
      <c r="W49" s="65"/>
      <c r="X49" s="65"/>
      <c r="Y49" s="65" t="s">
        <v>39</v>
      </c>
      <c r="Z49" s="69"/>
      <c r="AA49" s="70"/>
      <c r="AB49" s="68"/>
      <c r="AC49" s="65"/>
      <c r="AD49" s="65"/>
      <c r="AE49" s="65"/>
      <c r="AF49" s="65"/>
      <c r="AG49" s="65" t="s">
        <v>39</v>
      </c>
      <c r="AH49" s="69"/>
      <c r="AI49" s="70"/>
      <c r="AJ49" s="68"/>
      <c r="AK49" s="65"/>
      <c r="AL49" s="65"/>
      <c r="AM49" s="65"/>
      <c r="AN49" s="65"/>
      <c r="AO49" s="65" t="s">
        <v>39</v>
      </c>
      <c r="AP49" s="69"/>
      <c r="AQ49" s="70"/>
      <c r="AR49" s="68"/>
      <c r="AS49" s="65"/>
      <c r="AT49" s="65"/>
      <c r="AU49" s="65"/>
      <c r="AV49" s="69"/>
      <c r="BD49" s="74" t="str">
        <f t="shared" si="6"/>
        <v/>
      </c>
      <c r="BE49" s="75" t="str">
        <f t="shared" si="4"/>
        <v/>
      </c>
      <c r="BF49" s="75" t="str">
        <f t="shared" si="5"/>
        <v/>
      </c>
      <c r="BG49" s="76"/>
      <c r="BJ49" s="84"/>
      <c r="BK49" s="85"/>
      <c r="BL49" s="86" t="str">
        <f t="shared" si="7"/>
        <v/>
      </c>
      <c r="BO49" s="84"/>
      <c r="BP49" s="85"/>
      <c r="BQ49" s="87" t="str">
        <f t="shared" si="9"/>
        <v/>
      </c>
    </row>
    <row r="50" spans="2:69" ht="25.5" customHeight="1" x14ac:dyDescent="0.25">
      <c r="B50" s="58" t="str">
        <f>UPPER([1]data!B30)</f>
        <v>BEN EL HAMEL</v>
      </c>
      <c r="C50" s="59" t="str">
        <f>VLOOKUP(B50,[1]data!B30:F63,2,FALSE)</f>
        <v>donia</v>
      </c>
      <c r="D50" s="59"/>
      <c r="E50" s="60"/>
      <c r="F50" s="61"/>
      <c r="G50" s="60"/>
      <c r="H50" s="60"/>
      <c r="I50" s="62"/>
      <c r="J50" s="63"/>
      <c r="K50" s="60"/>
      <c r="L50" s="60"/>
      <c r="M50" s="60"/>
      <c r="N50" s="64"/>
      <c r="O50" s="65"/>
      <c r="P50" s="65"/>
      <c r="Q50" s="65" t="s">
        <v>39</v>
      </c>
      <c r="R50" s="66"/>
      <c r="S50" s="67"/>
      <c r="T50" s="68"/>
      <c r="U50" s="65"/>
      <c r="V50" s="65"/>
      <c r="W50" s="65"/>
      <c r="X50" s="65"/>
      <c r="Y50" s="65" t="s">
        <v>39</v>
      </c>
      <c r="Z50" s="69"/>
      <c r="AA50" s="70"/>
      <c r="AB50" s="68"/>
      <c r="AC50" s="65"/>
      <c r="AD50" s="65"/>
      <c r="AE50" s="65"/>
      <c r="AF50" s="65"/>
      <c r="AG50" s="65" t="s">
        <v>39</v>
      </c>
      <c r="AH50" s="69"/>
      <c r="AI50" s="70"/>
      <c r="AJ50" s="68"/>
      <c r="AK50" s="65"/>
      <c r="AL50" s="65"/>
      <c r="AM50" s="65"/>
      <c r="AN50" s="65"/>
      <c r="AO50" s="65" t="s">
        <v>39</v>
      </c>
      <c r="AP50" s="69"/>
      <c r="AQ50" s="70"/>
      <c r="AR50" s="68"/>
      <c r="AS50" s="65"/>
      <c r="AT50" s="65"/>
      <c r="AU50" s="65"/>
      <c r="AV50" s="69"/>
      <c r="BD50" s="74" t="str">
        <f t="shared" si="6"/>
        <v/>
      </c>
      <c r="BE50" s="75" t="str">
        <f t="shared" si="4"/>
        <v/>
      </c>
      <c r="BF50" s="75" t="str">
        <f t="shared" si="5"/>
        <v/>
      </c>
      <c r="BG50" s="76"/>
      <c r="BJ50" s="84"/>
      <c r="BK50" s="85"/>
      <c r="BL50" s="86" t="str">
        <f t="shared" si="7"/>
        <v/>
      </c>
      <c r="BO50" s="84"/>
      <c r="BP50" s="85"/>
      <c r="BQ50" s="87" t="str">
        <f t="shared" si="9"/>
        <v/>
      </c>
    </row>
    <row r="51" spans="2:69" ht="25.5" customHeight="1" x14ac:dyDescent="0.25">
      <c r="B51" s="58" t="str">
        <f>UPPER([1]data!B31)</f>
        <v>BOUTOBA</v>
      </c>
      <c r="C51" s="59" t="str">
        <f>VLOOKUP(B51,[1]data!B31:F64,2,FALSE)</f>
        <v>eddy</v>
      </c>
      <c r="D51" s="59"/>
      <c r="E51" s="60"/>
      <c r="F51" s="61"/>
      <c r="G51" s="60"/>
      <c r="H51" s="60"/>
      <c r="I51" s="62"/>
      <c r="J51" s="63"/>
      <c r="K51" s="60"/>
      <c r="L51" s="60"/>
      <c r="M51" s="60"/>
      <c r="N51" s="64"/>
      <c r="O51" s="65"/>
      <c r="P51" s="65"/>
      <c r="Q51" s="65" t="s">
        <v>39</v>
      </c>
      <c r="R51" s="66"/>
      <c r="S51" s="67"/>
      <c r="T51" s="68"/>
      <c r="U51" s="65"/>
      <c r="V51" s="65"/>
      <c r="W51" s="65"/>
      <c r="X51" s="65"/>
      <c r="Y51" s="65" t="s">
        <v>39</v>
      </c>
      <c r="Z51" s="69"/>
      <c r="AA51" s="70"/>
      <c r="AB51" s="68"/>
      <c r="AC51" s="65"/>
      <c r="AD51" s="65"/>
      <c r="AE51" s="65"/>
      <c r="AF51" s="65"/>
      <c r="AG51" s="65" t="s">
        <v>39</v>
      </c>
      <c r="AH51" s="69"/>
      <c r="AI51" s="70"/>
      <c r="AJ51" s="68"/>
      <c r="AK51" s="65"/>
      <c r="AL51" s="65"/>
      <c r="AM51" s="65"/>
      <c r="AN51" s="65"/>
      <c r="AO51" s="65" t="s">
        <v>39</v>
      </c>
      <c r="AP51" s="69"/>
      <c r="AQ51" s="70"/>
      <c r="AR51" s="68"/>
      <c r="AS51" s="65"/>
      <c r="AT51" s="65"/>
      <c r="AU51" s="65"/>
      <c r="AV51" s="69"/>
      <c r="BD51" s="74" t="str">
        <f t="shared" si="6"/>
        <v/>
      </c>
      <c r="BE51" s="75" t="str">
        <f t="shared" si="4"/>
        <v/>
      </c>
      <c r="BF51" s="75" t="str">
        <f t="shared" si="5"/>
        <v/>
      </c>
      <c r="BG51" s="76"/>
      <c r="BJ51" s="84"/>
      <c r="BK51" s="85"/>
      <c r="BL51" s="86" t="str">
        <f t="shared" si="7"/>
        <v/>
      </c>
      <c r="BO51" s="84"/>
      <c r="BP51" s="85"/>
      <c r="BQ51" s="87" t="str">
        <f t="shared" si="9"/>
        <v/>
      </c>
    </row>
    <row r="52" spans="2:69" ht="25.5" customHeight="1" x14ac:dyDescent="0.25">
      <c r="B52" s="58" t="str">
        <f>UPPER([1]data!B32)</f>
        <v>MOURAD</v>
      </c>
      <c r="C52" s="59" t="str">
        <f>VLOOKUP(B52,[1]data!B32:F65,2,FALSE)</f>
        <v>mourad</v>
      </c>
      <c r="D52" s="59"/>
      <c r="E52" s="60"/>
      <c r="F52" s="61"/>
      <c r="G52" s="60"/>
      <c r="H52" s="60"/>
      <c r="I52" s="62"/>
      <c r="J52" s="63"/>
      <c r="K52" s="60"/>
      <c r="L52" s="60"/>
      <c r="M52" s="60"/>
      <c r="N52" s="64"/>
      <c r="O52" s="65"/>
      <c r="P52" s="65"/>
      <c r="Q52" s="65" t="s">
        <v>39</v>
      </c>
      <c r="R52" s="66"/>
      <c r="S52" s="67"/>
      <c r="T52" s="68"/>
      <c r="U52" s="65"/>
      <c r="V52" s="65"/>
      <c r="W52" s="65"/>
      <c r="X52" s="65"/>
      <c r="Y52" s="65" t="s">
        <v>39</v>
      </c>
      <c r="Z52" s="69"/>
      <c r="AA52" s="70"/>
      <c r="AB52" s="68"/>
      <c r="AC52" s="65"/>
      <c r="AD52" s="65"/>
      <c r="AE52" s="65"/>
      <c r="AF52" s="65"/>
      <c r="AG52" s="65" t="s">
        <v>39</v>
      </c>
      <c r="AH52" s="69"/>
      <c r="AI52" s="70"/>
      <c r="AJ52" s="68"/>
      <c r="AK52" s="65"/>
      <c r="AL52" s="65"/>
      <c r="AM52" s="65"/>
      <c r="AN52" s="65"/>
      <c r="AO52" s="65" t="s">
        <v>39</v>
      </c>
      <c r="AP52" s="69"/>
      <c r="AQ52" s="70"/>
      <c r="AR52" s="68"/>
      <c r="AS52" s="65"/>
      <c r="AT52" s="65"/>
      <c r="AU52" s="65"/>
      <c r="AV52" s="69"/>
      <c r="BD52" s="74" t="str">
        <f t="shared" si="6"/>
        <v/>
      </c>
      <c r="BE52" s="75" t="str">
        <f t="shared" si="4"/>
        <v/>
      </c>
      <c r="BF52" s="75" t="str">
        <f t="shared" si="5"/>
        <v/>
      </c>
      <c r="BG52" s="76"/>
      <c r="BJ52" s="84"/>
      <c r="BK52" s="85"/>
      <c r="BL52" s="86" t="str">
        <f t="shared" si="7"/>
        <v/>
      </c>
      <c r="BO52" s="84"/>
      <c r="BP52" s="85"/>
      <c r="BQ52" s="87" t="str">
        <f t="shared" si="9"/>
        <v/>
      </c>
    </row>
    <row r="53" spans="2:69" ht="25.5" customHeight="1" x14ac:dyDescent="0.25">
      <c r="B53" s="58" t="str">
        <f>UPPER([1]data!B33)</f>
        <v>AHMED</v>
      </c>
      <c r="C53" s="59" t="str">
        <f>VLOOKUP(B53,[1]data!B33:F66,2,FALSE)</f>
        <v>ahmed</v>
      </c>
      <c r="D53" s="59"/>
      <c r="E53" s="60"/>
      <c r="F53" s="61"/>
      <c r="G53" s="60"/>
      <c r="H53" s="60"/>
      <c r="I53" s="62"/>
      <c r="J53" s="63"/>
      <c r="K53" s="60"/>
      <c r="L53" s="60"/>
      <c r="M53" s="60"/>
      <c r="N53" s="64"/>
      <c r="O53" s="65"/>
      <c r="P53" s="65"/>
      <c r="Q53" s="65" t="s">
        <v>39</v>
      </c>
      <c r="R53" s="66"/>
      <c r="S53" s="67"/>
      <c r="T53" s="68"/>
      <c r="U53" s="65"/>
      <c r="V53" s="65"/>
      <c r="W53" s="65"/>
      <c r="X53" s="65"/>
      <c r="Y53" s="65" t="s">
        <v>39</v>
      </c>
      <c r="Z53" s="69"/>
      <c r="AA53" s="70"/>
      <c r="AB53" s="68"/>
      <c r="AC53" s="65"/>
      <c r="AD53" s="65"/>
      <c r="AE53" s="65"/>
      <c r="AF53" s="65"/>
      <c r="AG53" s="65" t="s">
        <v>39</v>
      </c>
      <c r="AH53" s="69"/>
      <c r="AI53" s="70"/>
      <c r="AJ53" s="68"/>
      <c r="AK53" s="65"/>
      <c r="AL53" s="65"/>
      <c r="AM53" s="65"/>
      <c r="AN53" s="65"/>
      <c r="AO53" s="65" t="s">
        <v>39</v>
      </c>
      <c r="AP53" s="69"/>
      <c r="AQ53" s="70"/>
      <c r="AR53" s="68"/>
      <c r="AS53" s="65"/>
      <c r="AT53" s="65"/>
      <c r="AU53" s="65"/>
      <c r="AV53" s="69"/>
      <c r="BD53" s="74" t="str">
        <f t="shared" si="6"/>
        <v/>
      </c>
      <c r="BE53" s="75" t="str">
        <f t="shared" si="4"/>
        <v/>
      </c>
      <c r="BF53" s="75" t="str">
        <f t="shared" si="5"/>
        <v/>
      </c>
      <c r="BG53" s="76"/>
      <c r="BJ53" s="84"/>
      <c r="BK53" s="85"/>
      <c r="BL53" s="86" t="str">
        <f t="shared" si="7"/>
        <v/>
      </c>
      <c r="BO53" s="84"/>
      <c r="BP53" s="85"/>
      <c r="BQ53" s="87" t="str">
        <f t="shared" si="9"/>
        <v/>
      </c>
    </row>
    <row r="54" spans="2:69" ht="25.5" customHeight="1" x14ac:dyDescent="0.25">
      <c r="B54" s="58" t="str">
        <f>UPPER([1]data!B34)</f>
        <v>WANNENMACHER</v>
      </c>
      <c r="C54" s="59" t="str">
        <f>VLOOKUP(B54,[1]data!B34:F67,2,FALSE)</f>
        <v>laurence</v>
      </c>
      <c r="D54" s="59"/>
      <c r="E54" s="60"/>
      <c r="F54" s="61"/>
      <c r="G54" s="60"/>
      <c r="H54" s="60"/>
      <c r="I54" s="62"/>
      <c r="J54" s="63"/>
      <c r="K54" s="60"/>
      <c r="L54" s="60"/>
      <c r="M54" s="60"/>
      <c r="N54" s="64"/>
      <c r="O54" s="65"/>
      <c r="P54" s="65"/>
      <c r="Q54" s="65" t="s">
        <v>39</v>
      </c>
      <c r="R54" s="66"/>
      <c r="S54" s="67"/>
      <c r="T54" s="68"/>
      <c r="U54" s="65"/>
      <c r="V54" s="65"/>
      <c r="W54" s="65"/>
      <c r="X54" s="65"/>
      <c r="Y54" s="65" t="s">
        <v>39</v>
      </c>
      <c r="Z54" s="69"/>
      <c r="AA54" s="70"/>
      <c r="AB54" s="68"/>
      <c r="AC54" s="65"/>
      <c r="AD54" s="65"/>
      <c r="AE54" s="65"/>
      <c r="AF54" s="65"/>
      <c r="AG54" s="65" t="s">
        <v>39</v>
      </c>
      <c r="AH54" s="69"/>
      <c r="AI54" s="70"/>
      <c r="AJ54" s="68"/>
      <c r="AK54" s="65"/>
      <c r="AL54" s="65"/>
      <c r="AM54" s="65"/>
      <c r="AN54" s="65"/>
      <c r="AO54" s="65" t="s">
        <v>39</v>
      </c>
      <c r="AP54" s="69"/>
      <c r="AQ54" s="70"/>
      <c r="AR54" s="68"/>
      <c r="AS54" s="65"/>
      <c r="AT54" s="65"/>
      <c r="AU54" s="65"/>
      <c r="AV54" s="69"/>
      <c r="BD54" s="74" t="str">
        <f t="shared" si="6"/>
        <v/>
      </c>
      <c r="BE54" s="75" t="str">
        <f t="shared" si="4"/>
        <v/>
      </c>
      <c r="BF54" s="75" t="str">
        <f t="shared" si="5"/>
        <v/>
      </c>
      <c r="BG54" s="76"/>
      <c r="BJ54" s="84"/>
      <c r="BK54" s="85"/>
      <c r="BL54" s="86" t="str">
        <f t="shared" si="7"/>
        <v/>
      </c>
      <c r="BO54" s="84"/>
      <c r="BP54" s="85"/>
      <c r="BQ54" s="87" t="str">
        <f t="shared" si="9"/>
        <v/>
      </c>
    </row>
    <row r="55" spans="2:69" ht="25.5" customHeight="1" x14ac:dyDescent="0.25">
      <c r="B55" s="58" t="str">
        <f>UPPER([1]data!B35)</f>
        <v>HAMIDI</v>
      </c>
      <c r="C55" s="59" t="str">
        <f>VLOOKUP(B55,[1]data!B35:F68,2,FALSE)</f>
        <v>Djamel</v>
      </c>
      <c r="D55" s="59"/>
      <c r="E55" s="60"/>
      <c r="F55" s="61"/>
      <c r="G55" s="60"/>
      <c r="H55" s="60"/>
      <c r="I55" s="62"/>
      <c r="J55" s="63"/>
      <c r="K55" s="60"/>
      <c r="L55" s="60"/>
      <c r="M55" s="60"/>
      <c r="N55" s="64"/>
      <c r="O55" s="65"/>
      <c r="P55" s="65"/>
      <c r="Q55" s="65" t="s">
        <v>39</v>
      </c>
      <c r="R55" s="66"/>
      <c r="S55" s="67"/>
      <c r="T55" s="68"/>
      <c r="U55" s="65"/>
      <c r="V55" s="65"/>
      <c r="W55" s="65"/>
      <c r="X55" s="65"/>
      <c r="Y55" s="65" t="s">
        <v>39</v>
      </c>
      <c r="Z55" s="69"/>
      <c r="AA55" s="70"/>
      <c r="AB55" s="68"/>
      <c r="AC55" s="65"/>
      <c r="AD55" s="65"/>
      <c r="AE55" s="65"/>
      <c r="AF55" s="65"/>
      <c r="AG55" s="65" t="s">
        <v>39</v>
      </c>
      <c r="AH55" s="69"/>
      <c r="AI55" s="70"/>
      <c r="AJ55" s="68"/>
      <c r="AK55" s="65"/>
      <c r="AL55" s="65"/>
      <c r="AM55" s="65"/>
      <c r="AN55" s="65"/>
      <c r="AO55" s="65" t="s">
        <v>39</v>
      </c>
      <c r="AP55" s="69"/>
      <c r="AQ55" s="70"/>
      <c r="AR55" s="68"/>
      <c r="AS55" s="65"/>
      <c r="AT55" s="65"/>
      <c r="AU55" s="65"/>
      <c r="AV55" s="69"/>
      <c r="BD55" s="74" t="str">
        <f t="shared" si="6"/>
        <v/>
      </c>
      <c r="BE55" s="75" t="str">
        <f t="shared" si="4"/>
        <v/>
      </c>
      <c r="BF55" s="75" t="str">
        <f t="shared" si="5"/>
        <v/>
      </c>
      <c r="BG55" s="76"/>
      <c r="BJ55" s="84"/>
      <c r="BK55" s="85"/>
      <c r="BL55" s="86" t="str">
        <f t="shared" si="7"/>
        <v/>
      </c>
      <c r="BO55" s="84"/>
      <c r="BP55" s="85"/>
      <c r="BQ55" s="87" t="str">
        <f t="shared" si="9"/>
        <v/>
      </c>
    </row>
    <row r="56" spans="2:69" ht="25.5" customHeight="1" x14ac:dyDescent="0.25">
      <c r="B56" s="58" t="str">
        <f>UPPER([1]data!B36)</f>
        <v>WAFI</v>
      </c>
      <c r="C56" s="59" t="str">
        <f>VLOOKUP(B56,[1]data!B36:F69,2,FALSE)</f>
        <v>wafi</v>
      </c>
      <c r="D56" s="59"/>
      <c r="E56" s="60"/>
      <c r="F56" s="61"/>
      <c r="G56" s="60"/>
      <c r="H56" s="60"/>
      <c r="I56" s="62"/>
      <c r="J56" s="63"/>
      <c r="K56" s="60"/>
      <c r="L56" s="60"/>
      <c r="M56" s="60"/>
      <c r="N56" s="64"/>
      <c r="O56" s="65"/>
      <c r="P56" s="65"/>
      <c r="Q56" s="65" t="s">
        <v>39</v>
      </c>
      <c r="R56" s="66"/>
      <c r="S56" s="67"/>
      <c r="T56" s="68"/>
      <c r="U56" s="65"/>
      <c r="V56" s="65"/>
      <c r="W56" s="65"/>
      <c r="X56" s="65"/>
      <c r="Y56" s="65" t="s">
        <v>39</v>
      </c>
      <c r="Z56" s="69"/>
      <c r="AA56" s="70"/>
      <c r="AB56" s="68"/>
      <c r="AC56" s="65"/>
      <c r="AD56" s="65"/>
      <c r="AE56" s="65"/>
      <c r="AF56" s="65"/>
      <c r="AG56" s="65" t="s">
        <v>39</v>
      </c>
      <c r="AH56" s="69"/>
      <c r="AI56" s="70"/>
      <c r="AJ56" s="68"/>
      <c r="AK56" s="65"/>
      <c r="AL56" s="65"/>
      <c r="AM56" s="65"/>
      <c r="AN56" s="65"/>
      <c r="AO56" s="65" t="s">
        <v>39</v>
      </c>
      <c r="AP56" s="69"/>
      <c r="AQ56" s="70"/>
      <c r="AR56" s="68"/>
      <c r="AS56" s="65"/>
      <c r="AT56" s="65"/>
      <c r="AU56" s="65"/>
      <c r="AV56" s="69"/>
      <c r="BD56" s="74" t="str">
        <f t="shared" si="6"/>
        <v/>
      </c>
      <c r="BE56" s="75" t="str">
        <f t="shared" si="4"/>
        <v/>
      </c>
      <c r="BF56" s="75" t="str">
        <f t="shared" si="5"/>
        <v/>
      </c>
      <c r="BG56" s="76"/>
      <c r="BJ56" s="84"/>
      <c r="BK56" s="85"/>
      <c r="BL56" s="86" t="str">
        <f t="shared" si="7"/>
        <v/>
      </c>
      <c r="BO56" s="84"/>
      <c r="BP56" s="85"/>
      <c r="BQ56" s="87" t="str">
        <f t="shared" si="9"/>
        <v/>
      </c>
    </row>
    <row r="57" spans="2:69" ht="25.5" customHeight="1" x14ac:dyDescent="0.25">
      <c r="B57" s="58" t="str">
        <f>UPPER([1]data!B37)</f>
        <v>FLAMME</v>
      </c>
      <c r="C57" s="59" t="str">
        <f>VLOOKUP(B57,[1]data!B37:F70,2,FALSE)</f>
        <v>david</v>
      </c>
      <c r="D57" s="59"/>
      <c r="E57" s="60"/>
      <c r="F57" s="61"/>
      <c r="G57" s="60"/>
      <c r="H57" s="60"/>
      <c r="I57" s="62"/>
      <c r="J57" s="63"/>
      <c r="K57" s="60"/>
      <c r="L57" s="60"/>
      <c r="M57" s="60"/>
      <c r="N57" s="64"/>
      <c r="O57" s="65"/>
      <c r="P57" s="65"/>
      <c r="Q57" s="65" t="s">
        <v>39</v>
      </c>
      <c r="R57" s="66"/>
      <c r="S57" s="67"/>
      <c r="T57" s="68"/>
      <c r="U57" s="65"/>
      <c r="V57" s="65"/>
      <c r="W57" s="65"/>
      <c r="X57" s="65"/>
      <c r="Y57" s="65" t="s">
        <v>39</v>
      </c>
      <c r="Z57" s="69"/>
      <c r="AA57" s="70"/>
      <c r="AB57" s="68"/>
      <c r="AC57" s="65"/>
      <c r="AD57" s="65"/>
      <c r="AE57" s="65"/>
      <c r="AF57" s="65"/>
      <c r="AG57" s="65" t="s">
        <v>39</v>
      </c>
      <c r="AH57" s="69"/>
      <c r="AI57" s="70"/>
      <c r="AJ57" s="68"/>
      <c r="AK57" s="65"/>
      <c r="AL57" s="65"/>
      <c r="AM57" s="65"/>
      <c r="AN57" s="65"/>
      <c r="AO57" s="65" t="s">
        <v>39</v>
      </c>
      <c r="AP57" s="69"/>
      <c r="AQ57" s="70"/>
      <c r="AR57" s="68"/>
      <c r="AS57" s="65"/>
      <c r="AT57" s="65"/>
      <c r="AU57" s="65"/>
      <c r="AV57" s="69"/>
      <c r="BD57" s="74" t="str">
        <f t="shared" si="6"/>
        <v/>
      </c>
      <c r="BE57" s="75" t="str">
        <f t="shared" si="4"/>
        <v/>
      </c>
      <c r="BF57" s="75" t="str">
        <f t="shared" si="5"/>
        <v/>
      </c>
      <c r="BG57" s="76"/>
      <c r="BJ57" s="84"/>
      <c r="BK57" s="85"/>
      <c r="BL57" s="86" t="str">
        <f t="shared" si="7"/>
        <v/>
      </c>
      <c r="BO57" s="84"/>
      <c r="BP57" s="85"/>
      <c r="BQ57" s="87" t="str">
        <f t="shared" si="9"/>
        <v/>
      </c>
    </row>
    <row r="58" spans="2:69" ht="25.5" customHeight="1" x14ac:dyDescent="0.3">
      <c r="B58" s="58" t="str">
        <f>UPPER([1]data!B38)</f>
        <v>PICARD</v>
      </c>
      <c r="C58" s="59" t="str">
        <f>VLOOKUP(B58,[1]data!B38:F71,2,FALSE)</f>
        <v>romain</v>
      </c>
      <c r="D58" s="59"/>
      <c r="E58" s="60"/>
      <c r="F58" s="61"/>
      <c r="G58" s="60"/>
      <c r="H58" s="60"/>
      <c r="I58" s="62"/>
      <c r="J58" s="63"/>
      <c r="K58" s="60"/>
      <c r="L58" s="60"/>
      <c r="M58" s="60"/>
      <c r="N58" s="64" t="s">
        <v>70</v>
      </c>
      <c r="O58" s="65" t="s">
        <v>70</v>
      </c>
      <c r="P58" s="65" t="s">
        <v>70</v>
      </c>
      <c r="Q58" s="65" t="s">
        <v>39</v>
      </c>
      <c r="R58" s="66"/>
      <c r="S58" s="67"/>
      <c r="T58" s="68"/>
      <c r="U58" s="65"/>
      <c r="V58" s="65"/>
      <c r="W58" s="65"/>
      <c r="X58" s="65"/>
      <c r="Y58" s="65" t="s">
        <v>39</v>
      </c>
      <c r="Z58" s="69"/>
      <c r="AA58" s="70"/>
      <c r="AB58" s="68"/>
      <c r="AC58" s="65"/>
      <c r="AD58" s="65"/>
      <c r="AE58" s="65"/>
      <c r="AF58" s="65"/>
      <c r="AG58" s="65" t="s">
        <v>39</v>
      </c>
      <c r="AH58" s="69"/>
      <c r="AI58" s="70"/>
      <c r="AJ58" s="68"/>
      <c r="AK58" s="65"/>
      <c r="AL58" s="65"/>
      <c r="AM58" s="65"/>
      <c r="AN58" s="65"/>
      <c r="AO58" s="65" t="s">
        <v>39</v>
      </c>
      <c r="AP58" s="69"/>
      <c r="AQ58" s="70"/>
      <c r="AR58" s="68"/>
      <c r="AS58" s="65"/>
      <c r="AT58" s="65"/>
      <c r="AU58" s="65"/>
      <c r="AV58" s="69"/>
      <c r="BD58" s="134"/>
      <c r="BE58" s="75" t="str">
        <f t="shared" si="4"/>
        <v/>
      </c>
      <c r="BF58" s="75" t="str">
        <f t="shared" si="5"/>
        <v/>
      </c>
      <c r="BG58" s="135"/>
      <c r="BJ58" s="84"/>
      <c r="BK58" s="136"/>
      <c r="BL58" s="137" t="str">
        <f t="shared" si="7"/>
        <v/>
      </c>
      <c r="BO58" s="84"/>
      <c r="BP58" s="136"/>
      <c r="BQ58" s="137" t="str">
        <f t="shared" si="9"/>
        <v/>
      </c>
    </row>
    <row r="59" spans="2:69" ht="25.5" customHeight="1" x14ac:dyDescent="0.25">
      <c r="B59" s="58" t="str">
        <f>UPPER([1]data!B39)</f>
        <v>VOGUIE</v>
      </c>
      <c r="C59" s="59" t="str">
        <f>VLOOKUP(B59,[1]data!B39:F72,2,FALSE)</f>
        <v>jocelyn</v>
      </c>
      <c r="D59" s="59"/>
      <c r="E59" s="60"/>
      <c r="F59" s="61"/>
      <c r="G59" s="60"/>
      <c r="H59" s="60"/>
      <c r="I59" s="62"/>
      <c r="J59" s="63"/>
      <c r="K59" s="60"/>
      <c r="L59" s="60"/>
      <c r="M59" s="60"/>
      <c r="N59" s="64"/>
      <c r="O59" s="65"/>
      <c r="P59" s="65"/>
      <c r="Q59" s="65" t="s">
        <v>39</v>
      </c>
      <c r="R59" s="66"/>
      <c r="S59" s="67"/>
      <c r="T59" s="68" t="s">
        <v>70</v>
      </c>
      <c r="U59" s="65" t="s">
        <v>70</v>
      </c>
      <c r="V59" s="65" t="s">
        <v>70</v>
      </c>
      <c r="W59" s="65"/>
      <c r="X59" s="65"/>
      <c r="Y59" s="65" t="s">
        <v>39</v>
      </c>
      <c r="Z59" s="69"/>
      <c r="AA59" s="70"/>
      <c r="AB59" s="68"/>
      <c r="AC59" s="65"/>
      <c r="AD59" s="65"/>
      <c r="AE59" s="65"/>
      <c r="AF59" s="65"/>
      <c r="AG59" s="65" t="s">
        <v>39</v>
      </c>
      <c r="AH59" s="69"/>
      <c r="AI59" s="70"/>
      <c r="AJ59" s="68"/>
      <c r="AK59" s="65"/>
      <c r="AL59" s="65"/>
      <c r="AM59" s="65"/>
      <c r="AN59" s="65"/>
      <c r="AO59" s="65" t="s">
        <v>39</v>
      </c>
      <c r="AP59" s="69"/>
      <c r="AQ59" s="70"/>
      <c r="AR59" s="68"/>
      <c r="AS59" s="65"/>
      <c r="AT59" s="65"/>
      <c r="AU59" s="65"/>
      <c r="AV59" s="69"/>
      <c r="BD59" s="138">
        <f>+mois</f>
        <v>1</v>
      </c>
      <c r="BE59" s="139">
        <f>+'[2]jours W'!P34</f>
        <v>0</v>
      </c>
      <c r="BF59" s="140">
        <f>SUM(BF27:BF58)</f>
        <v>0</v>
      </c>
      <c r="BG59" s="141">
        <f>SUM(BG27:BG58)+SUM(BF61:BF111)</f>
        <v>120</v>
      </c>
      <c r="BJ59" s="142">
        <f ca="1">SUM(BJ27:BJ58)</f>
        <v>12000</v>
      </c>
      <c r="BK59" s="143"/>
      <c r="BL59" s="144" t="e">
        <f ca="1">BJ59/BH57</f>
        <v>#DIV/0!</v>
      </c>
      <c r="BO59" s="142">
        <f>SUM(BO27:BO58)</f>
        <v>0</v>
      </c>
      <c r="BP59" s="143"/>
      <c r="BQ59" s="144"/>
    </row>
    <row r="60" spans="2:69" ht="25.5" customHeight="1" thickBot="1" x14ac:dyDescent="0.3">
      <c r="B60" s="58"/>
      <c r="C60" s="59"/>
      <c r="D60" s="59"/>
      <c r="E60" s="60"/>
      <c r="F60" s="61"/>
      <c r="G60" s="60"/>
      <c r="H60" s="60"/>
      <c r="I60" s="62"/>
      <c r="J60" s="63"/>
      <c r="K60" s="60"/>
      <c r="L60" s="60"/>
      <c r="M60" s="60"/>
      <c r="N60" s="64"/>
      <c r="O60" s="65"/>
      <c r="P60" s="65"/>
      <c r="Q60" s="65" t="s">
        <v>39</v>
      </c>
      <c r="R60" s="66"/>
      <c r="S60" s="67"/>
      <c r="T60" s="68"/>
      <c r="U60" s="65"/>
      <c r="V60" s="65"/>
      <c r="W60" s="65"/>
      <c r="X60" s="65"/>
      <c r="Y60" s="65" t="s">
        <v>39</v>
      </c>
      <c r="Z60" s="69"/>
      <c r="AA60" s="70"/>
      <c r="AB60" s="68"/>
      <c r="AC60" s="65"/>
      <c r="AD60" s="65"/>
      <c r="AE60" s="65"/>
      <c r="AF60" s="65"/>
      <c r="AG60" s="65" t="s">
        <v>39</v>
      </c>
      <c r="AH60" s="69"/>
      <c r="AI60" s="70"/>
      <c r="AJ60" s="68"/>
      <c r="AK60" s="65"/>
      <c r="AL60" s="65"/>
      <c r="AM60" s="65"/>
      <c r="AN60" s="65"/>
      <c r="AO60" s="65" t="s">
        <v>39</v>
      </c>
      <c r="AP60" s="69"/>
      <c r="AQ60" s="70"/>
      <c r="AR60" s="68"/>
      <c r="AS60" s="65"/>
      <c r="AT60" s="65"/>
      <c r="AU60" s="65"/>
      <c r="AV60" s="69"/>
      <c r="BD60" s="145"/>
      <c r="BE60" s="146"/>
      <c r="BF60" s="147"/>
      <c r="BG60" s="148"/>
      <c r="BJ60" s="149"/>
      <c r="BK60" s="150"/>
      <c r="BL60" s="151"/>
      <c r="BO60" s="149"/>
      <c r="BP60" s="150"/>
      <c r="BQ60" s="151"/>
    </row>
    <row r="61" spans="2:69" ht="25.5" customHeight="1" x14ac:dyDescent="0.25">
      <c r="B61" s="58"/>
      <c r="C61" s="59"/>
      <c r="D61" s="59"/>
      <c r="E61" s="60"/>
      <c r="F61" s="61"/>
      <c r="G61" s="60"/>
      <c r="H61" s="60"/>
      <c r="I61" s="62"/>
      <c r="J61" s="63"/>
      <c r="K61" s="60"/>
      <c r="L61" s="60"/>
      <c r="M61" s="60"/>
      <c r="N61" s="64"/>
      <c r="O61" s="65"/>
      <c r="P61" s="65"/>
      <c r="Q61" s="65" t="s">
        <v>39</v>
      </c>
      <c r="R61" s="66"/>
      <c r="S61" s="67"/>
      <c r="T61" s="68"/>
      <c r="U61" s="65"/>
      <c r="V61" s="65"/>
      <c r="W61" s="65"/>
      <c r="X61" s="65"/>
      <c r="Y61" s="65" t="s">
        <v>39</v>
      </c>
      <c r="Z61" s="69"/>
      <c r="AA61" s="70"/>
      <c r="AB61" s="68"/>
      <c r="AC61" s="65"/>
      <c r="AD61" s="65"/>
      <c r="AE61" s="65"/>
      <c r="AF61" s="65"/>
      <c r="AG61" s="65" t="s">
        <v>39</v>
      </c>
      <c r="AH61" s="69"/>
      <c r="AI61" s="70"/>
      <c r="AJ61" s="68"/>
      <c r="AK61" s="65"/>
      <c r="AL61" s="65"/>
      <c r="AM61" s="65"/>
      <c r="AN61" s="65"/>
      <c r="AO61" s="65" t="s">
        <v>39</v>
      </c>
      <c r="AP61" s="69"/>
      <c r="AQ61" s="70"/>
      <c r="AR61" s="68"/>
      <c r="AS61" s="65"/>
      <c r="AT61" s="65"/>
      <c r="AU61" s="65"/>
      <c r="AV61" s="69"/>
    </row>
    <row r="62" spans="2:69" ht="25.5" customHeight="1" x14ac:dyDescent="0.25">
      <c r="B62" s="58"/>
      <c r="C62" s="59"/>
      <c r="D62" s="59"/>
      <c r="E62" s="60"/>
      <c r="F62" s="61"/>
      <c r="G62" s="60"/>
      <c r="H62" s="60"/>
      <c r="I62" s="62"/>
      <c r="J62" s="63"/>
      <c r="K62" s="60"/>
      <c r="L62" s="60"/>
      <c r="M62" s="60"/>
      <c r="N62" s="64"/>
      <c r="O62" s="65"/>
      <c r="P62" s="65"/>
      <c r="Q62" s="65" t="s">
        <v>39</v>
      </c>
      <c r="R62" s="66"/>
      <c r="S62" s="67"/>
      <c r="T62" s="68"/>
      <c r="U62" s="65"/>
      <c r="V62" s="65"/>
      <c r="W62" s="65"/>
      <c r="X62" s="65"/>
      <c r="Y62" s="65" t="s">
        <v>39</v>
      </c>
      <c r="Z62" s="69"/>
      <c r="AA62" s="70"/>
      <c r="AB62" s="68"/>
      <c r="AC62" s="65"/>
      <c r="AD62" s="65"/>
      <c r="AE62" s="65"/>
      <c r="AF62" s="65"/>
      <c r="AG62" s="65" t="s">
        <v>39</v>
      </c>
      <c r="AH62" s="69"/>
      <c r="AI62" s="70"/>
      <c r="AJ62" s="68"/>
      <c r="AK62" s="65"/>
      <c r="AL62" s="65"/>
      <c r="AM62" s="65"/>
      <c r="AN62" s="65"/>
      <c r="AO62" s="65" t="s">
        <v>39</v>
      </c>
      <c r="AP62" s="69"/>
      <c r="AQ62" s="70"/>
      <c r="AR62" s="68"/>
      <c r="AS62" s="65"/>
      <c r="AT62" s="65"/>
      <c r="AU62" s="65"/>
      <c r="AV62" s="69"/>
    </row>
    <row r="63" spans="2:69" ht="25.5" customHeight="1" thickBot="1" x14ac:dyDescent="0.3">
      <c r="B63" s="152"/>
      <c r="C63" s="153"/>
      <c r="D63" s="153"/>
      <c r="E63" s="154"/>
      <c r="F63" s="155"/>
      <c r="G63" s="154"/>
      <c r="H63" s="154"/>
      <c r="I63" s="156"/>
      <c r="J63" s="157"/>
      <c r="K63" s="154"/>
      <c r="L63" s="154"/>
      <c r="M63" s="154"/>
      <c r="N63" s="158"/>
      <c r="O63" s="159"/>
      <c r="P63" s="159"/>
      <c r="Q63" s="159" t="s">
        <v>39</v>
      </c>
      <c r="R63" s="160"/>
      <c r="S63" s="161"/>
      <c r="T63" s="162"/>
      <c r="U63" s="159"/>
      <c r="V63" s="159"/>
      <c r="W63" s="159"/>
      <c r="X63" s="159"/>
      <c r="Y63" s="159" t="s">
        <v>39</v>
      </c>
      <c r="Z63" s="163"/>
      <c r="AA63" s="164"/>
      <c r="AB63" s="165"/>
      <c r="AC63" s="166"/>
      <c r="AD63" s="166"/>
      <c r="AE63" s="166"/>
      <c r="AF63" s="166"/>
      <c r="AG63" s="166" t="s">
        <v>39</v>
      </c>
      <c r="AH63" s="167"/>
      <c r="AI63" s="168"/>
      <c r="AJ63" s="165"/>
      <c r="AK63" s="166"/>
      <c r="AL63" s="166"/>
      <c r="AM63" s="166"/>
      <c r="AN63" s="166"/>
      <c r="AO63" s="166" t="s">
        <v>39</v>
      </c>
      <c r="AP63" s="167"/>
      <c r="AQ63" s="168"/>
      <c r="AR63" s="165"/>
      <c r="AS63" s="166"/>
      <c r="AT63" s="166"/>
      <c r="AU63" s="166"/>
      <c r="AV63" s="167"/>
    </row>
    <row r="64" spans="2:69" ht="15.75" customHeight="1" x14ac:dyDescent="0.25"/>
    <row r="65" spans="2:48" ht="15.75" customHeight="1" x14ac:dyDescent="0.25"/>
    <row r="66" spans="2:48" ht="15.75" customHeight="1" x14ac:dyDescent="0.25">
      <c r="D66" s="169" t="s">
        <v>71</v>
      </c>
      <c r="E66" s="169"/>
    </row>
    <row r="67" spans="2:48" ht="15.75" customHeight="1" x14ac:dyDescent="0.25"/>
    <row r="68" spans="2:48" ht="20.25" customHeight="1" x14ac:dyDescent="0.25">
      <c r="D68" s="170" t="s">
        <v>72</v>
      </c>
      <c r="E68" s="170"/>
      <c r="F68" s="171"/>
      <c r="G68" s="171"/>
      <c r="H68" s="171"/>
      <c r="I68" s="171"/>
      <c r="J68" s="171"/>
      <c r="K68" s="171"/>
      <c r="L68" s="171"/>
      <c r="N68" s="172">
        <f>+COUNTIFS(N26:N63,N115)</f>
        <v>0</v>
      </c>
      <c r="O68" s="173">
        <f>+COUNTIFS(O26:O63,O115)</f>
        <v>0</v>
      </c>
      <c r="P68" s="173">
        <f>+COUNTIFS(P26:P63,P115)</f>
        <v>0</v>
      </c>
      <c r="Q68" s="173">
        <f>+COUNTIFS(Q26:Q63,Q115)</f>
        <v>0</v>
      </c>
      <c r="R68" s="173">
        <f>+COUNTIFS(R26:R63,R115)</f>
        <v>0</v>
      </c>
      <c r="S68" s="173"/>
      <c r="T68" s="173">
        <f t="shared" ref="T68:AV68" si="10">+COUNTIFS(T26:T63,T115)</f>
        <v>0</v>
      </c>
      <c r="U68" s="173">
        <f t="shared" si="10"/>
        <v>0</v>
      </c>
      <c r="V68" s="173">
        <f t="shared" si="10"/>
        <v>0</v>
      </c>
      <c r="W68" s="173">
        <f t="shared" si="10"/>
        <v>0</v>
      </c>
      <c r="X68" s="173">
        <f t="shared" si="10"/>
        <v>0</v>
      </c>
      <c r="Y68" s="173">
        <f t="shared" si="10"/>
        <v>0</v>
      </c>
      <c r="Z68" s="173">
        <f t="shared" si="10"/>
        <v>0</v>
      </c>
      <c r="AA68" s="173"/>
      <c r="AB68" s="173">
        <f t="shared" si="10"/>
        <v>0</v>
      </c>
      <c r="AC68" s="173">
        <f t="shared" si="10"/>
        <v>0</v>
      </c>
      <c r="AD68" s="173">
        <f t="shared" si="10"/>
        <v>0</v>
      </c>
      <c r="AE68" s="173">
        <f t="shared" si="10"/>
        <v>0</v>
      </c>
      <c r="AF68" s="173">
        <f t="shared" si="10"/>
        <v>0</v>
      </c>
      <c r="AG68" s="173">
        <f t="shared" si="10"/>
        <v>0</v>
      </c>
      <c r="AH68" s="173">
        <f t="shared" si="10"/>
        <v>0</v>
      </c>
      <c r="AI68" s="173"/>
      <c r="AJ68" s="173">
        <f t="shared" si="10"/>
        <v>0</v>
      </c>
      <c r="AK68" s="173">
        <f t="shared" si="10"/>
        <v>0</v>
      </c>
      <c r="AL68" s="173">
        <f t="shared" si="10"/>
        <v>0</v>
      </c>
      <c r="AM68" s="173">
        <f t="shared" si="10"/>
        <v>0</v>
      </c>
      <c r="AN68" s="173">
        <f t="shared" si="10"/>
        <v>0</v>
      </c>
      <c r="AO68" s="173">
        <f t="shared" si="10"/>
        <v>0</v>
      </c>
      <c r="AP68" s="173">
        <f t="shared" si="10"/>
        <v>0</v>
      </c>
      <c r="AQ68" s="173"/>
      <c r="AR68" s="173">
        <f t="shared" si="10"/>
        <v>0</v>
      </c>
      <c r="AS68" s="173">
        <f t="shared" si="10"/>
        <v>0</v>
      </c>
      <c r="AT68" s="173">
        <f t="shared" si="10"/>
        <v>0</v>
      </c>
      <c r="AU68" s="173">
        <f t="shared" si="10"/>
        <v>0</v>
      </c>
      <c r="AV68" s="173">
        <f t="shared" si="10"/>
        <v>0</v>
      </c>
    </row>
    <row r="69" spans="2:48" ht="35.25" customHeight="1" x14ac:dyDescent="0.25">
      <c r="D69" s="174" t="s">
        <v>52</v>
      </c>
      <c r="E69" s="174"/>
      <c r="F69" s="171"/>
      <c r="G69" s="171"/>
      <c r="H69" s="171"/>
      <c r="I69" s="171"/>
      <c r="J69" s="171"/>
      <c r="K69" s="171"/>
      <c r="L69" s="171"/>
      <c r="N69" s="175">
        <f>IF(COUNTIFS(N26:N63,N114)&gt;1,"X",COUNTIFS(N26:N63,N114))</f>
        <v>1</v>
      </c>
      <c r="O69" s="65"/>
      <c r="P69" s="65"/>
      <c r="Q69" s="65"/>
      <c r="R69" s="65"/>
      <c r="S69" s="65"/>
      <c r="T69" s="65"/>
      <c r="U69" s="65"/>
      <c r="V69" s="65"/>
      <c r="W69" s="65"/>
      <c r="X69" s="65"/>
      <c r="Y69" s="65"/>
      <c r="Z69" s="65"/>
      <c r="AA69" s="65"/>
      <c r="AB69" s="65"/>
      <c r="AC69" s="65"/>
      <c r="AD69" s="65"/>
      <c r="AE69" s="65"/>
      <c r="AF69" s="65"/>
      <c r="AG69" s="65"/>
      <c r="AH69" s="65"/>
      <c r="AI69" s="65"/>
      <c r="AJ69" s="65"/>
      <c r="AK69" s="65"/>
      <c r="AL69" s="65"/>
      <c r="AM69" s="65"/>
      <c r="AN69" s="65"/>
      <c r="AO69" s="65"/>
      <c r="AP69" s="65"/>
      <c r="AQ69" s="65"/>
      <c r="AR69" s="65"/>
      <c r="AS69" s="65"/>
      <c r="AT69" s="65"/>
      <c r="AU69" s="65"/>
      <c r="AV69" s="176"/>
    </row>
    <row r="70" spans="2:48" ht="42.75" customHeight="1" x14ac:dyDescent="0.25">
      <c r="D70" s="174" t="s">
        <v>73</v>
      </c>
      <c r="E70" s="174"/>
      <c r="F70" s="171"/>
      <c r="G70" s="171"/>
      <c r="H70" s="171"/>
      <c r="I70" s="171"/>
      <c r="J70" s="171"/>
      <c r="K70" s="171"/>
      <c r="L70" s="171"/>
      <c r="N70" s="177">
        <f>+COUNTIFS(N26:N63,N116)</f>
        <v>0</v>
      </c>
      <c r="O70" s="178">
        <f>+COUNTIFS(O26:O63,O116)</f>
        <v>0</v>
      </c>
      <c r="P70" s="178">
        <f>+COUNTIFS(P26:P63,P116)</f>
        <v>0</v>
      </c>
      <c r="Q70" s="178">
        <f>+COUNTIFS(Q26:Q63,Q116)</f>
        <v>0</v>
      </c>
      <c r="R70" s="178">
        <f>+COUNTIFS(R26:R63,R116)</f>
        <v>0</v>
      </c>
      <c r="S70" s="178"/>
      <c r="T70" s="178">
        <f t="shared" ref="T70:AV70" si="11">+COUNTIFS(T26:T63,T116)</f>
        <v>0</v>
      </c>
      <c r="U70" s="178">
        <f t="shared" si="11"/>
        <v>0</v>
      </c>
      <c r="V70" s="178">
        <f t="shared" si="11"/>
        <v>0</v>
      </c>
      <c r="W70" s="178">
        <f t="shared" si="11"/>
        <v>0</v>
      </c>
      <c r="X70" s="178">
        <f t="shared" si="11"/>
        <v>0</v>
      </c>
      <c r="Y70" s="178">
        <f t="shared" si="11"/>
        <v>0</v>
      </c>
      <c r="Z70" s="178">
        <f t="shared" si="11"/>
        <v>0</v>
      </c>
      <c r="AA70" s="178"/>
      <c r="AB70" s="178">
        <f t="shared" si="11"/>
        <v>0</v>
      </c>
      <c r="AC70" s="178">
        <f t="shared" si="11"/>
        <v>0</v>
      </c>
      <c r="AD70" s="178">
        <f t="shared" si="11"/>
        <v>0</v>
      </c>
      <c r="AE70" s="178">
        <f t="shared" si="11"/>
        <v>0</v>
      </c>
      <c r="AF70" s="178">
        <f t="shared" si="11"/>
        <v>0</v>
      </c>
      <c r="AG70" s="178">
        <f t="shared" si="11"/>
        <v>0</v>
      </c>
      <c r="AH70" s="178">
        <f t="shared" si="11"/>
        <v>0</v>
      </c>
      <c r="AI70" s="178"/>
      <c r="AJ70" s="178">
        <f t="shared" si="11"/>
        <v>0</v>
      </c>
      <c r="AK70" s="178">
        <f t="shared" si="11"/>
        <v>0</v>
      </c>
      <c r="AL70" s="178">
        <f t="shared" si="11"/>
        <v>0</v>
      </c>
      <c r="AM70" s="178">
        <f t="shared" si="11"/>
        <v>0</v>
      </c>
      <c r="AN70" s="178">
        <f t="shared" si="11"/>
        <v>0</v>
      </c>
      <c r="AO70" s="178">
        <f t="shared" si="11"/>
        <v>0</v>
      </c>
      <c r="AP70" s="178">
        <f t="shared" si="11"/>
        <v>0</v>
      </c>
      <c r="AQ70" s="178"/>
      <c r="AR70" s="178">
        <f t="shared" si="11"/>
        <v>0</v>
      </c>
      <c r="AS70" s="178">
        <f t="shared" si="11"/>
        <v>0</v>
      </c>
      <c r="AT70" s="178">
        <f t="shared" si="11"/>
        <v>0</v>
      </c>
      <c r="AU70" s="178">
        <f t="shared" si="11"/>
        <v>0</v>
      </c>
      <c r="AV70" s="178">
        <f t="shared" si="11"/>
        <v>0</v>
      </c>
    </row>
    <row r="71" spans="2:48" ht="15.75" customHeight="1" x14ac:dyDescent="0.25"/>
    <row r="72" spans="2:48" ht="15.75" customHeight="1" x14ac:dyDescent="0.25"/>
    <row r="73" spans="2:48" ht="15.75" customHeight="1" x14ac:dyDescent="0.25"/>
    <row r="74" spans="2:48" ht="15.75" customHeight="1" x14ac:dyDescent="0.25"/>
    <row r="75" spans="2:48" ht="15.75" customHeight="1" x14ac:dyDescent="0.25"/>
    <row r="76" spans="2:48" ht="15.75" customHeight="1" x14ac:dyDescent="0.25"/>
    <row r="77" spans="2:48" ht="41.25" customHeight="1" x14ac:dyDescent="0.25">
      <c r="D77" s="174" t="s">
        <v>74</v>
      </c>
      <c r="E77" s="174"/>
      <c r="F77" s="179"/>
      <c r="G77" s="179"/>
      <c r="H77" s="179"/>
      <c r="I77" s="179"/>
      <c r="J77" s="179"/>
      <c r="K77" s="179"/>
      <c r="L77" s="179"/>
      <c r="N77" s="59"/>
      <c r="O77" s="59"/>
      <c r="P77" s="59"/>
      <c r="Q77" s="59"/>
      <c r="R77" s="59"/>
      <c r="S77" s="59"/>
      <c r="T77" s="59"/>
      <c r="U77" s="59"/>
      <c r="V77" s="59"/>
      <c r="W77" s="59"/>
      <c r="X77" s="59"/>
      <c r="Y77" s="59"/>
      <c r="Z77" s="59"/>
      <c r="AA77" s="59"/>
      <c r="AB77" s="59"/>
      <c r="AC77" s="59"/>
      <c r="AD77" s="59"/>
      <c r="AE77" s="59"/>
      <c r="AF77" s="59"/>
      <c r="AG77" s="59"/>
      <c r="AH77" s="59"/>
      <c r="AI77" s="59"/>
      <c r="AJ77" s="59"/>
      <c r="AK77" s="59"/>
      <c r="AL77" s="59"/>
      <c r="AM77" s="59"/>
      <c r="AN77" s="59"/>
      <c r="AO77" s="59"/>
      <c r="AP77" s="59"/>
      <c r="AQ77" s="59"/>
      <c r="AR77" s="59"/>
      <c r="AS77" s="59"/>
      <c r="AT77" s="59"/>
      <c r="AU77" s="59"/>
      <c r="AV77" s="59"/>
    </row>
    <row r="78" spans="2:48" ht="15.75" customHeight="1" x14ac:dyDescent="0.25"/>
    <row r="79" spans="2:48" ht="15.75" customHeight="1" x14ac:dyDescent="0.25">
      <c r="B79" t="s">
        <v>38</v>
      </c>
    </row>
    <row r="80" spans="2:48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112" spans="14:14" x14ac:dyDescent="0.25">
      <c r="N112" t="s">
        <v>75</v>
      </c>
    </row>
    <row r="113" spans="14:14" x14ac:dyDescent="0.25">
      <c r="N113" t="s">
        <v>59</v>
      </c>
    </row>
    <row r="114" spans="14:14" x14ac:dyDescent="0.25">
      <c r="N114" t="s">
        <v>56</v>
      </c>
    </row>
    <row r="115" spans="14:14" x14ac:dyDescent="0.25">
      <c r="N115" t="s">
        <v>76</v>
      </c>
    </row>
    <row r="116" spans="14:14" x14ac:dyDescent="0.25">
      <c r="N116" t="s">
        <v>73</v>
      </c>
    </row>
    <row r="117" spans="14:14" x14ac:dyDescent="0.25">
      <c r="N117" t="s">
        <v>57</v>
      </c>
    </row>
    <row r="118" spans="14:14" x14ac:dyDescent="0.25">
      <c r="N118" t="s">
        <v>77</v>
      </c>
    </row>
    <row r="119" spans="14:14" x14ac:dyDescent="0.25">
      <c r="N119" t="s">
        <v>58</v>
      </c>
    </row>
  </sheetData>
  <mergeCells count="31">
    <mergeCell ref="D77:E77"/>
    <mergeCell ref="AY41:AZ41"/>
    <mergeCell ref="BA41:BB42"/>
    <mergeCell ref="D66:E66"/>
    <mergeCell ref="D68:E68"/>
    <mergeCell ref="D69:E69"/>
    <mergeCell ref="D70:E70"/>
    <mergeCell ref="AY33:AZ33"/>
    <mergeCell ref="BA33:BB34"/>
    <mergeCell ref="AY35:AY37"/>
    <mergeCell ref="AZ35:AZ37"/>
    <mergeCell ref="BA35:BB37"/>
    <mergeCell ref="AY39:BB40"/>
    <mergeCell ref="AY28:AY29"/>
    <mergeCell ref="AZ28:AZ29"/>
    <mergeCell ref="BA28:BB29"/>
    <mergeCell ref="AY30:AY32"/>
    <mergeCell ref="AZ30:AZ32"/>
    <mergeCell ref="BA30:BB32"/>
    <mergeCell ref="BJ26:BJ27"/>
    <mergeCell ref="BK26:BK27"/>
    <mergeCell ref="BL26:BL27"/>
    <mergeCell ref="BO26:BO27"/>
    <mergeCell ref="BP26:BP27"/>
    <mergeCell ref="BQ26:BQ27"/>
    <mergeCell ref="B1:E1"/>
    <mergeCell ref="N8:R8"/>
    <mergeCell ref="T8:Z8"/>
    <mergeCell ref="AB8:AH8"/>
    <mergeCell ref="AJ8:AP8"/>
    <mergeCell ref="AY26:BB27"/>
  </mergeCells>
  <conditionalFormatting sqref="N26:AV63">
    <cfRule type="cellIs" dxfId="52" priority="10" operator="equal">
      <formula>N$3=6</formula>
    </cfRule>
    <cfRule type="cellIs" dxfId="51" priority="11" operator="equal">
      <formula>"exp"</formula>
    </cfRule>
    <cfRule type="cellIs" dxfId="50" priority="12" operator="equal">
      <formula>"quai"</formula>
    </cfRule>
    <cfRule type="cellIs" dxfId="49" priority="13" operator="equal">
      <formula>"adex"</formula>
    </cfRule>
    <cfRule type="cellIs" dxfId="48" priority="14" operator="equal">
      <formula>"ADR 20H30"</formula>
    </cfRule>
    <cfRule type="cellIs" dxfId="47" priority="15" operator="equal">
      <formula>"RCP 21H"</formula>
    </cfRule>
    <cfRule type="cellIs" dxfId="46" priority="16" operator="equal">
      <formula>"UF 22H"</formula>
    </cfRule>
    <cfRule type="cellIs" dxfId="45" priority="17" operator="equal">
      <formula>"MAL"</formula>
    </cfRule>
    <cfRule type="cellIs" dxfId="44" priority="18" operator="equal">
      <formula>"rtt"</formula>
    </cfRule>
    <cfRule type="cellIs" dxfId="43" priority="19" operator="equal">
      <formula>"cp"</formula>
    </cfRule>
    <cfRule type="cellIs" dxfId="42" priority="20" operator="equal">
      <formula>"rh"</formula>
    </cfRule>
  </conditionalFormatting>
  <conditionalFormatting sqref="BA35">
    <cfRule type="cellIs" dxfId="41" priority="8" operator="greaterThan">
      <formula>0</formula>
    </cfRule>
    <cfRule type="cellIs" dxfId="40" priority="9" operator="lessThan">
      <formula>0</formula>
    </cfRule>
  </conditionalFormatting>
  <conditionalFormatting sqref="BE28:BG58 BO28:BQ58 BJ28:BL58">
    <cfRule type="expression" dxfId="39" priority="3" stopIfTrue="1">
      <formula>WEEKDAY($BV26,2)=7</formula>
    </cfRule>
  </conditionalFormatting>
  <conditionalFormatting sqref="BD28:BD57">
    <cfRule type="expression" dxfId="38" priority="7" stopIfTrue="1">
      <formula>WEEKDAY($BV26,2)=7</formula>
    </cfRule>
  </conditionalFormatting>
  <conditionalFormatting sqref="BD27:BD58">
    <cfRule type="expression" dxfId="37" priority="6">
      <formula>"aujourdhui($BD$7:$BD$38)"</formula>
    </cfRule>
  </conditionalFormatting>
  <conditionalFormatting sqref="BL59">
    <cfRule type="expression" dxfId="36" priority="5" stopIfTrue="1">
      <formula>WEEKDAY($BV57,2)=7</formula>
    </cfRule>
  </conditionalFormatting>
  <conditionalFormatting sqref="BQ59">
    <cfRule type="expression" dxfId="35" priority="4" stopIfTrue="1">
      <formula>WEEKDAY($BV57,2)=7</formula>
    </cfRule>
  </conditionalFormatting>
  <conditionalFormatting sqref="AZ30 AZ35">
    <cfRule type="expression" dxfId="34" priority="21">
      <formula>$BR$51&lt;$BQ$53</formula>
    </cfRule>
    <cfRule type="expression" dxfId="33" priority="22">
      <formula>$BR$51&gt;$BQ$53</formula>
    </cfRule>
  </conditionalFormatting>
  <conditionalFormatting sqref="BD27:BG27">
    <cfRule type="expression" dxfId="32" priority="23" stopIfTrue="1">
      <formula>WEEKDAY($BV7,2)=7</formula>
    </cfRule>
  </conditionalFormatting>
  <conditionalFormatting sqref="N69">
    <cfRule type="cellIs" dxfId="31" priority="1" operator="greaterThan">
      <formula>1</formula>
    </cfRule>
    <cfRule type="cellIs" dxfId="30" priority="2" operator="equal">
      <formula>1</formula>
    </cfRule>
  </conditionalFormatting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A8E087F-12E0-4D33-B59A-BC0F7B106A90}">
  <dimension ref="B1:BQ119"/>
  <sheetViews>
    <sheetView showGridLines="0" tabSelected="1" topLeftCell="A13" zoomScale="50" zoomScaleNormal="50" workbookViewId="0">
      <pane xSplit="13" topLeftCell="N1" activePane="topRight" state="frozen"/>
      <selection activeCell="A10" sqref="A10"/>
      <selection pane="topRight" activeCell="BJ23" sqref="BJ23"/>
    </sheetView>
  </sheetViews>
  <sheetFormatPr baseColWidth="10" defaultRowHeight="15" outlineLevelRow="1" x14ac:dyDescent="0.25"/>
  <cols>
    <col min="1" max="4" width="16.28515625" customWidth="1"/>
    <col min="5" max="5" width="10.28515625" customWidth="1"/>
    <col min="6" max="6" width="12.140625" customWidth="1"/>
    <col min="7" max="7" width="12.42578125" customWidth="1"/>
    <col min="8" max="8" width="12.140625" customWidth="1"/>
    <col min="9" max="10" width="12.42578125" customWidth="1"/>
    <col min="11" max="11" width="13.28515625" customWidth="1"/>
    <col min="12" max="12" width="12.7109375" customWidth="1"/>
    <col min="13" max="13" width="13.28515625" customWidth="1"/>
    <col min="14" max="19" width="18.140625" customWidth="1"/>
    <col min="20" max="27" width="16.28515625" customWidth="1"/>
    <col min="28" max="34" width="10.5703125" customWidth="1"/>
    <col min="35" max="35" width="16.28515625" customWidth="1"/>
    <col min="36" max="42" width="10.5703125" customWidth="1"/>
    <col min="43" max="43" width="16.28515625" customWidth="1"/>
    <col min="44" max="48" width="10.5703125" customWidth="1"/>
    <col min="50" max="50" width="5.140625" customWidth="1"/>
    <col min="51" max="51" width="20.7109375" customWidth="1"/>
    <col min="52" max="52" width="17" bestFit="1" customWidth="1"/>
    <col min="54" max="54" width="23.28515625" customWidth="1"/>
    <col min="57" max="57" width="11.42578125" customWidth="1"/>
    <col min="59" max="59" width="18.140625" customWidth="1"/>
    <col min="60" max="60" width="5.7109375" customWidth="1"/>
    <col min="61" max="61" width="6.7109375" customWidth="1"/>
    <col min="62" max="63" width="19.5703125" customWidth="1"/>
    <col min="64" max="64" width="19.7109375" customWidth="1"/>
    <col min="65" max="65" width="7.85546875" customWidth="1"/>
    <col min="66" max="66" width="6.7109375" customWidth="1"/>
    <col min="67" max="69" width="19" customWidth="1"/>
  </cols>
  <sheetData>
    <row r="1" spans="2:48" ht="39" customHeight="1" x14ac:dyDescent="0.25">
      <c r="B1" s="1" t="str">
        <f>annee &amp; " - " &amp;mois</f>
        <v>2020 - 2</v>
      </c>
      <c r="C1" s="1"/>
      <c r="D1" s="1"/>
      <c r="E1" s="1"/>
      <c r="F1" s="2"/>
      <c r="G1" s="2"/>
      <c r="H1" s="2"/>
      <c r="I1" s="2"/>
      <c r="J1" s="2"/>
      <c r="K1" s="2"/>
      <c r="L1" s="2"/>
    </row>
    <row r="2" spans="2:48" ht="34.5" customHeight="1" x14ac:dyDescent="0.25">
      <c r="N2" s="3">
        <f>DATE(annee,mois,1)</f>
        <v>43862</v>
      </c>
      <c r="O2" s="4">
        <f>N2+1</f>
        <v>43863</v>
      </c>
      <c r="P2" s="4">
        <f t="shared" ref="P2:AV2" si="0">O2+1</f>
        <v>43864</v>
      </c>
      <c r="Q2" s="4">
        <f t="shared" si="0"/>
        <v>43865</v>
      </c>
      <c r="R2" s="4">
        <f>Q2+1</f>
        <v>43866</v>
      </c>
      <c r="S2" s="5" t="s">
        <v>0</v>
      </c>
      <c r="T2" s="4">
        <f>R2+1</f>
        <v>43867</v>
      </c>
      <c r="U2" s="4">
        <f t="shared" si="0"/>
        <v>43868</v>
      </c>
      <c r="V2" s="4">
        <f t="shared" si="0"/>
        <v>43869</v>
      </c>
      <c r="W2" s="4">
        <f t="shared" si="0"/>
        <v>43870</v>
      </c>
      <c r="X2" s="4">
        <f t="shared" si="0"/>
        <v>43871</v>
      </c>
      <c r="Y2" s="4">
        <f t="shared" si="0"/>
        <v>43872</v>
      </c>
      <c r="Z2" s="4">
        <f t="shared" si="0"/>
        <v>43873</v>
      </c>
      <c r="AA2" s="5" t="s">
        <v>0</v>
      </c>
      <c r="AB2" s="4">
        <f>Z2+1</f>
        <v>43874</v>
      </c>
      <c r="AC2" s="4">
        <f t="shared" si="0"/>
        <v>43875</v>
      </c>
      <c r="AD2" s="4">
        <f t="shared" si="0"/>
        <v>43876</v>
      </c>
      <c r="AE2" s="4">
        <f t="shared" si="0"/>
        <v>43877</v>
      </c>
      <c r="AF2" s="4">
        <f t="shared" si="0"/>
        <v>43878</v>
      </c>
      <c r="AG2" s="4">
        <f t="shared" si="0"/>
        <v>43879</v>
      </c>
      <c r="AH2" s="4">
        <f t="shared" si="0"/>
        <v>43880</v>
      </c>
      <c r="AI2" s="5" t="s">
        <v>0</v>
      </c>
      <c r="AJ2" s="4">
        <f>AH2+1</f>
        <v>43881</v>
      </c>
      <c r="AK2" s="4">
        <f t="shared" si="0"/>
        <v>43882</v>
      </c>
      <c r="AL2" s="4">
        <f t="shared" si="0"/>
        <v>43883</v>
      </c>
      <c r="AM2" s="4">
        <f t="shared" si="0"/>
        <v>43884</v>
      </c>
      <c r="AN2" s="4">
        <f t="shared" si="0"/>
        <v>43885</v>
      </c>
      <c r="AO2" s="4">
        <f t="shared" si="0"/>
        <v>43886</v>
      </c>
      <c r="AP2" s="4">
        <f t="shared" si="0"/>
        <v>43887</v>
      </c>
      <c r="AQ2" s="5" t="s">
        <v>0</v>
      </c>
      <c r="AR2" s="4">
        <f>AP2+1</f>
        <v>43888</v>
      </c>
      <c r="AS2" s="4">
        <f t="shared" si="0"/>
        <v>43889</v>
      </c>
      <c r="AT2" s="4">
        <f t="shared" si="0"/>
        <v>43890</v>
      </c>
      <c r="AU2" s="4">
        <f t="shared" si="0"/>
        <v>43891</v>
      </c>
      <c r="AV2" s="4">
        <f t="shared" si="0"/>
        <v>43892</v>
      </c>
    </row>
    <row r="3" spans="2:48" ht="62.25" customHeight="1" outlineLevel="1" x14ac:dyDescent="0.35">
      <c r="B3" s="6">
        <v>2020</v>
      </c>
      <c r="M3" s="6">
        <v>2</v>
      </c>
      <c r="N3" s="7">
        <f>WEEKDAY(N4,2)</f>
        <v>6</v>
      </c>
      <c r="O3" s="7">
        <f t="shared" ref="O3:AV3" si="1">WEEKDAY(O4,2)</f>
        <v>7</v>
      </c>
      <c r="P3" s="7">
        <f t="shared" si="1"/>
        <v>1</v>
      </c>
      <c r="Q3" s="7">
        <f t="shared" si="1"/>
        <v>2</v>
      </c>
      <c r="R3" s="7">
        <f t="shared" si="1"/>
        <v>3</v>
      </c>
      <c r="S3" s="7"/>
      <c r="T3" s="7">
        <f t="shared" si="1"/>
        <v>4</v>
      </c>
      <c r="U3" s="7">
        <f t="shared" si="1"/>
        <v>5</v>
      </c>
      <c r="V3" s="7">
        <f t="shared" si="1"/>
        <v>6</v>
      </c>
      <c r="W3" s="7">
        <f t="shared" si="1"/>
        <v>7</v>
      </c>
      <c r="X3" s="7">
        <f t="shared" si="1"/>
        <v>1</v>
      </c>
      <c r="Y3" s="7">
        <f t="shared" si="1"/>
        <v>2</v>
      </c>
      <c r="Z3" s="7">
        <f t="shared" si="1"/>
        <v>3</v>
      </c>
      <c r="AA3" s="7"/>
      <c r="AB3" s="7">
        <f t="shared" si="1"/>
        <v>4</v>
      </c>
      <c r="AC3" s="7">
        <f t="shared" si="1"/>
        <v>5</v>
      </c>
      <c r="AD3" s="7">
        <f t="shared" si="1"/>
        <v>6</v>
      </c>
      <c r="AE3" s="7">
        <f t="shared" si="1"/>
        <v>7</v>
      </c>
      <c r="AF3" s="7">
        <f t="shared" si="1"/>
        <v>1</v>
      </c>
      <c r="AG3" s="7">
        <f t="shared" si="1"/>
        <v>2</v>
      </c>
      <c r="AH3" s="7">
        <f t="shared" si="1"/>
        <v>3</v>
      </c>
      <c r="AI3" s="7"/>
      <c r="AJ3" s="7">
        <f t="shared" si="1"/>
        <v>4</v>
      </c>
      <c r="AK3" s="7">
        <f t="shared" si="1"/>
        <v>5</v>
      </c>
      <c r="AL3" s="7">
        <f t="shared" si="1"/>
        <v>6</v>
      </c>
      <c r="AM3" s="7">
        <f t="shared" si="1"/>
        <v>7</v>
      </c>
      <c r="AN3" s="7">
        <f t="shared" si="1"/>
        <v>1</v>
      </c>
      <c r="AO3" s="7">
        <f t="shared" si="1"/>
        <v>2</v>
      </c>
      <c r="AP3" s="7">
        <f t="shared" si="1"/>
        <v>3</v>
      </c>
      <c r="AQ3" s="7"/>
      <c r="AR3" s="7">
        <f t="shared" si="1"/>
        <v>4</v>
      </c>
      <c r="AS3" s="7">
        <f t="shared" si="1"/>
        <v>5</v>
      </c>
      <c r="AT3" s="7">
        <f t="shared" si="1"/>
        <v>6</v>
      </c>
      <c r="AU3" s="7">
        <f t="shared" si="1"/>
        <v>7</v>
      </c>
      <c r="AV3" s="7">
        <f t="shared" si="1"/>
        <v>1</v>
      </c>
    </row>
    <row r="4" spans="2:48" ht="97.5" customHeight="1" outlineLevel="1" x14ac:dyDescent="0.25">
      <c r="N4" s="8">
        <f>DATE($B$3,$M$3,1)</f>
        <v>43862</v>
      </c>
      <c r="O4" s="9">
        <f>+N4+1</f>
        <v>43863</v>
      </c>
      <c r="P4" s="9">
        <f t="shared" ref="P4:AU4" si="2">+O4+1</f>
        <v>43864</v>
      </c>
      <c r="Q4" s="9">
        <f t="shared" si="2"/>
        <v>43865</v>
      </c>
      <c r="R4" s="9">
        <f>+Q4+1</f>
        <v>43866</v>
      </c>
      <c r="S4" s="9"/>
      <c r="T4" s="9">
        <f>+R4+1</f>
        <v>43867</v>
      </c>
      <c r="U4" s="9">
        <f t="shared" si="2"/>
        <v>43868</v>
      </c>
      <c r="V4" s="9">
        <f t="shared" si="2"/>
        <v>43869</v>
      </c>
      <c r="W4" s="9">
        <f t="shared" si="2"/>
        <v>43870</v>
      </c>
      <c r="X4" s="9">
        <f t="shared" si="2"/>
        <v>43871</v>
      </c>
      <c r="Y4" s="9">
        <f t="shared" si="2"/>
        <v>43872</v>
      </c>
      <c r="Z4" s="9">
        <f t="shared" si="2"/>
        <v>43873</v>
      </c>
      <c r="AA4" s="9"/>
      <c r="AB4" s="9">
        <f>+Z4+1</f>
        <v>43874</v>
      </c>
      <c r="AC4" s="9">
        <f t="shared" si="2"/>
        <v>43875</v>
      </c>
      <c r="AD4" s="9">
        <f t="shared" si="2"/>
        <v>43876</v>
      </c>
      <c r="AE4" s="9">
        <f t="shared" si="2"/>
        <v>43877</v>
      </c>
      <c r="AF4" s="9">
        <f t="shared" si="2"/>
        <v>43878</v>
      </c>
      <c r="AG4" s="9">
        <f t="shared" si="2"/>
        <v>43879</v>
      </c>
      <c r="AH4" s="9">
        <f t="shared" si="2"/>
        <v>43880</v>
      </c>
      <c r="AI4" s="9"/>
      <c r="AJ4" s="9">
        <f>+AH4+1</f>
        <v>43881</v>
      </c>
      <c r="AK4" s="9">
        <f t="shared" si="2"/>
        <v>43882</v>
      </c>
      <c r="AL4" s="9">
        <f t="shared" si="2"/>
        <v>43883</v>
      </c>
      <c r="AM4" s="9">
        <f t="shared" si="2"/>
        <v>43884</v>
      </c>
      <c r="AN4" s="9">
        <f t="shared" si="2"/>
        <v>43885</v>
      </c>
      <c r="AO4" s="9">
        <f t="shared" si="2"/>
        <v>43886</v>
      </c>
      <c r="AP4" s="9">
        <f t="shared" si="2"/>
        <v>43887</v>
      </c>
      <c r="AQ4" s="9"/>
      <c r="AR4" s="9">
        <f>+AP4+1</f>
        <v>43888</v>
      </c>
      <c r="AS4" s="9">
        <f>+AR4+1</f>
        <v>43889</v>
      </c>
      <c r="AT4" s="9">
        <f t="shared" si="2"/>
        <v>43890</v>
      </c>
      <c r="AU4" s="9">
        <f t="shared" si="2"/>
        <v>43891</v>
      </c>
      <c r="AV4" s="9">
        <f>+AU4+1</f>
        <v>43892</v>
      </c>
    </row>
    <row r="5" spans="2:48" ht="62.25" customHeight="1" outlineLevel="1" x14ac:dyDescent="0.35">
      <c r="N5" s="7"/>
      <c r="O5" s="7"/>
      <c r="P5" s="7"/>
      <c r="Q5" s="7"/>
      <c r="R5" s="7"/>
      <c r="S5" s="7"/>
      <c r="T5" s="7"/>
      <c r="U5" s="7"/>
      <c r="V5" s="7"/>
      <c r="W5" s="7"/>
      <c r="X5" s="7"/>
      <c r="Y5" s="7"/>
      <c r="Z5" s="7"/>
      <c r="AA5" s="7"/>
      <c r="AB5" s="7"/>
      <c r="AC5" s="7"/>
      <c r="AD5" s="7"/>
      <c r="AE5" s="7"/>
      <c r="AF5" s="7"/>
      <c r="AG5" s="7"/>
      <c r="AH5" s="7"/>
      <c r="AI5" s="7"/>
      <c r="AJ5" s="7"/>
      <c r="AK5" s="7"/>
      <c r="AL5" s="7"/>
      <c r="AM5" s="7"/>
      <c r="AN5" s="7"/>
      <c r="AO5" s="7"/>
      <c r="AP5" s="7"/>
      <c r="AQ5" s="7"/>
      <c r="AR5" s="7"/>
      <c r="AS5" s="7"/>
      <c r="AT5" s="7"/>
      <c r="AU5" s="7"/>
      <c r="AV5" s="7"/>
    </row>
    <row r="6" spans="2:48" ht="62.25" customHeight="1" outlineLevel="1" x14ac:dyDescent="0.35"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2:48" ht="33" customHeight="1" thickBot="1" x14ac:dyDescent="0.3">
      <c r="N7" s="2">
        <f>+DAY(N4)</f>
        <v>1</v>
      </c>
      <c r="O7" s="2">
        <f>+DAY(O4)</f>
        <v>2</v>
      </c>
      <c r="P7" s="2">
        <f t="shared" ref="P7:AV7" si="3">+DAY(P4)</f>
        <v>3</v>
      </c>
      <c r="Q7" s="2">
        <f t="shared" si="3"/>
        <v>4</v>
      </c>
      <c r="R7" s="2">
        <f t="shared" si="3"/>
        <v>5</v>
      </c>
      <c r="S7" s="2"/>
      <c r="T7" s="2">
        <f t="shared" si="3"/>
        <v>6</v>
      </c>
      <c r="U7" s="2">
        <f t="shared" si="3"/>
        <v>7</v>
      </c>
      <c r="V7" s="2">
        <f t="shared" si="3"/>
        <v>8</v>
      </c>
      <c r="W7" s="2">
        <f t="shared" si="3"/>
        <v>9</v>
      </c>
      <c r="X7" s="2">
        <f t="shared" si="3"/>
        <v>10</v>
      </c>
      <c r="Y7" s="2">
        <f t="shared" si="3"/>
        <v>11</v>
      </c>
      <c r="Z7" s="2">
        <f t="shared" si="3"/>
        <v>12</v>
      </c>
      <c r="AA7" s="2"/>
      <c r="AB7" s="2">
        <f t="shared" si="3"/>
        <v>13</v>
      </c>
      <c r="AC7" s="2">
        <f t="shared" si="3"/>
        <v>14</v>
      </c>
      <c r="AD7" s="2">
        <f t="shared" si="3"/>
        <v>15</v>
      </c>
      <c r="AE7" s="2">
        <f t="shared" si="3"/>
        <v>16</v>
      </c>
      <c r="AF7" s="2">
        <f t="shared" si="3"/>
        <v>17</v>
      </c>
      <c r="AG7" s="2">
        <f t="shared" si="3"/>
        <v>18</v>
      </c>
      <c r="AH7" s="2">
        <f t="shared" si="3"/>
        <v>19</v>
      </c>
      <c r="AI7" s="10"/>
      <c r="AJ7" s="2">
        <f t="shared" si="3"/>
        <v>20</v>
      </c>
      <c r="AK7" s="2">
        <f t="shared" si="3"/>
        <v>21</v>
      </c>
      <c r="AL7" s="2">
        <f t="shared" si="3"/>
        <v>22</v>
      </c>
      <c r="AM7" s="2">
        <f t="shared" si="3"/>
        <v>23</v>
      </c>
      <c r="AN7" s="2">
        <f t="shared" si="3"/>
        <v>24</v>
      </c>
      <c r="AO7" s="2">
        <f t="shared" si="3"/>
        <v>25</v>
      </c>
      <c r="AP7" s="2">
        <f t="shared" si="3"/>
        <v>26</v>
      </c>
      <c r="AQ7" s="10"/>
      <c r="AR7" s="2">
        <f t="shared" si="3"/>
        <v>27</v>
      </c>
      <c r="AS7" s="2">
        <f t="shared" si="3"/>
        <v>28</v>
      </c>
      <c r="AT7" s="2">
        <f t="shared" si="3"/>
        <v>29</v>
      </c>
      <c r="AU7" s="2">
        <f t="shared" si="3"/>
        <v>1</v>
      </c>
      <c r="AV7" s="2">
        <f t="shared" si="3"/>
        <v>2</v>
      </c>
    </row>
    <row r="8" spans="2:48" ht="26.25" customHeight="1" x14ac:dyDescent="0.25">
      <c r="N8" s="11" t="s">
        <v>1</v>
      </c>
      <c r="O8" s="11"/>
      <c r="P8" s="11"/>
      <c r="Q8" s="11"/>
      <c r="R8" s="11"/>
      <c r="S8" s="12"/>
      <c r="T8" s="11" t="s">
        <v>2</v>
      </c>
      <c r="U8" s="11"/>
      <c r="V8" s="11"/>
      <c r="W8" s="11"/>
      <c r="X8" s="11"/>
      <c r="Y8" s="11"/>
      <c r="Z8" s="11"/>
      <c r="AA8" s="12"/>
      <c r="AB8" s="11" t="s">
        <v>3</v>
      </c>
      <c r="AC8" s="11"/>
      <c r="AD8" s="11"/>
      <c r="AE8" s="11"/>
      <c r="AF8" s="11"/>
      <c r="AG8" s="11"/>
      <c r="AH8" s="11"/>
      <c r="AI8" s="12"/>
      <c r="AJ8" s="11" t="s">
        <v>4</v>
      </c>
      <c r="AK8" s="11"/>
      <c r="AL8" s="11"/>
      <c r="AM8" s="11"/>
      <c r="AN8" s="11"/>
      <c r="AO8" s="11"/>
      <c r="AP8" s="11"/>
      <c r="AQ8" s="12"/>
      <c r="AR8" s="13"/>
      <c r="AS8" s="13"/>
      <c r="AT8" s="13"/>
      <c r="AU8" s="13"/>
      <c r="AV8" s="14"/>
    </row>
    <row r="9" spans="2:48" ht="26.25" customHeight="1" x14ac:dyDescent="0.25">
      <c r="B9" s="15" t="s">
        <v>5</v>
      </c>
      <c r="C9" s="16"/>
      <c r="D9" s="16"/>
      <c r="E9" s="16"/>
      <c r="F9" s="16"/>
      <c r="G9" s="16"/>
      <c r="H9" s="16"/>
      <c r="I9" s="16"/>
      <c r="J9" s="16"/>
      <c r="K9" s="16"/>
      <c r="L9" s="16"/>
      <c r="M9" s="16"/>
      <c r="N9" s="17">
        <v>10000</v>
      </c>
      <c r="O9" s="17">
        <v>2000</v>
      </c>
      <c r="P9" s="17">
        <v>3000</v>
      </c>
      <c r="Q9" s="17"/>
      <c r="R9" s="17"/>
      <c r="S9" s="10">
        <f>+SUM(N9:R9)</f>
        <v>15000</v>
      </c>
      <c r="T9" s="17"/>
      <c r="U9" s="17"/>
      <c r="V9" s="17"/>
      <c r="W9" s="17"/>
      <c r="X9" s="17"/>
      <c r="Y9" s="17"/>
      <c r="Z9" s="17"/>
      <c r="AA9" s="10">
        <f>+SUM(T9:Z9)</f>
        <v>0</v>
      </c>
      <c r="AB9" s="17"/>
      <c r="AC9" s="17"/>
      <c r="AD9" s="17"/>
      <c r="AE9" s="17"/>
      <c r="AF9" s="17"/>
      <c r="AG9" s="17"/>
      <c r="AH9" s="17"/>
      <c r="AI9" s="10">
        <f>+SUM(AB9:AH9)</f>
        <v>0</v>
      </c>
      <c r="AJ9" s="17"/>
      <c r="AK9" s="17"/>
      <c r="AL9" s="17"/>
      <c r="AM9" s="17"/>
      <c r="AN9" s="17"/>
      <c r="AO9" s="17"/>
      <c r="AP9" s="17"/>
      <c r="AQ9" s="10">
        <f>+SUM(AJ9:AP9)</f>
        <v>0</v>
      </c>
      <c r="AR9" s="17"/>
      <c r="AS9" s="17"/>
      <c r="AT9" s="17"/>
      <c r="AU9" s="17"/>
      <c r="AV9" s="18"/>
    </row>
    <row r="10" spans="2:48" ht="26.25" customHeight="1" x14ac:dyDescent="0.25">
      <c r="B10" s="15" t="s">
        <v>6</v>
      </c>
      <c r="C10" s="16"/>
      <c r="D10" s="16"/>
      <c r="E10" s="16"/>
      <c r="F10" s="16"/>
      <c r="G10" s="16"/>
      <c r="H10" s="16"/>
      <c r="I10" s="16"/>
      <c r="J10" s="16"/>
      <c r="K10" s="16"/>
      <c r="L10" s="16"/>
      <c r="M10" s="16"/>
      <c r="N10" s="17">
        <v>9800</v>
      </c>
      <c r="O10" s="17"/>
      <c r="P10" s="17"/>
      <c r="Q10" s="17"/>
      <c r="R10" s="17"/>
      <c r="S10" s="10"/>
      <c r="T10" s="17"/>
      <c r="U10" s="17"/>
      <c r="V10" s="17"/>
      <c r="W10" s="17"/>
      <c r="X10" s="17"/>
      <c r="Y10" s="17"/>
      <c r="Z10" s="17"/>
      <c r="AA10" s="10"/>
      <c r="AB10" s="17"/>
      <c r="AC10" s="17"/>
      <c r="AD10" s="17"/>
      <c r="AE10" s="17"/>
      <c r="AF10" s="17"/>
      <c r="AG10" s="17"/>
      <c r="AH10" s="17"/>
      <c r="AI10" s="10"/>
      <c r="AJ10" s="17"/>
      <c r="AK10" s="17"/>
      <c r="AL10" s="17"/>
      <c r="AM10" s="17"/>
      <c r="AN10" s="17"/>
      <c r="AO10" s="17"/>
      <c r="AP10" s="17"/>
      <c r="AQ10" s="10"/>
      <c r="AR10" s="17"/>
      <c r="AS10" s="17"/>
      <c r="AT10" s="17"/>
      <c r="AU10" s="17"/>
      <c r="AV10" s="18"/>
    </row>
    <row r="11" spans="2:48" ht="26.25" customHeight="1" outlineLevel="1" x14ac:dyDescent="0.25">
      <c r="B11" s="16" t="s">
        <v>7</v>
      </c>
      <c r="C11" s="16"/>
      <c r="D11" s="16"/>
      <c r="E11" s="16"/>
      <c r="F11" s="16"/>
      <c r="G11" s="16"/>
      <c r="H11" s="16"/>
      <c r="I11" s="16"/>
      <c r="J11" s="16"/>
      <c r="K11" s="16"/>
      <c r="L11" s="16"/>
      <c r="M11" s="16"/>
      <c r="N11" s="17"/>
      <c r="O11" s="17"/>
      <c r="P11" s="17"/>
      <c r="Q11" s="17"/>
      <c r="R11" s="17"/>
      <c r="S11" s="10"/>
      <c r="T11" s="17"/>
      <c r="U11" s="17"/>
      <c r="V11" s="17"/>
      <c r="W11" s="17"/>
      <c r="X11" s="17"/>
      <c r="Y11" s="17"/>
      <c r="Z11" s="17"/>
      <c r="AA11" s="10"/>
      <c r="AB11" s="17"/>
      <c r="AC11" s="17"/>
      <c r="AD11" s="17"/>
      <c r="AE11" s="17"/>
      <c r="AF11" s="17"/>
      <c r="AG11" s="17"/>
      <c r="AH11" s="17"/>
      <c r="AI11" s="10"/>
      <c r="AJ11" s="17"/>
      <c r="AK11" s="17"/>
      <c r="AL11" s="17"/>
      <c r="AM11" s="17"/>
      <c r="AN11" s="17"/>
      <c r="AO11" s="17"/>
      <c r="AP11" s="17"/>
      <c r="AQ11" s="10"/>
      <c r="AR11" s="17"/>
      <c r="AS11" s="17"/>
      <c r="AT11" s="17"/>
      <c r="AU11" s="17"/>
      <c r="AV11" s="18"/>
    </row>
    <row r="12" spans="2:48" ht="26.25" customHeight="1" outlineLevel="1" x14ac:dyDescent="0.25">
      <c r="B12" s="16" t="s">
        <v>8</v>
      </c>
      <c r="C12" s="16"/>
      <c r="D12" s="16"/>
      <c r="E12" s="16"/>
      <c r="F12" s="16"/>
      <c r="G12" s="16"/>
      <c r="H12" s="16"/>
      <c r="I12" s="16"/>
      <c r="J12" s="16"/>
      <c r="K12" s="16"/>
      <c r="L12" s="16"/>
      <c r="M12" s="16"/>
      <c r="N12" s="17"/>
      <c r="O12" s="17"/>
      <c r="P12" s="17"/>
      <c r="Q12" s="17"/>
      <c r="R12" s="17"/>
      <c r="S12" s="10"/>
      <c r="T12" s="17"/>
      <c r="U12" s="17"/>
      <c r="V12" s="17"/>
      <c r="W12" s="17"/>
      <c r="X12" s="17"/>
      <c r="Y12" s="17"/>
      <c r="Z12" s="17"/>
      <c r="AA12" s="10"/>
      <c r="AB12" s="17"/>
      <c r="AC12" s="17"/>
      <c r="AD12" s="17"/>
      <c r="AE12" s="17"/>
      <c r="AF12" s="17"/>
      <c r="AG12" s="17"/>
      <c r="AH12" s="17"/>
      <c r="AI12" s="10"/>
      <c r="AJ12" s="17"/>
      <c r="AK12" s="17"/>
      <c r="AL12" s="17"/>
      <c r="AM12" s="17"/>
      <c r="AN12" s="17"/>
      <c r="AO12" s="17"/>
      <c r="AP12" s="17"/>
      <c r="AQ12" s="10"/>
      <c r="AR12" s="17"/>
      <c r="AS12" s="17"/>
      <c r="AT12" s="17"/>
      <c r="AU12" s="17"/>
      <c r="AV12" s="18"/>
    </row>
    <row r="13" spans="2:48" ht="26.25" customHeight="1" x14ac:dyDescent="0.25">
      <c r="B13" s="19" t="s">
        <v>9</v>
      </c>
      <c r="C13" s="16"/>
      <c r="D13" s="16"/>
      <c r="E13" s="16"/>
      <c r="F13" s="16"/>
      <c r="G13" s="16"/>
      <c r="H13" s="16"/>
      <c r="I13" s="16"/>
      <c r="J13" s="16"/>
      <c r="K13" s="16"/>
      <c r="L13" s="16"/>
      <c r="M13" s="16"/>
      <c r="N13" s="17"/>
      <c r="O13" s="17"/>
      <c r="P13" s="17"/>
      <c r="Q13" s="17"/>
      <c r="R13" s="17"/>
      <c r="S13" s="10"/>
      <c r="T13" s="17"/>
      <c r="U13" s="17"/>
      <c r="V13" s="17"/>
      <c r="W13" s="17"/>
      <c r="X13" s="17"/>
      <c r="Y13" s="17"/>
      <c r="Z13" s="17"/>
      <c r="AA13" s="10"/>
      <c r="AB13" s="17"/>
      <c r="AC13" s="17"/>
      <c r="AD13" s="17"/>
      <c r="AE13" s="17"/>
      <c r="AF13" s="17"/>
      <c r="AG13" s="17"/>
      <c r="AH13" s="17"/>
      <c r="AI13" s="10"/>
      <c r="AJ13" s="17"/>
      <c r="AK13" s="17"/>
      <c r="AL13" s="17"/>
      <c r="AM13" s="17"/>
      <c r="AN13" s="17"/>
      <c r="AO13" s="17"/>
      <c r="AP13" s="17"/>
      <c r="AQ13" s="10"/>
      <c r="AR13" s="17"/>
      <c r="AS13" s="17"/>
      <c r="AT13" s="17"/>
      <c r="AU13" s="17"/>
      <c r="AV13" s="18"/>
    </row>
    <row r="14" spans="2:48" ht="26.25" customHeight="1" x14ac:dyDescent="0.25">
      <c r="B14" s="19" t="s">
        <v>10</v>
      </c>
      <c r="C14" s="16"/>
      <c r="D14" s="16"/>
      <c r="E14" s="16"/>
      <c r="F14" s="16"/>
      <c r="G14" s="16"/>
      <c r="H14" s="16"/>
      <c r="I14" s="16"/>
      <c r="J14" s="16"/>
      <c r="K14" s="16"/>
      <c r="L14" s="16"/>
      <c r="M14" s="16"/>
      <c r="N14" s="20">
        <f>N9/N10</f>
        <v>1.0204081632653061</v>
      </c>
      <c r="O14" s="17"/>
      <c r="P14" s="17"/>
      <c r="Q14" s="17"/>
      <c r="R14" s="17"/>
      <c r="S14" s="10"/>
      <c r="T14" s="17"/>
      <c r="U14" s="17"/>
      <c r="V14" s="17"/>
      <c r="W14" s="17"/>
      <c r="X14" s="17"/>
      <c r="Y14" s="17"/>
      <c r="Z14" s="17"/>
      <c r="AA14" s="10"/>
      <c r="AB14" s="17"/>
      <c r="AC14" s="17"/>
      <c r="AD14" s="17"/>
      <c r="AE14" s="17"/>
      <c r="AF14" s="17"/>
      <c r="AG14" s="17"/>
      <c r="AH14" s="17"/>
      <c r="AI14" s="10"/>
      <c r="AJ14" s="17"/>
      <c r="AK14" s="17"/>
      <c r="AL14" s="17"/>
      <c r="AM14" s="17"/>
      <c r="AN14" s="17"/>
      <c r="AO14" s="17"/>
      <c r="AP14" s="17"/>
      <c r="AQ14" s="10"/>
      <c r="AR14" s="17"/>
      <c r="AS14" s="17"/>
      <c r="AT14" s="17"/>
      <c r="AU14" s="17"/>
      <c r="AV14" s="18"/>
    </row>
    <row r="15" spans="2:48" ht="26.25" customHeight="1" x14ac:dyDescent="0.25">
      <c r="B15" s="19" t="s">
        <v>11</v>
      </c>
      <c r="C15" s="16"/>
      <c r="D15" s="16"/>
      <c r="E15" s="16"/>
      <c r="F15" s="16"/>
      <c r="G15" s="16"/>
      <c r="H15" s="16"/>
      <c r="I15" s="16"/>
      <c r="J15" s="16"/>
      <c r="K15" s="16"/>
      <c r="L15" s="16"/>
      <c r="M15" s="16"/>
      <c r="N15" s="17">
        <f>COUNTIFS(N26:N63,N119)</f>
        <v>4</v>
      </c>
      <c r="O15" s="17"/>
      <c r="P15" s="17"/>
      <c r="Q15" s="17"/>
      <c r="R15" s="17"/>
      <c r="S15" s="10"/>
      <c r="T15" s="17"/>
      <c r="U15" s="17"/>
      <c r="V15" s="17"/>
      <c r="W15" s="17"/>
      <c r="X15" s="17"/>
      <c r="Y15" s="17"/>
      <c r="Z15" s="17"/>
      <c r="AA15" s="10"/>
      <c r="AB15" s="17"/>
      <c r="AC15" s="17"/>
      <c r="AD15" s="17"/>
      <c r="AE15" s="17"/>
      <c r="AF15" s="17"/>
      <c r="AG15" s="17"/>
      <c r="AH15" s="17"/>
      <c r="AI15" s="10"/>
      <c r="AJ15" s="17"/>
      <c r="AK15" s="17"/>
      <c r="AL15" s="17"/>
      <c r="AM15" s="17"/>
      <c r="AN15" s="17"/>
      <c r="AO15" s="17"/>
      <c r="AP15" s="17"/>
      <c r="AQ15" s="10"/>
      <c r="AR15" s="17"/>
      <c r="AS15" s="17"/>
      <c r="AT15" s="17"/>
      <c r="AU15" s="17"/>
      <c r="AV15" s="18"/>
    </row>
    <row r="16" spans="2:48" ht="26.25" customHeight="1" x14ac:dyDescent="0.25">
      <c r="N16" s="2"/>
      <c r="O16" s="2"/>
      <c r="P16" s="2"/>
      <c r="Q16" s="2"/>
      <c r="R16" s="2"/>
      <c r="S16" s="10"/>
      <c r="T16" s="2"/>
      <c r="U16" s="2"/>
      <c r="V16" s="2"/>
      <c r="W16" s="2"/>
      <c r="X16" s="2"/>
      <c r="Y16" s="2"/>
      <c r="Z16" s="2"/>
      <c r="AA16" s="10"/>
      <c r="AB16" s="2"/>
      <c r="AC16" s="2"/>
      <c r="AD16" s="2"/>
      <c r="AE16" s="2"/>
      <c r="AF16" s="2"/>
      <c r="AG16" s="2"/>
      <c r="AH16" s="2"/>
      <c r="AI16" s="10"/>
      <c r="AJ16" s="2"/>
      <c r="AK16" s="2"/>
      <c r="AL16" s="2"/>
      <c r="AM16" s="2"/>
      <c r="AN16" s="2"/>
      <c r="AO16" s="2"/>
      <c r="AP16" s="2"/>
      <c r="AQ16" s="10"/>
      <c r="AR16" s="2"/>
      <c r="AS16" s="2"/>
      <c r="AT16" s="2"/>
      <c r="AU16" s="2"/>
      <c r="AV16" s="21"/>
    </row>
    <row r="17" spans="2:69" ht="26.25" customHeight="1" x14ac:dyDescent="0.25">
      <c r="B17" s="22" t="s">
        <v>12</v>
      </c>
      <c r="C17" s="23"/>
      <c r="D17" s="23"/>
      <c r="E17" s="23"/>
      <c r="F17" s="23"/>
      <c r="G17" s="23"/>
      <c r="H17" s="23"/>
      <c r="I17" s="23"/>
      <c r="J17" s="23"/>
      <c r="K17" s="23"/>
      <c r="L17" s="23"/>
      <c r="M17" s="23"/>
      <c r="N17" s="24">
        <f>+N9*1.6</f>
        <v>16000</v>
      </c>
      <c r="O17" s="24">
        <v>18000</v>
      </c>
      <c r="P17" s="24"/>
      <c r="Q17" s="24"/>
      <c r="R17" s="24"/>
      <c r="S17" s="10"/>
      <c r="T17" s="24"/>
      <c r="U17" s="24"/>
      <c r="V17" s="24"/>
      <c r="W17" s="24"/>
      <c r="X17" s="24"/>
      <c r="Y17" s="24"/>
      <c r="Z17" s="24"/>
      <c r="AA17" s="10"/>
      <c r="AB17" s="24"/>
      <c r="AC17" s="24"/>
      <c r="AD17" s="24"/>
      <c r="AE17" s="24"/>
      <c r="AF17" s="24"/>
      <c r="AG17" s="24"/>
      <c r="AH17" s="24"/>
      <c r="AI17" s="10"/>
      <c r="AJ17" s="24"/>
      <c r="AK17" s="24"/>
      <c r="AL17" s="24"/>
      <c r="AM17" s="24"/>
      <c r="AN17" s="24"/>
      <c r="AO17" s="24"/>
      <c r="AP17" s="24"/>
      <c r="AQ17" s="10"/>
      <c r="AR17" s="24"/>
      <c r="AS17" s="24"/>
      <c r="AT17" s="24"/>
      <c r="AU17" s="24"/>
      <c r="AV17" s="25"/>
      <c r="BJ17" t="s">
        <v>13</v>
      </c>
    </row>
    <row r="18" spans="2:69" ht="26.25" customHeight="1" outlineLevel="1" x14ac:dyDescent="0.25">
      <c r="B18" s="22" t="s">
        <v>14</v>
      </c>
      <c r="C18" s="23"/>
      <c r="D18" s="23"/>
      <c r="E18" s="23"/>
      <c r="F18" s="23"/>
      <c r="G18" s="23"/>
      <c r="H18" s="23"/>
      <c r="I18" s="23"/>
      <c r="J18" s="23"/>
      <c r="K18" s="23"/>
      <c r="L18" s="23"/>
      <c r="M18" s="23"/>
      <c r="N18" s="24">
        <v>15000</v>
      </c>
      <c r="O18" s="24"/>
      <c r="P18" s="24"/>
      <c r="Q18" s="24"/>
      <c r="R18" s="24"/>
      <c r="S18" s="10"/>
      <c r="T18" s="24"/>
      <c r="U18" s="24"/>
      <c r="V18" s="24"/>
      <c r="W18" s="24"/>
      <c r="X18" s="24"/>
      <c r="Y18" s="24"/>
      <c r="Z18" s="24"/>
      <c r="AA18" s="10"/>
      <c r="AB18" s="24"/>
      <c r="AC18" s="24"/>
      <c r="AD18" s="24"/>
      <c r="AE18" s="24"/>
      <c r="AF18" s="24"/>
      <c r="AG18" s="24"/>
      <c r="AH18" s="24"/>
      <c r="AI18" s="10"/>
      <c r="AJ18" s="24"/>
      <c r="AK18" s="24"/>
      <c r="AL18" s="24"/>
      <c r="AM18" s="24"/>
      <c r="AN18" s="24"/>
      <c r="AO18" s="24"/>
      <c r="AP18" s="24"/>
      <c r="AQ18" s="10"/>
      <c r="AR18" s="24"/>
      <c r="AS18" s="24"/>
      <c r="AT18" s="24"/>
      <c r="AU18" s="24"/>
      <c r="AV18" s="25"/>
    </row>
    <row r="19" spans="2:69" ht="26.25" customHeight="1" outlineLevel="1" x14ac:dyDescent="0.25">
      <c r="B19" s="22" t="s">
        <v>15</v>
      </c>
      <c r="C19" s="23"/>
      <c r="D19" s="23"/>
      <c r="E19" s="23"/>
      <c r="F19" s="23"/>
      <c r="G19" s="23"/>
      <c r="H19" s="23"/>
      <c r="I19" s="23"/>
      <c r="J19" s="23"/>
      <c r="K19" s="23"/>
      <c r="L19" s="23"/>
      <c r="M19" s="23"/>
      <c r="N19" s="24">
        <f>+IF(N18="","",N18/320)</f>
        <v>46.875</v>
      </c>
      <c r="O19" s="24"/>
      <c r="P19" s="24"/>
      <c r="Q19" s="24"/>
      <c r="R19" s="24"/>
      <c r="S19" s="10"/>
      <c r="T19" s="24"/>
      <c r="U19" s="24"/>
      <c r="V19" s="24"/>
      <c r="W19" s="24"/>
      <c r="X19" s="24"/>
      <c r="Y19" s="24"/>
      <c r="Z19" s="24"/>
      <c r="AA19" s="10"/>
      <c r="AB19" s="24"/>
      <c r="AC19" s="24"/>
      <c r="AD19" s="24"/>
      <c r="AE19" s="24"/>
      <c r="AF19" s="24"/>
      <c r="AG19" s="24"/>
      <c r="AH19" s="24"/>
      <c r="AI19" s="10"/>
      <c r="AJ19" s="24"/>
      <c r="AK19" s="24"/>
      <c r="AL19" s="24"/>
      <c r="AM19" s="24"/>
      <c r="AN19" s="24"/>
      <c r="AO19" s="24"/>
      <c r="AP19" s="24"/>
      <c r="AQ19" s="10"/>
      <c r="AR19" s="24"/>
      <c r="AS19" s="24"/>
      <c r="AT19" s="24"/>
      <c r="AU19" s="24"/>
      <c r="AV19" s="25"/>
    </row>
    <row r="20" spans="2:69" ht="26.25" customHeight="1" outlineLevel="1" x14ac:dyDescent="0.25">
      <c r="B20" s="22" t="s">
        <v>8</v>
      </c>
      <c r="C20" s="23"/>
      <c r="D20" s="23"/>
      <c r="E20" s="23"/>
      <c r="F20" s="23"/>
      <c r="G20" s="23"/>
      <c r="H20" s="23"/>
      <c r="I20" s="23"/>
      <c r="J20" s="23"/>
      <c r="K20" s="23"/>
      <c r="L20" s="23"/>
      <c r="M20" s="23"/>
      <c r="N20" s="24">
        <f>N23*7</f>
        <v>35</v>
      </c>
      <c r="O20" s="24"/>
      <c r="P20" s="24"/>
      <c r="Q20" s="24"/>
      <c r="R20" s="24"/>
      <c r="S20" s="10"/>
      <c r="T20" s="24"/>
      <c r="U20" s="24"/>
      <c r="V20" s="24"/>
      <c r="W20" s="24"/>
      <c r="X20" s="24"/>
      <c r="Y20" s="24"/>
      <c r="Z20" s="24"/>
      <c r="AA20" s="10"/>
      <c r="AB20" s="24"/>
      <c r="AC20" s="24"/>
      <c r="AD20" s="24"/>
      <c r="AE20" s="24"/>
      <c r="AF20" s="24"/>
      <c r="AG20" s="24"/>
      <c r="AH20" s="24"/>
      <c r="AI20" s="10"/>
      <c r="AJ20" s="24"/>
      <c r="AK20" s="24"/>
      <c r="AL20" s="24"/>
      <c r="AM20" s="24"/>
      <c r="AN20" s="24"/>
      <c r="AO20" s="24"/>
      <c r="AP20" s="24"/>
      <c r="AQ20" s="10"/>
      <c r="AR20" s="24"/>
      <c r="AS20" s="24"/>
      <c r="AT20" s="24"/>
      <c r="AU20" s="24"/>
      <c r="AV20" s="25"/>
    </row>
    <row r="21" spans="2:69" ht="26.25" customHeight="1" x14ac:dyDescent="0.25">
      <c r="B21" s="26" t="s">
        <v>9</v>
      </c>
      <c r="C21" s="27"/>
      <c r="D21" s="27"/>
      <c r="E21" s="27"/>
      <c r="F21" s="27"/>
      <c r="G21" s="27"/>
      <c r="H21" s="27"/>
      <c r="I21" s="27"/>
      <c r="J21" s="27"/>
      <c r="K21" s="27"/>
      <c r="L21" s="27"/>
      <c r="M21" s="27"/>
      <c r="N21" s="28">
        <f>N22*N19</f>
        <v>313.89508928571428</v>
      </c>
      <c r="O21" s="28"/>
      <c r="P21" s="28"/>
      <c r="Q21" s="28"/>
      <c r="R21" s="28"/>
      <c r="S21" s="10"/>
      <c r="T21" s="28"/>
      <c r="U21" s="28"/>
      <c r="V21" s="28"/>
      <c r="W21" s="28"/>
      <c r="X21" s="28"/>
      <c r="Y21" s="28"/>
      <c r="Z21" s="28"/>
      <c r="AA21" s="10"/>
      <c r="AB21" s="28"/>
      <c r="AC21" s="28"/>
      <c r="AD21" s="28"/>
      <c r="AE21" s="28"/>
      <c r="AF21" s="28"/>
      <c r="AG21" s="28"/>
      <c r="AH21" s="28"/>
      <c r="AI21" s="10"/>
      <c r="AJ21" s="28"/>
      <c r="AK21" s="28"/>
      <c r="AL21" s="28"/>
      <c r="AM21" s="28"/>
      <c r="AN21" s="28"/>
      <c r="AO21" s="28"/>
      <c r="AP21" s="28"/>
      <c r="AQ21" s="10"/>
      <c r="AR21" s="28"/>
      <c r="AS21" s="28"/>
      <c r="AT21" s="28"/>
      <c r="AU21" s="28"/>
      <c r="AV21" s="29"/>
      <c r="BJ21" t="s">
        <v>16</v>
      </c>
    </row>
    <row r="22" spans="2:69" ht="26.25" customHeight="1" x14ac:dyDescent="0.25">
      <c r="B22" s="22" t="s">
        <v>17</v>
      </c>
      <c r="C22" s="23"/>
      <c r="D22" s="23"/>
      <c r="E22" s="23"/>
      <c r="F22" s="23"/>
      <c r="G22" s="23"/>
      <c r="H22" s="23"/>
      <c r="I22" s="23"/>
      <c r="J22" s="23"/>
      <c r="K22" s="23"/>
      <c r="L22" s="23"/>
      <c r="M22" s="23"/>
      <c r="N22" s="24">
        <f>+N19/7</f>
        <v>6.6964285714285712</v>
      </c>
      <c r="O22" s="24"/>
      <c r="P22" s="24"/>
      <c r="Q22" s="24"/>
      <c r="R22" s="24"/>
      <c r="S22" s="10"/>
      <c r="T22" s="24"/>
      <c r="U22" s="24"/>
      <c r="V22" s="24"/>
      <c r="W22" s="24"/>
      <c r="X22" s="24"/>
      <c r="Y22" s="24"/>
      <c r="Z22" s="24"/>
      <c r="AA22" s="10"/>
      <c r="AB22" s="24"/>
      <c r="AC22" s="24"/>
      <c r="AD22" s="24"/>
      <c r="AE22" s="24"/>
      <c r="AF22" s="24"/>
      <c r="AG22" s="24"/>
      <c r="AH22" s="24"/>
      <c r="AI22" s="10"/>
      <c r="AJ22" s="24"/>
      <c r="AK22" s="24"/>
      <c r="AL22" s="24"/>
      <c r="AM22" s="24"/>
      <c r="AN22" s="24"/>
      <c r="AO22" s="24"/>
      <c r="AP22" s="24"/>
      <c r="AQ22" s="10"/>
      <c r="AR22" s="24"/>
      <c r="AS22" s="24"/>
      <c r="AT22" s="24"/>
      <c r="AU22" s="24"/>
      <c r="AV22" s="25"/>
      <c r="BJ22" t="s">
        <v>18</v>
      </c>
    </row>
    <row r="23" spans="2:69" ht="26.25" customHeight="1" x14ac:dyDescent="0.25">
      <c r="B23" s="22" t="s">
        <v>19</v>
      </c>
      <c r="C23" s="23"/>
      <c r="D23" s="23"/>
      <c r="E23" s="23"/>
      <c r="F23" s="23"/>
      <c r="G23" s="23"/>
      <c r="H23" s="23"/>
      <c r="I23" s="23"/>
      <c r="J23" s="23"/>
      <c r="K23" s="23"/>
      <c r="L23" s="23"/>
      <c r="M23" s="23"/>
      <c r="N23" s="24">
        <f xml:space="preserve"> COUNTIFS(N26:N36,N112)+COUNTIFS(N26:N36,N113)+COUNTIFS(N26:N36,N114)</f>
        <v>5</v>
      </c>
      <c r="O23" s="24">
        <f>+COUNTIFS(O26:O42,"rcp")</f>
        <v>0</v>
      </c>
      <c r="P23" s="24"/>
      <c r="Q23" s="24"/>
      <c r="R23" s="24"/>
      <c r="S23" s="10"/>
      <c r="T23" s="24"/>
      <c r="U23" s="24"/>
      <c r="V23" s="24"/>
      <c r="W23" s="24"/>
      <c r="X23" s="24"/>
      <c r="Y23" s="24"/>
      <c r="Z23" s="24"/>
      <c r="AA23" s="10"/>
      <c r="AB23" s="24"/>
      <c r="AC23" s="24"/>
      <c r="AD23" s="24"/>
      <c r="AE23" s="24"/>
      <c r="AF23" s="24"/>
      <c r="AG23" s="24"/>
      <c r="AH23" s="24"/>
      <c r="AI23" s="10"/>
      <c r="AJ23" s="24"/>
      <c r="AK23" s="24"/>
      <c r="AL23" s="24"/>
      <c r="AM23" s="24"/>
      <c r="AN23" s="24"/>
      <c r="AO23" s="24"/>
      <c r="AP23" s="24"/>
      <c r="AQ23" s="10"/>
      <c r="AR23" s="24"/>
      <c r="AS23" s="24"/>
      <c r="AT23" s="24"/>
      <c r="AU23" s="24"/>
      <c r="AV23" s="25"/>
      <c r="BJ23" t="s">
        <v>20</v>
      </c>
    </row>
    <row r="24" spans="2:69" ht="26.25" customHeight="1" x14ac:dyDescent="0.25">
      <c r="B24" s="22"/>
      <c r="C24" s="23"/>
      <c r="D24" s="23"/>
      <c r="E24" s="23"/>
      <c r="F24" s="23"/>
      <c r="G24" s="23"/>
      <c r="H24" s="23"/>
      <c r="I24" s="23"/>
      <c r="J24" s="23"/>
      <c r="K24" s="23"/>
      <c r="L24" s="23"/>
      <c r="M24" s="23"/>
      <c r="N24" s="24"/>
      <c r="O24" s="24"/>
      <c r="P24" s="24"/>
      <c r="Q24" s="24"/>
      <c r="R24" s="24"/>
      <c r="S24" s="10"/>
      <c r="T24" s="24"/>
      <c r="U24" s="24"/>
      <c r="V24" s="24"/>
      <c r="W24" s="24"/>
      <c r="X24" s="24"/>
      <c r="Y24" s="24"/>
      <c r="Z24" s="24"/>
      <c r="AA24" s="10"/>
      <c r="AB24" s="24"/>
      <c r="AC24" s="24"/>
      <c r="AD24" s="24"/>
      <c r="AE24" s="24"/>
      <c r="AF24" s="24"/>
      <c r="AG24" s="24"/>
      <c r="AH24" s="24"/>
      <c r="AI24" s="10"/>
      <c r="AJ24" s="24"/>
      <c r="AK24" s="24"/>
      <c r="AL24" s="24"/>
      <c r="AM24" s="24"/>
      <c r="AN24" s="24"/>
      <c r="AO24" s="24"/>
      <c r="AP24" s="24"/>
      <c r="AQ24" s="10"/>
      <c r="AR24" s="24"/>
      <c r="AS24" s="24"/>
      <c r="AT24" s="24"/>
      <c r="AU24" s="24"/>
      <c r="AV24" s="25"/>
    </row>
    <row r="25" spans="2:69" ht="26.25" customHeight="1" thickBot="1" x14ac:dyDescent="0.3">
      <c r="B25" t="s">
        <v>21</v>
      </c>
      <c r="C25" t="s">
        <v>22</v>
      </c>
      <c r="D25" t="s">
        <v>23</v>
      </c>
      <c r="E25" t="s">
        <v>24</v>
      </c>
      <c r="F25" t="s">
        <v>25</v>
      </c>
      <c r="G25" t="s">
        <v>26</v>
      </c>
      <c r="H25" t="s">
        <v>27</v>
      </c>
      <c r="I25" t="s">
        <v>28</v>
      </c>
      <c r="J25" t="s">
        <v>29</v>
      </c>
      <c r="K25" t="s">
        <v>30</v>
      </c>
      <c r="L25" t="s">
        <v>31</v>
      </c>
      <c r="M25" t="s">
        <v>32</v>
      </c>
      <c r="N25" s="30" t="s">
        <v>33</v>
      </c>
      <c r="O25" s="30" t="s">
        <v>34</v>
      </c>
      <c r="P25" s="30" t="s">
        <v>35</v>
      </c>
      <c r="Q25" s="30" t="s">
        <v>36</v>
      </c>
      <c r="R25" s="30" t="s">
        <v>37</v>
      </c>
      <c r="S25" s="31"/>
      <c r="T25" s="30" t="s">
        <v>36</v>
      </c>
      <c r="U25" s="30" t="s">
        <v>37</v>
      </c>
      <c r="V25" s="30" t="s">
        <v>23</v>
      </c>
      <c r="W25" s="30" t="s">
        <v>24</v>
      </c>
      <c r="X25" s="30" t="s">
        <v>35</v>
      </c>
      <c r="Y25" s="30" t="s">
        <v>34</v>
      </c>
      <c r="Z25" s="30" t="s">
        <v>33</v>
      </c>
      <c r="AA25" s="32"/>
      <c r="AB25" s="33"/>
      <c r="AC25" s="33"/>
      <c r="AD25" s="33"/>
      <c r="AE25" s="33"/>
      <c r="AF25" s="33"/>
      <c r="AG25" s="33"/>
      <c r="AH25" s="33"/>
      <c r="AI25" s="34"/>
      <c r="AJ25" s="33"/>
      <c r="AK25" s="33"/>
      <c r="AL25" s="33"/>
      <c r="AM25" s="33"/>
      <c r="AN25" s="33"/>
      <c r="AO25" s="33"/>
      <c r="AP25" s="33"/>
      <c r="AQ25" s="34"/>
      <c r="AR25" s="2"/>
      <c r="AS25" s="2"/>
      <c r="AT25" s="2"/>
      <c r="AU25" s="2"/>
      <c r="AV25" s="21"/>
    </row>
    <row r="26" spans="2:69" ht="25.5" customHeight="1" x14ac:dyDescent="0.25">
      <c r="B26" s="35" t="str">
        <f>UPPER([1]data!B6)</f>
        <v>ABOUDOU</v>
      </c>
      <c r="C26" s="36" t="str">
        <f>VLOOKUP(B26,[1]data!B6:F39,2,FALSE)</f>
        <v>nadjime</v>
      </c>
      <c r="D26" s="36"/>
      <c r="E26" s="37"/>
      <c r="F26" s="38">
        <f>COUNTIF(N26:R26,[1]Feuil5!$A$2)</f>
        <v>1</v>
      </c>
      <c r="G26" s="37">
        <f>COUNTIF(O26:T26,[1]Feuil5!$A$2)</f>
        <v>0</v>
      </c>
      <c r="H26" s="37"/>
      <c r="I26" s="39"/>
      <c r="J26" s="40"/>
      <c r="K26" s="37"/>
      <c r="L26" s="37"/>
      <c r="M26" s="37"/>
      <c r="N26" s="41" t="s">
        <v>38</v>
      </c>
      <c r="O26" s="42"/>
      <c r="P26" s="42"/>
      <c r="Q26" s="42" t="s">
        <v>39</v>
      </c>
      <c r="R26" s="43"/>
      <c r="S26" s="44"/>
      <c r="T26" s="45"/>
      <c r="U26" s="42"/>
      <c r="V26" s="42" t="s">
        <v>38</v>
      </c>
      <c r="W26" s="42"/>
      <c r="X26" s="42"/>
      <c r="Y26" s="42" t="s">
        <v>39</v>
      </c>
      <c r="Z26" s="46"/>
      <c r="AA26" s="47"/>
      <c r="AB26" s="45"/>
      <c r="AC26" s="42"/>
      <c r="AD26" s="42"/>
      <c r="AE26" s="42"/>
      <c r="AF26" s="42"/>
      <c r="AG26" s="42" t="s">
        <v>39</v>
      </c>
      <c r="AH26" s="46"/>
      <c r="AI26" s="47"/>
      <c r="AJ26" s="45"/>
      <c r="AK26" s="42"/>
      <c r="AL26" s="42"/>
      <c r="AM26" s="42"/>
      <c r="AN26" s="42"/>
      <c r="AO26" s="42" t="s">
        <v>39</v>
      </c>
      <c r="AP26" s="46"/>
      <c r="AQ26" s="47"/>
      <c r="AR26" s="45"/>
      <c r="AS26" s="42"/>
      <c r="AT26" s="42"/>
      <c r="AU26" s="42"/>
      <c r="AV26" s="46"/>
      <c r="AY26" s="48" t="s">
        <v>40</v>
      </c>
      <c r="AZ26" s="49"/>
      <c r="BA26" s="49"/>
      <c r="BB26" s="50"/>
      <c r="BD26" s="51" t="s">
        <v>41</v>
      </c>
      <c r="BE26" s="52" t="s">
        <v>42</v>
      </c>
      <c r="BF26" s="53" t="s">
        <v>43</v>
      </c>
      <c r="BG26" s="54" t="s">
        <v>44</v>
      </c>
      <c r="BJ26" s="55" t="s">
        <v>45</v>
      </c>
      <c r="BK26" s="56" t="s">
        <v>46</v>
      </c>
      <c r="BL26" s="56" t="s">
        <v>46</v>
      </c>
      <c r="BO26" s="55" t="s">
        <v>47</v>
      </c>
      <c r="BP26" s="57" t="s">
        <v>48</v>
      </c>
      <c r="BQ26" s="57" t="s">
        <v>48</v>
      </c>
    </row>
    <row r="27" spans="2:69" ht="25.5" customHeight="1" x14ac:dyDescent="0.25">
      <c r="B27" s="58" t="str">
        <f>UPPER([1]data!B7)</f>
        <v>AGATHE</v>
      </c>
      <c r="C27" s="59" t="str">
        <f>VLOOKUP(B27,[1]data!B7:F40,2,FALSE)</f>
        <v>stéphane</v>
      </c>
      <c r="D27" s="59"/>
      <c r="E27" s="60"/>
      <c r="F27" s="61"/>
      <c r="G27" s="60"/>
      <c r="H27" s="60"/>
      <c r="I27" s="62"/>
      <c r="J27" s="63"/>
      <c r="K27" s="60"/>
      <c r="L27" s="60"/>
      <c r="M27" s="60"/>
      <c r="N27" s="64"/>
      <c r="O27" s="65"/>
      <c r="P27" s="65"/>
      <c r="Q27" s="65" t="s">
        <v>39</v>
      </c>
      <c r="R27" s="66"/>
      <c r="S27" s="67"/>
      <c r="T27" s="68"/>
      <c r="U27" s="65"/>
      <c r="V27" s="65"/>
      <c r="W27" s="65"/>
      <c r="X27" s="65"/>
      <c r="Y27" s="65" t="s">
        <v>39</v>
      </c>
      <c r="Z27" s="69"/>
      <c r="AA27" s="70"/>
      <c r="AB27" s="68"/>
      <c r="AC27" s="65"/>
      <c r="AD27" s="65"/>
      <c r="AE27" s="65"/>
      <c r="AF27" s="65"/>
      <c r="AG27" s="65" t="s">
        <v>39</v>
      </c>
      <c r="AH27" s="69"/>
      <c r="AI27" s="70"/>
      <c r="AJ27" s="68"/>
      <c r="AK27" s="65"/>
      <c r="AL27" s="65"/>
      <c r="AM27" s="65"/>
      <c r="AN27" s="65"/>
      <c r="AO27" s="65" t="s">
        <v>39</v>
      </c>
      <c r="AP27" s="69"/>
      <c r="AQ27" s="70"/>
      <c r="AR27" s="68"/>
      <c r="AS27" s="65"/>
      <c r="AT27" s="65"/>
      <c r="AU27" s="65"/>
      <c r="AV27" s="69"/>
      <c r="AY27" s="71"/>
      <c r="AZ27" s="72"/>
      <c r="BA27" s="72"/>
      <c r="BB27" s="73"/>
      <c r="BD27" s="74" t="e">
        <f>IF(WEEKDAY(DATE(LEFT($D$2,4),RIGHT($D$2,2),$M$5),2)=7,DATE(LEFT($D$2,4),RIGHT($D$2,2),$M$5)+1,DATE(LEFT($D$2,4),RIGHT($D$2,2),$M$5))</f>
        <v>#VALUE!</v>
      </c>
      <c r="BE27" s="75" t="e">
        <f t="shared" ref="BE27:BE58" si="4">IF(BD27="","",WEEKDAY(BD27,2))</f>
        <v>#VALUE!</v>
      </c>
      <c r="BF27" s="75" t="str">
        <f t="shared" ref="BF27:BF58" si="5">IF(BN27="","",(IF(BE27=1,1,
IF(BE27=2,1,
IF(BE27=3,1,
IF(BE27=4,1,
IF(BE27=5,1,
IF(BE27=6,0.5,
""))))))))</f>
        <v/>
      </c>
      <c r="BG27" s="76">
        <v>120</v>
      </c>
      <c r="BJ27" s="77"/>
      <c r="BK27" s="78"/>
      <c r="BL27" s="78"/>
      <c r="BO27" s="77"/>
      <c r="BP27" s="79"/>
      <c r="BQ27" s="79"/>
    </row>
    <row r="28" spans="2:69" ht="25.5" customHeight="1" x14ac:dyDescent="0.25">
      <c r="B28" s="58" t="str">
        <f>UPPER([1]data!B8)</f>
        <v>BÉLÉNUS</v>
      </c>
      <c r="C28" s="59" t="str">
        <f>VLOOKUP(B28,[1]data!B8:F41,2,FALSE)</f>
        <v>antony</v>
      </c>
      <c r="D28" s="59"/>
      <c r="E28" s="60"/>
      <c r="F28" s="61"/>
      <c r="G28" s="60"/>
      <c r="H28" s="60"/>
      <c r="I28" s="62"/>
      <c r="J28" s="63"/>
      <c r="K28" s="60"/>
      <c r="L28" s="60"/>
      <c r="M28" s="60"/>
      <c r="N28" s="64" t="s">
        <v>49</v>
      </c>
      <c r="O28" s="65" t="s">
        <v>50</v>
      </c>
      <c r="P28" s="65" t="s">
        <v>38</v>
      </c>
      <c r="Q28" s="65" t="s">
        <v>39</v>
      </c>
      <c r="R28" s="66" t="s">
        <v>51</v>
      </c>
      <c r="S28" s="67"/>
      <c r="T28" s="68"/>
      <c r="U28" s="65"/>
      <c r="V28" s="65"/>
      <c r="W28" s="65"/>
      <c r="X28" s="65"/>
      <c r="Y28" s="65" t="s">
        <v>39</v>
      </c>
      <c r="Z28" s="69"/>
      <c r="AA28" s="70"/>
      <c r="AB28" s="68"/>
      <c r="AC28" s="65" t="s">
        <v>52</v>
      </c>
      <c r="AD28" s="65"/>
      <c r="AE28" s="65"/>
      <c r="AF28" s="65"/>
      <c r="AG28" s="65" t="s">
        <v>39</v>
      </c>
      <c r="AH28" s="69"/>
      <c r="AI28" s="70"/>
      <c r="AJ28" s="68"/>
      <c r="AK28" s="65"/>
      <c r="AL28" s="65"/>
      <c r="AM28" s="65"/>
      <c r="AN28" s="65"/>
      <c r="AO28" s="65" t="s">
        <v>39</v>
      </c>
      <c r="AP28" s="69"/>
      <c r="AQ28" s="70"/>
      <c r="AR28" s="68"/>
      <c r="AS28" s="65"/>
      <c r="AT28" s="65"/>
      <c r="AU28" s="65"/>
      <c r="AV28" s="69"/>
      <c r="AY28" s="80" t="s">
        <v>53</v>
      </c>
      <c r="AZ28" s="81" t="s">
        <v>54</v>
      </c>
      <c r="BA28" s="82" t="s">
        <v>55</v>
      </c>
      <c r="BB28" s="83"/>
      <c r="BD28" s="74" t="str">
        <f t="shared" ref="BD28:BD57" si="6">IFERROR(IF(MONTH(BD27+1)&lt;&gt;MONTH(BD27),"",BD27+1),"")</f>
        <v/>
      </c>
      <c r="BE28" s="75" t="str">
        <f t="shared" si="4"/>
        <v/>
      </c>
      <c r="BF28" s="75" t="str">
        <f t="shared" si="5"/>
        <v/>
      </c>
      <c r="BG28" s="76"/>
      <c r="BJ28" s="84">
        <f>+N9</f>
        <v>10000</v>
      </c>
      <c r="BK28" s="85"/>
      <c r="BL28" s="86" t="str">
        <f t="shared" ref="BL28:BL58" si="7">IFERROR(BJ28/BG28,"")</f>
        <v/>
      </c>
      <c r="BO28" s="84"/>
      <c r="BP28" s="85"/>
      <c r="BQ28" s="87" t="str">
        <f t="shared" ref="BQ28:BQ42" si="8">IFERROR(BO28/BH26,"")</f>
        <v/>
      </c>
    </row>
    <row r="29" spans="2:69" ht="25.5" customHeight="1" x14ac:dyDescent="0.25">
      <c r="B29" s="58" t="str">
        <f>UPPER([1]data!B9)</f>
        <v>BEN SALEM</v>
      </c>
      <c r="C29" s="59" t="str">
        <f>VLOOKUP(B29,[1]data!B9:F42,2,FALSE)</f>
        <v>samy</v>
      </c>
      <c r="D29" s="59"/>
      <c r="E29" s="60"/>
      <c r="F29" s="61"/>
      <c r="G29" s="60"/>
      <c r="H29" s="60"/>
      <c r="I29" s="62"/>
      <c r="J29" s="63"/>
      <c r="K29" s="60"/>
      <c r="L29" s="60"/>
      <c r="M29" s="60"/>
      <c r="N29" s="64" t="s">
        <v>56</v>
      </c>
      <c r="O29" s="65"/>
      <c r="P29" s="65"/>
      <c r="Q29" s="65" t="s">
        <v>39</v>
      </c>
      <c r="R29" s="66"/>
      <c r="S29" s="67"/>
      <c r="T29" s="68"/>
      <c r="U29" s="65"/>
      <c r="V29" s="65"/>
      <c r="W29" s="65"/>
      <c r="X29" s="65"/>
      <c r="Y29" s="65" t="s">
        <v>39</v>
      </c>
      <c r="Z29" s="69"/>
      <c r="AA29" s="70"/>
      <c r="AB29" s="68"/>
      <c r="AC29" s="65"/>
      <c r="AD29" s="65" t="s">
        <v>57</v>
      </c>
      <c r="AE29" s="65"/>
      <c r="AF29" s="65"/>
      <c r="AG29" s="65" t="s">
        <v>39</v>
      </c>
      <c r="AH29" s="69"/>
      <c r="AI29" s="70"/>
      <c r="AJ29" s="68"/>
      <c r="AK29" s="65"/>
      <c r="AL29" s="65"/>
      <c r="AM29" s="65"/>
      <c r="AN29" s="65"/>
      <c r="AO29" s="65" t="s">
        <v>39</v>
      </c>
      <c r="AP29" s="69"/>
      <c r="AQ29" s="70"/>
      <c r="AR29" s="68"/>
      <c r="AS29" s="65"/>
      <c r="AT29" s="65"/>
      <c r="AU29" s="65"/>
      <c r="AV29" s="69"/>
      <c r="AY29" s="88"/>
      <c r="AZ29" s="89"/>
      <c r="BA29" s="90"/>
      <c r="BB29" s="91"/>
      <c r="BD29" s="74" t="str">
        <f t="shared" si="6"/>
        <v/>
      </c>
      <c r="BE29" s="75" t="str">
        <f t="shared" si="4"/>
        <v/>
      </c>
      <c r="BF29" s="75" t="str">
        <f t="shared" si="5"/>
        <v/>
      </c>
      <c r="BG29" s="76"/>
      <c r="BJ29" s="84">
        <f ca="1">+OFFSET($N9,0,1)</f>
        <v>2000</v>
      </c>
      <c r="BK29" s="85"/>
      <c r="BL29" s="86" t="str">
        <f t="shared" ca="1" si="7"/>
        <v/>
      </c>
      <c r="BO29" s="84"/>
      <c r="BP29" s="85">
        <f>COUNTIF(Tableau33[Colonne7],N119)*7</f>
        <v>28</v>
      </c>
      <c r="BQ29" s="87" t="str">
        <f t="shared" si="8"/>
        <v/>
      </c>
    </row>
    <row r="30" spans="2:69" ht="25.5" customHeight="1" x14ac:dyDescent="0.25">
      <c r="B30" s="58" t="str">
        <f>UPPER([1]data!B10)</f>
        <v>BEN EL HAMEL</v>
      </c>
      <c r="C30" s="59" t="str">
        <f>VLOOKUP(B30,[1]data!B10:F43,2,FALSE)</f>
        <v>nourhaine</v>
      </c>
      <c r="D30" s="59"/>
      <c r="E30" s="60"/>
      <c r="F30" s="61"/>
      <c r="G30" s="60"/>
      <c r="H30" s="60"/>
      <c r="I30" s="62"/>
      <c r="J30" s="63"/>
      <c r="K30" s="60"/>
      <c r="L30" s="60"/>
      <c r="M30" s="60"/>
      <c r="N30" s="64"/>
      <c r="O30" s="65" t="s">
        <v>58</v>
      </c>
      <c r="P30" s="65" t="s">
        <v>58</v>
      </c>
      <c r="Q30" s="65" t="s">
        <v>39</v>
      </c>
      <c r="R30" s="66"/>
      <c r="S30" s="67"/>
      <c r="T30" s="68"/>
      <c r="U30" s="65"/>
      <c r="V30" s="65"/>
      <c r="W30" s="65"/>
      <c r="X30" s="65"/>
      <c r="Y30" s="65" t="s">
        <v>39</v>
      </c>
      <c r="Z30" s="69"/>
      <c r="AA30" s="70"/>
      <c r="AB30" s="68"/>
      <c r="AC30" s="65"/>
      <c r="AD30" s="65"/>
      <c r="AE30" s="65"/>
      <c r="AF30" s="65"/>
      <c r="AG30" s="65" t="s">
        <v>39</v>
      </c>
      <c r="AH30" s="69"/>
      <c r="AI30" s="70"/>
      <c r="AJ30" s="68"/>
      <c r="AK30" s="65"/>
      <c r="AL30" s="65"/>
      <c r="AM30" s="65"/>
      <c r="AN30" s="65"/>
      <c r="AO30" s="65" t="s">
        <v>39</v>
      </c>
      <c r="AP30" s="69"/>
      <c r="AQ30" s="70"/>
      <c r="AR30" s="68"/>
      <c r="AS30" s="65"/>
      <c r="AT30" s="65"/>
      <c r="AU30" s="65"/>
      <c r="AV30" s="69"/>
      <c r="AY30" s="92"/>
      <c r="AZ30" s="93">
        <v>23</v>
      </c>
      <c r="BA30" s="94">
        <f>+'[2]RECAP FY2019'!$H$19</f>
        <v>-7.6233152390950257E-2</v>
      </c>
      <c r="BB30" s="95"/>
      <c r="BD30" s="74" t="str">
        <f t="shared" si="6"/>
        <v/>
      </c>
      <c r="BE30" s="75" t="str">
        <f t="shared" si="4"/>
        <v/>
      </c>
      <c r="BF30" s="75" t="str">
        <f t="shared" si="5"/>
        <v/>
      </c>
      <c r="BG30" s="76"/>
      <c r="BJ30" s="84">
        <f ca="1">+OFFSET($N10,0,1)</f>
        <v>0</v>
      </c>
      <c r="BK30" s="85"/>
      <c r="BL30" s="86" t="str">
        <f t="shared" ca="1" si="7"/>
        <v/>
      </c>
      <c r="BO30" s="84"/>
      <c r="BP30" s="85"/>
      <c r="BQ30" s="87" t="str">
        <f t="shared" si="8"/>
        <v/>
      </c>
    </row>
    <row r="31" spans="2:69" ht="25.5" customHeight="1" x14ac:dyDescent="0.25">
      <c r="B31" s="58" t="str">
        <f>UPPER([1]data!B11)</f>
        <v>COCCHIA</v>
      </c>
      <c r="C31" s="59" t="str">
        <f>VLOOKUP(B31,[1]data!B11:F44,2,FALSE)</f>
        <v>sarah</v>
      </c>
      <c r="D31" s="59"/>
      <c r="E31" s="60"/>
      <c r="F31" s="61"/>
      <c r="G31" s="60"/>
      <c r="H31" s="60"/>
      <c r="I31" s="62"/>
      <c r="J31" s="63"/>
      <c r="K31" s="60"/>
      <c r="L31" s="60"/>
      <c r="M31" s="60"/>
      <c r="N31" s="64" t="s">
        <v>59</v>
      </c>
      <c r="O31" s="65" t="s">
        <v>58</v>
      </c>
      <c r="P31" s="65" t="s">
        <v>58</v>
      </c>
      <c r="Q31" s="65" t="s">
        <v>39</v>
      </c>
      <c r="R31" s="66"/>
      <c r="S31" s="67"/>
      <c r="T31" s="68"/>
      <c r="U31" s="65"/>
      <c r="V31" s="65"/>
      <c r="W31" s="65"/>
      <c r="X31" s="65"/>
      <c r="Y31" s="65" t="s">
        <v>39</v>
      </c>
      <c r="Z31" s="69"/>
      <c r="AA31" s="70"/>
      <c r="AB31" s="68"/>
      <c r="AC31" s="65"/>
      <c r="AD31" s="65"/>
      <c r="AE31" s="65"/>
      <c r="AF31" s="65"/>
      <c r="AG31" s="65" t="s">
        <v>39</v>
      </c>
      <c r="AH31" s="69"/>
      <c r="AI31" s="70"/>
      <c r="AJ31" s="68"/>
      <c r="AK31" s="65"/>
      <c r="AL31" s="65"/>
      <c r="AM31" s="65"/>
      <c r="AN31" s="65"/>
      <c r="AO31" s="65" t="s">
        <v>39</v>
      </c>
      <c r="AP31" s="69"/>
      <c r="AQ31" s="70"/>
      <c r="AR31" s="68"/>
      <c r="AS31" s="65"/>
      <c r="AT31" s="65"/>
      <c r="AU31" s="65"/>
      <c r="AV31" s="69"/>
      <c r="AY31" s="96"/>
      <c r="AZ31" s="97"/>
      <c r="BA31" s="98"/>
      <c r="BB31" s="99"/>
      <c r="BD31" s="74" t="str">
        <f t="shared" si="6"/>
        <v/>
      </c>
      <c r="BE31" s="75" t="str">
        <f t="shared" si="4"/>
        <v/>
      </c>
      <c r="BF31" s="75" t="str">
        <f t="shared" si="5"/>
        <v/>
      </c>
      <c r="BG31" s="76"/>
      <c r="BJ31" s="84"/>
      <c r="BK31" s="85"/>
      <c r="BL31" s="86" t="str">
        <f t="shared" si="7"/>
        <v/>
      </c>
      <c r="BO31" s="84"/>
      <c r="BP31" s="85"/>
      <c r="BQ31" s="87" t="str">
        <f t="shared" si="8"/>
        <v/>
      </c>
    </row>
    <row r="32" spans="2:69" ht="25.5" customHeight="1" x14ac:dyDescent="0.25">
      <c r="B32" s="58" t="str">
        <f>UPPER([1]data!B12)</f>
        <v>CANAL</v>
      </c>
      <c r="C32" s="59" t="str">
        <f>VLOOKUP(B32,[1]data!B12:F45,2,FALSE)</f>
        <v>ludovic</v>
      </c>
      <c r="D32" s="59"/>
      <c r="E32" s="60"/>
      <c r="F32" s="61"/>
      <c r="G32" s="60"/>
      <c r="H32" s="60"/>
      <c r="I32" s="62"/>
      <c r="J32" s="63"/>
      <c r="K32" s="60"/>
      <c r="L32" s="60"/>
      <c r="M32" s="60"/>
      <c r="N32" s="64" t="s">
        <v>59</v>
      </c>
      <c r="O32" s="65" t="s">
        <v>58</v>
      </c>
      <c r="P32" s="65" t="s">
        <v>58</v>
      </c>
      <c r="Q32" s="65" t="s">
        <v>39</v>
      </c>
      <c r="R32" s="66"/>
      <c r="S32" s="67"/>
      <c r="T32" s="68" t="s">
        <v>60</v>
      </c>
      <c r="U32" s="65"/>
      <c r="V32" s="65"/>
      <c r="W32" s="65"/>
      <c r="X32" s="65"/>
      <c r="Y32" s="65" t="s">
        <v>39</v>
      </c>
      <c r="Z32" s="69"/>
      <c r="AA32" s="70"/>
      <c r="AB32" s="68"/>
      <c r="AC32" s="65" t="s">
        <v>51</v>
      </c>
      <c r="AD32" s="65"/>
      <c r="AE32" s="65"/>
      <c r="AF32" s="65"/>
      <c r="AG32" s="65" t="s">
        <v>39</v>
      </c>
      <c r="AH32" s="69"/>
      <c r="AI32" s="70"/>
      <c r="AJ32" s="68"/>
      <c r="AK32" s="65"/>
      <c r="AL32" s="65"/>
      <c r="AM32" s="65"/>
      <c r="AN32" s="65"/>
      <c r="AO32" s="65" t="s">
        <v>39</v>
      </c>
      <c r="AP32" s="69"/>
      <c r="AQ32" s="70"/>
      <c r="AR32" s="68"/>
      <c r="AS32" s="65"/>
      <c r="AT32" s="65"/>
      <c r="AU32" s="65"/>
      <c r="AV32" s="69"/>
      <c r="AY32" s="100"/>
      <c r="AZ32" s="101"/>
      <c r="BA32" s="102"/>
      <c r="BB32" s="103"/>
      <c r="BD32" s="74" t="str">
        <f t="shared" si="6"/>
        <v/>
      </c>
      <c r="BE32" s="75" t="str">
        <f t="shared" si="4"/>
        <v/>
      </c>
      <c r="BF32" s="75" t="str">
        <f t="shared" si="5"/>
        <v/>
      </c>
      <c r="BG32" s="76"/>
      <c r="BJ32" s="84"/>
      <c r="BK32" s="85"/>
      <c r="BL32" s="86" t="str">
        <f t="shared" si="7"/>
        <v/>
      </c>
      <c r="BO32" s="84"/>
      <c r="BP32" s="85"/>
      <c r="BQ32" s="87" t="str">
        <f t="shared" si="8"/>
        <v/>
      </c>
    </row>
    <row r="33" spans="2:69" ht="25.5" customHeight="1" x14ac:dyDescent="0.25">
      <c r="B33" s="58" t="str">
        <f>UPPER([1]data!B13)</f>
        <v>GHERIBY</v>
      </c>
      <c r="C33" s="59" t="str">
        <f>VLOOKUP(B33,[1]data!B13:F46,2,FALSE)</f>
        <v>kevin</v>
      </c>
      <c r="D33" s="59"/>
      <c r="E33" s="60"/>
      <c r="F33" s="61"/>
      <c r="G33" s="60"/>
      <c r="H33" s="60"/>
      <c r="I33" s="62"/>
      <c r="J33" s="63"/>
      <c r="K33" s="60"/>
      <c r="L33" s="60"/>
      <c r="M33" s="60"/>
      <c r="N33" s="64" t="s">
        <v>59</v>
      </c>
      <c r="O33" s="65" t="s">
        <v>59</v>
      </c>
      <c r="P33" s="65"/>
      <c r="Q33" s="65" t="s">
        <v>39</v>
      </c>
      <c r="R33" s="66" t="s">
        <v>38</v>
      </c>
      <c r="S33" s="67"/>
      <c r="T33" s="68" t="s">
        <v>50</v>
      </c>
      <c r="U33" s="65" t="s">
        <v>50</v>
      </c>
      <c r="V33" s="65" t="s">
        <v>50</v>
      </c>
      <c r="W33" s="65" t="s">
        <v>50</v>
      </c>
      <c r="X33" s="65" t="s">
        <v>38</v>
      </c>
      <c r="Y33" s="65" t="s">
        <v>39</v>
      </c>
      <c r="Z33" s="69" t="s">
        <v>50</v>
      </c>
      <c r="AA33" s="70"/>
      <c r="AB33" s="68"/>
      <c r="AC33" s="65"/>
      <c r="AD33" s="65"/>
      <c r="AE33" s="65"/>
      <c r="AF33" s="65"/>
      <c r="AG33" s="65" t="s">
        <v>39</v>
      </c>
      <c r="AH33" s="69"/>
      <c r="AI33" s="70"/>
      <c r="AJ33" s="68"/>
      <c r="AK33" s="65"/>
      <c r="AL33" s="65"/>
      <c r="AM33" s="65"/>
      <c r="AN33" s="65"/>
      <c r="AO33" s="65" t="s">
        <v>39</v>
      </c>
      <c r="AP33" s="69"/>
      <c r="AQ33" s="70"/>
      <c r="AR33" s="68"/>
      <c r="AS33" s="65"/>
      <c r="AT33" s="65"/>
      <c r="AU33" s="65"/>
      <c r="AV33" s="69"/>
      <c r="AY33" s="104" t="s">
        <v>61</v>
      </c>
      <c r="AZ33" s="105"/>
      <c r="BA33" s="82" t="s">
        <v>62</v>
      </c>
      <c r="BB33" s="83"/>
      <c r="BD33" s="74" t="str">
        <f t="shared" si="6"/>
        <v/>
      </c>
      <c r="BE33" s="75" t="str">
        <f t="shared" si="4"/>
        <v/>
      </c>
      <c r="BF33" s="75" t="str">
        <f t="shared" si="5"/>
        <v/>
      </c>
      <c r="BG33" s="76"/>
      <c r="BJ33" s="84"/>
      <c r="BK33" s="85"/>
      <c r="BL33" s="86" t="str">
        <f t="shared" si="7"/>
        <v/>
      </c>
      <c r="BO33" s="84"/>
      <c r="BP33" s="85"/>
      <c r="BQ33" s="87" t="str">
        <f t="shared" si="8"/>
        <v/>
      </c>
    </row>
    <row r="34" spans="2:69" ht="25.5" customHeight="1" x14ac:dyDescent="0.25">
      <c r="B34" s="58" t="str">
        <f>UPPER([1]data!B14)</f>
        <v>GUIDIOU</v>
      </c>
      <c r="C34" s="59" t="str">
        <f>VLOOKUP(B34,[1]data!B14:F47,2,FALSE)</f>
        <v>cissé</v>
      </c>
      <c r="D34" s="59"/>
      <c r="E34" s="60"/>
      <c r="F34" s="61"/>
      <c r="G34" s="60"/>
      <c r="H34" s="60"/>
      <c r="I34" s="62"/>
      <c r="J34" s="63"/>
      <c r="K34" s="60"/>
      <c r="L34" s="60"/>
      <c r="M34" s="60"/>
      <c r="N34" s="64" t="s">
        <v>59</v>
      </c>
      <c r="O34" s="65" t="s">
        <v>59</v>
      </c>
      <c r="P34" s="65" t="s">
        <v>57</v>
      </c>
      <c r="Q34" s="65" t="s">
        <v>39</v>
      </c>
      <c r="R34" s="66"/>
      <c r="S34" s="67"/>
      <c r="T34" s="68"/>
      <c r="U34" s="65"/>
      <c r="V34" s="65"/>
      <c r="W34" s="65"/>
      <c r="X34" s="65"/>
      <c r="Y34" s="65" t="s">
        <v>39</v>
      </c>
      <c r="Z34" s="69"/>
      <c r="AA34" s="70"/>
      <c r="AB34" s="68"/>
      <c r="AC34" s="65"/>
      <c r="AD34" s="65"/>
      <c r="AE34" s="65"/>
      <c r="AF34" s="65"/>
      <c r="AG34" s="65" t="s">
        <v>39</v>
      </c>
      <c r="AH34" s="69"/>
      <c r="AI34" s="70"/>
      <c r="AJ34" s="68"/>
      <c r="AK34" s="65"/>
      <c r="AL34" s="65"/>
      <c r="AM34" s="65"/>
      <c r="AN34" s="65"/>
      <c r="AO34" s="65" t="s">
        <v>39</v>
      </c>
      <c r="AP34" s="69"/>
      <c r="AQ34" s="70"/>
      <c r="AR34" s="68"/>
      <c r="AS34" s="65"/>
      <c r="AT34" s="65"/>
      <c r="AU34" s="65"/>
      <c r="AV34" s="69"/>
      <c r="AY34" s="106" t="s">
        <v>63</v>
      </c>
      <c r="AZ34" s="107" t="s">
        <v>14</v>
      </c>
      <c r="BA34" s="108"/>
      <c r="BB34" s="109"/>
      <c r="BD34" s="74" t="str">
        <f t="shared" si="6"/>
        <v/>
      </c>
      <c r="BE34" s="75" t="str">
        <f t="shared" si="4"/>
        <v/>
      </c>
      <c r="BF34" s="75" t="str">
        <f t="shared" si="5"/>
        <v/>
      </c>
      <c r="BG34" s="76"/>
      <c r="BJ34" s="84"/>
      <c r="BK34" s="85"/>
      <c r="BL34" s="86" t="str">
        <f t="shared" si="7"/>
        <v/>
      </c>
      <c r="BO34" s="84"/>
      <c r="BP34" s="85"/>
      <c r="BQ34" s="87" t="str">
        <f t="shared" si="8"/>
        <v/>
      </c>
    </row>
    <row r="35" spans="2:69" ht="25.5" customHeight="1" x14ac:dyDescent="0.25">
      <c r="B35" s="58" t="str">
        <f>UPPER([1]data!B15)</f>
        <v>GUIOU</v>
      </c>
      <c r="C35" s="59" t="str">
        <f>VLOOKUP(B35,[1]data!B15:F48,2,FALSE)</f>
        <v>Alexandre</v>
      </c>
      <c r="D35" s="59"/>
      <c r="E35" s="60"/>
      <c r="F35" s="61"/>
      <c r="G35" s="60"/>
      <c r="H35" s="60"/>
      <c r="I35" s="62"/>
      <c r="J35" s="63"/>
      <c r="K35" s="60"/>
      <c r="L35" s="60"/>
      <c r="M35" s="60"/>
      <c r="N35" s="64"/>
      <c r="O35" s="65" t="s">
        <v>59</v>
      </c>
      <c r="P35" s="65" t="s">
        <v>57</v>
      </c>
      <c r="Q35" s="65" t="s">
        <v>39</v>
      </c>
      <c r="R35" s="66"/>
      <c r="S35" s="67"/>
      <c r="T35" s="68"/>
      <c r="U35" s="65"/>
      <c r="V35" s="65"/>
      <c r="W35" s="65"/>
      <c r="X35" s="65"/>
      <c r="Y35" s="65" t="s">
        <v>39</v>
      </c>
      <c r="Z35" s="69"/>
      <c r="AA35" s="70"/>
      <c r="AB35" s="68"/>
      <c r="AC35" s="65"/>
      <c r="AD35" s="65"/>
      <c r="AE35" s="65"/>
      <c r="AF35" s="65"/>
      <c r="AG35" s="65" t="s">
        <v>39</v>
      </c>
      <c r="AH35" s="69"/>
      <c r="AI35" s="70"/>
      <c r="AJ35" s="68"/>
      <c r="AK35" s="65"/>
      <c r="AL35" s="65"/>
      <c r="AM35" s="65"/>
      <c r="AN35" s="65"/>
      <c r="AO35" s="65" t="s">
        <v>39</v>
      </c>
      <c r="AP35" s="69"/>
      <c r="AQ35" s="70"/>
      <c r="AR35" s="68"/>
      <c r="AS35" s="65"/>
      <c r="AT35" s="65"/>
      <c r="AU35" s="65"/>
      <c r="AV35" s="69"/>
      <c r="AY35" s="110">
        <f>+'[2]RECAP FY2019'!$H$20</f>
        <v>284.11708858992267</v>
      </c>
      <c r="AZ35" s="111" t="e">
        <f>BN60/BH58</f>
        <v>#DIV/0!</v>
      </c>
      <c r="BA35" s="112">
        <f>+'[2]RECAP FY2019'!$H$22</f>
        <v>3.9785122216185007E-2</v>
      </c>
      <c r="BB35" s="113"/>
      <c r="BD35" s="74" t="str">
        <f t="shared" si="6"/>
        <v/>
      </c>
      <c r="BE35" s="75" t="str">
        <f t="shared" si="4"/>
        <v/>
      </c>
      <c r="BF35" s="75" t="str">
        <f t="shared" si="5"/>
        <v/>
      </c>
      <c r="BG35" s="76"/>
      <c r="BJ35" s="84"/>
      <c r="BK35" s="85"/>
      <c r="BL35" s="86" t="str">
        <f t="shared" si="7"/>
        <v/>
      </c>
      <c r="BO35" s="84"/>
      <c r="BP35" s="85"/>
      <c r="BQ35" s="87" t="str">
        <f t="shared" si="8"/>
        <v/>
      </c>
    </row>
    <row r="36" spans="2:69" ht="25.5" customHeight="1" x14ac:dyDescent="0.25">
      <c r="B36" s="58" t="str">
        <f>UPPER([1]data!B16)</f>
        <v>KEBAILY</v>
      </c>
      <c r="C36" s="59" t="str">
        <f>VLOOKUP(B36,[1]data!B16:F49,2,FALSE)</f>
        <v>hakim</v>
      </c>
      <c r="D36" s="59"/>
      <c r="E36" s="60"/>
      <c r="F36" s="61"/>
      <c r="G36" s="60"/>
      <c r="H36" s="60"/>
      <c r="I36" s="62"/>
      <c r="J36" s="63"/>
      <c r="K36" s="60"/>
      <c r="L36" s="60"/>
      <c r="M36" s="60"/>
      <c r="N36" s="64"/>
      <c r="O36" s="65" t="s">
        <v>59</v>
      </c>
      <c r="P36" s="65" t="s">
        <v>57</v>
      </c>
      <c r="Q36" s="65" t="s">
        <v>39</v>
      </c>
      <c r="R36" s="66"/>
      <c r="S36" s="67"/>
      <c r="T36" s="68"/>
      <c r="U36" s="65"/>
      <c r="V36" s="65"/>
      <c r="W36" s="65"/>
      <c r="X36" s="65"/>
      <c r="Y36" s="65" t="s">
        <v>39</v>
      </c>
      <c r="Z36" s="69"/>
      <c r="AA36" s="70"/>
      <c r="AB36" s="68"/>
      <c r="AC36" s="65"/>
      <c r="AD36" s="65"/>
      <c r="AE36" s="65"/>
      <c r="AF36" s="65"/>
      <c r="AG36" s="65" t="s">
        <v>39</v>
      </c>
      <c r="AH36" s="69"/>
      <c r="AI36" s="70"/>
      <c r="AJ36" s="68"/>
      <c r="AK36" s="65"/>
      <c r="AL36" s="65"/>
      <c r="AM36" s="65"/>
      <c r="AN36" s="65"/>
      <c r="AO36" s="65" t="s">
        <v>39</v>
      </c>
      <c r="AP36" s="69"/>
      <c r="AQ36" s="70"/>
      <c r="AR36" s="68"/>
      <c r="AS36" s="65"/>
      <c r="AT36" s="65"/>
      <c r="AU36" s="65"/>
      <c r="AV36" s="69"/>
      <c r="AY36" s="110"/>
      <c r="AZ36" s="111"/>
      <c r="BA36" s="112"/>
      <c r="BB36" s="113"/>
      <c r="BD36" s="74" t="str">
        <f t="shared" si="6"/>
        <v/>
      </c>
      <c r="BE36" s="75" t="str">
        <f t="shared" si="4"/>
        <v/>
      </c>
      <c r="BF36" s="75" t="str">
        <f t="shared" si="5"/>
        <v/>
      </c>
      <c r="BG36" s="76"/>
      <c r="BJ36" s="84"/>
      <c r="BK36" s="85"/>
      <c r="BL36" s="86" t="str">
        <f t="shared" si="7"/>
        <v/>
      </c>
      <c r="BO36" s="84"/>
      <c r="BP36" s="85"/>
      <c r="BQ36" s="87" t="str">
        <f t="shared" si="8"/>
        <v/>
      </c>
    </row>
    <row r="37" spans="2:69" ht="25.5" customHeight="1" thickBot="1" x14ac:dyDescent="0.3">
      <c r="B37" s="58" t="str">
        <f>UPPER([1]data!B17)</f>
        <v>GRAOUI</v>
      </c>
      <c r="C37" s="59" t="str">
        <f>VLOOKUP(B37,[1]data!B17:F50,2,FALSE)</f>
        <v>nizar</v>
      </c>
      <c r="D37" s="59"/>
      <c r="E37" s="60"/>
      <c r="F37" s="61"/>
      <c r="G37" s="60"/>
      <c r="H37" s="60"/>
      <c r="I37" s="62"/>
      <c r="J37" s="63"/>
      <c r="K37" s="60"/>
      <c r="L37" s="60"/>
      <c r="M37" s="60"/>
      <c r="N37" s="64" t="s">
        <v>58</v>
      </c>
      <c r="O37" s="65" t="s">
        <v>59</v>
      </c>
      <c r="P37" s="65" t="s">
        <v>57</v>
      </c>
      <c r="Q37" s="65" t="s">
        <v>39</v>
      </c>
      <c r="R37" s="66"/>
      <c r="S37" s="67"/>
      <c r="T37" s="68"/>
      <c r="U37" s="65"/>
      <c r="V37" s="65"/>
      <c r="W37" s="65"/>
      <c r="X37" s="65"/>
      <c r="Y37" s="65" t="s">
        <v>39</v>
      </c>
      <c r="Z37" s="69"/>
      <c r="AA37" s="70"/>
      <c r="AB37" s="68"/>
      <c r="AC37" s="65"/>
      <c r="AD37" s="65"/>
      <c r="AE37" s="65"/>
      <c r="AF37" s="65"/>
      <c r="AG37" s="65" t="s">
        <v>39</v>
      </c>
      <c r="AH37" s="69"/>
      <c r="AI37" s="70"/>
      <c r="AJ37" s="68"/>
      <c r="AK37" s="65"/>
      <c r="AL37" s="65"/>
      <c r="AM37" s="65"/>
      <c r="AN37" s="65"/>
      <c r="AO37" s="65" t="s">
        <v>39</v>
      </c>
      <c r="AP37" s="69"/>
      <c r="AQ37" s="70"/>
      <c r="AR37" s="68"/>
      <c r="AS37" s="65"/>
      <c r="AT37" s="65"/>
      <c r="AU37" s="65"/>
      <c r="AV37" s="69"/>
      <c r="AY37" s="114"/>
      <c r="AZ37" s="115"/>
      <c r="BA37" s="116"/>
      <c r="BB37" s="117"/>
      <c r="BD37" s="74" t="str">
        <f t="shared" si="6"/>
        <v/>
      </c>
      <c r="BE37" s="75" t="str">
        <f t="shared" si="4"/>
        <v/>
      </c>
      <c r="BF37" s="75" t="str">
        <f t="shared" si="5"/>
        <v/>
      </c>
      <c r="BG37" s="76"/>
      <c r="BJ37" s="84"/>
      <c r="BK37" s="85"/>
      <c r="BL37" s="86" t="str">
        <f t="shared" si="7"/>
        <v/>
      </c>
      <c r="BO37" s="84"/>
      <c r="BP37" s="85"/>
      <c r="BQ37" s="87" t="str">
        <f t="shared" si="8"/>
        <v/>
      </c>
    </row>
    <row r="38" spans="2:69" ht="25.5" customHeight="1" x14ac:dyDescent="0.25">
      <c r="B38" s="58" t="str">
        <f>UPPER([1]data!B18)</f>
        <v>TRIMBOLI</v>
      </c>
      <c r="C38" s="59" t="str">
        <f>VLOOKUP(B38,[1]data!B18:F51,2,FALSE)</f>
        <v>eric</v>
      </c>
      <c r="D38" s="59"/>
      <c r="E38" s="60"/>
      <c r="F38" s="61"/>
      <c r="G38" s="60"/>
      <c r="H38" s="60"/>
      <c r="I38" s="62"/>
      <c r="J38" s="63"/>
      <c r="K38" s="60"/>
      <c r="L38" s="60"/>
      <c r="M38" s="60"/>
      <c r="N38" s="64" t="s">
        <v>58</v>
      </c>
      <c r="O38" s="65" t="s">
        <v>59</v>
      </c>
      <c r="P38" s="65"/>
      <c r="Q38" s="65" t="s">
        <v>39</v>
      </c>
      <c r="R38" s="66"/>
      <c r="S38" s="67"/>
      <c r="T38" s="68"/>
      <c r="U38" s="65"/>
      <c r="V38" s="65"/>
      <c r="W38" s="65"/>
      <c r="X38" s="65"/>
      <c r="Y38" s="65" t="s">
        <v>39</v>
      </c>
      <c r="Z38" s="69"/>
      <c r="AA38" s="70"/>
      <c r="AB38" s="68"/>
      <c r="AC38" s="65"/>
      <c r="AD38" s="65"/>
      <c r="AE38" s="65"/>
      <c r="AF38" s="65"/>
      <c r="AG38" s="65" t="s">
        <v>39</v>
      </c>
      <c r="AH38" s="69"/>
      <c r="AI38" s="70"/>
      <c r="AJ38" s="68"/>
      <c r="AK38" s="65"/>
      <c r="AL38" s="65"/>
      <c r="AM38" s="65"/>
      <c r="AN38" s="65"/>
      <c r="AO38" s="65" t="s">
        <v>39</v>
      </c>
      <c r="AP38" s="69"/>
      <c r="AQ38" s="70"/>
      <c r="AR38" s="68"/>
      <c r="AS38" s="65"/>
      <c r="AT38" s="65"/>
      <c r="AU38" s="65"/>
      <c r="AV38" s="69"/>
      <c r="BD38" s="74" t="str">
        <f t="shared" si="6"/>
        <v/>
      </c>
      <c r="BE38" s="75" t="str">
        <f t="shared" si="4"/>
        <v/>
      </c>
      <c r="BF38" s="75" t="str">
        <f t="shared" si="5"/>
        <v/>
      </c>
      <c r="BG38" s="76"/>
      <c r="BJ38" s="84"/>
      <c r="BK38" s="85"/>
      <c r="BL38" s="86" t="str">
        <f t="shared" si="7"/>
        <v/>
      </c>
      <c r="BO38" s="84"/>
      <c r="BP38" s="85"/>
      <c r="BQ38" s="87" t="str">
        <f t="shared" si="8"/>
        <v/>
      </c>
    </row>
    <row r="39" spans="2:69" ht="25.5" customHeight="1" x14ac:dyDescent="0.25">
      <c r="B39" s="58" t="str">
        <f>UPPER([1]data!B19)</f>
        <v>GRUDAS</v>
      </c>
      <c r="C39" s="59" t="str">
        <f>VLOOKUP(B39,[1]data!B19:F52,2,FALSE)</f>
        <v>melissa</v>
      </c>
      <c r="D39" s="59"/>
      <c r="E39" s="60"/>
      <c r="F39" s="61"/>
      <c r="G39" s="60"/>
      <c r="H39" s="60"/>
      <c r="I39" s="62"/>
      <c r="J39" s="63"/>
      <c r="K39" s="60"/>
      <c r="L39" s="60"/>
      <c r="M39" s="60"/>
      <c r="N39" s="64" t="s">
        <v>58</v>
      </c>
      <c r="O39" s="65" t="s">
        <v>59</v>
      </c>
      <c r="P39" s="65"/>
      <c r="Q39" s="65" t="s">
        <v>39</v>
      </c>
      <c r="R39" s="66"/>
      <c r="S39" s="67"/>
      <c r="T39" s="68"/>
      <c r="U39" s="65"/>
      <c r="V39" s="65"/>
      <c r="W39" s="65"/>
      <c r="X39" s="65"/>
      <c r="Y39" s="65" t="s">
        <v>39</v>
      </c>
      <c r="Z39" s="69"/>
      <c r="AA39" s="70"/>
      <c r="AB39" s="68"/>
      <c r="AC39" s="65"/>
      <c r="AD39" s="65"/>
      <c r="AE39" s="65"/>
      <c r="AF39" s="65"/>
      <c r="AG39" s="65" t="s">
        <v>39</v>
      </c>
      <c r="AH39" s="69"/>
      <c r="AI39" s="70"/>
      <c r="AJ39" s="68"/>
      <c r="AK39" s="65"/>
      <c r="AL39" s="65"/>
      <c r="AM39" s="65"/>
      <c r="AN39" s="65"/>
      <c r="AO39" s="65" t="s">
        <v>39</v>
      </c>
      <c r="AP39" s="69"/>
      <c r="AQ39" s="70"/>
      <c r="AR39" s="68"/>
      <c r="AS39" s="65"/>
      <c r="AT39" s="65"/>
      <c r="AU39" s="65"/>
      <c r="AV39" s="69"/>
      <c r="AY39" s="118" t="s">
        <v>64</v>
      </c>
      <c r="AZ39" s="118"/>
      <c r="BA39" s="118"/>
      <c r="BB39" s="118"/>
      <c r="BD39" s="74" t="str">
        <f t="shared" si="6"/>
        <v/>
      </c>
      <c r="BE39" s="75" t="str">
        <f t="shared" si="4"/>
        <v/>
      </c>
      <c r="BF39" s="75" t="str">
        <f t="shared" si="5"/>
        <v/>
      </c>
      <c r="BG39" s="76"/>
      <c r="BJ39" s="84"/>
      <c r="BK39" s="85"/>
      <c r="BL39" s="86" t="str">
        <f t="shared" si="7"/>
        <v/>
      </c>
      <c r="BO39" s="84"/>
      <c r="BP39" s="85"/>
      <c r="BQ39" s="87" t="str">
        <f t="shared" si="8"/>
        <v/>
      </c>
    </row>
    <row r="40" spans="2:69" ht="25.5" customHeight="1" x14ac:dyDescent="0.25">
      <c r="B40" s="58" t="str">
        <f>UPPER([1]data!B20)</f>
        <v>BECKER</v>
      </c>
      <c r="C40" s="59" t="str">
        <f>VLOOKUP(B40,[1]data!B20:F53,2,FALSE)</f>
        <v>Eddy</v>
      </c>
      <c r="D40" s="59"/>
      <c r="E40" s="60"/>
      <c r="F40" s="61"/>
      <c r="G40" s="60"/>
      <c r="H40" s="60"/>
      <c r="I40" s="62"/>
      <c r="J40" s="63"/>
      <c r="K40" s="60"/>
      <c r="L40" s="60"/>
      <c r="M40" s="60"/>
      <c r="N40" s="64" t="s">
        <v>58</v>
      </c>
      <c r="O40" s="65" t="s">
        <v>59</v>
      </c>
      <c r="P40" s="65"/>
      <c r="Q40" s="65" t="s">
        <v>39</v>
      </c>
      <c r="R40" s="66"/>
      <c r="S40" s="67"/>
      <c r="T40" s="68"/>
      <c r="U40" s="65"/>
      <c r="V40" s="65"/>
      <c r="W40" s="65"/>
      <c r="X40" s="65"/>
      <c r="Y40" s="65" t="s">
        <v>39</v>
      </c>
      <c r="Z40" s="69"/>
      <c r="AA40" s="70"/>
      <c r="AB40" s="68"/>
      <c r="AC40" s="65"/>
      <c r="AD40" s="65"/>
      <c r="AE40" s="65"/>
      <c r="AF40" s="65"/>
      <c r="AG40" s="65" t="s">
        <v>39</v>
      </c>
      <c r="AH40" s="69"/>
      <c r="AI40" s="70"/>
      <c r="AJ40" s="68"/>
      <c r="AK40" s="65"/>
      <c r="AL40" s="65"/>
      <c r="AM40" s="65"/>
      <c r="AN40" s="65"/>
      <c r="AO40" s="65" t="s">
        <v>39</v>
      </c>
      <c r="AP40" s="69"/>
      <c r="AQ40" s="70"/>
      <c r="AR40" s="68"/>
      <c r="AS40" s="65"/>
      <c r="AT40" s="65"/>
      <c r="AU40" s="65"/>
      <c r="AV40" s="69"/>
      <c r="AY40" s="118"/>
      <c r="AZ40" s="118"/>
      <c r="BA40" s="118"/>
      <c r="BB40" s="118"/>
      <c r="BD40" s="74" t="str">
        <f t="shared" si="6"/>
        <v/>
      </c>
      <c r="BE40" s="75" t="str">
        <f t="shared" si="4"/>
        <v/>
      </c>
      <c r="BF40" s="75" t="str">
        <f t="shared" si="5"/>
        <v/>
      </c>
      <c r="BG40" s="76"/>
      <c r="BJ40" s="84"/>
      <c r="BK40" s="85"/>
      <c r="BL40" s="86" t="str">
        <f t="shared" si="7"/>
        <v/>
      </c>
      <c r="BO40" s="84"/>
      <c r="BP40" s="85"/>
      <c r="BQ40" s="87" t="str">
        <f t="shared" si="8"/>
        <v/>
      </c>
    </row>
    <row r="41" spans="2:69" ht="25.5" customHeight="1" x14ac:dyDescent="0.25">
      <c r="B41" s="58" t="str">
        <f>UPPER([1]data!B21)</f>
        <v>RAMESSUR</v>
      </c>
      <c r="C41" s="59" t="str">
        <f>VLOOKUP(B41,[1]data!B21:F54,2,FALSE)</f>
        <v>kavi</v>
      </c>
      <c r="D41" s="59"/>
      <c r="E41" s="60"/>
      <c r="F41" s="61"/>
      <c r="G41" s="60"/>
      <c r="H41" s="60"/>
      <c r="I41" s="62"/>
      <c r="J41" s="63"/>
      <c r="K41" s="60"/>
      <c r="L41" s="60"/>
      <c r="M41" s="60"/>
      <c r="N41" s="64"/>
      <c r="O41" s="65" t="s">
        <v>59</v>
      </c>
      <c r="P41" s="65"/>
      <c r="Q41" s="65" t="s">
        <v>39</v>
      </c>
      <c r="R41" s="66"/>
      <c r="S41" s="67"/>
      <c r="T41" s="68"/>
      <c r="U41" s="65"/>
      <c r="V41" s="65"/>
      <c r="W41" s="65"/>
      <c r="X41" s="65"/>
      <c r="Y41" s="65" t="s">
        <v>39</v>
      </c>
      <c r="Z41" s="69"/>
      <c r="AA41" s="70"/>
      <c r="AB41" s="68"/>
      <c r="AC41" s="65"/>
      <c r="AD41" s="65"/>
      <c r="AE41" s="65"/>
      <c r="AF41" s="65"/>
      <c r="AG41" s="65" t="s">
        <v>39</v>
      </c>
      <c r="AH41" s="69"/>
      <c r="AI41" s="70"/>
      <c r="AJ41" s="68"/>
      <c r="AK41" s="65"/>
      <c r="AL41" s="65"/>
      <c r="AM41" s="65"/>
      <c r="AN41" s="65"/>
      <c r="AO41" s="65" t="s">
        <v>39</v>
      </c>
      <c r="AP41" s="69"/>
      <c r="AQ41" s="70"/>
      <c r="AR41" s="68"/>
      <c r="AS41" s="65"/>
      <c r="AT41" s="65"/>
      <c r="AU41" s="65"/>
      <c r="AV41" s="69"/>
      <c r="AY41" s="119" t="s">
        <v>65</v>
      </c>
      <c r="AZ41" s="120"/>
      <c r="BA41" s="121" t="s">
        <v>66</v>
      </c>
      <c r="BB41" s="122"/>
      <c r="BD41" s="74" t="str">
        <f t="shared" si="6"/>
        <v/>
      </c>
      <c r="BE41" s="75" t="str">
        <f t="shared" si="4"/>
        <v/>
      </c>
      <c r="BF41" s="75" t="str">
        <f t="shared" si="5"/>
        <v/>
      </c>
      <c r="BG41" s="76"/>
      <c r="BJ41" s="84"/>
      <c r="BK41" s="85"/>
      <c r="BL41" s="86" t="str">
        <f t="shared" si="7"/>
        <v/>
      </c>
      <c r="BO41" s="84"/>
      <c r="BP41" s="85"/>
      <c r="BQ41" s="87" t="str">
        <f t="shared" si="8"/>
        <v/>
      </c>
    </row>
    <row r="42" spans="2:69" ht="25.5" customHeight="1" x14ac:dyDescent="0.25">
      <c r="B42" s="58" t="str">
        <f>UPPER([1]data!B22)</f>
        <v>OBAZZI</v>
      </c>
      <c r="C42" s="59" t="str">
        <f>VLOOKUP(B42,[1]data!B22:F55,2,FALSE)</f>
        <v>samir</v>
      </c>
      <c r="D42" s="59"/>
      <c r="E42" s="60"/>
      <c r="F42" s="61"/>
      <c r="G42" s="60"/>
      <c r="H42" s="60"/>
      <c r="I42" s="62"/>
      <c r="J42" s="63"/>
      <c r="K42" s="60"/>
      <c r="L42" s="60"/>
      <c r="M42" s="60"/>
      <c r="N42" s="64"/>
      <c r="O42" s="65" t="s">
        <v>67</v>
      </c>
      <c r="P42" s="65"/>
      <c r="Q42" s="65" t="s">
        <v>39</v>
      </c>
      <c r="R42" s="66"/>
      <c r="S42" s="67"/>
      <c r="T42" s="68"/>
      <c r="U42" s="65"/>
      <c r="V42" s="65"/>
      <c r="W42" s="65"/>
      <c r="X42" s="65"/>
      <c r="Y42" s="65" t="s">
        <v>39</v>
      </c>
      <c r="Z42" s="69"/>
      <c r="AA42" s="70"/>
      <c r="AB42" s="68"/>
      <c r="AC42" s="65"/>
      <c r="AD42" s="65"/>
      <c r="AE42" s="65"/>
      <c r="AF42" s="65"/>
      <c r="AG42" s="65" t="s">
        <v>39</v>
      </c>
      <c r="AH42" s="69"/>
      <c r="AI42" s="70"/>
      <c r="AJ42" s="68"/>
      <c r="AK42" s="65"/>
      <c r="AL42" s="65"/>
      <c r="AM42" s="65"/>
      <c r="AN42" s="65"/>
      <c r="AO42" s="65" t="s">
        <v>39</v>
      </c>
      <c r="AP42" s="69"/>
      <c r="AQ42" s="70"/>
      <c r="AR42" s="68"/>
      <c r="AS42" s="65"/>
      <c r="AT42" s="65"/>
      <c r="AU42" s="65"/>
      <c r="AV42" s="69"/>
      <c r="AY42" s="123" t="s">
        <v>68</v>
      </c>
      <c r="AZ42" s="123" t="s">
        <v>14</v>
      </c>
      <c r="BA42" s="124"/>
      <c r="BB42" s="125"/>
      <c r="BD42" s="74" t="str">
        <f t="shared" si="6"/>
        <v/>
      </c>
      <c r="BE42" s="75" t="str">
        <f t="shared" si="4"/>
        <v/>
      </c>
      <c r="BF42" s="75" t="str">
        <f t="shared" si="5"/>
        <v/>
      </c>
      <c r="BG42" s="76"/>
      <c r="BJ42" s="84"/>
      <c r="BK42" s="85"/>
      <c r="BL42" s="86" t="str">
        <f t="shared" si="7"/>
        <v/>
      </c>
      <c r="BO42" s="84"/>
      <c r="BP42" s="85"/>
      <c r="BQ42" s="87" t="str">
        <f t="shared" si="8"/>
        <v/>
      </c>
    </row>
    <row r="43" spans="2:69" ht="25.5" customHeight="1" x14ac:dyDescent="0.25">
      <c r="B43" s="58" t="str">
        <f>UPPER([1]data!B23)</f>
        <v>SAK</v>
      </c>
      <c r="C43" s="59" t="str">
        <f>VLOOKUP(B43,[1]data!B23:F56,2,FALSE)</f>
        <v>david</v>
      </c>
      <c r="D43" s="59"/>
      <c r="E43" s="60"/>
      <c r="F43" s="61"/>
      <c r="G43" s="60"/>
      <c r="H43" s="60"/>
      <c r="I43" s="62"/>
      <c r="J43" s="63"/>
      <c r="K43" s="60"/>
      <c r="L43" s="60"/>
      <c r="M43" s="60"/>
      <c r="N43" s="64"/>
      <c r="O43" s="65"/>
      <c r="P43" s="65"/>
      <c r="Q43" s="65" t="s">
        <v>39</v>
      </c>
      <c r="R43" s="66"/>
      <c r="S43" s="67"/>
      <c r="T43" s="68"/>
      <c r="U43" s="65"/>
      <c r="V43" s="65"/>
      <c r="W43" s="65"/>
      <c r="X43" s="65"/>
      <c r="Y43" s="65" t="s">
        <v>39</v>
      </c>
      <c r="Z43" s="69"/>
      <c r="AA43" s="70"/>
      <c r="AB43" s="68"/>
      <c r="AC43" s="65"/>
      <c r="AD43" s="65"/>
      <c r="AE43" s="65"/>
      <c r="AF43" s="65"/>
      <c r="AG43" s="65" t="s">
        <v>39</v>
      </c>
      <c r="AH43" s="69"/>
      <c r="AI43" s="70"/>
      <c r="AJ43" s="68"/>
      <c r="AK43" s="65"/>
      <c r="AL43" s="65"/>
      <c r="AM43" s="65"/>
      <c r="AN43" s="65"/>
      <c r="AO43" s="65" t="s">
        <v>39</v>
      </c>
      <c r="AP43" s="69"/>
      <c r="AQ43" s="70"/>
      <c r="AR43" s="68"/>
      <c r="AS43" s="65"/>
      <c r="AT43" s="65"/>
      <c r="AU43" s="65"/>
      <c r="AV43" s="69"/>
      <c r="AY43" s="126"/>
      <c r="AZ43" s="127" t="s">
        <v>69</v>
      </c>
      <c r="BA43" s="128"/>
      <c r="BB43" s="129"/>
      <c r="BD43" s="74" t="str">
        <f t="shared" si="6"/>
        <v/>
      </c>
      <c r="BE43" s="75" t="str">
        <f t="shared" si="4"/>
        <v/>
      </c>
      <c r="BF43" s="75" t="str">
        <f t="shared" si="5"/>
        <v/>
      </c>
      <c r="BG43" s="76"/>
      <c r="BJ43" s="84"/>
      <c r="BK43" s="85"/>
      <c r="BL43" s="86" t="str">
        <f t="shared" si="7"/>
        <v/>
      </c>
      <c r="BO43" s="84"/>
      <c r="BP43" s="85"/>
      <c r="BQ43" s="87"/>
    </row>
    <row r="44" spans="2:69" ht="25.5" customHeight="1" x14ac:dyDescent="0.25">
      <c r="B44" s="58" t="str">
        <f>UPPER([1]data!B24)</f>
        <v>THOMAS</v>
      </c>
      <c r="C44" s="59" t="str">
        <f>VLOOKUP(B44,[1]data!B24:F57,2,FALSE)</f>
        <v>christophe</v>
      </c>
      <c r="D44" s="59"/>
      <c r="E44" s="60"/>
      <c r="F44" s="61"/>
      <c r="G44" s="60"/>
      <c r="H44" s="60"/>
      <c r="I44" s="62"/>
      <c r="J44" s="63"/>
      <c r="K44" s="60"/>
      <c r="L44" s="60"/>
      <c r="M44" s="60"/>
      <c r="N44" s="64"/>
      <c r="O44" s="65"/>
      <c r="P44" s="65"/>
      <c r="Q44" s="65" t="s">
        <v>39</v>
      </c>
      <c r="R44" s="66"/>
      <c r="S44" s="67"/>
      <c r="T44" s="68"/>
      <c r="U44" s="65"/>
      <c r="V44" s="65"/>
      <c r="W44" s="65"/>
      <c r="X44" s="65"/>
      <c r="Y44" s="65" t="s">
        <v>39</v>
      </c>
      <c r="Z44" s="69"/>
      <c r="AA44" s="70"/>
      <c r="AB44" s="68"/>
      <c r="AC44" s="65"/>
      <c r="AD44" s="65"/>
      <c r="AE44" s="65"/>
      <c r="AF44" s="65"/>
      <c r="AG44" s="65" t="s">
        <v>39</v>
      </c>
      <c r="AH44" s="69"/>
      <c r="AI44" s="70"/>
      <c r="AJ44" s="68"/>
      <c r="AK44" s="65"/>
      <c r="AL44" s="65"/>
      <c r="AM44" s="65"/>
      <c r="AN44" s="65"/>
      <c r="AO44" s="65" t="s">
        <v>39</v>
      </c>
      <c r="AP44" s="69"/>
      <c r="AQ44" s="70"/>
      <c r="AR44" s="68"/>
      <c r="AS44" s="65"/>
      <c r="AT44" s="65"/>
      <c r="AU44" s="65"/>
      <c r="AV44" s="69"/>
      <c r="AY44" s="130"/>
      <c r="AZ44" s="131"/>
      <c r="BA44" s="132"/>
      <c r="BB44" s="133"/>
      <c r="BD44" s="74" t="str">
        <f t="shared" si="6"/>
        <v/>
      </c>
      <c r="BE44" s="75" t="str">
        <f t="shared" si="4"/>
        <v/>
      </c>
      <c r="BF44" s="75" t="str">
        <f t="shared" si="5"/>
        <v/>
      </c>
      <c r="BG44" s="76"/>
      <c r="BJ44" s="84"/>
      <c r="BK44" s="85"/>
      <c r="BL44" s="86" t="str">
        <f t="shared" si="7"/>
        <v/>
      </c>
      <c r="BO44" s="84"/>
      <c r="BP44" s="85"/>
      <c r="BQ44" s="87" t="str">
        <f t="shared" ref="BQ44:BQ58" si="9">IFERROR(BO44/BH42,"")</f>
        <v/>
      </c>
    </row>
    <row r="45" spans="2:69" ht="25.5" customHeight="1" x14ac:dyDescent="0.25">
      <c r="B45" s="58" t="str">
        <f>UPPER([1]data!B25)</f>
        <v>BENFIALA</v>
      </c>
      <c r="C45" s="59" t="str">
        <f>VLOOKUP(B45,[1]data!B25:F58,2,FALSE)</f>
        <v>yanis</v>
      </c>
      <c r="D45" s="59"/>
      <c r="E45" s="60"/>
      <c r="F45" s="61"/>
      <c r="G45" s="60"/>
      <c r="H45" s="60"/>
      <c r="I45" s="62"/>
      <c r="J45" s="63"/>
      <c r="K45" s="60"/>
      <c r="L45" s="60"/>
      <c r="M45" s="60"/>
      <c r="N45" s="64"/>
      <c r="O45" s="65"/>
      <c r="P45" s="65"/>
      <c r="Q45" s="65" t="s">
        <v>39</v>
      </c>
      <c r="R45" s="66"/>
      <c r="S45" s="67"/>
      <c r="T45" s="68"/>
      <c r="U45" s="65"/>
      <c r="V45" s="65"/>
      <c r="W45" s="65"/>
      <c r="X45" s="65"/>
      <c r="Y45" s="65" t="s">
        <v>39</v>
      </c>
      <c r="Z45" s="69"/>
      <c r="AA45" s="70"/>
      <c r="AB45" s="68"/>
      <c r="AC45" s="65"/>
      <c r="AD45" s="65"/>
      <c r="AE45" s="65"/>
      <c r="AF45" s="65"/>
      <c r="AG45" s="65" t="s">
        <v>39</v>
      </c>
      <c r="AH45" s="69"/>
      <c r="AI45" s="70"/>
      <c r="AJ45" s="68"/>
      <c r="AK45" s="65"/>
      <c r="AL45" s="65"/>
      <c r="AM45" s="65"/>
      <c r="AN45" s="65"/>
      <c r="AO45" s="65" t="s">
        <v>39</v>
      </c>
      <c r="AP45" s="69"/>
      <c r="AQ45" s="70"/>
      <c r="AR45" s="68"/>
      <c r="AS45" s="65"/>
      <c r="AT45" s="65"/>
      <c r="AU45" s="65"/>
      <c r="AV45" s="69"/>
      <c r="BD45" s="74" t="str">
        <f t="shared" si="6"/>
        <v/>
      </c>
      <c r="BE45" s="75" t="str">
        <f t="shared" si="4"/>
        <v/>
      </c>
      <c r="BF45" s="75" t="str">
        <f t="shared" si="5"/>
        <v/>
      </c>
      <c r="BG45" s="76"/>
      <c r="BJ45" s="84"/>
      <c r="BK45" s="85"/>
      <c r="BL45" s="86" t="str">
        <f t="shared" si="7"/>
        <v/>
      </c>
      <c r="BO45" s="84"/>
      <c r="BP45" s="85"/>
      <c r="BQ45" s="87" t="str">
        <f t="shared" si="9"/>
        <v/>
      </c>
    </row>
    <row r="46" spans="2:69" ht="25.5" customHeight="1" x14ac:dyDescent="0.25">
      <c r="B46" s="58" t="str">
        <f>UPPER([1]data!B26)</f>
        <v>TLILI</v>
      </c>
      <c r="C46" s="59" t="str">
        <f>VLOOKUP(B46,[1]data!B26:F59,2,FALSE)</f>
        <v>kamel</v>
      </c>
      <c r="D46" s="59"/>
      <c r="E46" s="60"/>
      <c r="F46" s="61"/>
      <c r="G46" s="60"/>
      <c r="H46" s="60"/>
      <c r="I46" s="62"/>
      <c r="J46" s="63"/>
      <c r="K46" s="60"/>
      <c r="L46" s="60"/>
      <c r="M46" s="60"/>
      <c r="N46" s="64"/>
      <c r="O46" s="65"/>
      <c r="P46" s="65"/>
      <c r="Q46" s="65" t="s">
        <v>39</v>
      </c>
      <c r="R46" s="66"/>
      <c r="S46" s="67"/>
      <c r="T46" s="68" t="s">
        <v>58</v>
      </c>
      <c r="U46" s="65" t="s">
        <v>58</v>
      </c>
      <c r="V46" s="65" t="s">
        <v>58</v>
      </c>
      <c r="W46" s="65" t="s">
        <v>58</v>
      </c>
      <c r="X46" s="65" t="s">
        <v>58</v>
      </c>
      <c r="Y46" s="65" t="s">
        <v>39</v>
      </c>
      <c r="Z46" s="69"/>
      <c r="AA46" s="70"/>
      <c r="AB46" s="68"/>
      <c r="AC46" s="65"/>
      <c r="AD46" s="65"/>
      <c r="AE46" s="65"/>
      <c r="AF46" s="65"/>
      <c r="AG46" s="65" t="s">
        <v>39</v>
      </c>
      <c r="AH46" s="69"/>
      <c r="AI46" s="70"/>
      <c r="AJ46" s="68"/>
      <c r="AK46" s="65"/>
      <c r="AL46" s="65"/>
      <c r="AM46" s="65"/>
      <c r="AN46" s="65"/>
      <c r="AO46" s="65" t="s">
        <v>39</v>
      </c>
      <c r="AP46" s="69"/>
      <c r="AQ46" s="70"/>
      <c r="AR46" s="68"/>
      <c r="AS46" s="65"/>
      <c r="AT46" s="65"/>
      <c r="AU46" s="65"/>
      <c r="AV46" s="69"/>
      <c r="BD46" s="74" t="str">
        <f t="shared" si="6"/>
        <v/>
      </c>
      <c r="BE46" s="75" t="str">
        <f t="shared" si="4"/>
        <v/>
      </c>
      <c r="BF46" s="75" t="str">
        <f t="shared" si="5"/>
        <v/>
      </c>
      <c r="BG46" s="76"/>
      <c r="BJ46" s="84"/>
      <c r="BK46" s="85"/>
      <c r="BL46" s="86" t="str">
        <f t="shared" si="7"/>
        <v/>
      </c>
      <c r="BO46" s="84"/>
      <c r="BP46" s="85"/>
      <c r="BQ46" s="87" t="str">
        <f t="shared" si="9"/>
        <v/>
      </c>
    </row>
    <row r="47" spans="2:69" ht="25.5" customHeight="1" x14ac:dyDescent="0.25">
      <c r="B47" s="58" t="str">
        <f>UPPER([1]data!B27)</f>
        <v>MARIR</v>
      </c>
      <c r="C47" s="59" t="str">
        <f>VLOOKUP(B47,[1]data!B27:F60,2,FALSE)</f>
        <v>mounir</v>
      </c>
      <c r="D47" s="59"/>
      <c r="E47" s="60"/>
      <c r="F47" s="61"/>
      <c r="G47" s="60"/>
      <c r="H47" s="60"/>
      <c r="I47" s="62"/>
      <c r="J47" s="63"/>
      <c r="K47" s="60"/>
      <c r="L47" s="60"/>
      <c r="M47" s="60"/>
      <c r="N47" s="64"/>
      <c r="O47" s="65"/>
      <c r="P47" s="65"/>
      <c r="Q47" s="65" t="s">
        <v>39</v>
      </c>
      <c r="R47" s="66"/>
      <c r="S47" s="67"/>
      <c r="T47" s="68" t="s">
        <v>58</v>
      </c>
      <c r="U47" s="65" t="s">
        <v>58</v>
      </c>
      <c r="V47" s="65" t="s">
        <v>58</v>
      </c>
      <c r="W47" s="65" t="s">
        <v>58</v>
      </c>
      <c r="X47" s="65" t="s">
        <v>58</v>
      </c>
      <c r="Y47" s="65" t="s">
        <v>39</v>
      </c>
      <c r="Z47" s="69"/>
      <c r="AA47" s="70"/>
      <c r="AB47" s="68"/>
      <c r="AC47" s="65"/>
      <c r="AD47" s="65"/>
      <c r="AE47" s="65"/>
      <c r="AF47" s="65"/>
      <c r="AG47" s="65" t="s">
        <v>39</v>
      </c>
      <c r="AH47" s="69"/>
      <c r="AI47" s="70"/>
      <c r="AJ47" s="68"/>
      <c r="AK47" s="65"/>
      <c r="AL47" s="65"/>
      <c r="AM47" s="65"/>
      <c r="AN47" s="65"/>
      <c r="AO47" s="65" t="s">
        <v>39</v>
      </c>
      <c r="AP47" s="69"/>
      <c r="AQ47" s="70"/>
      <c r="AR47" s="68"/>
      <c r="AS47" s="65"/>
      <c r="AT47" s="65"/>
      <c r="AU47" s="65"/>
      <c r="AV47" s="69"/>
      <c r="BD47" s="74" t="str">
        <f t="shared" si="6"/>
        <v/>
      </c>
      <c r="BE47" s="75" t="str">
        <f t="shared" si="4"/>
        <v/>
      </c>
      <c r="BF47" s="75" t="str">
        <f t="shared" si="5"/>
        <v/>
      </c>
      <c r="BG47" s="76"/>
      <c r="BJ47" s="84"/>
      <c r="BK47" s="85"/>
      <c r="BL47" s="86" t="str">
        <f t="shared" si="7"/>
        <v/>
      </c>
      <c r="BO47" s="84"/>
      <c r="BP47" s="85"/>
      <c r="BQ47" s="87" t="str">
        <f t="shared" si="9"/>
        <v/>
      </c>
    </row>
    <row r="48" spans="2:69" ht="25.5" customHeight="1" x14ac:dyDescent="0.25">
      <c r="B48" s="58" t="str">
        <f>UPPER([1]data!B28)</f>
        <v>MCHTKARIAN</v>
      </c>
      <c r="C48" s="59" t="str">
        <f>VLOOKUP(B48,[1]data!B28:F61,2,FALSE)</f>
        <v>hrachik</v>
      </c>
      <c r="D48" s="59"/>
      <c r="E48" s="60"/>
      <c r="F48" s="61"/>
      <c r="G48" s="60"/>
      <c r="H48" s="60"/>
      <c r="I48" s="62"/>
      <c r="J48" s="63"/>
      <c r="K48" s="60"/>
      <c r="L48" s="60"/>
      <c r="M48" s="60"/>
      <c r="N48" s="64"/>
      <c r="O48" s="65"/>
      <c r="P48" s="65"/>
      <c r="Q48" s="65" t="s">
        <v>39</v>
      </c>
      <c r="R48" s="66"/>
      <c r="S48" s="67"/>
      <c r="T48" s="68"/>
      <c r="U48" s="65"/>
      <c r="V48" s="65"/>
      <c r="W48" s="65"/>
      <c r="X48" s="65"/>
      <c r="Y48" s="65" t="s">
        <v>39</v>
      </c>
      <c r="Z48" s="69"/>
      <c r="AA48" s="70"/>
      <c r="AB48" s="68"/>
      <c r="AC48" s="65"/>
      <c r="AD48" s="65"/>
      <c r="AE48" s="65"/>
      <c r="AF48" s="65"/>
      <c r="AG48" s="65" t="s">
        <v>39</v>
      </c>
      <c r="AH48" s="69"/>
      <c r="AI48" s="70"/>
      <c r="AJ48" s="68"/>
      <c r="AK48" s="65"/>
      <c r="AL48" s="65"/>
      <c r="AM48" s="65"/>
      <c r="AN48" s="65"/>
      <c r="AO48" s="65" t="s">
        <v>39</v>
      </c>
      <c r="AP48" s="69"/>
      <c r="AQ48" s="70"/>
      <c r="AR48" s="68"/>
      <c r="AS48" s="65"/>
      <c r="AT48" s="65"/>
      <c r="AU48" s="65"/>
      <c r="AV48" s="69"/>
      <c r="BD48" s="74" t="str">
        <f t="shared" si="6"/>
        <v/>
      </c>
      <c r="BE48" s="75" t="str">
        <f t="shared" si="4"/>
        <v/>
      </c>
      <c r="BF48" s="75" t="str">
        <f t="shared" si="5"/>
        <v/>
      </c>
      <c r="BG48" s="76"/>
      <c r="BJ48" s="84"/>
      <c r="BK48" s="85"/>
      <c r="BL48" s="86" t="str">
        <f t="shared" si="7"/>
        <v/>
      </c>
      <c r="BO48" s="84"/>
      <c r="BP48" s="85"/>
      <c r="BQ48" s="87" t="str">
        <f t="shared" si="9"/>
        <v/>
      </c>
    </row>
    <row r="49" spans="2:69" ht="25.5" customHeight="1" x14ac:dyDescent="0.25">
      <c r="B49" s="58" t="str">
        <f>UPPER([1]data!B29)</f>
        <v>FRAGER</v>
      </c>
      <c r="C49" s="59" t="str">
        <f>VLOOKUP(B49,[1]data!B29:F62,2,FALSE)</f>
        <v>mathieu</v>
      </c>
      <c r="D49" s="59"/>
      <c r="E49" s="60"/>
      <c r="F49" s="61"/>
      <c r="G49" s="60"/>
      <c r="H49" s="60"/>
      <c r="I49" s="62"/>
      <c r="J49" s="63"/>
      <c r="K49" s="60"/>
      <c r="L49" s="60"/>
      <c r="M49" s="60"/>
      <c r="N49" s="64"/>
      <c r="O49" s="65"/>
      <c r="P49" s="65"/>
      <c r="Q49" s="65" t="s">
        <v>39</v>
      </c>
      <c r="R49" s="66"/>
      <c r="S49" s="67"/>
      <c r="T49" s="68"/>
      <c r="U49" s="65"/>
      <c r="V49" s="65"/>
      <c r="W49" s="65"/>
      <c r="X49" s="65"/>
      <c r="Y49" s="65" t="s">
        <v>39</v>
      </c>
      <c r="Z49" s="69"/>
      <c r="AA49" s="70"/>
      <c r="AB49" s="68"/>
      <c r="AC49" s="65"/>
      <c r="AD49" s="65"/>
      <c r="AE49" s="65"/>
      <c r="AF49" s="65"/>
      <c r="AG49" s="65" t="s">
        <v>39</v>
      </c>
      <c r="AH49" s="69"/>
      <c r="AI49" s="70"/>
      <c r="AJ49" s="68"/>
      <c r="AK49" s="65"/>
      <c r="AL49" s="65"/>
      <c r="AM49" s="65"/>
      <c r="AN49" s="65"/>
      <c r="AO49" s="65" t="s">
        <v>39</v>
      </c>
      <c r="AP49" s="69"/>
      <c r="AQ49" s="70"/>
      <c r="AR49" s="68"/>
      <c r="AS49" s="65"/>
      <c r="AT49" s="65"/>
      <c r="AU49" s="65"/>
      <c r="AV49" s="69"/>
      <c r="BD49" s="74" t="str">
        <f t="shared" si="6"/>
        <v/>
      </c>
      <c r="BE49" s="75" t="str">
        <f t="shared" si="4"/>
        <v/>
      </c>
      <c r="BF49" s="75" t="str">
        <f t="shared" si="5"/>
        <v/>
      </c>
      <c r="BG49" s="76"/>
      <c r="BJ49" s="84"/>
      <c r="BK49" s="85"/>
      <c r="BL49" s="86" t="str">
        <f t="shared" si="7"/>
        <v/>
      </c>
      <c r="BO49" s="84"/>
      <c r="BP49" s="85"/>
      <c r="BQ49" s="87" t="str">
        <f t="shared" si="9"/>
        <v/>
      </c>
    </row>
    <row r="50" spans="2:69" ht="25.5" customHeight="1" x14ac:dyDescent="0.25">
      <c r="B50" s="58" t="str">
        <f>UPPER([1]data!B30)</f>
        <v>BEN EL HAMEL</v>
      </c>
      <c r="C50" s="59" t="str">
        <f>VLOOKUP(B50,[1]data!B30:F63,2,FALSE)</f>
        <v>donia</v>
      </c>
      <c r="D50" s="59"/>
      <c r="E50" s="60"/>
      <c r="F50" s="61"/>
      <c r="G50" s="60"/>
      <c r="H50" s="60"/>
      <c r="I50" s="62"/>
      <c r="J50" s="63"/>
      <c r="K50" s="60"/>
      <c r="L50" s="60"/>
      <c r="M50" s="60"/>
      <c r="N50" s="64"/>
      <c r="O50" s="65"/>
      <c r="P50" s="65"/>
      <c r="Q50" s="65" t="s">
        <v>39</v>
      </c>
      <c r="R50" s="66"/>
      <c r="S50" s="67"/>
      <c r="T50" s="68"/>
      <c r="U50" s="65"/>
      <c r="V50" s="65"/>
      <c r="W50" s="65"/>
      <c r="X50" s="65"/>
      <c r="Y50" s="65" t="s">
        <v>39</v>
      </c>
      <c r="Z50" s="69"/>
      <c r="AA50" s="70"/>
      <c r="AB50" s="68"/>
      <c r="AC50" s="65"/>
      <c r="AD50" s="65"/>
      <c r="AE50" s="65"/>
      <c r="AF50" s="65"/>
      <c r="AG50" s="65" t="s">
        <v>39</v>
      </c>
      <c r="AH50" s="69"/>
      <c r="AI50" s="70"/>
      <c r="AJ50" s="68"/>
      <c r="AK50" s="65"/>
      <c r="AL50" s="65"/>
      <c r="AM50" s="65"/>
      <c r="AN50" s="65"/>
      <c r="AO50" s="65" t="s">
        <v>39</v>
      </c>
      <c r="AP50" s="69"/>
      <c r="AQ50" s="70"/>
      <c r="AR50" s="68"/>
      <c r="AS50" s="65"/>
      <c r="AT50" s="65"/>
      <c r="AU50" s="65"/>
      <c r="AV50" s="69"/>
      <c r="BD50" s="74" t="str">
        <f t="shared" si="6"/>
        <v/>
      </c>
      <c r="BE50" s="75" t="str">
        <f t="shared" si="4"/>
        <v/>
      </c>
      <c r="BF50" s="75" t="str">
        <f t="shared" si="5"/>
        <v/>
      </c>
      <c r="BG50" s="76"/>
      <c r="BJ50" s="84"/>
      <c r="BK50" s="85"/>
      <c r="BL50" s="86" t="str">
        <f t="shared" si="7"/>
        <v/>
      </c>
      <c r="BO50" s="84"/>
      <c r="BP50" s="85"/>
      <c r="BQ50" s="87" t="str">
        <f t="shared" si="9"/>
        <v/>
      </c>
    </row>
    <row r="51" spans="2:69" ht="25.5" customHeight="1" x14ac:dyDescent="0.25">
      <c r="B51" s="58" t="str">
        <f>UPPER([1]data!B31)</f>
        <v>BOUTOBA</v>
      </c>
      <c r="C51" s="59" t="str">
        <f>VLOOKUP(B51,[1]data!B31:F64,2,FALSE)</f>
        <v>eddy</v>
      </c>
      <c r="D51" s="59"/>
      <c r="E51" s="60"/>
      <c r="F51" s="61"/>
      <c r="G51" s="60"/>
      <c r="H51" s="60"/>
      <c r="I51" s="62"/>
      <c r="J51" s="63"/>
      <c r="K51" s="60"/>
      <c r="L51" s="60"/>
      <c r="M51" s="60"/>
      <c r="N51" s="64"/>
      <c r="O51" s="65"/>
      <c r="P51" s="65"/>
      <c r="Q51" s="65" t="s">
        <v>39</v>
      </c>
      <c r="R51" s="66"/>
      <c r="S51" s="67"/>
      <c r="T51" s="68"/>
      <c r="U51" s="65"/>
      <c r="V51" s="65"/>
      <c r="W51" s="65"/>
      <c r="X51" s="65"/>
      <c r="Y51" s="65" t="s">
        <v>39</v>
      </c>
      <c r="Z51" s="69"/>
      <c r="AA51" s="70"/>
      <c r="AB51" s="68"/>
      <c r="AC51" s="65"/>
      <c r="AD51" s="65"/>
      <c r="AE51" s="65"/>
      <c r="AF51" s="65"/>
      <c r="AG51" s="65" t="s">
        <v>39</v>
      </c>
      <c r="AH51" s="69"/>
      <c r="AI51" s="70"/>
      <c r="AJ51" s="68"/>
      <c r="AK51" s="65"/>
      <c r="AL51" s="65"/>
      <c r="AM51" s="65"/>
      <c r="AN51" s="65"/>
      <c r="AO51" s="65" t="s">
        <v>39</v>
      </c>
      <c r="AP51" s="69"/>
      <c r="AQ51" s="70"/>
      <c r="AR51" s="68"/>
      <c r="AS51" s="65"/>
      <c r="AT51" s="65"/>
      <c r="AU51" s="65"/>
      <c r="AV51" s="69"/>
      <c r="BD51" s="74" t="str">
        <f t="shared" si="6"/>
        <v/>
      </c>
      <c r="BE51" s="75" t="str">
        <f t="shared" si="4"/>
        <v/>
      </c>
      <c r="BF51" s="75" t="str">
        <f t="shared" si="5"/>
        <v/>
      </c>
      <c r="BG51" s="76"/>
      <c r="BJ51" s="84"/>
      <c r="BK51" s="85"/>
      <c r="BL51" s="86" t="str">
        <f t="shared" si="7"/>
        <v/>
      </c>
      <c r="BO51" s="84"/>
      <c r="BP51" s="85"/>
      <c r="BQ51" s="87" t="str">
        <f t="shared" si="9"/>
        <v/>
      </c>
    </row>
    <row r="52" spans="2:69" ht="25.5" customHeight="1" x14ac:dyDescent="0.25">
      <c r="B52" s="58" t="str">
        <f>UPPER([1]data!B32)</f>
        <v>MOURAD</v>
      </c>
      <c r="C52" s="59" t="str">
        <f>VLOOKUP(B52,[1]data!B32:F65,2,FALSE)</f>
        <v>mourad</v>
      </c>
      <c r="D52" s="59"/>
      <c r="E52" s="60"/>
      <c r="F52" s="61"/>
      <c r="G52" s="60"/>
      <c r="H52" s="60"/>
      <c r="I52" s="62"/>
      <c r="J52" s="63"/>
      <c r="K52" s="60"/>
      <c r="L52" s="60"/>
      <c r="M52" s="60"/>
      <c r="N52" s="64"/>
      <c r="O52" s="65"/>
      <c r="P52" s="65"/>
      <c r="Q52" s="65" t="s">
        <v>39</v>
      </c>
      <c r="R52" s="66"/>
      <c r="S52" s="67"/>
      <c r="T52" s="68"/>
      <c r="U52" s="65"/>
      <c r="V52" s="65"/>
      <c r="W52" s="65"/>
      <c r="X52" s="65"/>
      <c r="Y52" s="65" t="s">
        <v>39</v>
      </c>
      <c r="Z52" s="69"/>
      <c r="AA52" s="70"/>
      <c r="AB52" s="68"/>
      <c r="AC52" s="65"/>
      <c r="AD52" s="65"/>
      <c r="AE52" s="65"/>
      <c r="AF52" s="65"/>
      <c r="AG52" s="65" t="s">
        <v>39</v>
      </c>
      <c r="AH52" s="69"/>
      <c r="AI52" s="70"/>
      <c r="AJ52" s="68"/>
      <c r="AK52" s="65"/>
      <c r="AL52" s="65"/>
      <c r="AM52" s="65"/>
      <c r="AN52" s="65"/>
      <c r="AO52" s="65" t="s">
        <v>39</v>
      </c>
      <c r="AP52" s="69"/>
      <c r="AQ52" s="70"/>
      <c r="AR52" s="68"/>
      <c r="AS52" s="65"/>
      <c r="AT52" s="65"/>
      <c r="AU52" s="65"/>
      <c r="AV52" s="69"/>
      <c r="BD52" s="74" t="str">
        <f t="shared" si="6"/>
        <v/>
      </c>
      <c r="BE52" s="75" t="str">
        <f t="shared" si="4"/>
        <v/>
      </c>
      <c r="BF52" s="75" t="str">
        <f t="shared" si="5"/>
        <v/>
      </c>
      <c r="BG52" s="76"/>
      <c r="BJ52" s="84"/>
      <c r="BK52" s="85"/>
      <c r="BL52" s="86" t="str">
        <f t="shared" si="7"/>
        <v/>
      </c>
      <c r="BO52" s="84"/>
      <c r="BP52" s="85"/>
      <c r="BQ52" s="87" t="str">
        <f t="shared" si="9"/>
        <v/>
      </c>
    </row>
    <row r="53" spans="2:69" ht="25.5" customHeight="1" x14ac:dyDescent="0.25">
      <c r="B53" s="58" t="str">
        <f>UPPER([1]data!B33)</f>
        <v>AHMED</v>
      </c>
      <c r="C53" s="59" t="str">
        <f>VLOOKUP(B53,[1]data!B33:F66,2,FALSE)</f>
        <v>ahmed</v>
      </c>
      <c r="D53" s="59"/>
      <c r="E53" s="60"/>
      <c r="F53" s="61"/>
      <c r="G53" s="60"/>
      <c r="H53" s="60"/>
      <c r="I53" s="62"/>
      <c r="J53" s="63"/>
      <c r="K53" s="60"/>
      <c r="L53" s="60"/>
      <c r="M53" s="60"/>
      <c r="N53" s="64"/>
      <c r="O53" s="65"/>
      <c r="P53" s="65"/>
      <c r="Q53" s="65" t="s">
        <v>39</v>
      </c>
      <c r="R53" s="66"/>
      <c r="S53" s="67"/>
      <c r="T53" s="68"/>
      <c r="U53" s="65"/>
      <c r="V53" s="65"/>
      <c r="W53" s="65"/>
      <c r="X53" s="65"/>
      <c r="Y53" s="65" t="s">
        <v>39</v>
      </c>
      <c r="Z53" s="69"/>
      <c r="AA53" s="70"/>
      <c r="AB53" s="68"/>
      <c r="AC53" s="65"/>
      <c r="AD53" s="65"/>
      <c r="AE53" s="65"/>
      <c r="AF53" s="65"/>
      <c r="AG53" s="65" t="s">
        <v>39</v>
      </c>
      <c r="AH53" s="69"/>
      <c r="AI53" s="70"/>
      <c r="AJ53" s="68"/>
      <c r="AK53" s="65"/>
      <c r="AL53" s="65"/>
      <c r="AM53" s="65"/>
      <c r="AN53" s="65"/>
      <c r="AO53" s="65" t="s">
        <v>39</v>
      </c>
      <c r="AP53" s="69"/>
      <c r="AQ53" s="70"/>
      <c r="AR53" s="68"/>
      <c r="AS53" s="65"/>
      <c r="AT53" s="65"/>
      <c r="AU53" s="65"/>
      <c r="AV53" s="69"/>
      <c r="BD53" s="74" t="str">
        <f t="shared" si="6"/>
        <v/>
      </c>
      <c r="BE53" s="75" t="str">
        <f t="shared" si="4"/>
        <v/>
      </c>
      <c r="BF53" s="75" t="str">
        <f t="shared" si="5"/>
        <v/>
      </c>
      <c r="BG53" s="76"/>
      <c r="BJ53" s="84"/>
      <c r="BK53" s="85"/>
      <c r="BL53" s="86" t="str">
        <f t="shared" si="7"/>
        <v/>
      </c>
      <c r="BO53" s="84"/>
      <c r="BP53" s="85"/>
      <c r="BQ53" s="87" t="str">
        <f t="shared" si="9"/>
        <v/>
      </c>
    </row>
    <row r="54" spans="2:69" ht="25.5" customHeight="1" x14ac:dyDescent="0.25">
      <c r="B54" s="58" t="str">
        <f>UPPER([1]data!B34)</f>
        <v>WANNENMACHER</v>
      </c>
      <c r="C54" s="59" t="str">
        <f>VLOOKUP(B54,[1]data!B34:F67,2,FALSE)</f>
        <v>laurence</v>
      </c>
      <c r="D54" s="59"/>
      <c r="E54" s="60"/>
      <c r="F54" s="61"/>
      <c r="G54" s="60"/>
      <c r="H54" s="60"/>
      <c r="I54" s="62"/>
      <c r="J54" s="63"/>
      <c r="K54" s="60"/>
      <c r="L54" s="60"/>
      <c r="M54" s="60"/>
      <c r="N54" s="64"/>
      <c r="O54" s="65"/>
      <c r="P54" s="65"/>
      <c r="Q54" s="65" t="s">
        <v>39</v>
      </c>
      <c r="R54" s="66"/>
      <c r="S54" s="67"/>
      <c r="T54" s="68"/>
      <c r="U54" s="65"/>
      <c r="V54" s="65"/>
      <c r="W54" s="65"/>
      <c r="X54" s="65"/>
      <c r="Y54" s="65" t="s">
        <v>39</v>
      </c>
      <c r="Z54" s="69"/>
      <c r="AA54" s="70"/>
      <c r="AB54" s="68"/>
      <c r="AC54" s="65"/>
      <c r="AD54" s="65"/>
      <c r="AE54" s="65"/>
      <c r="AF54" s="65"/>
      <c r="AG54" s="65" t="s">
        <v>39</v>
      </c>
      <c r="AH54" s="69"/>
      <c r="AI54" s="70"/>
      <c r="AJ54" s="68"/>
      <c r="AK54" s="65"/>
      <c r="AL54" s="65"/>
      <c r="AM54" s="65"/>
      <c r="AN54" s="65"/>
      <c r="AO54" s="65" t="s">
        <v>39</v>
      </c>
      <c r="AP54" s="69"/>
      <c r="AQ54" s="70"/>
      <c r="AR54" s="68"/>
      <c r="AS54" s="65"/>
      <c r="AT54" s="65"/>
      <c r="AU54" s="65"/>
      <c r="AV54" s="69"/>
      <c r="BD54" s="74" t="str">
        <f t="shared" si="6"/>
        <v/>
      </c>
      <c r="BE54" s="75" t="str">
        <f t="shared" si="4"/>
        <v/>
      </c>
      <c r="BF54" s="75" t="str">
        <f t="shared" si="5"/>
        <v/>
      </c>
      <c r="BG54" s="76"/>
      <c r="BJ54" s="84"/>
      <c r="BK54" s="85"/>
      <c r="BL54" s="86" t="str">
        <f t="shared" si="7"/>
        <v/>
      </c>
      <c r="BO54" s="84"/>
      <c r="BP54" s="85"/>
      <c r="BQ54" s="87" t="str">
        <f t="shared" si="9"/>
        <v/>
      </c>
    </row>
    <row r="55" spans="2:69" ht="25.5" customHeight="1" x14ac:dyDescent="0.25">
      <c r="B55" s="58" t="str">
        <f>UPPER([1]data!B35)</f>
        <v>HAMIDI</v>
      </c>
      <c r="C55" s="59" t="str">
        <f>VLOOKUP(B55,[1]data!B35:F68,2,FALSE)</f>
        <v>Djamel</v>
      </c>
      <c r="D55" s="59"/>
      <c r="E55" s="60"/>
      <c r="F55" s="61"/>
      <c r="G55" s="60"/>
      <c r="H55" s="60"/>
      <c r="I55" s="62"/>
      <c r="J55" s="63"/>
      <c r="K55" s="60"/>
      <c r="L55" s="60"/>
      <c r="M55" s="60"/>
      <c r="N55" s="64"/>
      <c r="O55" s="65"/>
      <c r="P55" s="65"/>
      <c r="Q55" s="65" t="s">
        <v>39</v>
      </c>
      <c r="R55" s="66"/>
      <c r="S55" s="67"/>
      <c r="T55" s="68"/>
      <c r="U55" s="65"/>
      <c r="V55" s="65"/>
      <c r="W55" s="65"/>
      <c r="X55" s="65"/>
      <c r="Y55" s="65" t="s">
        <v>39</v>
      </c>
      <c r="Z55" s="69"/>
      <c r="AA55" s="70"/>
      <c r="AB55" s="68"/>
      <c r="AC55" s="65"/>
      <c r="AD55" s="65"/>
      <c r="AE55" s="65"/>
      <c r="AF55" s="65"/>
      <c r="AG55" s="65" t="s">
        <v>39</v>
      </c>
      <c r="AH55" s="69"/>
      <c r="AI55" s="70"/>
      <c r="AJ55" s="68"/>
      <c r="AK55" s="65"/>
      <c r="AL55" s="65"/>
      <c r="AM55" s="65"/>
      <c r="AN55" s="65"/>
      <c r="AO55" s="65" t="s">
        <v>39</v>
      </c>
      <c r="AP55" s="69"/>
      <c r="AQ55" s="70"/>
      <c r="AR55" s="68"/>
      <c r="AS55" s="65"/>
      <c r="AT55" s="65"/>
      <c r="AU55" s="65"/>
      <c r="AV55" s="69"/>
      <c r="BD55" s="74" t="str">
        <f t="shared" si="6"/>
        <v/>
      </c>
      <c r="BE55" s="75" t="str">
        <f t="shared" si="4"/>
        <v/>
      </c>
      <c r="BF55" s="75" t="str">
        <f t="shared" si="5"/>
        <v/>
      </c>
      <c r="BG55" s="76"/>
      <c r="BJ55" s="84"/>
      <c r="BK55" s="85"/>
      <c r="BL55" s="86" t="str">
        <f t="shared" si="7"/>
        <v/>
      </c>
      <c r="BO55" s="84"/>
      <c r="BP55" s="85"/>
      <c r="BQ55" s="87" t="str">
        <f t="shared" si="9"/>
        <v/>
      </c>
    </row>
    <row r="56" spans="2:69" ht="25.5" customHeight="1" x14ac:dyDescent="0.25">
      <c r="B56" s="58" t="str">
        <f>UPPER([1]data!B36)</f>
        <v>WAFI</v>
      </c>
      <c r="C56" s="59" t="str">
        <f>VLOOKUP(B56,[1]data!B36:F69,2,FALSE)</f>
        <v>wafi</v>
      </c>
      <c r="D56" s="59"/>
      <c r="E56" s="60"/>
      <c r="F56" s="61"/>
      <c r="G56" s="60"/>
      <c r="H56" s="60"/>
      <c r="I56" s="62"/>
      <c r="J56" s="63"/>
      <c r="K56" s="60"/>
      <c r="L56" s="60"/>
      <c r="M56" s="60"/>
      <c r="N56" s="64"/>
      <c r="O56" s="65"/>
      <c r="P56" s="65"/>
      <c r="Q56" s="65" t="s">
        <v>39</v>
      </c>
      <c r="R56" s="66"/>
      <c r="S56" s="67"/>
      <c r="T56" s="68"/>
      <c r="U56" s="65"/>
      <c r="V56" s="65"/>
      <c r="W56" s="65"/>
      <c r="X56" s="65"/>
      <c r="Y56" s="65" t="s">
        <v>39</v>
      </c>
      <c r="Z56" s="69"/>
      <c r="AA56" s="70"/>
      <c r="AB56" s="68"/>
      <c r="AC56" s="65"/>
      <c r="AD56" s="65"/>
      <c r="AE56" s="65"/>
      <c r="AF56" s="65"/>
      <c r="AG56" s="65" t="s">
        <v>39</v>
      </c>
      <c r="AH56" s="69"/>
      <c r="AI56" s="70"/>
      <c r="AJ56" s="68"/>
      <c r="AK56" s="65"/>
      <c r="AL56" s="65"/>
      <c r="AM56" s="65"/>
      <c r="AN56" s="65"/>
      <c r="AO56" s="65" t="s">
        <v>39</v>
      </c>
      <c r="AP56" s="69"/>
      <c r="AQ56" s="70"/>
      <c r="AR56" s="68"/>
      <c r="AS56" s="65"/>
      <c r="AT56" s="65"/>
      <c r="AU56" s="65"/>
      <c r="AV56" s="69"/>
      <c r="BD56" s="74" t="str">
        <f t="shared" si="6"/>
        <v/>
      </c>
      <c r="BE56" s="75" t="str">
        <f t="shared" si="4"/>
        <v/>
      </c>
      <c r="BF56" s="75" t="str">
        <f t="shared" si="5"/>
        <v/>
      </c>
      <c r="BG56" s="76"/>
      <c r="BJ56" s="84"/>
      <c r="BK56" s="85"/>
      <c r="BL56" s="86" t="str">
        <f t="shared" si="7"/>
        <v/>
      </c>
      <c r="BO56" s="84"/>
      <c r="BP56" s="85"/>
      <c r="BQ56" s="87" t="str">
        <f t="shared" si="9"/>
        <v/>
      </c>
    </row>
    <row r="57" spans="2:69" ht="25.5" customHeight="1" x14ac:dyDescent="0.25">
      <c r="B57" s="58" t="str">
        <f>UPPER([1]data!B37)</f>
        <v>FLAMME</v>
      </c>
      <c r="C57" s="59" t="str">
        <f>VLOOKUP(B57,[1]data!B37:F70,2,FALSE)</f>
        <v>david</v>
      </c>
      <c r="D57" s="59"/>
      <c r="E57" s="60"/>
      <c r="F57" s="61"/>
      <c r="G57" s="60"/>
      <c r="H57" s="60"/>
      <c r="I57" s="62"/>
      <c r="J57" s="63"/>
      <c r="K57" s="60"/>
      <c r="L57" s="60"/>
      <c r="M57" s="60"/>
      <c r="N57" s="64"/>
      <c r="O57" s="65"/>
      <c r="P57" s="65"/>
      <c r="Q57" s="65" t="s">
        <v>39</v>
      </c>
      <c r="R57" s="66"/>
      <c r="S57" s="67"/>
      <c r="T57" s="68"/>
      <c r="U57" s="65"/>
      <c r="V57" s="65"/>
      <c r="W57" s="65"/>
      <c r="X57" s="65"/>
      <c r="Y57" s="65" t="s">
        <v>39</v>
      </c>
      <c r="Z57" s="69"/>
      <c r="AA57" s="70"/>
      <c r="AB57" s="68"/>
      <c r="AC57" s="65"/>
      <c r="AD57" s="65"/>
      <c r="AE57" s="65"/>
      <c r="AF57" s="65"/>
      <c r="AG57" s="65" t="s">
        <v>39</v>
      </c>
      <c r="AH57" s="69"/>
      <c r="AI57" s="70"/>
      <c r="AJ57" s="68"/>
      <c r="AK57" s="65"/>
      <c r="AL57" s="65"/>
      <c r="AM57" s="65"/>
      <c r="AN57" s="65"/>
      <c r="AO57" s="65" t="s">
        <v>39</v>
      </c>
      <c r="AP57" s="69"/>
      <c r="AQ57" s="70"/>
      <c r="AR57" s="68"/>
      <c r="AS57" s="65"/>
      <c r="AT57" s="65"/>
      <c r="AU57" s="65"/>
      <c r="AV57" s="69"/>
      <c r="BD57" s="74" t="str">
        <f t="shared" si="6"/>
        <v/>
      </c>
      <c r="BE57" s="75" t="str">
        <f t="shared" si="4"/>
        <v/>
      </c>
      <c r="BF57" s="75" t="str">
        <f t="shared" si="5"/>
        <v/>
      </c>
      <c r="BG57" s="76"/>
      <c r="BJ57" s="84"/>
      <c r="BK57" s="85"/>
      <c r="BL57" s="86" t="str">
        <f t="shared" si="7"/>
        <v/>
      </c>
      <c r="BO57" s="84"/>
      <c r="BP57" s="85"/>
      <c r="BQ57" s="87" t="str">
        <f t="shared" si="9"/>
        <v/>
      </c>
    </row>
    <row r="58" spans="2:69" ht="25.5" customHeight="1" x14ac:dyDescent="0.3">
      <c r="B58" s="58" t="str">
        <f>UPPER([1]data!B38)</f>
        <v>PICARD</v>
      </c>
      <c r="C58" s="59" t="str">
        <f>VLOOKUP(B58,[1]data!B38:F71,2,FALSE)</f>
        <v>romain</v>
      </c>
      <c r="D58" s="59"/>
      <c r="E58" s="60"/>
      <c r="F58" s="61"/>
      <c r="G58" s="60"/>
      <c r="H58" s="60"/>
      <c r="I58" s="62"/>
      <c r="J58" s="63"/>
      <c r="K58" s="60"/>
      <c r="L58" s="60"/>
      <c r="M58" s="60"/>
      <c r="N58" s="64" t="s">
        <v>70</v>
      </c>
      <c r="O58" s="65" t="s">
        <v>70</v>
      </c>
      <c r="P58" s="65" t="s">
        <v>70</v>
      </c>
      <c r="Q58" s="65" t="s">
        <v>39</v>
      </c>
      <c r="R58" s="66"/>
      <c r="S58" s="67"/>
      <c r="T58" s="68"/>
      <c r="U58" s="65"/>
      <c r="V58" s="65"/>
      <c r="W58" s="65"/>
      <c r="X58" s="65"/>
      <c r="Y58" s="65" t="s">
        <v>39</v>
      </c>
      <c r="Z58" s="69"/>
      <c r="AA58" s="70"/>
      <c r="AB58" s="68"/>
      <c r="AC58" s="65"/>
      <c r="AD58" s="65"/>
      <c r="AE58" s="65"/>
      <c r="AF58" s="65"/>
      <c r="AG58" s="65" t="s">
        <v>39</v>
      </c>
      <c r="AH58" s="69"/>
      <c r="AI58" s="70"/>
      <c r="AJ58" s="68"/>
      <c r="AK58" s="65"/>
      <c r="AL58" s="65"/>
      <c r="AM58" s="65"/>
      <c r="AN58" s="65"/>
      <c r="AO58" s="65" t="s">
        <v>39</v>
      </c>
      <c r="AP58" s="69"/>
      <c r="AQ58" s="70"/>
      <c r="AR58" s="68"/>
      <c r="AS58" s="65"/>
      <c r="AT58" s="65"/>
      <c r="AU58" s="65"/>
      <c r="AV58" s="69"/>
      <c r="BD58" s="134"/>
      <c r="BE58" s="75" t="str">
        <f t="shared" si="4"/>
        <v/>
      </c>
      <c r="BF58" s="75" t="str">
        <f t="shared" si="5"/>
        <v/>
      </c>
      <c r="BG58" s="135"/>
      <c r="BJ58" s="84"/>
      <c r="BK58" s="136"/>
      <c r="BL58" s="137" t="str">
        <f t="shared" si="7"/>
        <v/>
      </c>
      <c r="BO58" s="84"/>
      <c r="BP58" s="136"/>
      <c r="BQ58" s="137" t="str">
        <f t="shared" si="9"/>
        <v/>
      </c>
    </row>
    <row r="59" spans="2:69" ht="25.5" customHeight="1" x14ac:dyDescent="0.25">
      <c r="B59" s="58" t="str">
        <f>UPPER([1]data!B39)</f>
        <v>VOGUIE</v>
      </c>
      <c r="C59" s="59" t="str">
        <f>VLOOKUP(B59,[1]data!B39:F72,2,FALSE)</f>
        <v>jocelyn</v>
      </c>
      <c r="D59" s="59"/>
      <c r="E59" s="60"/>
      <c r="F59" s="61"/>
      <c r="G59" s="60"/>
      <c r="H59" s="60"/>
      <c r="I59" s="62"/>
      <c r="J59" s="63"/>
      <c r="K59" s="60"/>
      <c r="L59" s="60"/>
      <c r="M59" s="60"/>
      <c r="N59" s="64"/>
      <c r="O59" s="65"/>
      <c r="P59" s="65"/>
      <c r="Q59" s="65" t="s">
        <v>39</v>
      </c>
      <c r="R59" s="66"/>
      <c r="S59" s="67"/>
      <c r="T59" s="68" t="s">
        <v>70</v>
      </c>
      <c r="U59" s="65" t="s">
        <v>70</v>
      </c>
      <c r="V59" s="65" t="s">
        <v>70</v>
      </c>
      <c r="W59" s="65"/>
      <c r="X59" s="65"/>
      <c r="Y59" s="65" t="s">
        <v>39</v>
      </c>
      <c r="Z59" s="69"/>
      <c r="AA59" s="70"/>
      <c r="AB59" s="68"/>
      <c r="AC59" s="65"/>
      <c r="AD59" s="65"/>
      <c r="AE59" s="65"/>
      <c r="AF59" s="65"/>
      <c r="AG59" s="65" t="s">
        <v>39</v>
      </c>
      <c r="AH59" s="69"/>
      <c r="AI59" s="70"/>
      <c r="AJ59" s="68"/>
      <c r="AK59" s="65"/>
      <c r="AL59" s="65"/>
      <c r="AM59" s="65"/>
      <c r="AN59" s="65"/>
      <c r="AO59" s="65" t="s">
        <v>39</v>
      </c>
      <c r="AP59" s="69"/>
      <c r="AQ59" s="70"/>
      <c r="AR59" s="68"/>
      <c r="AS59" s="65"/>
      <c r="AT59" s="65"/>
      <c r="AU59" s="65"/>
      <c r="AV59" s="69"/>
      <c r="BD59" s="138">
        <f>+mois</f>
        <v>2</v>
      </c>
      <c r="BE59" s="139">
        <f>+'[2]jours W'!P34</f>
        <v>0</v>
      </c>
      <c r="BF59" s="140">
        <f>SUM(BF27:BF58)</f>
        <v>0</v>
      </c>
      <c r="BG59" s="141">
        <f>SUM(BG27:BG58)+SUM(BF61:BF111)</f>
        <v>120</v>
      </c>
      <c r="BJ59" s="142">
        <f ca="1">SUM(BJ27:BJ58)</f>
        <v>12000</v>
      </c>
      <c r="BK59" s="143"/>
      <c r="BL59" s="144" t="e">
        <f ca="1">BJ59/BH57</f>
        <v>#DIV/0!</v>
      </c>
      <c r="BO59" s="142">
        <f>SUM(BO27:BO58)</f>
        <v>0</v>
      </c>
      <c r="BP59" s="143"/>
      <c r="BQ59" s="144"/>
    </row>
    <row r="60" spans="2:69" ht="25.5" customHeight="1" thickBot="1" x14ac:dyDescent="0.3">
      <c r="B60" s="58"/>
      <c r="C60" s="59"/>
      <c r="D60" s="59"/>
      <c r="E60" s="60"/>
      <c r="F60" s="61"/>
      <c r="G60" s="60"/>
      <c r="H60" s="60"/>
      <c r="I60" s="62"/>
      <c r="J60" s="63"/>
      <c r="K60" s="60"/>
      <c r="L60" s="60"/>
      <c r="M60" s="60"/>
      <c r="N60" s="64"/>
      <c r="O60" s="65"/>
      <c r="P60" s="65"/>
      <c r="Q60" s="65" t="s">
        <v>39</v>
      </c>
      <c r="R60" s="66"/>
      <c r="S60" s="67"/>
      <c r="T60" s="68"/>
      <c r="U60" s="65"/>
      <c r="V60" s="65"/>
      <c r="W60" s="65"/>
      <c r="X60" s="65"/>
      <c r="Y60" s="65" t="s">
        <v>39</v>
      </c>
      <c r="Z60" s="69"/>
      <c r="AA60" s="70"/>
      <c r="AB60" s="68"/>
      <c r="AC60" s="65"/>
      <c r="AD60" s="65"/>
      <c r="AE60" s="65"/>
      <c r="AF60" s="65"/>
      <c r="AG60" s="65" t="s">
        <v>39</v>
      </c>
      <c r="AH60" s="69"/>
      <c r="AI60" s="70"/>
      <c r="AJ60" s="68"/>
      <c r="AK60" s="65"/>
      <c r="AL60" s="65"/>
      <c r="AM60" s="65"/>
      <c r="AN60" s="65"/>
      <c r="AO60" s="65" t="s">
        <v>39</v>
      </c>
      <c r="AP60" s="69"/>
      <c r="AQ60" s="70"/>
      <c r="AR60" s="68"/>
      <c r="AS60" s="65"/>
      <c r="AT60" s="65"/>
      <c r="AU60" s="65"/>
      <c r="AV60" s="69"/>
      <c r="BD60" s="145"/>
      <c r="BE60" s="146"/>
      <c r="BF60" s="147"/>
      <c r="BG60" s="148"/>
      <c r="BJ60" s="149"/>
      <c r="BK60" s="150"/>
      <c r="BL60" s="151"/>
      <c r="BO60" s="149"/>
      <c r="BP60" s="150"/>
      <c r="BQ60" s="151"/>
    </row>
    <row r="61" spans="2:69" ht="25.5" customHeight="1" x14ac:dyDescent="0.25">
      <c r="B61" s="58"/>
      <c r="C61" s="59"/>
      <c r="D61" s="59"/>
      <c r="E61" s="60"/>
      <c r="F61" s="61"/>
      <c r="G61" s="60"/>
      <c r="H61" s="60"/>
      <c r="I61" s="62"/>
      <c r="J61" s="63"/>
      <c r="K61" s="60"/>
      <c r="L61" s="60"/>
      <c r="M61" s="60"/>
      <c r="N61" s="64"/>
      <c r="O61" s="65"/>
      <c r="P61" s="65"/>
      <c r="Q61" s="65" t="s">
        <v>39</v>
      </c>
      <c r="R61" s="66"/>
      <c r="S61" s="67"/>
      <c r="T61" s="68"/>
      <c r="U61" s="65"/>
      <c r="V61" s="65"/>
      <c r="W61" s="65"/>
      <c r="X61" s="65"/>
      <c r="Y61" s="65" t="s">
        <v>39</v>
      </c>
      <c r="Z61" s="69"/>
      <c r="AA61" s="70"/>
      <c r="AB61" s="68"/>
      <c r="AC61" s="65"/>
      <c r="AD61" s="65"/>
      <c r="AE61" s="65"/>
      <c r="AF61" s="65"/>
      <c r="AG61" s="65" t="s">
        <v>39</v>
      </c>
      <c r="AH61" s="69"/>
      <c r="AI61" s="70"/>
      <c r="AJ61" s="68"/>
      <c r="AK61" s="65"/>
      <c r="AL61" s="65"/>
      <c r="AM61" s="65"/>
      <c r="AN61" s="65"/>
      <c r="AO61" s="65" t="s">
        <v>39</v>
      </c>
      <c r="AP61" s="69"/>
      <c r="AQ61" s="70"/>
      <c r="AR61" s="68"/>
      <c r="AS61" s="65"/>
      <c r="AT61" s="65"/>
      <c r="AU61" s="65"/>
      <c r="AV61" s="69"/>
    </row>
    <row r="62" spans="2:69" ht="25.5" customHeight="1" x14ac:dyDescent="0.25">
      <c r="B62" s="58"/>
      <c r="C62" s="59"/>
      <c r="D62" s="59"/>
      <c r="E62" s="60"/>
      <c r="F62" s="61"/>
      <c r="G62" s="60"/>
      <c r="H62" s="60"/>
      <c r="I62" s="62"/>
      <c r="J62" s="63"/>
      <c r="K62" s="60"/>
      <c r="L62" s="60"/>
      <c r="M62" s="60"/>
      <c r="N62" s="64"/>
      <c r="O62" s="65"/>
      <c r="P62" s="65"/>
      <c r="Q62" s="65" t="s">
        <v>39</v>
      </c>
      <c r="R62" s="66"/>
      <c r="S62" s="67"/>
      <c r="T62" s="68"/>
      <c r="U62" s="65"/>
      <c r="V62" s="65"/>
      <c r="W62" s="65"/>
      <c r="X62" s="65"/>
      <c r="Y62" s="65" t="s">
        <v>39</v>
      </c>
      <c r="Z62" s="69"/>
      <c r="AA62" s="70"/>
      <c r="AB62" s="68"/>
      <c r="AC62" s="65"/>
      <c r="AD62" s="65"/>
      <c r="AE62" s="65"/>
      <c r="AF62" s="65"/>
      <c r="AG62" s="65" t="s">
        <v>39</v>
      </c>
      <c r="AH62" s="69"/>
      <c r="AI62" s="70"/>
      <c r="AJ62" s="68"/>
      <c r="AK62" s="65"/>
      <c r="AL62" s="65"/>
      <c r="AM62" s="65"/>
      <c r="AN62" s="65"/>
      <c r="AO62" s="65" t="s">
        <v>39</v>
      </c>
      <c r="AP62" s="69"/>
      <c r="AQ62" s="70"/>
      <c r="AR62" s="68"/>
      <c r="AS62" s="65"/>
      <c r="AT62" s="65"/>
      <c r="AU62" s="65"/>
      <c r="AV62" s="69"/>
    </row>
    <row r="63" spans="2:69" ht="25.5" customHeight="1" thickBot="1" x14ac:dyDescent="0.3">
      <c r="B63" s="152"/>
      <c r="C63" s="153"/>
      <c r="D63" s="153"/>
      <c r="E63" s="154"/>
      <c r="F63" s="155"/>
      <c r="G63" s="154"/>
      <c r="H63" s="154"/>
      <c r="I63" s="156"/>
      <c r="J63" s="157"/>
      <c r="K63" s="154"/>
      <c r="L63" s="154"/>
      <c r="M63" s="154"/>
      <c r="N63" s="158"/>
      <c r="O63" s="159"/>
      <c r="P63" s="159"/>
      <c r="Q63" s="159" t="s">
        <v>39</v>
      </c>
      <c r="R63" s="160"/>
      <c r="S63" s="161"/>
      <c r="T63" s="162"/>
      <c r="U63" s="159"/>
      <c r="V63" s="159"/>
      <c r="W63" s="159"/>
      <c r="X63" s="159"/>
      <c r="Y63" s="159" t="s">
        <v>39</v>
      </c>
      <c r="Z63" s="163"/>
      <c r="AA63" s="164"/>
      <c r="AB63" s="165"/>
      <c r="AC63" s="166"/>
      <c r="AD63" s="166"/>
      <c r="AE63" s="166"/>
      <c r="AF63" s="166"/>
      <c r="AG63" s="166" t="s">
        <v>39</v>
      </c>
      <c r="AH63" s="167"/>
      <c r="AI63" s="168"/>
      <c r="AJ63" s="165"/>
      <c r="AK63" s="166"/>
      <c r="AL63" s="166"/>
      <c r="AM63" s="166"/>
      <c r="AN63" s="166"/>
      <c r="AO63" s="166" t="s">
        <v>39</v>
      </c>
      <c r="AP63" s="167"/>
      <c r="AQ63" s="168"/>
      <c r="AR63" s="165"/>
      <c r="AS63" s="166"/>
      <c r="AT63" s="166"/>
      <c r="AU63" s="166"/>
      <c r="AV63" s="167"/>
    </row>
    <row r="64" spans="2:69" ht="15.75" customHeight="1" x14ac:dyDescent="0.25"/>
    <row r="65" spans="2:48" ht="15.75" customHeight="1" x14ac:dyDescent="0.25"/>
    <row r="66" spans="2:48" ht="15.75" customHeight="1" x14ac:dyDescent="0.25">
      <c r="D66" s="169" t="s">
        <v>71</v>
      </c>
      <c r="E66" s="169"/>
    </row>
    <row r="67" spans="2:48" ht="15.75" customHeight="1" x14ac:dyDescent="0.25"/>
    <row r="68" spans="2:48" ht="20.25" customHeight="1" x14ac:dyDescent="0.25">
      <c r="D68" s="170" t="s">
        <v>72</v>
      </c>
      <c r="E68" s="170"/>
      <c r="F68" s="171"/>
      <c r="G68" s="171"/>
      <c r="H68" s="171"/>
      <c r="I68" s="171"/>
      <c r="J68" s="171"/>
      <c r="K68" s="171"/>
      <c r="L68" s="171"/>
      <c r="N68" s="172">
        <f>+COUNTIFS(N26:N63,N115)</f>
        <v>0</v>
      </c>
      <c r="O68" s="173">
        <f>+COUNTIFS(O26:O63,O115)</f>
        <v>0</v>
      </c>
      <c r="P68" s="173">
        <f>+COUNTIFS(P26:P63,P115)</f>
        <v>0</v>
      </c>
      <c r="Q68" s="173">
        <f>+COUNTIFS(Q26:Q63,Q115)</f>
        <v>0</v>
      </c>
      <c r="R68" s="173">
        <f>+COUNTIFS(R26:R63,R115)</f>
        <v>0</v>
      </c>
      <c r="S68" s="173"/>
      <c r="T68" s="173">
        <f t="shared" ref="T68:AV68" si="10">+COUNTIFS(T26:T63,T115)</f>
        <v>0</v>
      </c>
      <c r="U68" s="173">
        <f t="shared" si="10"/>
        <v>0</v>
      </c>
      <c r="V68" s="173">
        <f t="shared" si="10"/>
        <v>0</v>
      </c>
      <c r="W68" s="173">
        <f t="shared" si="10"/>
        <v>0</v>
      </c>
      <c r="X68" s="173">
        <f t="shared" si="10"/>
        <v>0</v>
      </c>
      <c r="Y68" s="173">
        <f t="shared" si="10"/>
        <v>0</v>
      </c>
      <c r="Z68" s="173">
        <f t="shared" si="10"/>
        <v>0</v>
      </c>
      <c r="AA68" s="173"/>
      <c r="AB68" s="173">
        <f t="shared" si="10"/>
        <v>0</v>
      </c>
      <c r="AC68" s="173">
        <f t="shared" si="10"/>
        <v>0</v>
      </c>
      <c r="AD68" s="173">
        <f t="shared" si="10"/>
        <v>0</v>
      </c>
      <c r="AE68" s="173">
        <f t="shared" si="10"/>
        <v>0</v>
      </c>
      <c r="AF68" s="173">
        <f t="shared" si="10"/>
        <v>0</v>
      </c>
      <c r="AG68" s="173">
        <f t="shared" si="10"/>
        <v>0</v>
      </c>
      <c r="AH68" s="173">
        <f t="shared" si="10"/>
        <v>0</v>
      </c>
      <c r="AI68" s="173"/>
      <c r="AJ68" s="173">
        <f t="shared" si="10"/>
        <v>0</v>
      </c>
      <c r="AK68" s="173">
        <f t="shared" si="10"/>
        <v>0</v>
      </c>
      <c r="AL68" s="173">
        <f t="shared" si="10"/>
        <v>0</v>
      </c>
      <c r="AM68" s="173">
        <f t="shared" si="10"/>
        <v>0</v>
      </c>
      <c r="AN68" s="173">
        <f t="shared" si="10"/>
        <v>0</v>
      </c>
      <c r="AO68" s="173">
        <f t="shared" si="10"/>
        <v>0</v>
      </c>
      <c r="AP68" s="173">
        <f t="shared" si="10"/>
        <v>0</v>
      </c>
      <c r="AQ68" s="173"/>
      <c r="AR68" s="173">
        <f t="shared" si="10"/>
        <v>0</v>
      </c>
      <c r="AS68" s="173">
        <f t="shared" si="10"/>
        <v>0</v>
      </c>
      <c r="AT68" s="173">
        <f t="shared" si="10"/>
        <v>0</v>
      </c>
      <c r="AU68" s="173">
        <f t="shared" si="10"/>
        <v>0</v>
      </c>
      <c r="AV68" s="173">
        <f t="shared" si="10"/>
        <v>0</v>
      </c>
    </row>
    <row r="69" spans="2:48" ht="35.25" customHeight="1" x14ac:dyDescent="0.25">
      <c r="D69" s="174" t="s">
        <v>52</v>
      </c>
      <c r="E69" s="174"/>
      <c r="F69" s="171"/>
      <c r="G69" s="171"/>
      <c r="H69" s="171"/>
      <c r="I69" s="171"/>
      <c r="J69" s="171"/>
      <c r="K69" s="171"/>
      <c r="L69" s="171"/>
      <c r="N69" s="175">
        <f>IF(COUNTIFS(N26:N63,N114)&gt;1,"X",COUNTIFS(N26:N63,N114))</f>
        <v>1</v>
      </c>
      <c r="O69" s="65"/>
      <c r="P69" s="65"/>
      <c r="Q69" s="65"/>
      <c r="R69" s="65"/>
      <c r="S69" s="65"/>
      <c r="T69" s="65"/>
      <c r="U69" s="65"/>
      <c r="V69" s="65"/>
      <c r="W69" s="65"/>
      <c r="X69" s="65"/>
      <c r="Y69" s="65"/>
      <c r="Z69" s="65"/>
      <c r="AA69" s="65"/>
      <c r="AB69" s="65"/>
      <c r="AC69" s="65"/>
      <c r="AD69" s="65"/>
      <c r="AE69" s="65"/>
      <c r="AF69" s="65"/>
      <c r="AG69" s="65"/>
      <c r="AH69" s="65"/>
      <c r="AI69" s="65"/>
      <c r="AJ69" s="65"/>
      <c r="AK69" s="65"/>
      <c r="AL69" s="65"/>
      <c r="AM69" s="65"/>
      <c r="AN69" s="65"/>
      <c r="AO69" s="65"/>
      <c r="AP69" s="65"/>
      <c r="AQ69" s="65"/>
      <c r="AR69" s="65"/>
      <c r="AS69" s="65"/>
      <c r="AT69" s="65"/>
      <c r="AU69" s="65"/>
      <c r="AV69" s="176"/>
    </row>
    <row r="70" spans="2:48" ht="42.75" customHeight="1" x14ac:dyDescent="0.25">
      <c r="D70" s="174" t="s">
        <v>73</v>
      </c>
      <c r="E70" s="174"/>
      <c r="F70" s="171"/>
      <c r="G70" s="171"/>
      <c r="H70" s="171"/>
      <c r="I70" s="171"/>
      <c r="J70" s="171"/>
      <c r="K70" s="171"/>
      <c r="L70" s="171"/>
      <c r="N70" s="177">
        <f>+COUNTIFS(N26:N63,N116)</f>
        <v>0</v>
      </c>
      <c r="O70" s="178">
        <f>+COUNTIFS(O26:O63,O116)</f>
        <v>0</v>
      </c>
      <c r="P70" s="178">
        <f>+COUNTIFS(P26:P63,P116)</f>
        <v>0</v>
      </c>
      <c r="Q70" s="178">
        <f>+COUNTIFS(Q26:Q63,Q116)</f>
        <v>0</v>
      </c>
      <c r="R70" s="178">
        <f>+COUNTIFS(R26:R63,R116)</f>
        <v>0</v>
      </c>
      <c r="S70" s="178"/>
      <c r="T70" s="178">
        <f t="shared" ref="T70:AV70" si="11">+COUNTIFS(T26:T63,T116)</f>
        <v>0</v>
      </c>
      <c r="U70" s="178">
        <f t="shared" si="11"/>
        <v>0</v>
      </c>
      <c r="V70" s="178">
        <f t="shared" si="11"/>
        <v>0</v>
      </c>
      <c r="W70" s="178">
        <f t="shared" si="11"/>
        <v>0</v>
      </c>
      <c r="X70" s="178">
        <f t="shared" si="11"/>
        <v>0</v>
      </c>
      <c r="Y70" s="178">
        <f t="shared" si="11"/>
        <v>0</v>
      </c>
      <c r="Z70" s="178">
        <f t="shared" si="11"/>
        <v>0</v>
      </c>
      <c r="AA70" s="178"/>
      <c r="AB70" s="178">
        <f t="shared" si="11"/>
        <v>0</v>
      </c>
      <c r="AC70" s="178">
        <f t="shared" si="11"/>
        <v>0</v>
      </c>
      <c r="AD70" s="178">
        <f t="shared" si="11"/>
        <v>0</v>
      </c>
      <c r="AE70" s="178">
        <f t="shared" si="11"/>
        <v>0</v>
      </c>
      <c r="AF70" s="178">
        <f t="shared" si="11"/>
        <v>0</v>
      </c>
      <c r="AG70" s="178">
        <f t="shared" si="11"/>
        <v>0</v>
      </c>
      <c r="AH70" s="178">
        <f t="shared" si="11"/>
        <v>0</v>
      </c>
      <c r="AI70" s="178"/>
      <c r="AJ70" s="178">
        <f t="shared" si="11"/>
        <v>0</v>
      </c>
      <c r="AK70" s="178">
        <f t="shared" si="11"/>
        <v>0</v>
      </c>
      <c r="AL70" s="178">
        <f t="shared" si="11"/>
        <v>0</v>
      </c>
      <c r="AM70" s="178">
        <f t="shared" si="11"/>
        <v>0</v>
      </c>
      <c r="AN70" s="178">
        <f t="shared" si="11"/>
        <v>0</v>
      </c>
      <c r="AO70" s="178">
        <f t="shared" si="11"/>
        <v>0</v>
      </c>
      <c r="AP70" s="178">
        <f t="shared" si="11"/>
        <v>0</v>
      </c>
      <c r="AQ70" s="178"/>
      <c r="AR70" s="178">
        <f t="shared" si="11"/>
        <v>0</v>
      </c>
      <c r="AS70" s="178">
        <f t="shared" si="11"/>
        <v>0</v>
      </c>
      <c r="AT70" s="178">
        <f t="shared" si="11"/>
        <v>0</v>
      </c>
      <c r="AU70" s="178">
        <f t="shared" si="11"/>
        <v>0</v>
      </c>
      <c r="AV70" s="178">
        <f t="shared" si="11"/>
        <v>0</v>
      </c>
    </row>
    <row r="71" spans="2:48" ht="15.75" customHeight="1" x14ac:dyDescent="0.25"/>
    <row r="72" spans="2:48" ht="15.75" customHeight="1" x14ac:dyDescent="0.25"/>
    <row r="73" spans="2:48" ht="15.75" customHeight="1" x14ac:dyDescent="0.25"/>
    <row r="74" spans="2:48" ht="15.75" customHeight="1" x14ac:dyDescent="0.25"/>
    <row r="75" spans="2:48" ht="15.75" customHeight="1" x14ac:dyDescent="0.25"/>
    <row r="76" spans="2:48" ht="15.75" customHeight="1" x14ac:dyDescent="0.25"/>
    <row r="77" spans="2:48" ht="41.25" customHeight="1" x14ac:dyDescent="0.25">
      <c r="D77" s="174" t="s">
        <v>74</v>
      </c>
      <c r="E77" s="174"/>
      <c r="F77" s="179"/>
      <c r="G77" s="179"/>
      <c r="H77" s="179"/>
      <c r="I77" s="179"/>
      <c r="J77" s="179"/>
      <c r="K77" s="179"/>
      <c r="L77" s="179"/>
      <c r="N77" s="59"/>
      <c r="O77" s="59"/>
      <c r="P77" s="59"/>
      <c r="Q77" s="59"/>
      <c r="R77" s="59"/>
      <c r="S77" s="59"/>
      <c r="T77" s="59"/>
      <c r="U77" s="59"/>
      <c r="V77" s="59"/>
      <c r="W77" s="59"/>
      <c r="X77" s="59"/>
      <c r="Y77" s="59"/>
      <c r="Z77" s="59"/>
      <c r="AA77" s="59"/>
      <c r="AB77" s="59"/>
      <c r="AC77" s="59"/>
      <c r="AD77" s="59"/>
      <c r="AE77" s="59"/>
      <c r="AF77" s="59"/>
      <c r="AG77" s="59"/>
      <c r="AH77" s="59"/>
      <c r="AI77" s="59"/>
      <c r="AJ77" s="59"/>
      <c r="AK77" s="59"/>
      <c r="AL77" s="59"/>
      <c r="AM77" s="59"/>
      <c r="AN77" s="59"/>
      <c r="AO77" s="59"/>
      <c r="AP77" s="59"/>
      <c r="AQ77" s="59"/>
      <c r="AR77" s="59"/>
      <c r="AS77" s="59"/>
      <c r="AT77" s="59"/>
      <c r="AU77" s="59"/>
      <c r="AV77" s="59"/>
    </row>
    <row r="78" spans="2:48" ht="15.75" customHeight="1" x14ac:dyDescent="0.25"/>
    <row r="79" spans="2:48" ht="15.75" customHeight="1" x14ac:dyDescent="0.25">
      <c r="B79" t="s">
        <v>38</v>
      </c>
    </row>
    <row r="80" spans="2:48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112" spans="14:14" x14ac:dyDescent="0.25">
      <c r="N112" t="s">
        <v>75</v>
      </c>
    </row>
    <row r="113" spans="14:14" x14ac:dyDescent="0.25">
      <c r="N113" t="s">
        <v>59</v>
      </c>
    </row>
    <row r="114" spans="14:14" x14ac:dyDescent="0.25">
      <c r="N114" t="s">
        <v>56</v>
      </c>
    </row>
    <row r="115" spans="14:14" x14ac:dyDescent="0.25">
      <c r="N115" t="s">
        <v>76</v>
      </c>
    </row>
    <row r="116" spans="14:14" x14ac:dyDescent="0.25">
      <c r="N116" t="s">
        <v>73</v>
      </c>
    </row>
    <row r="117" spans="14:14" x14ac:dyDescent="0.25">
      <c r="N117" t="s">
        <v>57</v>
      </c>
    </row>
    <row r="118" spans="14:14" x14ac:dyDescent="0.25">
      <c r="N118" t="s">
        <v>77</v>
      </c>
    </row>
    <row r="119" spans="14:14" x14ac:dyDescent="0.25">
      <c r="N119" t="s">
        <v>58</v>
      </c>
    </row>
  </sheetData>
  <mergeCells count="31">
    <mergeCell ref="D77:E77"/>
    <mergeCell ref="AY41:AZ41"/>
    <mergeCell ref="BA41:BB42"/>
    <mergeCell ref="D66:E66"/>
    <mergeCell ref="D68:E68"/>
    <mergeCell ref="D69:E69"/>
    <mergeCell ref="D70:E70"/>
    <mergeCell ref="AY33:AZ33"/>
    <mergeCell ref="BA33:BB34"/>
    <mergeCell ref="AY35:AY37"/>
    <mergeCell ref="AZ35:AZ37"/>
    <mergeCell ref="BA35:BB37"/>
    <mergeCell ref="AY39:BB40"/>
    <mergeCell ref="AY28:AY29"/>
    <mergeCell ref="AZ28:AZ29"/>
    <mergeCell ref="BA28:BB29"/>
    <mergeCell ref="AY30:AY32"/>
    <mergeCell ref="AZ30:AZ32"/>
    <mergeCell ref="BA30:BB32"/>
    <mergeCell ref="BJ26:BJ27"/>
    <mergeCell ref="BK26:BK27"/>
    <mergeCell ref="BL26:BL27"/>
    <mergeCell ref="BO26:BO27"/>
    <mergeCell ref="BP26:BP27"/>
    <mergeCell ref="BQ26:BQ27"/>
    <mergeCell ref="B1:E1"/>
    <mergeCell ref="N8:R8"/>
    <mergeCell ref="T8:Z8"/>
    <mergeCell ref="AB8:AH8"/>
    <mergeCell ref="AJ8:AP8"/>
    <mergeCell ref="AY26:BB27"/>
  </mergeCells>
  <conditionalFormatting sqref="N26:AV63">
    <cfRule type="cellIs" dxfId="105" priority="10" operator="equal">
      <formula>N$3=6</formula>
    </cfRule>
    <cfRule type="cellIs" dxfId="104" priority="11" operator="equal">
      <formula>"exp"</formula>
    </cfRule>
    <cfRule type="cellIs" dxfId="103" priority="12" operator="equal">
      <formula>"quai"</formula>
    </cfRule>
    <cfRule type="cellIs" dxfId="102" priority="13" operator="equal">
      <formula>"adex"</formula>
    </cfRule>
    <cfRule type="cellIs" dxfId="101" priority="14" operator="equal">
      <formula>"ADR 20H30"</formula>
    </cfRule>
    <cfRule type="cellIs" dxfId="100" priority="15" operator="equal">
      <formula>"RCP 21H"</formula>
    </cfRule>
    <cfRule type="cellIs" dxfId="99" priority="16" operator="equal">
      <formula>"UF 22H"</formula>
    </cfRule>
    <cfRule type="cellIs" dxfId="98" priority="17" operator="equal">
      <formula>"MAL"</formula>
    </cfRule>
    <cfRule type="cellIs" dxfId="97" priority="18" operator="equal">
      <formula>"rtt"</formula>
    </cfRule>
    <cfRule type="cellIs" dxfId="96" priority="19" operator="equal">
      <formula>"cp"</formula>
    </cfRule>
    <cfRule type="cellIs" dxfId="95" priority="20" operator="equal">
      <formula>"rh"</formula>
    </cfRule>
  </conditionalFormatting>
  <conditionalFormatting sqref="BA35">
    <cfRule type="cellIs" dxfId="94" priority="8" operator="greaterThan">
      <formula>0</formula>
    </cfRule>
    <cfRule type="cellIs" dxfId="93" priority="9" operator="lessThan">
      <formula>0</formula>
    </cfRule>
  </conditionalFormatting>
  <conditionalFormatting sqref="BE28:BG58 BO28:BQ58 BJ28:BL58">
    <cfRule type="expression" dxfId="92" priority="3" stopIfTrue="1">
      <formula>WEEKDAY($BV26,2)=7</formula>
    </cfRule>
  </conditionalFormatting>
  <conditionalFormatting sqref="BD28:BD57">
    <cfRule type="expression" dxfId="91" priority="7" stopIfTrue="1">
      <formula>WEEKDAY($BV26,2)=7</formula>
    </cfRule>
  </conditionalFormatting>
  <conditionalFormatting sqref="BD27:BD58">
    <cfRule type="expression" dxfId="90" priority="6">
      <formula>"aujourdhui($BD$7:$BD$38)"</formula>
    </cfRule>
  </conditionalFormatting>
  <conditionalFormatting sqref="BL59">
    <cfRule type="expression" dxfId="89" priority="5" stopIfTrue="1">
      <formula>WEEKDAY($BV57,2)=7</formula>
    </cfRule>
  </conditionalFormatting>
  <conditionalFormatting sqref="BQ59">
    <cfRule type="expression" dxfId="88" priority="4" stopIfTrue="1">
      <formula>WEEKDAY($BV57,2)=7</formula>
    </cfRule>
  </conditionalFormatting>
  <conditionalFormatting sqref="AZ30 AZ35">
    <cfRule type="expression" dxfId="87" priority="21">
      <formula>$BR$51&lt;$BQ$53</formula>
    </cfRule>
    <cfRule type="expression" dxfId="86" priority="22">
      <formula>$BR$51&gt;$BQ$53</formula>
    </cfRule>
  </conditionalFormatting>
  <conditionalFormatting sqref="BD27:BG27">
    <cfRule type="expression" dxfId="85" priority="23" stopIfTrue="1">
      <formula>WEEKDAY($BV7,2)=7</formula>
    </cfRule>
  </conditionalFormatting>
  <conditionalFormatting sqref="N69">
    <cfRule type="cellIs" dxfId="84" priority="1" operator="greaterThan">
      <formula>1</formula>
    </cfRule>
    <cfRule type="cellIs" dxfId="83" priority="2" operator="equal">
      <formula>1</formula>
    </cfRule>
  </conditionalFormatting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janvier</vt:lpstr>
      <vt:lpstr>Février</vt:lpstr>
      <vt:lpstr>Février!annee</vt:lpstr>
      <vt:lpstr>janvier!annee</vt:lpstr>
      <vt:lpstr>Février!mois</vt:lpstr>
      <vt:lpstr>janvier!mois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Thinkpad</dc:creator>
  <cp:lastModifiedBy>Thinkpad</cp:lastModifiedBy>
  <dcterms:created xsi:type="dcterms:W3CDTF">2019-12-12T10:53:26Z</dcterms:created>
  <dcterms:modified xsi:type="dcterms:W3CDTF">2019-12-12T10:55:12Z</dcterms:modified>
</cp:coreProperties>
</file>