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svg" ContentType="image/svg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ersons/person.xml" ContentType="application/vnd.ms-excel.person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harts/chart3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xl/charts/chart4.xml" ContentType="application/vnd.openxmlformats-officedocument.drawingml.chart+xml"/>
  <Override PartName="/xl/charts/style4.xml" ContentType="application/vnd.ms-office.chartstyle+xml"/>
  <Override PartName="/xl/charts/colors4.xml" ContentType="application/vnd.ms-office.chartcolorstyle+xml"/>
  <Override PartName="/xl/charts/chart5.xml" ContentType="application/vnd.openxmlformats-officedocument.drawingml.chart+xml"/>
  <Override PartName="/xl/charts/style5.xml" ContentType="application/vnd.ms-office.chartstyle+xml"/>
  <Override PartName="/xl/charts/colors5.xml" ContentType="application/vnd.ms-office.chartcolorstyle+xml"/>
  <Override PartName="/xl/charts/chart6.xml" ContentType="application/vnd.openxmlformats-officedocument.drawingml.chart+xml"/>
  <Override PartName="/xl/charts/style6.xml" ContentType="application/vnd.ms-office.chartstyle+xml"/>
  <Override PartName="/xl/charts/colors6.xml" ContentType="application/vnd.ms-office.chartcolorstyle+xml"/>
  <Override PartName="/xl/charts/chart7.xml" ContentType="application/vnd.openxmlformats-officedocument.drawingml.chart+xml"/>
  <Override PartName="/xl/charts/style7.xml" ContentType="application/vnd.ms-office.chartstyle+xml"/>
  <Override PartName="/xl/charts/colors7.xml" ContentType="application/vnd.ms-office.chartcolorstyle+xml"/>
  <Override PartName="/xl/charts/chart8.xml" ContentType="application/vnd.openxmlformats-officedocument.drawingml.chart+xml"/>
  <Override PartName="/xl/charts/style8.xml" ContentType="application/vnd.ms-office.chartstyle+xml"/>
  <Override PartName="/xl/charts/colors8.xml" ContentType="application/vnd.ms-office.chartcolorstyle+xml"/>
  <Override PartName="/xl/charts/chart9.xml" ContentType="application/vnd.openxmlformats-officedocument.drawingml.chart+xml"/>
  <Override PartName="/xl/charts/style9.xml" ContentType="application/vnd.ms-office.chartstyle+xml"/>
  <Override PartName="/xl/charts/colors9.xml" ContentType="application/vnd.ms-office.chartcolorstyle+xml"/>
  <Override PartName="/xl/charts/chart10.xml" ContentType="application/vnd.openxmlformats-officedocument.drawingml.chart+xml"/>
  <Override PartName="/xl/charts/style10.xml" ContentType="application/vnd.ms-office.chartstyle+xml"/>
  <Override PartName="/xl/charts/colors10.xml" ContentType="application/vnd.ms-office.chartcolorstyle+xml"/>
  <Override PartName="/xl/charts/chart11.xml" ContentType="application/vnd.openxmlformats-officedocument.drawingml.chart+xml"/>
  <Override PartName="/xl/charts/style11.xml" ContentType="application/vnd.ms-office.chartstyle+xml"/>
  <Override PartName="/xl/charts/colors11.xml" ContentType="application/vnd.ms-office.chartcolorstyle+xml"/>
  <Override PartName="/xl/charts/chartEx1.xml" ContentType="application/vnd.ms-office.chartex+xml"/>
  <Override PartName="/xl/charts/style12.xml" ContentType="application/vnd.ms-office.chartstyle+xml"/>
  <Override PartName="/xl/charts/colors12.xml" ContentType="application/vnd.ms-office.chartcolorsty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drawings/drawing2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328" codeName="{74837BA0-65D6-932C-5D65-3B800EBDC722}"/>
  <workbookPr filterPrivacy="1" codeName="ThisWorkbook" defaultThemeVersion="166925"/>
  <xr:revisionPtr revIDLastSave="2" documentId="6_{34E55AC5-F921-4C10-A5E7-29E5E65B6696}" xr6:coauthVersionLast="41" xr6:coauthVersionMax="41" xr10:uidLastSave="{A1D81E30-07D7-4ABF-ABE3-4A15DC1336E4}"/>
  <bookViews>
    <workbookView xWindow="-120" yWindow="-120" windowWidth="57840" windowHeight="15840" activeTab="3" xr2:uid="{F70BA646-8173-4DD7-8A33-09967909DF0A}"/>
  </bookViews>
  <sheets>
    <sheet name="Macro Planning Jour" sheetId="1" r:id="rId1"/>
    <sheet name="Macro planning hebdo" sheetId="2" r:id="rId2"/>
    <sheet name="Suivi des interventions" sheetId="3" r:id="rId3"/>
    <sheet name="tableau de bord" sheetId="4" r:id="rId4"/>
    <sheet name="Synthèse" sheetId="5" r:id="rId5"/>
    <sheet name="Inventaire Déployés" sheetId="6" r:id="rId6"/>
    <sheet name="Extract Logistique" sheetId="7" r:id="rId7"/>
    <sheet name="Base Client" sheetId="8" r:id="rId8"/>
    <sheet name="settings" sheetId="9" r:id="rId9"/>
  </sheets>
  <externalReferences>
    <externalReference r:id="rId10"/>
  </externalReferences>
  <definedNames>
    <definedName name="_xlchart.v5.0" hidden="1">[1]Settings!$AA$17:$AB$17</definedName>
    <definedName name="_xlchart.v5.1" hidden="1">[1]Settings!$AA$18:$AB$30</definedName>
    <definedName name="_xlchart.v5.2" hidden="1">[1]Settings!$AC$17</definedName>
    <definedName name="_xlchart.v5.3" hidden="1">[1]Settings!$AC$18:$AC$30</definedName>
    <definedName name="_xlchart.v5.4" hidden="1">[1]Settings!$AA$17:$AB$17</definedName>
    <definedName name="_xlchart.v5.5" hidden="1">[1]Settings!$AA$18:$AB$30</definedName>
    <definedName name="_xlchart.v5.6" hidden="1">[1]Settings!$AC$17</definedName>
    <definedName name="_xlchart.v5.7" hidden="1">[1]Settings!$AC$18:$AC$30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Y113" i="9" l="1"/>
  <c r="X113" i="9"/>
  <c r="Y112" i="9"/>
  <c r="X112" i="9"/>
  <c r="Y111" i="9"/>
  <c r="X111" i="9"/>
  <c r="Y110" i="9"/>
  <c r="X110" i="9"/>
  <c r="Y109" i="9"/>
  <c r="X109" i="9"/>
  <c r="Y108" i="9"/>
  <c r="X108" i="9"/>
  <c r="Y107" i="9"/>
  <c r="X107" i="9"/>
  <c r="Y106" i="9"/>
  <c r="X106" i="9"/>
  <c r="Y105" i="9"/>
  <c r="X105" i="9"/>
  <c r="Y104" i="9"/>
  <c r="X104" i="9"/>
  <c r="Y103" i="9"/>
  <c r="X103" i="9"/>
  <c r="Y102" i="9"/>
  <c r="X102" i="9"/>
  <c r="Y101" i="9"/>
  <c r="X101" i="9"/>
  <c r="Y100" i="9"/>
  <c r="X100" i="9"/>
  <c r="Y99" i="9"/>
  <c r="X99" i="9"/>
  <c r="Y98" i="9"/>
  <c r="X98" i="9"/>
  <c r="Y97" i="9"/>
  <c r="X97" i="9"/>
  <c r="Y96" i="9"/>
  <c r="X96" i="9"/>
  <c r="Y95" i="9"/>
  <c r="X95" i="9"/>
  <c r="Y94" i="9"/>
  <c r="X94" i="9"/>
  <c r="Y93" i="9"/>
  <c r="X93" i="9"/>
  <c r="Y92" i="9"/>
  <c r="X92" i="9"/>
  <c r="Y91" i="9"/>
  <c r="X91" i="9"/>
  <c r="Y90" i="9"/>
  <c r="X90" i="9"/>
  <c r="Y89" i="9"/>
  <c r="X89" i="9"/>
  <c r="Y88" i="9"/>
  <c r="X88" i="9"/>
  <c r="Y87" i="9"/>
  <c r="X87" i="9"/>
  <c r="Y86" i="9"/>
  <c r="X86" i="9"/>
  <c r="Y85" i="9"/>
  <c r="X85" i="9"/>
  <c r="Y84" i="9"/>
  <c r="X84" i="9"/>
  <c r="Y83" i="9"/>
  <c r="X83" i="9"/>
  <c r="Y82" i="9"/>
  <c r="X82" i="9"/>
  <c r="Y81" i="9"/>
  <c r="X81" i="9"/>
  <c r="Y80" i="9"/>
  <c r="AC29" i="9" s="1"/>
  <c r="X80" i="9"/>
  <c r="Y79" i="9"/>
  <c r="X79" i="9"/>
  <c r="Y78" i="9"/>
  <c r="X78" i="9"/>
  <c r="Y77" i="9"/>
  <c r="X77" i="9"/>
  <c r="Y76" i="9"/>
  <c r="X76" i="9"/>
  <c r="Y75" i="9"/>
  <c r="X75" i="9"/>
  <c r="Y74" i="9"/>
  <c r="X74" i="9"/>
  <c r="Y73" i="9"/>
  <c r="X73" i="9"/>
  <c r="Y72" i="9"/>
  <c r="X72" i="9"/>
  <c r="Y71" i="9"/>
  <c r="X71" i="9"/>
  <c r="Y70" i="9"/>
  <c r="X70" i="9"/>
  <c r="Y69" i="9"/>
  <c r="X69" i="9"/>
  <c r="Y68" i="9"/>
  <c r="X68" i="9"/>
  <c r="Y67" i="9"/>
  <c r="X67" i="9"/>
  <c r="Y66" i="9"/>
  <c r="X66" i="9"/>
  <c r="Y65" i="9"/>
  <c r="X65" i="9"/>
  <c r="Y64" i="9"/>
  <c r="X64" i="9"/>
  <c r="Y63" i="9"/>
  <c r="X63" i="9"/>
  <c r="Y62" i="9"/>
  <c r="X62" i="9"/>
  <c r="Y61" i="9"/>
  <c r="X61" i="9"/>
  <c r="Y60" i="9"/>
  <c r="X60" i="9"/>
  <c r="Y59" i="9"/>
  <c r="X59" i="9"/>
  <c r="Y58" i="9"/>
  <c r="X58" i="9"/>
  <c r="Y57" i="9"/>
  <c r="X57" i="9"/>
  <c r="Y56" i="9"/>
  <c r="X56" i="9"/>
  <c r="Y55" i="9"/>
  <c r="X55" i="9"/>
  <c r="Y54" i="9"/>
  <c r="X54" i="9"/>
  <c r="Y53" i="9"/>
  <c r="X53" i="9"/>
  <c r="Y52" i="9"/>
  <c r="AC21" i="9" s="1"/>
  <c r="X52" i="9"/>
  <c r="Y51" i="9"/>
  <c r="X51" i="9"/>
  <c r="Y50" i="9"/>
  <c r="X50" i="9"/>
  <c r="Y49" i="9"/>
  <c r="X49" i="9"/>
  <c r="Y48" i="9"/>
  <c r="X48" i="9"/>
  <c r="Y47" i="9"/>
  <c r="X47" i="9"/>
  <c r="Y46" i="9"/>
  <c r="X46" i="9"/>
  <c r="Y45" i="9"/>
  <c r="X45" i="9"/>
  <c r="Y44" i="9"/>
  <c r="X44" i="9"/>
  <c r="Y43" i="9"/>
  <c r="X43" i="9"/>
  <c r="Y42" i="9"/>
  <c r="X42" i="9"/>
  <c r="Y41" i="9"/>
  <c r="X41" i="9"/>
  <c r="Y40" i="9"/>
  <c r="X40" i="9"/>
  <c r="Y39" i="9"/>
  <c r="X39" i="9"/>
  <c r="Y38" i="9"/>
  <c r="X38" i="9"/>
  <c r="Y37" i="9"/>
  <c r="X37" i="9"/>
  <c r="Y36" i="9"/>
  <c r="X36" i="9"/>
  <c r="Y35" i="9"/>
  <c r="X35" i="9"/>
  <c r="Y34" i="9"/>
  <c r="X34" i="9"/>
  <c r="Y33" i="9"/>
  <c r="X33" i="9"/>
  <c r="Y32" i="9"/>
  <c r="X32" i="9"/>
  <c r="Y31" i="9"/>
  <c r="X31" i="9"/>
  <c r="AC30" i="9"/>
  <c r="Y30" i="9"/>
  <c r="X30" i="9"/>
  <c r="Y29" i="9"/>
  <c r="X29" i="9"/>
  <c r="AC28" i="9"/>
  <c r="Y28" i="9"/>
  <c r="X28" i="9"/>
  <c r="AC27" i="9"/>
  <c r="Y27" i="9"/>
  <c r="X27" i="9"/>
  <c r="AC26" i="9"/>
  <c r="Y26" i="9"/>
  <c r="X26" i="9"/>
  <c r="Y25" i="9"/>
  <c r="X25" i="9"/>
  <c r="AC24" i="9"/>
  <c r="Y24" i="9"/>
  <c r="X24" i="9"/>
  <c r="AC23" i="9"/>
  <c r="Y23" i="9"/>
  <c r="X23" i="9"/>
  <c r="AC22" i="9"/>
  <c r="Y22" i="9"/>
  <c r="X22" i="9"/>
  <c r="Y21" i="9"/>
  <c r="X21" i="9"/>
  <c r="Y20" i="9"/>
  <c r="X20" i="9"/>
  <c r="Y19" i="9"/>
  <c r="X19" i="9"/>
  <c r="Y18" i="9"/>
  <c r="X18" i="9"/>
  <c r="S10" i="9"/>
  <c r="R10" i="9"/>
  <c r="Q10" i="9"/>
  <c r="U10" i="9" s="1"/>
  <c r="P10" i="9"/>
  <c r="T10" i="9" s="1"/>
  <c r="O10" i="9"/>
  <c r="J10" i="9" a="1"/>
  <c r="J10" i="9" s="1"/>
  <c r="T9" i="9"/>
  <c r="S9" i="9"/>
  <c r="R9" i="9"/>
  <c r="Q9" i="9"/>
  <c r="U9" i="9" s="1"/>
  <c r="P9" i="9"/>
  <c r="O9" i="9"/>
  <c r="J9" i="9" a="1"/>
  <c r="J9" i="9" s="1"/>
  <c r="S8" i="9"/>
  <c r="R8" i="9"/>
  <c r="Q8" i="9"/>
  <c r="U8" i="9" s="1"/>
  <c r="P8" i="9"/>
  <c r="T8" i="9" s="1"/>
  <c r="O8" i="9"/>
  <c r="S7" i="9"/>
  <c r="R7" i="9"/>
  <c r="Q7" i="9"/>
  <c r="U7" i="9" s="1"/>
  <c r="P7" i="9"/>
  <c r="T7" i="9" s="1"/>
  <c r="O7" i="9"/>
  <c r="S6" i="9"/>
  <c r="R6" i="9"/>
  <c r="Q6" i="9"/>
  <c r="U6" i="9" s="1"/>
  <c r="P6" i="9"/>
  <c r="T6" i="9" s="1"/>
  <c r="O6" i="9"/>
  <c r="S5" i="9"/>
  <c r="R5" i="9"/>
  <c r="Q5" i="9"/>
  <c r="U5" i="9" s="1"/>
  <c r="P5" i="9"/>
  <c r="T5" i="9" s="1"/>
  <c r="O5" i="9"/>
  <c r="S4" i="9"/>
  <c r="R4" i="9"/>
  <c r="Q4" i="9"/>
  <c r="U4" i="9" s="1"/>
  <c r="P4" i="9"/>
  <c r="T4" i="9" s="1"/>
  <c r="O4" i="9"/>
  <c r="AX6" i="8"/>
  <c r="AR6" i="8"/>
  <c r="AP6" i="8"/>
  <c r="AO6" i="8"/>
  <c r="AM6" i="8"/>
  <c r="AK6" i="8"/>
  <c r="AJ6" i="8"/>
  <c r="AH6" i="8"/>
  <c r="AZ6" i="8" s="1"/>
  <c r="AD6" i="8"/>
  <c r="AC6" i="8"/>
  <c r="AE6" i="8" s="1"/>
  <c r="AF6" i="8" s="1"/>
  <c r="AY6" i="8" s="1"/>
  <c r="AB6" i="8"/>
  <c r="AZ5" i="8"/>
  <c r="AR5" i="8"/>
  <c r="AP5" i="8"/>
  <c r="AO5" i="8"/>
  <c r="AM5" i="8"/>
  <c r="AK5" i="8"/>
  <c r="AJ5" i="8"/>
  <c r="AH5" i="8"/>
  <c r="AB5" i="8"/>
  <c r="AA5" i="8"/>
  <c r="AX5" i="8" s="1"/>
  <c r="N4" i="6"/>
  <c r="N5" i="6"/>
  <c r="C4" i="6"/>
  <c r="C5" i="6"/>
  <c r="C6" i="6"/>
  <c r="C7" i="6"/>
  <c r="C8" i="6"/>
  <c r="C9" i="6"/>
  <c r="C10" i="6"/>
  <c r="C11" i="6"/>
  <c r="C12" i="6"/>
  <c r="C13" i="6"/>
  <c r="C14" i="6"/>
  <c r="C15" i="6"/>
  <c r="C16" i="6"/>
  <c r="C17" i="6"/>
  <c r="C18" i="6"/>
  <c r="C19" i="6"/>
  <c r="C20" i="6"/>
  <c r="C21" i="6"/>
  <c r="C22" i="6"/>
  <c r="C23" i="6"/>
  <c r="C24" i="6"/>
  <c r="C25" i="6"/>
  <c r="C26" i="6"/>
  <c r="C27" i="6"/>
  <c r="C28" i="6"/>
  <c r="C29" i="6"/>
  <c r="C30" i="6"/>
  <c r="C31" i="6"/>
  <c r="C32" i="6"/>
  <c r="C33" i="6"/>
  <c r="C34" i="6"/>
  <c r="C35" i="6"/>
  <c r="C36" i="6"/>
  <c r="C37" i="6"/>
  <c r="C38" i="6"/>
  <c r="C39" i="6"/>
  <c r="C40" i="6"/>
  <c r="C41" i="6"/>
  <c r="C42" i="6"/>
  <c r="C43" i="6"/>
  <c r="C44" i="6"/>
  <c r="C45" i="6"/>
  <c r="C46" i="6"/>
  <c r="C47" i="6"/>
  <c r="C48" i="6"/>
  <c r="C49" i="6"/>
  <c r="C50" i="6"/>
  <c r="C51" i="6"/>
  <c r="C52" i="6"/>
  <c r="C53" i="6"/>
  <c r="C54" i="6"/>
  <c r="C55" i="6"/>
  <c r="C56" i="6"/>
  <c r="C57" i="6"/>
  <c r="C58" i="6"/>
  <c r="C59" i="6"/>
  <c r="C60" i="6"/>
  <c r="C61" i="6"/>
  <c r="C62" i="6"/>
  <c r="C63" i="6"/>
  <c r="C64" i="6"/>
  <c r="C65" i="6"/>
  <c r="C66" i="6"/>
  <c r="C67" i="6"/>
  <c r="C68" i="6"/>
  <c r="C69" i="6"/>
  <c r="C70" i="6"/>
  <c r="C71" i="6"/>
  <c r="C72" i="6"/>
  <c r="C73" i="6"/>
  <c r="C74" i="6"/>
  <c r="C75" i="6"/>
  <c r="C76" i="6"/>
  <c r="C77" i="6"/>
  <c r="C78" i="6"/>
  <c r="C79" i="6"/>
  <c r="C80" i="6"/>
  <c r="C81" i="6"/>
  <c r="C82" i="6"/>
  <c r="C83" i="6"/>
  <c r="C84" i="6"/>
  <c r="C85" i="6"/>
  <c r="C86" i="6"/>
  <c r="C87" i="6"/>
  <c r="C88" i="6"/>
  <c r="C89" i="6"/>
  <c r="C90" i="6"/>
  <c r="C91" i="6"/>
  <c r="C92" i="6"/>
  <c r="C93" i="6"/>
  <c r="C94" i="6"/>
  <c r="C95" i="6"/>
  <c r="C96" i="6"/>
  <c r="C97" i="6"/>
  <c r="C98" i="6"/>
  <c r="C99" i="6"/>
  <c r="C100" i="6"/>
  <c r="C101" i="6"/>
  <c r="C102" i="6"/>
  <c r="C103" i="6"/>
  <c r="C104" i="6"/>
  <c r="C105" i="6"/>
  <c r="C106" i="6"/>
  <c r="C107" i="6"/>
  <c r="C108" i="6"/>
  <c r="C109" i="6"/>
  <c r="C110" i="6"/>
  <c r="C111" i="6"/>
  <c r="C112" i="6"/>
  <c r="C113" i="6"/>
  <c r="C114" i="6"/>
  <c r="C115" i="6"/>
  <c r="C116" i="6"/>
  <c r="C117" i="6"/>
  <c r="C118" i="6"/>
  <c r="C119" i="6"/>
  <c r="C120" i="6"/>
  <c r="C121" i="6"/>
  <c r="C122" i="6"/>
  <c r="C123" i="6"/>
  <c r="C124" i="6"/>
  <c r="C125" i="6"/>
  <c r="C126" i="6"/>
  <c r="C127" i="6"/>
  <c r="C128" i="6"/>
  <c r="C129" i="6"/>
  <c r="C130" i="6"/>
  <c r="C131" i="6"/>
  <c r="C132" i="6"/>
  <c r="C133" i="6"/>
  <c r="C134" i="6"/>
  <c r="C135" i="6"/>
  <c r="C136" i="6"/>
  <c r="C137" i="6"/>
  <c r="C138" i="6"/>
  <c r="C139" i="6"/>
  <c r="C140" i="6"/>
  <c r="C141" i="6"/>
  <c r="C142" i="6"/>
  <c r="C143" i="6"/>
  <c r="C144" i="6"/>
  <c r="C145" i="6"/>
  <c r="C146" i="6"/>
  <c r="C147" i="6"/>
  <c r="C148" i="6"/>
  <c r="C149" i="6"/>
  <c r="C150" i="6"/>
  <c r="C151" i="6"/>
  <c r="C152" i="6"/>
  <c r="C153" i="6"/>
  <c r="C154" i="6"/>
  <c r="C155" i="6"/>
  <c r="C156" i="6"/>
  <c r="C157" i="6"/>
  <c r="C158" i="6"/>
  <c r="C159" i="6"/>
  <c r="C160" i="6"/>
  <c r="C161" i="6"/>
  <c r="C162" i="6"/>
  <c r="C163" i="6"/>
  <c r="C164" i="6"/>
  <c r="C165" i="6"/>
  <c r="C166" i="6"/>
  <c r="C167" i="6"/>
  <c r="C168" i="6"/>
  <c r="C169" i="6"/>
  <c r="C170" i="6"/>
  <c r="C171" i="6"/>
  <c r="C172" i="6"/>
  <c r="C173" i="6"/>
  <c r="C174" i="6"/>
  <c r="C175" i="6"/>
  <c r="C176" i="6"/>
  <c r="C177" i="6"/>
  <c r="C178" i="6"/>
  <c r="C179" i="6"/>
  <c r="C180" i="6"/>
  <c r="C181" i="6"/>
  <c r="C182" i="6"/>
  <c r="C183" i="6"/>
  <c r="C184" i="6"/>
  <c r="C185" i="6"/>
  <c r="C186" i="6"/>
  <c r="C187" i="6"/>
  <c r="C188" i="6"/>
  <c r="C189" i="6"/>
  <c r="C190" i="6"/>
  <c r="C191" i="6"/>
  <c r="C192" i="6"/>
  <c r="C193" i="6"/>
  <c r="C194" i="6"/>
  <c r="C195" i="6"/>
  <c r="C196" i="6"/>
  <c r="C197" i="6"/>
  <c r="C198" i="6"/>
  <c r="C199" i="6"/>
  <c r="C200" i="6"/>
  <c r="C201" i="6"/>
  <c r="C202" i="6"/>
  <c r="C203" i="6"/>
  <c r="C204" i="6"/>
  <c r="C205" i="6"/>
  <c r="C206" i="6"/>
  <c r="C207" i="6"/>
  <c r="C208" i="6"/>
  <c r="C209" i="6"/>
  <c r="C210" i="6"/>
  <c r="C211" i="6"/>
  <c r="C212" i="6"/>
  <c r="C213" i="6"/>
  <c r="C214" i="6"/>
  <c r="C215" i="6"/>
  <c r="C216" i="6"/>
  <c r="C217" i="6"/>
  <c r="C218" i="6"/>
  <c r="C219" i="6"/>
  <c r="C220" i="6"/>
  <c r="C221" i="6"/>
  <c r="C222" i="6"/>
  <c r="C223" i="6"/>
  <c r="C224" i="6"/>
  <c r="C225" i="6"/>
  <c r="C226" i="6"/>
  <c r="C227" i="6"/>
  <c r="C228" i="6"/>
  <c r="C229" i="6"/>
  <c r="C230" i="6"/>
  <c r="C231" i="6"/>
  <c r="C232" i="6"/>
  <c r="C233" i="6"/>
  <c r="C234" i="6"/>
  <c r="C235" i="6"/>
  <c r="C236" i="6"/>
  <c r="C237" i="6"/>
  <c r="C238" i="6"/>
  <c r="C239" i="6"/>
  <c r="C240" i="6"/>
  <c r="C241" i="6"/>
  <c r="C242" i="6"/>
  <c r="C243" i="6"/>
  <c r="C244" i="6"/>
  <c r="C245" i="6"/>
  <c r="C246" i="6"/>
  <c r="C247" i="6"/>
  <c r="C248" i="6"/>
  <c r="C249" i="6"/>
  <c r="C250" i="6"/>
  <c r="C251" i="6"/>
  <c r="C252" i="6"/>
  <c r="C253" i="6"/>
  <c r="C254" i="6"/>
  <c r="C255" i="6"/>
  <c r="C256" i="6"/>
  <c r="C257" i="6"/>
  <c r="C258" i="6"/>
  <c r="C259" i="6"/>
  <c r="C260" i="6"/>
  <c r="C261" i="6"/>
  <c r="C262" i="6"/>
  <c r="C263" i="6"/>
  <c r="C264" i="6"/>
  <c r="C265" i="6"/>
  <c r="C266" i="6"/>
  <c r="C267" i="6"/>
  <c r="C268" i="6"/>
  <c r="C269" i="6"/>
  <c r="C270" i="6"/>
  <c r="C271" i="6"/>
  <c r="C272" i="6"/>
  <c r="C273" i="6"/>
  <c r="C274" i="6"/>
  <c r="C275" i="6"/>
  <c r="C276" i="6"/>
  <c r="C277" i="6"/>
  <c r="C278" i="6"/>
  <c r="C279" i="6"/>
  <c r="C280" i="6"/>
  <c r="C281" i="6"/>
  <c r="C282" i="6"/>
  <c r="C283" i="6"/>
  <c r="C284" i="6"/>
  <c r="C285" i="6"/>
  <c r="C286" i="6"/>
  <c r="C287" i="6"/>
  <c r="C288" i="6"/>
  <c r="C289" i="6"/>
  <c r="C290" i="6"/>
  <c r="C291" i="6"/>
  <c r="C292" i="6"/>
  <c r="C293" i="6"/>
  <c r="C294" i="6"/>
  <c r="C295" i="6"/>
  <c r="C296" i="6"/>
  <c r="C297" i="6"/>
  <c r="C298" i="6"/>
  <c r="C299" i="6"/>
  <c r="C300" i="6"/>
  <c r="C301" i="6"/>
  <c r="C302" i="6"/>
  <c r="C303" i="6"/>
  <c r="C304" i="6"/>
  <c r="C305" i="6"/>
  <c r="C306" i="6"/>
  <c r="C307" i="6"/>
  <c r="C308" i="6"/>
  <c r="C309" i="6"/>
  <c r="C310" i="6"/>
  <c r="C311" i="6"/>
  <c r="C312" i="6"/>
  <c r="C313" i="6"/>
  <c r="C314" i="6"/>
  <c r="C315" i="6"/>
  <c r="C316" i="6"/>
  <c r="C317" i="6"/>
  <c r="C318" i="6"/>
  <c r="C319" i="6"/>
  <c r="C320" i="6"/>
  <c r="C321" i="6"/>
  <c r="C322" i="6"/>
  <c r="C323" i="6"/>
  <c r="C324" i="6"/>
  <c r="C325" i="6"/>
  <c r="C326" i="6"/>
  <c r="C327" i="6"/>
  <c r="C328" i="6"/>
  <c r="C329" i="6"/>
  <c r="C330" i="6"/>
  <c r="C331" i="6"/>
  <c r="C332" i="6"/>
  <c r="C333" i="6"/>
  <c r="C334" i="6"/>
  <c r="C335" i="6"/>
  <c r="C336" i="6"/>
  <c r="C337" i="6"/>
  <c r="C338" i="6"/>
  <c r="C339" i="6"/>
  <c r="C340" i="6"/>
  <c r="C341" i="6"/>
  <c r="C342" i="6"/>
  <c r="C343" i="6"/>
  <c r="C344" i="6"/>
  <c r="C345" i="6"/>
  <c r="C346" i="6"/>
  <c r="C347" i="6"/>
  <c r="C348" i="6"/>
  <c r="C349" i="6"/>
  <c r="C350" i="6"/>
  <c r="C351" i="6"/>
  <c r="C352" i="6"/>
  <c r="C353" i="6"/>
  <c r="C354" i="6"/>
  <c r="C355" i="6"/>
  <c r="C356" i="6"/>
  <c r="C357" i="6"/>
  <c r="C358" i="6"/>
  <c r="C359" i="6"/>
  <c r="C360" i="6"/>
  <c r="C361" i="6"/>
  <c r="C362" i="6"/>
  <c r="C363" i="6"/>
  <c r="C364" i="6"/>
  <c r="C365" i="6"/>
  <c r="C366" i="6"/>
  <c r="C367" i="6"/>
  <c r="C368" i="6"/>
  <c r="C369" i="6"/>
  <c r="C370" i="6"/>
  <c r="C371" i="6"/>
  <c r="C372" i="6"/>
  <c r="C373" i="6"/>
  <c r="C374" i="6"/>
  <c r="C375" i="6"/>
  <c r="C376" i="6"/>
  <c r="C377" i="6"/>
  <c r="C378" i="6"/>
  <c r="C379" i="6"/>
  <c r="C380" i="6"/>
  <c r="C381" i="6"/>
  <c r="C382" i="6"/>
  <c r="C383" i="6"/>
  <c r="C384" i="6"/>
  <c r="C385" i="6"/>
  <c r="C386" i="6"/>
  <c r="C387" i="6"/>
  <c r="C388" i="6"/>
  <c r="C389" i="6"/>
  <c r="C390" i="6"/>
  <c r="C391" i="6"/>
  <c r="C392" i="6"/>
  <c r="C393" i="6"/>
  <c r="C394" i="6"/>
  <c r="C395" i="6"/>
  <c r="C396" i="6"/>
  <c r="C397" i="6"/>
  <c r="C398" i="6"/>
  <c r="C399" i="6"/>
  <c r="C400" i="6"/>
  <c r="C401" i="6"/>
  <c r="C402" i="6"/>
  <c r="C403" i="6"/>
  <c r="C404" i="6"/>
  <c r="C405" i="6"/>
  <c r="C406" i="6"/>
  <c r="C407" i="6"/>
  <c r="C408" i="6"/>
  <c r="C409" i="6"/>
  <c r="C410" i="6"/>
  <c r="C411" i="6"/>
  <c r="C412" i="6"/>
  <c r="C413" i="6"/>
  <c r="C414" i="6"/>
  <c r="C415" i="6"/>
  <c r="C416" i="6"/>
  <c r="C417" i="6"/>
  <c r="C418" i="6"/>
  <c r="C419" i="6"/>
  <c r="C420" i="6"/>
  <c r="C421" i="6"/>
  <c r="C422" i="6"/>
  <c r="C423" i="6"/>
  <c r="C424" i="6"/>
  <c r="C425" i="6"/>
  <c r="C426" i="6"/>
  <c r="C427" i="6"/>
  <c r="C428" i="6"/>
  <c r="C429" i="6"/>
  <c r="C430" i="6"/>
  <c r="C431" i="6"/>
  <c r="C432" i="6"/>
  <c r="C433" i="6"/>
  <c r="C434" i="6"/>
  <c r="C435" i="6"/>
  <c r="C436" i="6"/>
  <c r="C437" i="6"/>
  <c r="C438" i="6"/>
  <c r="C439" i="6"/>
  <c r="C440" i="6"/>
  <c r="C441" i="6"/>
  <c r="C442" i="6"/>
  <c r="C443" i="6"/>
  <c r="C444" i="6"/>
  <c r="C445" i="6"/>
  <c r="C446" i="6"/>
  <c r="C447" i="6"/>
  <c r="C448" i="6"/>
  <c r="C449" i="6"/>
  <c r="C450" i="6"/>
  <c r="C451" i="6"/>
  <c r="C452" i="6"/>
  <c r="C453" i="6"/>
  <c r="C454" i="6"/>
  <c r="C455" i="6"/>
  <c r="C456" i="6"/>
  <c r="C457" i="6"/>
  <c r="C458" i="6"/>
  <c r="C459" i="6"/>
  <c r="C460" i="6"/>
  <c r="C461" i="6"/>
  <c r="C462" i="6"/>
  <c r="C463" i="6"/>
  <c r="C464" i="6"/>
  <c r="C465" i="6"/>
  <c r="C466" i="6"/>
  <c r="C467" i="6"/>
  <c r="C468" i="6"/>
  <c r="C469" i="6"/>
  <c r="C470" i="6"/>
  <c r="C471" i="6"/>
  <c r="C472" i="6"/>
  <c r="C473" i="6"/>
  <c r="C474" i="6"/>
  <c r="C475" i="6"/>
  <c r="C476" i="6"/>
  <c r="C477" i="6"/>
  <c r="C478" i="6"/>
  <c r="C479" i="6"/>
  <c r="C480" i="6"/>
  <c r="C481" i="6"/>
  <c r="C482" i="6"/>
  <c r="C483" i="6"/>
  <c r="C484" i="6"/>
  <c r="C485" i="6"/>
  <c r="C486" i="6"/>
  <c r="C487" i="6"/>
  <c r="C488" i="6"/>
  <c r="C489" i="6"/>
  <c r="C490" i="6"/>
  <c r="C491" i="6"/>
  <c r="C492" i="6"/>
  <c r="C493" i="6"/>
  <c r="C494" i="6"/>
  <c r="C495" i="6"/>
  <c r="C496" i="6"/>
  <c r="C497" i="6"/>
  <c r="C498" i="6"/>
  <c r="C499" i="6"/>
  <c r="C500" i="6"/>
  <c r="C501" i="6"/>
  <c r="C502" i="6"/>
  <c r="C503" i="6"/>
  <c r="C504" i="6"/>
  <c r="C505" i="6"/>
  <c r="C506" i="6"/>
  <c r="C507" i="6"/>
  <c r="C508" i="6"/>
  <c r="C509" i="6"/>
  <c r="C510" i="6"/>
  <c r="C511" i="6"/>
  <c r="C512" i="6"/>
  <c r="C513" i="6"/>
  <c r="C514" i="6"/>
  <c r="C515" i="6"/>
  <c r="C516" i="6"/>
  <c r="C517" i="6"/>
  <c r="C518" i="6"/>
  <c r="C519" i="6"/>
  <c r="C520" i="6"/>
  <c r="C521" i="6"/>
  <c r="C522" i="6"/>
  <c r="C523" i="6"/>
  <c r="C524" i="6"/>
  <c r="C525" i="6"/>
  <c r="C526" i="6"/>
  <c r="C527" i="6"/>
  <c r="C528" i="6"/>
  <c r="C529" i="6"/>
  <c r="C530" i="6"/>
  <c r="C531" i="6"/>
  <c r="C532" i="6"/>
  <c r="C533" i="6"/>
  <c r="C534" i="6"/>
  <c r="C535" i="6"/>
  <c r="C536" i="6"/>
  <c r="C537" i="6"/>
  <c r="C538" i="6"/>
  <c r="C539" i="6"/>
  <c r="C540" i="6"/>
  <c r="C541" i="6"/>
  <c r="C542" i="6"/>
  <c r="C543" i="6"/>
  <c r="C544" i="6"/>
  <c r="C545" i="6"/>
  <c r="C546" i="6"/>
  <c r="C547" i="6"/>
  <c r="C548" i="6"/>
  <c r="C549" i="6"/>
  <c r="C550" i="6"/>
  <c r="C551" i="6"/>
  <c r="C552" i="6"/>
  <c r="C553" i="6"/>
  <c r="C554" i="6"/>
  <c r="C555" i="6"/>
  <c r="C556" i="6"/>
  <c r="C557" i="6"/>
  <c r="C558" i="6"/>
  <c r="C559" i="6"/>
  <c r="C560" i="6"/>
  <c r="C561" i="6"/>
  <c r="C562" i="6"/>
  <c r="C563" i="6"/>
  <c r="C564" i="6"/>
  <c r="C565" i="6"/>
  <c r="C566" i="6"/>
  <c r="C567" i="6"/>
  <c r="C568" i="6"/>
  <c r="C569" i="6"/>
  <c r="C570" i="6"/>
  <c r="C571" i="6"/>
  <c r="C572" i="6"/>
  <c r="C573" i="6"/>
  <c r="C574" i="6"/>
  <c r="C575" i="6"/>
  <c r="C576" i="6"/>
  <c r="C577" i="6"/>
  <c r="C578" i="6"/>
  <c r="C579" i="6"/>
  <c r="C580" i="6"/>
  <c r="C581" i="6"/>
  <c r="C582" i="6"/>
  <c r="C583" i="6"/>
  <c r="C584" i="6"/>
  <c r="C585" i="6"/>
  <c r="C586" i="6"/>
  <c r="C587" i="6"/>
  <c r="C588" i="6"/>
  <c r="C589" i="6"/>
  <c r="C590" i="6"/>
  <c r="C591" i="6"/>
  <c r="C592" i="6"/>
  <c r="C593" i="6"/>
  <c r="C594" i="6"/>
  <c r="C595" i="6"/>
  <c r="C596" i="6"/>
  <c r="C597" i="6"/>
  <c r="C598" i="6"/>
  <c r="C599" i="6"/>
  <c r="C600" i="6"/>
  <c r="C601" i="6"/>
  <c r="C602" i="6"/>
  <c r="C603" i="6"/>
  <c r="C604" i="6"/>
  <c r="C605" i="6"/>
  <c r="C606" i="6"/>
  <c r="C607" i="6"/>
  <c r="C608" i="6"/>
  <c r="C609" i="6"/>
  <c r="C610" i="6"/>
  <c r="C611" i="6"/>
  <c r="C612" i="6"/>
  <c r="C613" i="6"/>
  <c r="C614" i="6"/>
  <c r="C615" i="6"/>
  <c r="C616" i="6"/>
  <c r="C617" i="6"/>
  <c r="C618" i="6"/>
  <c r="C619" i="6"/>
  <c r="C620" i="6"/>
  <c r="C621" i="6"/>
  <c r="C622" i="6"/>
  <c r="C623" i="6"/>
  <c r="C624" i="6"/>
  <c r="C625" i="6"/>
  <c r="C626" i="6"/>
  <c r="C627" i="6"/>
  <c r="C628" i="6"/>
  <c r="C629" i="6"/>
  <c r="C630" i="6"/>
  <c r="C631" i="6"/>
  <c r="C632" i="6"/>
  <c r="C633" i="6"/>
  <c r="C634" i="6"/>
  <c r="C635" i="6"/>
  <c r="C636" i="6"/>
  <c r="C637" i="6"/>
  <c r="C638" i="6"/>
  <c r="C639" i="6"/>
  <c r="C640" i="6"/>
  <c r="C641" i="6"/>
  <c r="C642" i="6"/>
  <c r="C643" i="6"/>
  <c r="C644" i="6"/>
  <c r="C645" i="6"/>
  <c r="C646" i="6"/>
  <c r="C647" i="6"/>
  <c r="C648" i="6"/>
  <c r="C649" i="6"/>
  <c r="C650" i="6"/>
  <c r="C651" i="6"/>
  <c r="C652" i="6"/>
  <c r="C653" i="6"/>
  <c r="C654" i="6"/>
  <c r="C655" i="6"/>
  <c r="C656" i="6"/>
  <c r="C657" i="6"/>
  <c r="C658" i="6"/>
  <c r="C659" i="6"/>
  <c r="C660" i="6"/>
  <c r="C661" i="6"/>
  <c r="C662" i="6"/>
  <c r="C663" i="6"/>
  <c r="C664" i="6"/>
  <c r="C665" i="6"/>
  <c r="C666" i="6"/>
  <c r="C667" i="6"/>
  <c r="C668" i="6"/>
  <c r="C669" i="6"/>
  <c r="C670" i="6"/>
  <c r="C671" i="6"/>
  <c r="C672" i="6"/>
  <c r="C673" i="6"/>
  <c r="C674" i="6"/>
  <c r="C675" i="6"/>
  <c r="C676" i="6"/>
  <c r="C677" i="6"/>
  <c r="C678" i="6"/>
  <c r="C679" i="6"/>
  <c r="C680" i="6"/>
  <c r="C681" i="6"/>
  <c r="C682" i="6"/>
  <c r="C683" i="6"/>
  <c r="C684" i="6"/>
  <c r="C685" i="6"/>
  <c r="C686" i="6"/>
  <c r="C687" i="6"/>
  <c r="C688" i="6"/>
  <c r="C689" i="6"/>
  <c r="C690" i="6"/>
  <c r="C691" i="6"/>
  <c r="C692" i="6"/>
  <c r="C693" i="6"/>
  <c r="C694" i="6"/>
  <c r="C695" i="6"/>
  <c r="C696" i="6"/>
  <c r="C697" i="6"/>
  <c r="C698" i="6"/>
  <c r="C699" i="6"/>
  <c r="C700" i="6"/>
  <c r="C701" i="6"/>
  <c r="C702" i="6"/>
  <c r="C703" i="6"/>
  <c r="C704" i="6"/>
  <c r="C705" i="6"/>
  <c r="C706" i="6"/>
  <c r="C707" i="6"/>
  <c r="C708" i="6"/>
  <c r="C709" i="6"/>
  <c r="C710" i="6"/>
  <c r="C711" i="6"/>
  <c r="C712" i="6"/>
  <c r="C713" i="6"/>
  <c r="C714" i="6"/>
  <c r="C715" i="6"/>
  <c r="C716" i="6"/>
  <c r="C717" i="6"/>
  <c r="C718" i="6"/>
  <c r="C719" i="6"/>
  <c r="C720" i="6"/>
  <c r="C721" i="6"/>
  <c r="C722" i="6"/>
  <c r="C723" i="6"/>
  <c r="C724" i="6"/>
  <c r="C725" i="6"/>
  <c r="C726" i="6"/>
  <c r="C727" i="6"/>
  <c r="C728" i="6"/>
  <c r="C729" i="6"/>
  <c r="C730" i="6"/>
  <c r="C731" i="6"/>
  <c r="C732" i="6"/>
  <c r="C733" i="6"/>
  <c r="C734" i="6"/>
  <c r="C735" i="6"/>
  <c r="C736" i="6"/>
  <c r="C737" i="6"/>
  <c r="C738" i="6"/>
  <c r="C739" i="6"/>
  <c r="C740" i="6"/>
  <c r="C741" i="6"/>
  <c r="C742" i="6"/>
  <c r="C743" i="6"/>
  <c r="C744" i="6"/>
  <c r="C745" i="6"/>
  <c r="C746" i="6"/>
  <c r="C747" i="6"/>
  <c r="C748" i="6"/>
  <c r="C749" i="6"/>
  <c r="C750" i="6"/>
  <c r="C751" i="6"/>
  <c r="C752" i="6"/>
  <c r="C753" i="6"/>
  <c r="C754" i="6"/>
  <c r="C755" i="6"/>
  <c r="C756" i="6"/>
  <c r="C757" i="6"/>
  <c r="C758" i="6"/>
  <c r="C759" i="6"/>
  <c r="C760" i="6"/>
  <c r="C761" i="6"/>
  <c r="C762" i="6"/>
  <c r="C763" i="6"/>
  <c r="C764" i="6"/>
  <c r="C765" i="6"/>
  <c r="C766" i="6"/>
  <c r="C767" i="6"/>
  <c r="C768" i="6"/>
  <c r="C769" i="6"/>
  <c r="C770" i="6"/>
  <c r="C771" i="6"/>
  <c r="C772" i="6"/>
  <c r="C773" i="6"/>
  <c r="C774" i="6"/>
  <c r="C775" i="6"/>
  <c r="C776" i="6"/>
  <c r="C777" i="6"/>
  <c r="C778" i="6"/>
  <c r="C779" i="6"/>
  <c r="C780" i="6"/>
  <c r="C781" i="6"/>
  <c r="C782" i="6"/>
  <c r="C783" i="6"/>
  <c r="C784" i="6"/>
  <c r="C785" i="6"/>
  <c r="C786" i="6"/>
  <c r="C787" i="6"/>
  <c r="C788" i="6"/>
  <c r="C789" i="6"/>
  <c r="C790" i="6"/>
  <c r="C791" i="6"/>
  <c r="C792" i="6"/>
  <c r="C793" i="6"/>
  <c r="C794" i="6"/>
  <c r="C795" i="6"/>
  <c r="C796" i="6"/>
  <c r="C797" i="6"/>
  <c r="C798" i="6"/>
  <c r="C799" i="6"/>
  <c r="C800" i="6"/>
  <c r="C801" i="6"/>
  <c r="C802" i="6"/>
  <c r="C803" i="6"/>
  <c r="C804" i="6"/>
  <c r="C805" i="6"/>
  <c r="C806" i="6"/>
  <c r="C807" i="6"/>
  <c r="C808" i="6"/>
  <c r="C809" i="6"/>
  <c r="C810" i="6"/>
  <c r="C811" i="6"/>
  <c r="C812" i="6"/>
  <c r="C813" i="6"/>
  <c r="C814" i="6"/>
  <c r="C815" i="6"/>
  <c r="C816" i="6"/>
  <c r="C817" i="6"/>
  <c r="C818" i="6"/>
  <c r="C819" i="6"/>
  <c r="C820" i="6"/>
  <c r="C821" i="6"/>
  <c r="C822" i="6"/>
  <c r="C823" i="6"/>
  <c r="C824" i="6"/>
  <c r="C825" i="6"/>
  <c r="C826" i="6"/>
  <c r="C827" i="6"/>
  <c r="C828" i="6"/>
  <c r="C829" i="6"/>
  <c r="C830" i="6"/>
  <c r="C831" i="6"/>
  <c r="C832" i="6"/>
  <c r="C833" i="6"/>
  <c r="C834" i="6"/>
  <c r="C835" i="6"/>
  <c r="C836" i="6"/>
  <c r="C837" i="6"/>
  <c r="C838" i="6"/>
  <c r="C839" i="6"/>
  <c r="C840" i="6"/>
  <c r="C841" i="6"/>
  <c r="C842" i="6"/>
  <c r="C843" i="6"/>
  <c r="C844" i="6"/>
  <c r="C845" i="6"/>
  <c r="C846" i="6"/>
  <c r="C847" i="6"/>
  <c r="C848" i="6"/>
  <c r="C849" i="6"/>
  <c r="C850" i="6"/>
  <c r="C851" i="6"/>
  <c r="C852" i="6"/>
  <c r="C853" i="6"/>
  <c r="C854" i="6"/>
  <c r="C855" i="6"/>
  <c r="C856" i="6"/>
  <c r="C857" i="6"/>
  <c r="C858" i="6"/>
  <c r="C859" i="6"/>
  <c r="C860" i="6"/>
  <c r="C861" i="6"/>
  <c r="C862" i="6"/>
  <c r="C863" i="6"/>
  <c r="C864" i="6"/>
  <c r="C865" i="6"/>
  <c r="C866" i="6"/>
  <c r="C867" i="6"/>
  <c r="C868" i="6"/>
  <c r="C869" i="6"/>
  <c r="C870" i="6"/>
  <c r="C871" i="6"/>
  <c r="C872" i="6"/>
  <c r="C873" i="6"/>
  <c r="C874" i="6"/>
  <c r="C875" i="6"/>
  <c r="C876" i="6"/>
  <c r="C877" i="6"/>
  <c r="C878" i="6"/>
  <c r="C879" i="6"/>
  <c r="C880" i="6"/>
  <c r="C881" i="6"/>
  <c r="C882" i="6"/>
  <c r="C883" i="6"/>
  <c r="C884" i="6"/>
  <c r="C885" i="6"/>
  <c r="C886" i="6"/>
  <c r="C887" i="6"/>
  <c r="C888" i="6"/>
  <c r="C889" i="6"/>
  <c r="C890" i="6"/>
  <c r="C891" i="6"/>
  <c r="C892" i="6"/>
  <c r="C893" i="6"/>
  <c r="C894" i="6"/>
  <c r="C895" i="6"/>
  <c r="C896" i="6"/>
  <c r="C897" i="6"/>
  <c r="C898" i="6"/>
  <c r="C899" i="6"/>
  <c r="C900" i="6"/>
  <c r="C901" i="6"/>
  <c r="C902" i="6"/>
  <c r="C903" i="6"/>
  <c r="C904" i="6"/>
  <c r="C905" i="6"/>
  <c r="C906" i="6"/>
  <c r="C907" i="6"/>
  <c r="C908" i="6"/>
  <c r="C909" i="6"/>
  <c r="C910" i="6"/>
  <c r="C911" i="6"/>
  <c r="C912" i="6"/>
  <c r="C913" i="6"/>
  <c r="C914" i="6"/>
  <c r="C915" i="6"/>
  <c r="C916" i="6"/>
  <c r="C917" i="6"/>
  <c r="C918" i="6"/>
  <c r="C919" i="6"/>
  <c r="C920" i="6"/>
  <c r="C921" i="6"/>
  <c r="C922" i="6"/>
  <c r="C923" i="6"/>
  <c r="C924" i="6"/>
  <c r="C925" i="6"/>
  <c r="C926" i="6"/>
  <c r="C927" i="6"/>
  <c r="C928" i="6"/>
  <c r="C929" i="6"/>
  <c r="C930" i="6"/>
  <c r="C931" i="6"/>
  <c r="C932" i="6"/>
  <c r="C933" i="6"/>
  <c r="C934" i="6"/>
  <c r="C935" i="6"/>
  <c r="C936" i="6"/>
  <c r="AC25" i="9" l="1"/>
  <c r="AC18" i="9"/>
  <c r="AC20" i="9"/>
  <c r="AC19" i="9"/>
  <c r="AC5" i="8"/>
  <c r="N6" i="6"/>
  <c r="AE5" i="8" l="1"/>
  <c r="AF5" i="8" s="1"/>
  <c r="AY5" i="8" s="1"/>
  <c r="AD5" i="8"/>
</calcChain>
</file>

<file path=xl/sharedStrings.xml><?xml version="1.0" encoding="utf-8"?>
<sst xmlns="http://schemas.openxmlformats.org/spreadsheetml/2006/main" count="7484" uniqueCount="2804">
  <si>
    <t>Call &amp; IT</t>
  </si>
  <si>
    <t>IDENTIFIANT</t>
  </si>
  <si>
    <t>Vague DEC</t>
  </si>
  <si>
    <t>Date cessation d'activité</t>
  </si>
  <si>
    <t>Libellé DR</t>
  </si>
  <si>
    <t>Libellé DEC</t>
  </si>
  <si>
    <t>Libellé UC</t>
  </si>
  <si>
    <t>NOM</t>
  </si>
  <si>
    <t>ADRESSE</t>
  </si>
  <si>
    <t>CP</t>
  </si>
  <si>
    <t>Dpt</t>
  </si>
  <si>
    <t>VILLE</t>
  </si>
  <si>
    <t>PHASE</t>
  </si>
  <si>
    <t>PERSONNE</t>
  </si>
  <si>
    <t>Tête d'UC</t>
  </si>
  <si>
    <t>Jours Ouverture agence</t>
  </si>
  <si>
    <t>Horaires ouverture agence</t>
  </si>
  <si>
    <t>N° Téléphone</t>
  </si>
  <si>
    <t>CONTACT AGENCE</t>
  </si>
  <si>
    <t>TEL CONTACT</t>
  </si>
  <si>
    <t>GDM</t>
  </si>
  <si>
    <t>TEL GDM</t>
  </si>
  <si>
    <t>Total
Exprimé en minutes</t>
  </si>
  <si>
    <t>Total exprimé en Heures</t>
  </si>
  <si>
    <t>Heure (Décimale)</t>
  </si>
  <si>
    <t>1/2 Journées</t>
  </si>
  <si>
    <t>Partenaire</t>
  </si>
  <si>
    <t>Ref.Partenaire</t>
  </si>
  <si>
    <t>Titre</t>
  </si>
  <si>
    <t>Nom de la société</t>
  </si>
  <si>
    <t>Profession</t>
  </si>
  <si>
    <t>Anniversaire</t>
  </si>
  <si>
    <t>Adresse2</t>
  </si>
  <si>
    <t>Notes Adresse</t>
  </si>
  <si>
    <t>Code postal</t>
  </si>
  <si>
    <t>Ville3</t>
  </si>
  <si>
    <t>Pays</t>
  </si>
  <si>
    <t>Téléphone</t>
  </si>
  <si>
    <t>Fax</t>
  </si>
  <si>
    <t>Téléphone professionnel</t>
  </si>
  <si>
    <t>Téléphone Portable</t>
  </si>
  <si>
    <t>E-mail 1</t>
  </si>
  <si>
    <t xml:space="preserve">E-mail 2 </t>
  </si>
  <si>
    <t>Remarques</t>
  </si>
  <si>
    <t>Nombre d'interventions</t>
  </si>
  <si>
    <t>Ref partenaire</t>
  </si>
  <si>
    <t xml:space="preserve">Date et horaire spécifiques </t>
  </si>
  <si>
    <t>Durée d'intervention</t>
  </si>
  <si>
    <t>VAGUE 2</t>
  </si>
  <si>
    <t>OOOOOFF</t>
  </si>
  <si>
    <t>Ile de France</t>
  </si>
  <si>
    <t>FR - France</t>
  </si>
  <si>
    <t>OUI</t>
  </si>
  <si>
    <t>3h30</t>
  </si>
  <si>
    <t>VAGUE 1</t>
  </si>
  <si>
    <t>Nord</t>
  </si>
  <si>
    <t>Bretagne</t>
  </si>
  <si>
    <t>Rhône Alpes</t>
  </si>
  <si>
    <t>Est</t>
  </si>
  <si>
    <t>Sud Ouest</t>
  </si>
  <si>
    <t>Méditerranée</t>
  </si>
  <si>
    <t>Info bidon</t>
  </si>
  <si>
    <t>Titre bidon</t>
  </si>
  <si>
    <t>info bidon</t>
  </si>
  <si>
    <t>Libellé Région</t>
  </si>
  <si>
    <t>Libellé Département</t>
  </si>
  <si>
    <t>Libellé Canton</t>
  </si>
  <si>
    <t>Device 1</t>
  </si>
  <si>
    <t>Device 2</t>
  </si>
  <si>
    <t>Agence centrale</t>
  </si>
  <si>
    <t>Superviseur</t>
  </si>
  <si>
    <t>US</t>
  </si>
  <si>
    <t>3h31</t>
  </si>
  <si>
    <t>Nombre réel device 1
(*2)</t>
  </si>
  <si>
    <t>Nombre device 2</t>
  </si>
  <si>
    <t>Macro planning /Jour</t>
  </si>
  <si>
    <t>Mois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</si>
  <si>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</si>
  <si>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</si>
  <si>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</si>
  <si>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</si>
  <si>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</si>
  <si>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</si>
  <si>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</si>
  <si>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</si>
  <si>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</si>
  <si>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</si>
  <si>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</si>
  <si>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</si>
  <si>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Semaine</t>
  </si>
  <si>
    <t>Jour</t>
  </si>
  <si>
    <t>Mardi</t>
  </si>
  <si>
    <t>Mercredi</t>
  </si>
  <si>
    <t>Jeudi</t>
  </si>
  <si>
    <t>Vendredi</t>
  </si>
  <si>
    <t>Samedi</t>
  </si>
  <si>
    <t>Lundi</t>
  </si>
  <si>
    <t>Date</t>
  </si>
  <si>
    <t>Créneau</t>
  </si>
  <si>
    <t>AM</t>
  </si>
  <si>
    <t>PM</t>
  </si>
  <si>
    <t>Agences /demi-journée</t>
  </si>
  <si>
    <t>SG</t>
  </si>
  <si>
    <t>Agences/Semaine</t>
  </si>
  <si>
    <t>1/2J</t>
  </si>
  <si>
    <t>Adresse Complète</t>
  </si>
  <si>
    <t>Superviseurs</t>
  </si>
  <si>
    <t>ID</t>
  </si>
  <si>
    <t>Vague</t>
  </si>
  <si>
    <t>Running Order</t>
  </si>
  <si>
    <t>JO</t>
  </si>
  <si>
    <t>Statut</t>
  </si>
  <si>
    <t>Sem</t>
  </si>
  <si>
    <t>Date de début</t>
  </si>
  <si>
    <t>Date de Fin</t>
  </si>
  <si>
    <t>Écrans</t>
  </si>
  <si>
    <t>Multi</t>
  </si>
  <si>
    <t>Inters</t>
  </si>
  <si>
    <t>Colonne1</t>
  </si>
  <si>
    <t>Colonne2</t>
  </si>
  <si>
    <t>Colonne3</t>
  </si>
  <si>
    <t>Colonne4</t>
  </si>
  <si>
    <t>Colonne5</t>
  </si>
  <si>
    <t>Colonne6</t>
  </si>
  <si>
    <t>Colonne7</t>
  </si>
  <si>
    <t>Colonne8</t>
  </si>
  <si>
    <t>Colonne9</t>
  </si>
  <si>
    <t>Colonne10</t>
  </si>
  <si>
    <t>Colonne11</t>
  </si>
  <si>
    <t>Colonne12</t>
  </si>
  <si>
    <t>Colonne13</t>
  </si>
  <si>
    <t>Colonne14</t>
  </si>
  <si>
    <t>Colonne15</t>
  </si>
  <si>
    <t>Colonne16</t>
  </si>
  <si>
    <t>Colonne17</t>
  </si>
  <si>
    <t>Colonne18</t>
  </si>
  <si>
    <t>Colonne19</t>
  </si>
  <si>
    <t>Colonne20</t>
  </si>
  <si>
    <t>Colonne21</t>
  </si>
  <si>
    <t>Colonne22</t>
  </si>
  <si>
    <t>Colonne23</t>
  </si>
  <si>
    <t>Colonne24</t>
  </si>
  <si>
    <t>Colonne25</t>
  </si>
  <si>
    <t>Colonne26</t>
  </si>
  <si>
    <t>Colonne27</t>
  </si>
  <si>
    <t>Colonne28</t>
  </si>
  <si>
    <t>Colonne29</t>
  </si>
  <si>
    <t>Colonne30</t>
  </si>
  <si>
    <t>Colonne31</t>
  </si>
  <si>
    <t>Colonne32</t>
  </si>
  <si>
    <t>Colonne33</t>
  </si>
  <si>
    <t>Colonne34</t>
  </si>
  <si>
    <t>Colonne35</t>
  </si>
  <si>
    <t>Colonne36</t>
  </si>
  <si>
    <t>Colonne37</t>
  </si>
  <si>
    <t>Colonne38</t>
  </si>
  <si>
    <t>Colonne39</t>
  </si>
  <si>
    <t>Colonne40</t>
  </si>
  <si>
    <t>Colonne41</t>
  </si>
  <si>
    <t>Colonne42</t>
  </si>
  <si>
    <t>Colonne43</t>
  </si>
  <si>
    <t>Colonne44</t>
  </si>
  <si>
    <t>Colonne45</t>
  </si>
  <si>
    <t>Colonne46</t>
  </si>
  <si>
    <t>Colonne47</t>
  </si>
  <si>
    <t>Colonne48</t>
  </si>
  <si>
    <t>Colonne49</t>
  </si>
  <si>
    <t>Colonne50</t>
  </si>
  <si>
    <t>Colonne51</t>
  </si>
  <si>
    <t>Colonne52</t>
  </si>
  <si>
    <t>Colonne53</t>
  </si>
  <si>
    <t>Colonne54</t>
  </si>
  <si>
    <t>Colonne55</t>
  </si>
  <si>
    <t>Colonne56</t>
  </si>
  <si>
    <t>Colonne57</t>
  </si>
  <si>
    <t>Colonne58</t>
  </si>
  <si>
    <t>Colonne59</t>
  </si>
  <si>
    <t>Colonne60</t>
  </si>
  <si>
    <t>Colonne61</t>
  </si>
  <si>
    <t>Colonne62</t>
  </si>
  <si>
    <t>Colonne63</t>
  </si>
  <si>
    <t>Colonne64</t>
  </si>
  <si>
    <t>Colonne65</t>
  </si>
  <si>
    <t>Colonne66</t>
  </si>
  <si>
    <t>Colonne67</t>
  </si>
  <si>
    <t>Colonne68</t>
  </si>
  <si>
    <t>Colonne69</t>
  </si>
  <si>
    <t>Colonne70</t>
  </si>
  <si>
    <t>Colonne71</t>
  </si>
  <si>
    <t>Colonne72</t>
  </si>
  <si>
    <t>Colonne73</t>
  </si>
  <si>
    <t>Colonne74</t>
  </si>
  <si>
    <t>Colonne75</t>
  </si>
  <si>
    <t>Colonne76</t>
  </si>
  <si>
    <t>Colonne77</t>
  </si>
  <si>
    <t>Colonne78</t>
  </si>
  <si>
    <t>Colonne79</t>
  </si>
  <si>
    <t>Colonne80</t>
  </si>
  <si>
    <t>Colonne81</t>
  </si>
  <si>
    <t>Colonne82</t>
  </si>
  <si>
    <t>Colonne83</t>
  </si>
  <si>
    <t>Colonne84</t>
  </si>
  <si>
    <t>Colonne85</t>
  </si>
  <si>
    <t>Colonne86</t>
  </si>
  <si>
    <t>Colonne87</t>
  </si>
  <si>
    <t>Colonne88</t>
  </si>
  <si>
    <t>Colonne89</t>
  </si>
  <si>
    <t>Colonne90</t>
  </si>
  <si>
    <t>Colonne91</t>
  </si>
  <si>
    <t>Colonne92</t>
  </si>
  <si>
    <t>Colonne93</t>
  </si>
  <si>
    <t>Colonne94</t>
  </si>
  <si>
    <t>Colonne95</t>
  </si>
  <si>
    <t>Colonne96</t>
  </si>
  <si>
    <t>Colonne97</t>
  </si>
  <si>
    <t>Colonne98</t>
  </si>
  <si>
    <t>Colonne99</t>
  </si>
  <si>
    <t>Colonne100</t>
  </si>
  <si>
    <t>Colonne101</t>
  </si>
  <si>
    <t>Colonne102</t>
  </si>
  <si>
    <t>Colonne103</t>
  </si>
  <si>
    <t>Colonne104</t>
  </si>
  <si>
    <t>Colonne105</t>
  </si>
  <si>
    <t>Colonne106</t>
  </si>
  <si>
    <t>Colonne107</t>
  </si>
  <si>
    <t>Colonne108</t>
  </si>
  <si>
    <t>Colonne109</t>
  </si>
  <si>
    <t>Colonne110</t>
  </si>
  <si>
    <t>Colonne111</t>
  </si>
  <si>
    <t>Colonne112</t>
  </si>
  <si>
    <t>Colonne113</t>
  </si>
  <si>
    <t>Colonne114</t>
  </si>
  <si>
    <t>Colonne115</t>
  </si>
  <si>
    <t>Colonne116</t>
  </si>
  <si>
    <t>Colonne117</t>
  </si>
  <si>
    <t>Colonne118</t>
  </si>
  <si>
    <t>Colonne119</t>
  </si>
  <si>
    <t>Colonne120</t>
  </si>
  <si>
    <t>Colonne121</t>
  </si>
  <si>
    <t>Colonne122</t>
  </si>
  <si>
    <t>Colonne123</t>
  </si>
  <si>
    <t>Colonne124</t>
  </si>
  <si>
    <t>Colonne125</t>
  </si>
  <si>
    <t>Colonne126</t>
  </si>
  <si>
    <t>Colonne127</t>
  </si>
  <si>
    <t>Colonne128</t>
  </si>
  <si>
    <t>Colonne129</t>
  </si>
  <si>
    <t>Colonne130</t>
  </si>
  <si>
    <t>Colonne131</t>
  </si>
  <si>
    <t>Colonne132</t>
  </si>
  <si>
    <t>Colonne133</t>
  </si>
  <si>
    <t>Colonne134</t>
  </si>
  <si>
    <t>Colonne135</t>
  </si>
  <si>
    <t>Colonne136</t>
  </si>
  <si>
    <t>Colonne137</t>
  </si>
  <si>
    <t>Colonne138</t>
  </si>
  <si>
    <t>Colonne139</t>
  </si>
  <si>
    <t>Colonne140</t>
  </si>
  <si>
    <t>Colonne141</t>
  </si>
  <si>
    <t>Colonne142</t>
  </si>
  <si>
    <t>Colonne143</t>
  </si>
  <si>
    <t>Colonne144</t>
  </si>
  <si>
    <t>Colonne145</t>
  </si>
  <si>
    <t>Colonne146</t>
  </si>
  <si>
    <t>Colonne147</t>
  </si>
  <si>
    <t>Colonne148</t>
  </si>
  <si>
    <t>Colonne149</t>
  </si>
  <si>
    <t>Colonne150</t>
  </si>
  <si>
    <t>Colonne151</t>
  </si>
  <si>
    <t>Colonne152</t>
  </si>
  <si>
    <t>Colonne153</t>
  </si>
  <si>
    <t>Colonne154</t>
  </si>
  <si>
    <t>Colonne155</t>
  </si>
  <si>
    <t>Colonne156</t>
  </si>
  <si>
    <t>Colonne157</t>
  </si>
  <si>
    <t>Colonne158</t>
  </si>
  <si>
    <t>Colonne159</t>
  </si>
  <si>
    <t>Colonne160</t>
  </si>
  <si>
    <t>Colonne161</t>
  </si>
  <si>
    <t>Colonne162</t>
  </si>
  <si>
    <t>Colonne163</t>
  </si>
  <si>
    <t>Colonne164</t>
  </si>
  <si>
    <t>Colonne165</t>
  </si>
  <si>
    <t>Colonne166</t>
  </si>
  <si>
    <t>Colonne167</t>
  </si>
  <si>
    <t>Colonne168</t>
  </si>
  <si>
    <t>Colonne169</t>
  </si>
  <si>
    <t>Colonne170</t>
  </si>
  <si>
    <t>Colonne171</t>
  </si>
  <si>
    <t>Colonne172</t>
  </si>
  <si>
    <t>Colonne173</t>
  </si>
  <si>
    <t>Colonne174</t>
  </si>
  <si>
    <t>Colonne175</t>
  </si>
  <si>
    <t>Colonne176</t>
  </si>
  <si>
    <t>Colonne177</t>
  </si>
  <si>
    <t>Colonne178</t>
  </si>
  <si>
    <t>Colonne179</t>
  </si>
  <si>
    <t>Colonne180</t>
  </si>
  <si>
    <t>Colonne181</t>
  </si>
  <si>
    <t>Colonne182</t>
  </si>
  <si>
    <t>Colonne183</t>
  </si>
  <si>
    <t>Colonne184</t>
  </si>
  <si>
    <t>Colonne185</t>
  </si>
  <si>
    <t>Colonne186</t>
  </si>
  <si>
    <t>Colonne187</t>
  </si>
  <si>
    <t>Colonne188</t>
  </si>
  <si>
    <t>Colonne189</t>
  </si>
  <si>
    <t>Colonne190</t>
  </si>
  <si>
    <t>Colonne191</t>
  </si>
  <si>
    <t>Colonne192</t>
  </si>
  <si>
    <t>Colonne193</t>
  </si>
  <si>
    <t>Colonne194</t>
  </si>
  <si>
    <t>Colonne195</t>
  </si>
  <si>
    <t>Colonne196</t>
  </si>
  <si>
    <t>Colonne197</t>
  </si>
  <si>
    <t>Colonne198</t>
  </si>
  <si>
    <t>Colonne199</t>
  </si>
  <si>
    <t>Colonne200</t>
  </si>
  <si>
    <t>Colonne201</t>
  </si>
  <si>
    <t>Colonne202</t>
  </si>
  <si>
    <t>Colonne203</t>
  </si>
  <si>
    <t>Colonne204</t>
  </si>
  <si>
    <t>Colonne205</t>
  </si>
  <si>
    <t>Colonne206</t>
  </si>
  <si>
    <t>Colonne207</t>
  </si>
  <si>
    <t>Colonne208</t>
  </si>
  <si>
    <t>Colonne209</t>
  </si>
  <si>
    <t>Colonne210</t>
  </si>
  <si>
    <t>Colonne211</t>
  </si>
  <si>
    <t>Colonne212</t>
  </si>
  <si>
    <t>Colonne213</t>
  </si>
  <si>
    <t>Colonne214</t>
  </si>
  <si>
    <t>Colonne215</t>
  </si>
  <si>
    <t>Colonne216</t>
  </si>
  <si>
    <t>Colonne217</t>
  </si>
  <si>
    <t>Colonne218</t>
  </si>
  <si>
    <t>Colonne219</t>
  </si>
  <si>
    <t>Colonne220</t>
  </si>
  <si>
    <t>Colonne221</t>
  </si>
  <si>
    <t>Colonne222</t>
  </si>
  <si>
    <t>Colonne223</t>
  </si>
  <si>
    <t>Colonne224</t>
  </si>
  <si>
    <t>Colonne225</t>
  </si>
  <si>
    <t>Colonne226</t>
  </si>
  <si>
    <t>Colonne227</t>
  </si>
  <si>
    <t>Colonne228</t>
  </si>
  <si>
    <t>Colonne229</t>
  </si>
  <si>
    <t>Colonne230</t>
  </si>
  <si>
    <t>Colonne231</t>
  </si>
  <si>
    <t>Colonne232</t>
  </si>
  <si>
    <t>Colonne233</t>
  </si>
  <si>
    <t>Colonne234</t>
  </si>
  <si>
    <t>Colonne235</t>
  </si>
  <si>
    <t>Colonne236</t>
  </si>
  <si>
    <t>Colonne237</t>
  </si>
  <si>
    <t>Colonne238</t>
  </si>
  <si>
    <t>Colonne239</t>
  </si>
  <si>
    <t>Colonne240</t>
  </si>
  <si>
    <t>Colonne241</t>
  </si>
  <si>
    <t>Colonne242</t>
  </si>
  <si>
    <t>Colonne243</t>
  </si>
  <si>
    <t>Colonne244</t>
  </si>
  <si>
    <t>Colonne245</t>
  </si>
  <si>
    <t>Colonne246</t>
  </si>
  <si>
    <t>Colonne247</t>
  </si>
  <si>
    <t>Colonne248</t>
  </si>
  <si>
    <t>Colonne249</t>
  </si>
  <si>
    <t>Colonne250</t>
  </si>
  <si>
    <t>Colonne251</t>
  </si>
  <si>
    <t>Colonne252</t>
  </si>
  <si>
    <t>Colonne253</t>
  </si>
  <si>
    <t>Colonne254</t>
  </si>
  <si>
    <t>Colonne255</t>
  </si>
  <si>
    <t>Colonne256</t>
  </si>
  <si>
    <t>Colonne257</t>
  </si>
  <si>
    <t>Colonne258</t>
  </si>
  <si>
    <t>Colonne259</t>
  </si>
  <si>
    <t>Colonne260</t>
  </si>
  <si>
    <t>Colonne261</t>
  </si>
  <si>
    <t>Colonne262</t>
  </si>
  <si>
    <t>Colonne263</t>
  </si>
  <si>
    <t>Colonne264</t>
  </si>
  <si>
    <t>Colonne265</t>
  </si>
  <si>
    <t>Colonne266</t>
  </si>
  <si>
    <t>Colonne267</t>
  </si>
  <si>
    <t>Colonne268</t>
  </si>
  <si>
    <t>Colonne269</t>
  </si>
  <si>
    <t>Colonne270</t>
  </si>
  <si>
    <t>Colonne271</t>
  </si>
  <si>
    <t>Colonne272</t>
  </si>
  <si>
    <t>Colonne273</t>
  </si>
  <si>
    <t>Colonne274</t>
  </si>
  <si>
    <t>Colonne275</t>
  </si>
  <si>
    <t>Colonne276</t>
  </si>
  <si>
    <t>Colonne277</t>
  </si>
  <si>
    <t>Colonne278</t>
  </si>
  <si>
    <t>Colonne279</t>
  </si>
  <si>
    <t>Colonne280</t>
  </si>
  <si>
    <t>Colonne281</t>
  </si>
  <si>
    <t>Colonne282</t>
  </si>
  <si>
    <t>Colonne283</t>
  </si>
  <si>
    <t>Colonne284</t>
  </si>
  <si>
    <t>Colonne285</t>
  </si>
  <si>
    <t>Colonne286</t>
  </si>
  <si>
    <t>Colonne287</t>
  </si>
  <si>
    <t>Colonne288</t>
  </si>
  <si>
    <t>Colonne289</t>
  </si>
  <si>
    <t>Colonne290</t>
  </si>
  <si>
    <t>Colonne291</t>
  </si>
  <si>
    <t>Colonne292</t>
  </si>
  <si>
    <t>Colonne293</t>
  </si>
  <si>
    <t>Colonne294</t>
  </si>
  <si>
    <t>Colonne295</t>
  </si>
  <si>
    <t>Colonne296</t>
  </si>
  <si>
    <t>Colonne297</t>
  </si>
  <si>
    <t>Colonne298</t>
  </si>
  <si>
    <t>Colonne299</t>
  </si>
  <si>
    <t>Colonne300</t>
  </si>
  <si>
    <t>Colonne301</t>
  </si>
  <si>
    <t>Colonne302</t>
  </si>
  <si>
    <t>Colonne303</t>
  </si>
  <si>
    <t>Colonne304</t>
  </si>
  <si>
    <t>Colonne305</t>
  </si>
  <si>
    <t>Colonne306</t>
  </si>
  <si>
    <t>Colonne307</t>
  </si>
  <si>
    <t>Colonne308</t>
  </si>
  <si>
    <t>Colonne309</t>
  </si>
  <si>
    <t>Colonne310</t>
  </si>
  <si>
    <t>Colonne311</t>
  </si>
  <si>
    <t>Colonne312</t>
  </si>
  <si>
    <t>Colonne313</t>
  </si>
  <si>
    <t>Colonne314</t>
  </si>
  <si>
    <t>Colonne315</t>
  </si>
  <si>
    <t>Colonne316</t>
  </si>
  <si>
    <t>Colonne317</t>
  </si>
  <si>
    <t>Colonne318</t>
  </si>
  <si>
    <t>Colonne319</t>
  </si>
  <si>
    <t>Colonne320</t>
  </si>
  <si>
    <t>Colonne321</t>
  </si>
  <si>
    <t>Colonne322</t>
  </si>
  <si>
    <t>Colonne323</t>
  </si>
  <si>
    <t>Colonne324</t>
  </si>
  <si>
    <t>Colonne325</t>
  </si>
  <si>
    <t>Colonne326</t>
  </si>
  <si>
    <t>Colonne327</t>
  </si>
  <si>
    <t>Colonne328</t>
  </si>
  <si>
    <t>Colonne329</t>
  </si>
  <si>
    <t>Colonne330</t>
  </si>
  <si>
    <t>Colonne331</t>
  </si>
  <si>
    <t>Colonne332</t>
  </si>
  <si>
    <t>Colonne333</t>
  </si>
  <si>
    <t>Colonne334</t>
  </si>
  <si>
    <t>Colonne335</t>
  </si>
  <si>
    <t>Colonne336</t>
  </si>
  <si>
    <t>Colonne337</t>
  </si>
  <si>
    <t>Colonne338</t>
  </si>
  <si>
    <t>Colonne339</t>
  </si>
  <si>
    <t>Colonne340</t>
  </si>
  <si>
    <t>Colonne341</t>
  </si>
  <si>
    <t>Colonne342</t>
  </si>
  <si>
    <t>Colonne343</t>
  </si>
  <si>
    <t>Colonne344</t>
  </si>
  <si>
    <t>Colonne345</t>
  </si>
  <si>
    <t>Colonne346</t>
  </si>
  <si>
    <t>Colonne347</t>
  </si>
  <si>
    <t>Colonne348</t>
  </si>
  <si>
    <t>Colonne349</t>
  </si>
  <si>
    <t>Colonne350</t>
  </si>
  <si>
    <t>Colonne351</t>
  </si>
  <si>
    <t>Colonne352</t>
  </si>
  <si>
    <t>Colonne353</t>
  </si>
  <si>
    <t>Colonne354</t>
  </si>
  <si>
    <t>Colonne355</t>
  </si>
  <si>
    <t>Colonne356</t>
  </si>
  <si>
    <t>Colonne357</t>
  </si>
  <si>
    <t>Colonne358</t>
  </si>
  <si>
    <t>Colonne359</t>
  </si>
  <si>
    <t>Colonne360</t>
  </si>
  <si>
    <t>Colonne361</t>
  </si>
  <si>
    <t>Colonne362</t>
  </si>
  <si>
    <t>Colonne363</t>
  </si>
  <si>
    <t>Colonne364</t>
  </si>
  <si>
    <t>Colonne365</t>
  </si>
  <si>
    <t>Colonne366</t>
  </si>
  <si>
    <t>Colonne367</t>
  </si>
  <si>
    <t>Colonne368</t>
  </si>
  <si>
    <t>Colonne369</t>
  </si>
  <si>
    <t>Colonne370</t>
  </si>
  <si>
    <t>Colonne371</t>
  </si>
  <si>
    <t>Colonne372</t>
  </si>
  <si>
    <t>Colonne373</t>
  </si>
  <si>
    <t>Colonne374</t>
  </si>
  <si>
    <t>Colonne375</t>
  </si>
  <si>
    <t>Colonne376</t>
  </si>
  <si>
    <t>Colonne377</t>
  </si>
  <si>
    <t>Colonne378</t>
  </si>
  <si>
    <t>Colonne379</t>
  </si>
  <si>
    <t>Colonne380</t>
  </si>
  <si>
    <t>Colonne381</t>
  </si>
  <si>
    <t>Colonne382</t>
  </si>
  <si>
    <t>Colonne383</t>
  </si>
  <si>
    <t>Colonne384</t>
  </si>
  <si>
    <t>Colonne385</t>
  </si>
  <si>
    <t>Colonne386</t>
  </si>
  <si>
    <t>Colonne387</t>
  </si>
  <si>
    <t>Colonne388</t>
  </si>
  <si>
    <t>Colonne389</t>
  </si>
  <si>
    <t>Colonne390</t>
  </si>
  <si>
    <t>Colonne391</t>
  </si>
  <si>
    <t>Colonne392</t>
  </si>
  <si>
    <t>Colonne393</t>
  </si>
  <si>
    <t>Colonne394</t>
  </si>
  <si>
    <t>Colonne395</t>
  </si>
  <si>
    <t>Colonne396</t>
  </si>
  <si>
    <t>Colonne397</t>
  </si>
  <si>
    <t>Colonne398</t>
  </si>
  <si>
    <t>Colonne399</t>
  </si>
  <si>
    <t>Colonne400</t>
  </si>
  <si>
    <t>Colonne401</t>
  </si>
  <si>
    <t>Colonne402</t>
  </si>
  <si>
    <t>Colonne403</t>
  </si>
  <si>
    <t>Colonne404</t>
  </si>
  <si>
    <t>Colonne405</t>
  </si>
  <si>
    <t>Colonne406</t>
  </si>
  <si>
    <t>Colonne407</t>
  </si>
  <si>
    <t>Colonne408</t>
  </si>
  <si>
    <t>Colonne409</t>
  </si>
  <si>
    <t>Colonne410</t>
  </si>
  <si>
    <t>Colonne411</t>
  </si>
  <si>
    <t>Colonne412</t>
  </si>
  <si>
    <t>Colonne413</t>
  </si>
  <si>
    <t>Colonne414</t>
  </si>
  <si>
    <t>Colonne415</t>
  </si>
  <si>
    <t>Colonne416</t>
  </si>
  <si>
    <t>Colonne417</t>
  </si>
  <si>
    <t>Colonne418</t>
  </si>
  <si>
    <t>Colonne419</t>
  </si>
  <si>
    <t>Colonne420</t>
  </si>
  <si>
    <t>Colonne421</t>
  </si>
  <si>
    <t>Colonne422</t>
  </si>
  <si>
    <t>Colonne423</t>
  </si>
  <si>
    <t>Colonne424</t>
  </si>
  <si>
    <t>Colonne425</t>
  </si>
  <si>
    <t>Colonne426</t>
  </si>
  <si>
    <t>Colonne427</t>
  </si>
  <si>
    <t>Colonne428</t>
  </si>
  <si>
    <t>Colonne429</t>
  </si>
  <si>
    <t>Colonne430</t>
  </si>
  <si>
    <t>Colonne431</t>
  </si>
  <si>
    <t>Colonne432</t>
  </si>
  <si>
    <t>Colonne433</t>
  </si>
  <si>
    <t>Colonne434</t>
  </si>
  <si>
    <t>Colonne435</t>
  </si>
  <si>
    <t>Colonne436</t>
  </si>
  <si>
    <t>Colonne437</t>
  </si>
  <si>
    <t>Colonne438</t>
  </si>
  <si>
    <t>Colonne439</t>
  </si>
  <si>
    <t>Colonne440</t>
  </si>
  <si>
    <t>Colonne441</t>
  </si>
  <si>
    <t>Colonne442</t>
  </si>
  <si>
    <t>Colonne443</t>
  </si>
  <si>
    <t>Colonne444</t>
  </si>
  <si>
    <t>Colonne445</t>
  </si>
  <si>
    <t>Colonne446</t>
  </si>
  <si>
    <t>Colonne447</t>
  </si>
  <si>
    <t>Colonne448</t>
  </si>
  <si>
    <t>Colonne449</t>
  </si>
  <si>
    <t>Colonne450</t>
  </si>
  <si>
    <t>Colonne451</t>
  </si>
  <si>
    <t>Colonne452</t>
  </si>
  <si>
    <t>Colonne453</t>
  </si>
  <si>
    <t>Colonne454</t>
  </si>
  <si>
    <t>Colonne455</t>
  </si>
  <si>
    <t>Colonne456</t>
  </si>
  <si>
    <t>Colonne457</t>
  </si>
  <si>
    <t>Colonne458</t>
  </si>
  <si>
    <t>Colonne459</t>
  </si>
  <si>
    <t>Colonne460</t>
  </si>
  <si>
    <t>Colonne461</t>
  </si>
  <si>
    <t>Colonne462</t>
  </si>
  <si>
    <t>Colonne463</t>
  </si>
  <si>
    <t>Colonne464</t>
  </si>
  <si>
    <t>Colonne465</t>
  </si>
  <si>
    <t>Colonne466</t>
  </si>
  <si>
    <t>Colonne467</t>
  </si>
  <si>
    <t>Colonne468</t>
  </si>
  <si>
    <t>Colonne469</t>
  </si>
  <si>
    <t>Colonne470</t>
  </si>
  <si>
    <t>Colonne471</t>
  </si>
  <si>
    <t>Colonne472</t>
  </si>
  <si>
    <t>Colonne473</t>
  </si>
  <si>
    <t>Colonne474</t>
  </si>
  <si>
    <t>Colonne475</t>
  </si>
  <si>
    <t>Colonne476</t>
  </si>
  <si>
    <t>Colonne477</t>
  </si>
  <si>
    <t>Colonne478</t>
  </si>
  <si>
    <t>Colonne479</t>
  </si>
  <si>
    <t>Colonne480</t>
  </si>
  <si>
    <t>Colonne481</t>
  </si>
  <si>
    <t>Colonne482</t>
  </si>
  <si>
    <t>Colonne483</t>
  </si>
  <si>
    <t>Colonne484</t>
  </si>
  <si>
    <t>Colonne485</t>
  </si>
  <si>
    <t>Colonne486</t>
  </si>
  <si>
    <t>Colonne487</t>
  </si>
  <si>
    <t>Colonne488</t>
  </si>
  <si>
    <t>Colonne489</t>
  </si>
  <si>
    <t>Colonne490</t>
  </si>
  <si>
    <t>Colonne491</t>
  </si>
  <si>
    <t>Colonne492</t>
  </si>
  <si>
    <t>Colonne493</t>
  </si>
  <si>
    <t>Colonne494</t>
  </si>
  <si>
    <t>Colonne495</t>
  </si>
  <si>
    <t>Colonne496</t>
  </si>
  <si>
    <t>Colonne497</t>
  </si>
  <si>
    <t>Colonne498</t>
  </si>
  <si>
    <t>Colonne499</t>
  </si>
  <si>
    <t>Colonne500</t>
  </si>
  <si>
    <t>Colonne501</t>
  </si>
  <si>
    <t>Colonne502</t>
  </si>
  <si>
    <t>Colonne503</t>
  </si>
  <si>
    <t>Colonne504</t>
  </si>
  <si>
    <t>Colonne505</t>
  </si>
  <si>
    <t>Colonne506</t>
  </si>
  <si>
    <t>Colonne507</t>
  </si>
  <si>
    <t>Colonne508</t>
  </si>
  <si>
    <t>Colonne509</t>
  </si>
  <si>
    <t>Colonne510</t>
  </si>
  <si>
    <t>Colonne511</t>
  </si>
  <si>
    <t>Colonne512</t>
  </si>
  <si>
    <t>Colonne513</t>
  </si>
  <si>
    <t>Colonne514</t>
  </si>
  <si>
    <t>Colonne515</t>
  </si>
  <si>
    <t>Colonne516</t>
  </si>
  <si>
    <t>Colonne517</t>
  </si>
  <si>
    <t>Colonne518</t>
  </si>
  <si>
    <t>Colonne519</t>
  </si>
  <si>
    <t>Colonne520</t>
  </si>
  <si>
    <t>Colonne521</t>
  </si>
  <si>
    <t>Colonne522</t>
  </si>
  <si>
    <t>Colonne523</t>
  </si>
  <si>
    <t>Colonne524</t>
  </si>
  <si>
    <t>Colonne525</t>
  </si>
  <si>
    <t>Colonne526</t>
  </si>
  <si>
    <t>Colonne527</t>
  </si>
  <si>
    <t>Colonne528</t>
  </si>
  <si>
    <t>Colonne529</t>
  </si>
  <si>
    <t>Colonne530</t>
  </si>
  <si>
    <t>Colonne531</t>
  </si>
  <si>
    <t>Colonne532</t>
  </si>
  <si>
    <t>Colonne533</t>
  </si>
  <si>
    <t>Colonne534</t>
  </si>
  <si>
    <t>Colonne535</t>
  </si>
  <si>
    <t>Colonne536</t>
  </si>
  <si>
    <t>Colonne537</t>
  </si>
  <si>
    <t>Colonne538</t>
  </si>
  <si>
    <t>Colonne539</t>
  </si>
  <si>
    <t>Colonne540</t>
  </si>
  <si>
    <t>Colonne541</t>
  </si>
  <si>
    <t>Colonne542</t>
  </si>
  <si>
    <t>Colonne543</t>
  </si>
  <si>
    <t>Colonne544</t>
  </si>
  <si>
    <t>Colonne545</t>
  </si>
  <si>
    <t>Colonne546</t>
  </si>
  <si>
    <t>Colonne547</t>
  </si>
  <si>
    <t>Colonne548</t>
  </si>
  <si>
    <t>Colonne5372</t>
  </si>
  <si>
    <t>Colonne5383</t>
  </si>
  <si>
    <t>Colonne5394</t>
  </si>
  <si>
    <t>Colonne5405</t>
  </si>
  <si>
    <t>Colonne5416</t>
  </si>
  <si>
    <t>Colonne5427</t>
  </si>
  <si>
    <t>Colonne5438</t>
  </si>
  <si>
    <t>Colonne5449</t>
  </si>
  <si>
    <t>Colonne54510</t>
  </si>
  <si>
    <t>Colonne54611</t>
  </si>
  <si>
    <t>Colonne54712</t>
  </si>
  <si>
    <t>Colonne54813</t>
  </si>
  <si>
    <t>Colonne5373</t>
  </si>
  <si>
    <t>Colonne5384</t>
  </si>
  <si>
    <t>Colonne5395</t>
  </si>
  <si>
    <t>Colonne5406</t>
  </si>
  <si>
    <t>Colonne5417</t>
  </si>
  <si>
    <t>Colonne5428</t>
  </si>
  <si>
    <t>Colonne5439</t>
  </si>
  <si>
    <t>Colonne54410</t>
  </si>
  <si>
    <t>Colonne54511</t>
  </si>
  <si>
    <t>Colonne54612</t>
  </si>
  <si>
    <t>Colonne54713</t>
  </si>
  <si>
    <t>Colonne54814</t>
  </si>
  <si>
    <t>Colonne5374</t>
  </si>
  <si>
    <t>Colonne5385</t>
  </si>
  <si>
    <t>Colonne5396</t>
  </si>
  <si>
    <t>Colonne5407</t>
  </si>
  <si>
    <t>Colonne5418</t>
  </si>
  <si>
    <t>Colonne5429</t>
  </si>
  <si>
    <t>Colonne54310</t>
  </si>
  <si>
    <t>Colonne54411</t>
  </si>
  <si>
    <t>Colonne54512</t>
  </si>
  <si>
    <t>Colonne54613</t>
  </si>
  <si>
    <t>Colonne54714</t>
  </si>
  <si>
    <t>Colonne54815</t>
  </si>
  <si>
    <t>Colonne5375</t>
  </si>
  <si>
    <t>Colonne5386</t>
  </si>
  <si>
    <t>Colonne5397</t>
  </si>
  <si>
    <t>Colonne5408</t>
  </si>
  <si>
    <t>Colonne5419</t>
  </si>
  <si>
    <t>Colonne54210</t>
  </si>
  <si>
    <t>Colonne54311</t>
  </si>
  <si>
    <t>Colonne54412</t>
  </si>
  <si>
    <t>Colonne54513</t>
  </si>
  <si>
    <t>Colonne54614</t>
  </si>
  <si>
    <t>Colonne54715</t>
  </si>
  <si>
    <t>Colonne54816</t>
  </si>
  <si>
    <t>Colonne53752</t>
  </si>
  <si>
    <t>Colonne53863</t>
  </si>
  <si>
    <t>Colonne53974</t>
  </si>
  <si>
    <t>Colonne54085</t>
  </si>
  <si>
    <t>Colonne54196</t>
  </si>
  <si>
    <t>Colonne542107</t>
  </si>
  <si>
    <t>Colonne543118</t>
  </si>
  <si>
    <t>Colonne544129</t>
  </si>
  <si>
    <t>Colonne5451310</t>
  </si>
  <si>
    <t>Colonne5461411</t>
  </si>
  <si>
    <t>Colonne5471512</t>
  </si>
  <si>
    <t>Colonne5481613</t>
  </si>
  <si>
    <t>Colonne53753</t>
  </si>
  <si>
    <t>Colonne53864</t>
  </si>
  <si>
    <t>Colonne53975</t>
  </si>
  <si>
    <t>Colonne54086</t>
  </si>
  <si>
    <t>Colonne54197</t>
  </si>
  <si>
    <t>Colonne542108</t>
  </si>
  <si>
    <t>Colonne543119</t>
  </si>
  <si>
    <t>Colonne5441210</t>
  </si>
  <si>
    <t>Colonne5451311</t>
  </si>
  <si>
    <t>Colonne5461412</t>
  </si>
  <si>
    <t>Colonne5471513</t>
  </si>
  <si>
    <t>Colonne5481614</t>
  </si>
  <si>
    <t>Colonne53754</t>
  </si>
  <si>
    <t>Colonne53865</t>
  </si>
  <si>
    <t>Colonne53976</t>
  </si>
  <si>
    <t>Colonne54087</t>
  </si>
  <si>
    <t>Colonne54198</t>
  </si>
  <si>
    <t>Colonne542109</t>
  </si>
  <si>
    <t>OK</t>
  </si>
  <si>
    <t>Doublon</t>
  </si>
  <si>
    <t>À FAIRE</t>
  </si>
  <si>
    <t>Macro planning hebdo</t>
  </si>
  <si>
    <t>ALPHA</t>
  </si>
  <si>
    <t>PILOTE</t>
  </si>
  <si>
    <t>DÉPLOIEMENT</t>
  </si>
  <si>
    <t>VAGUE</t>
  </si>
  <si>
    <t>Date de début 
En déploiement</t>
  </si>
  <si>
    <t>Date de Fin
 En Déploiement</t>
  </si>
  <si>
    <t>S1</t>
  </si>
  <si>
    <t>S2</t>
  </si>
  <si>
    <t>S3</t>
  </si>
  <si>
    <t>S4</t>
  </si>
  <si>
    <t>S5</t>
  </si>
  <si>
    <t>S6</t>
  </si>
  <si>
    <t>S7</t>
  </si>
  <si>
    <t>S8</t>
  </si>
  <si>
    <t>S9</t>
  </si>
  <si>
    <t>S10</t>
  </si>
  <si>
    <t>S11</t>
  </si>
  <si>
    <t>S12</t>
  </si>
  <si>
    <t>S13</t>
  </si>
  <si>
    <t>S14</t>
  </si>
  <si>
    <t>S15</t>
  </si>
  <si>
    <t>S16</t>
  </si>
  <si>
    <t>S17</t>
  </si>
  <si>
    <t>S18</t>
  </si>
  <si>
    <t>S19</t>
  </si>
  <si>
    <t>S20</t>
  </si>
  <si>
    <t>S21</t>
  </si>
  <si>
    <t>S22</t>
  </si>
  <si>
    <t>S23</t>
  </si>
  <si>
    <t>S24</t>
  </si>
  <si>
    <t>S25</t>
  </si>
  <si>
    <t>S26</t>
  </si>
  <si>
    <t>S27</t>
  </si>
  <si>
    <t>S28</t>
  </si>
  <si>
    <t>S29</t>
  </si>
  <si>
    <t>S30</t>
  </si>
  <si>
    <t>S31</t>
  </si>
  <si>
    <t>S32</t>
  </si>
  <si>
    <t>S33</t>
  </si>
  <si>
    <t>S34</t>
  </si>
  <si>
    <t>S35</t>
  </si>
  <si>
    <t>S36</t>
  </si>
  <si>
    <t>S37</t>
  </si>
  <si>
    <t>S38</t>
  </si>
  <si>
    <t>S39</t>
  </si>
  <si>
    <t>S40</t>
  </si>
  <si>
    <t>S41</t>
  </si>
  <si>
    <t>S42</t>
  </si>
  <si>
    <t>S43</t>
  </si>
  <si>
    <t>S44</t>
  </si>
  <si>
    <t>S45</t>
  </si>
  <si>
    <t>S46</t>
  </si>
  <si>
    <t>S47</t>
  </si>
  <si>
    <t>S48</t>
  </si>
  <si>
    <t>S49</t>
  </si>
  <si>
    <t>S50</t>
  </si>
  <si>
    <t>S51</t>
  </si>
  <si>
    <t>S52</t>
  </si>
  <si>
    <t>S53</t>
  </si>
  <si>
    <t>Suivi des interventions</t>
  </si>
  <si>
    <t>Identifiant</t>
  </si>
  <si>
    <t>Nom</t>
  </si>
  <si>
    <t>DR</t>
  </si>
  <si>
    <t>Positions</t>
  </si>
  <si>
    <t>Écrans prévus</t>
  </si>
  <si>
    <t>Écrans déployés</t>
  </si>
  <si>
    <t>Écrans récupérés</t>
  </si>
  <si>
    <t>Scanners Prévus</t>
  </si>
  <si>
    <t>Scanners Déployés</t>
  </si>
  <si>
    <t>Scanners Récupérés</t>
  </si>
  <si>
    <t>Récupéré théorique</t>
  </si>
  <si>
    <t>Total récupéré</t>
  </si>
  <si>
    <t>Surplus récupération</t>
  </si>
  <si>
    <t>Matériel neuf retourné</t>
  </si>
  <si>
    <t>Retard</t>
  </si>
  <si>
    <t>Anomalie</t>
  </si>
  <si>
    <t>Statut Intervention</t>
  </si>
  <si>
    <t>Commentaire</t>
  </si>
  <si>
    <t xml:space="preserve">Livreur </t>
  </si>
  <si>
    <t>Autres</t>
  </si>
  <si>
    <t>NON</t>
  </si>
  <si>
    <t>Non respect des consignes par le RL</t>
  </si>
  <si>
    <t>Non</t>
  </si>
  <si>
    <t>Technicien</t>
  </si>
  <si>
    <t>Dépassement délai</t>
  </si>
  <si>
    <t>Problème matériel</t>
  </si>
  <si>
    <t>TABLEAU DE BORD</t>
  </si>
  <si>
    <t>Déploiement (Vision par semaine)</t>
  </si>
  <si>
    <t>Aout</t>
  </si>
  <si>
    <t>TOTAL</t>
  </si>
  <si>
    <t>Total Matériel Pévu</t>
  </si>
  <si>
    <t>Total Matériel Déployé</t>
  </si>
  <si>
    <t>Récupération ancien Matériel</t>
  </si>
  <si>
    <t>Récupération Théorique</t>
  </si>
  <si>
    <t>Taux de récupération ancien matériel</t>
  </si>
  <si>
    <t>Retards sur prévisionnel</t>
  </si>
  <si>
    <t>Agences planifiées</t>
  </si>
  <si>
    <t>Agences complétées</t>
  </si>
  <si>
    <t>Taux d'agence complétées</t>
  </si>
  <si>
    <t>Incidents (Vision par semaine)</t>
  </si>
  <si>
    <t>Retard livreur</t>
  </si>
  <si>
    <t>Retard Technicien</t>
  </si>
  <si>
    <t>Retard du au RL</t>
  </si>
  <si>
    <t>Contact ne répond pas</t>
  </si>
  <si>
    <t>Installation non conforme</t>
  </si>
  <si>
    <t>Total</t>
  </si>
  <si>
    <t>Déploiements (Vision Globale)</t>
  </si>
  <si>
    <t xml:space="preserve">Déploiements </t>
  </si>
  <si>
    <t>Marseille</t>
  </si>
  <si>
    <t>Strasbourg</t>
  </si>
  <si>
    <t>Lille</t>
  </si>
  <si>
    <t>Bordeaux</t>
  </si>
  <si>
    <t>Rennes</t>
  </si>
  <si>
    <t>Lyon</t>
  </si>
  <si>
    <t>Agences à équiper</t>
  </si>
  <si>
    <t>Agences équipées</t>
  </si>
  <si>
    <t>Suivi déploiement</t>
  </si>
  <si>
    <t>Device 1 prévus</t>
  </si>
  <si>
    <t>Device 1déployés</t>
  </si>
  <si>
    <t>Device 2 prévus</t>
  </si>
  <si>
    <t>Device 2 déployés</t>
  </si>
  <si>
    <t>Taux de déploiement device 1</t>
  </si>
  <si>
    <t>Taux de déploiement device 2</t>
  </si>
  <si>
    <t>SYNTHÈSE DÉPLOIEMENT</t>
  </si>
  <si>
    <t>Inventaire BDDF - Déploiement</t>
  </si>
  <si>
    <t>Date de fin</t>
  </si>
  <si>
    <t>Référence</t>
  </si>
  <si>
    <t>SN</t>
  </si>
  <si>
    <t>MA</t>
  </si>
  <si>
    <t>N° Commande</t>
  </si>
  <si>
    <t>MA0464736</t>
  </si>
  <si>
    <t>MA0464735</t>
  </si>
  <si>
    <t>Scanners</t>
  </si>
  <si>
    <t>MA0464734</t>
  </si>
  <si>
    <t>MA0464733</t>
  </si>
  <si>
    <t>MA0464700</t>
  </si>
  <si>
    <t>MA0464699</t>
  </si>
  <si>
    <t>MA0464718</t>
  </si>
  <si>
    <t>MA0464704</t>
  </si>
  <si>
    <t>MA0464717</t>
  </si>
  <si>
    <t>MA0464707</t>
  </si>
  <si>
    <t>MA0464708</t>
  </si>
  <si>
    <t>MA0464737</t>
  </si>
  <si>
    <t>MA0464738</t>
  </si>
  <si>
    <t>CNK83812G6</t>
  </si>
  <si>
    <t>MA0457478</t>
  </si>
  <si>
    <t>MA0464703</t>
  </si>
  <si>
    <t>MA0464701</t>
  </si>
  <si>
    <t>MA0464702</t>
  </si>
  <si>
    <t>MA0464698</t>
  </si>
  <si>
    <t>MA0464697</t>
  </si>
  <si>
    <t>MA0464695</t>
  </si>
  <si>
    <t>MA0464696</t>
  </si>
  <si>
    <t>MA0464706</t>
  </si>
  <si>
    <t>MA0464705</t>
  </si>
  <si>
    <t>MA0464712</t>
  </si>
  <si>
    <t>MA0464711</t>
  </si>
  <si>
    <t>MA0464709</t>
  </si>
  <si>
    <t>MA0464710</t>
  </si>
  <si>
    <t>MA0464716</t>
  </si>
  <si>
    <t>MA0464715</t>
  </si>
  <si>
    <t>MA0464714</t>
  </si>
  <si>
    <t>MA0464713</t>
  </si>
  <si>
    <t>MA0464739</t>
  </si>
  <si>
    <t>MA0464732</t>
  </si>
  <si>
    <t>MA0464731</t>
  </si>
  <si>
    <t>MA0464728</t>
  </si>
  <si>
    <t>MA0464727</t>
  </si>
  <si>
    <t>MA0464730</t>
  </si>
  <si>
    <t>MA0464729</t>
  </si>
  <si>
    <t>MA0464740</t>
  </si>
  <si>
    <t>MA0464723</t>
  </si>
  <si>
    <t>MA0464724</t>
  </si>
  <si>
    <t>MA0464789</t>
  </si>
  <si>
    <t>MA0464791</t>
  </si>
  <si>
    <t>MA0464742</t>
  </si>
  <si>
    <t>MA0464741</t>
  </si>
  <si>
    <t>MA0464722</t>
  </si>
  <si>
    <t>MA0464721</t>
  </si>
  <si>
    <t>MA0464719</t>
  </si>
  <si>
    <t>MA0464720</t>
  </si>
  <si>
    <t>MA0464725</t>
  </si>
  <si>
    <t>MA0464726</t>
  </si>
  <si>
    <t>MA0460448</t>
  </si>
  <si>
    <t>MA0460445</t>
  </si>
  <si>
    <t>MA0460456</t>
  </si>
  <si>
    <t>MA0460455</t>
  </si>
  <si>
    <t>MA0460447</t>
  </si>
  <si>
    <t>MA0460444</t>
  </si>
  <si>
    <t>MA0460443</t>
  </si>
  <si>
    <t>MA0460460</t>
  </si>
  <si>
    <t>MA0460466</t>
  </si>
  <si>
    <t>MA0460459</t>
  </si>
  <si>
    <t>MA0460465</t>
  </si>
  <si>
    <t>MA0460446</t>
  </si>
  <si>
    <t>MA0460457</t>
  </si>
  <si>
    <t>MA0460458</t>
  </si>
  <si>
    <t>MA0465212</t>
  </si>
  <si>
    <t>MA0465210</t>
  </si>
  <si>
    <t>MA0460474</t>
  </si>
  <si>
    <t>MA0460473</t>
  </si>
  <si>
    <t>MA0464744</t>
  </si>
  <si>
    <t>MA0464747</t>
  </si>
  <si>
    <t>MA0464753</t>
  </si>
  <si>
    <t>MA0464751</t>
  </si>
  <si>
    <t>MA0464752</t>
  </si>
  <si>
    <t>MA0464749</t>
  </si>
  <si>
    <t>MA0464750</t>
  </si>
  <si>
    <t>MA0464768</t>
  </si>
  <si>
    <t>MA0464759</t>
  </si>
  <si>
    <t>MA0464763</t>
  </si>
  <si>
    <t>MA0460449</t>
  </si>
  <si>
    <t>MA0460450</t>
  </si>
  <si>
    <t>MA0460463</t>
  </si>
  <si>
    <t>MA0460464</t>
  </si>
  <si>
    <t>MA0460462</t>
  </si>
  <si>
    <t>MA0460461</t>
  </si>
  <si>
    <t>MA0460480</t>
  </si>
  <si>
    <t>MA0460467</t>
  </si>
  <si>
    <t>MA0460482</t>
  </si>
  <si>
    <t>MA0460479</t>
  </si>
  <si>
    <t>MA0460481</t>
  </si>
  <si>
    <t>MA0460468</t>
  </si>
  <si>
    <t>MA0460469</t>
  </si>
  <si>
    <t>MA0460470</t>
  </si>
  <si>
    <t>MA0460472</t>
  </si>
  <si>
    <t>MA0460471</t>
  </si>
  <si>
    <t>MA0460454</t>
  </si>
  <si>
    <t>MA0460451</t>
  </si>
  <si>
    <t>MA0460452</t>
  </si>
  <si>
    <t>MA0460453</t>
  </si>
  <si>
    <t>MA0460486</t>
  </si>
  <si>
    <t>MA0460483</t>
  </si>
  <si>
    <t>MA0460484</t>
  </si>
  <si>
    <t>MA0460492</t>
  </si>
  <si>
    <t>MA0460477</t>
  </si>
  <si>
    <t>MA0460478</t>
  </si>
  <si>
    <t>MA0460476</t>
  </si>
  <si>
    <t>MA0460475</t>
  </si>
  <si>
    <t>MA0460487</t>
  </si>
  <si>
    <t>MA0460488</t>
  </si>
  <si>
    <t>MA0460493</t>
  </si>
  <si>
    <t>MA0460494</t>
  </si>
  <si>
    <t>MA0460489</t>
  </si>
  <si>
    <t>MA0460485</t>
  </si>
  <si>
    <t>MA0464754</t>
  </si>
  <si>
    <t>MA0464782</t>
  </si>
  <si>
    <t>MA0464769</t>
  </si>
  <si>
    <t>MA0464767</t>
  </si>
  <si>
    <t>MA0464770</t>
  </si>
  <si>
    <t>MA0464788</t>
  </si>
  <si>
    <t>MA0464758</t>
  </si>
  <si>
    <t>MA0464757</t>
  </si>
  <si>
    <t>MA0464756</t>
  </si>
  <si>
    <t>MA0464785</t>
  </si>
  <si>
    <t>MA0464760</t>
  </si>
  <si>
    <t>MA0464792</t>
  </si>
  <si>
    <t>MA0464787</t>
  </si>
  <si>
    <t>MA0464765</t>
  </si>
  <si>
    <t>MA0464766</t>
  </si>
  <si>
    <t>MA0464790</t>
  </si>
  <si>
    <t>MA0464793</t>
  </si>
  <si>
    <t>MA0464786</t>
  </si>
  <si>
    <t>MA0464764</t>
  </si>
  <si>
    <t>MA0464762</t>
  </si>
  <si>
    <t>MA0464761</t>
  </si>
  <si>
    <t>MA0464794</t>
  </si>
  <si>
    <t>MA0464781</t>
  </si>
  <si>
    <t>MA0464775</t>
  </si>
  <si>
    <t>MA0464776</t>
  </si>
  <si>
    <t>MA0464783</t>
  </si>
  <si>
    <t>MA0464784</t>
  </si>
  <si>
    <t>MA0464778</t>
  </si>
  <si>
    <t>MA0464777</t>
  </si>
  <si>
    <t>MA0464779</t>
  </si>
  <si>
    <t>MA0464780</t>
  </si>
  <si>
    <t>MA0464772</t>
  </si>
  <si>
    <t>MA0464773</t>
  </si>
  <si>
    <t>MA0460186</t>
  </si>
  <si>
    <t>MA0460185</t>
  </si>
  <si>
    <t>MA0460182</t>
  </si>
  <si>
    <t>MA0460181</t>
  </si>
  <si>
    <t>MA0464748</t>
  </si>
  <si>
    <t>MA0464746</t>
  </si>
  <si>
    <t>MA0464745</t>
  </si>
  <si>
    <t>MA0464743</t>
  </si>
  <si>
    <t>MA0464774</t>
  </si>
  <si>
    <t>MA0464755</t>
  </si>
  <si>
    <t>MA0464771</t>
  </si>
  <si>
    <t>MA0457469</t>
  </si>
  <si>
    <t>MA0460364</t>
  </si>
  <si>
    <t>MA0460363</t>
  </si>
  <si>
    <t>MA0460349</t>
  </si>
  <si>
    <t>MA0460343</t>
  </si>
  <si>
    <t>MA0460350</t>
  </si>
  <si>
    <t>MA0460351</t>
  </si>
  <si>
    <t>MA0460355</t>
  </si>
  <si>
    <t>MA0460341</t>
  </si>
  <si>
    <t>MA0460359</t>
  </si>
  <si>
    <t>MA0460360</t>
  </si>
  <si>
    <t>MA0460346</t>
  </si>
  <si>
    <t>MA0460354</t>
  </si>
  <si>
    <t>MA0460373</t>
  </si>
  <si>
    <t>MA0460374</t>
  </si>
  <si>
    <t>MA0460347</t>
  </si>
  <si>
    <t>MA0460352</t>
  </si>
  <si>
    <t>MA0460353</t>
  </si>
  <si>
    <t>MA0460357</t>
  </si>
  <si>
    <t>MA0460356</t>
  </si>
  <si>
    <t>MA0460358</t>
  </si>
  <si>
    <t>MA0460348</t>
  </si>
  <si>
    <t>MA0460368</t>
  </si>
  <si>
    <t>MA0460369</t>
  </si>
  <si>
    <t>MA0460370</t>
  </si>
  <si>
    <t>MA0460361</t>
  </si>
  <si>
    <t>MA0460365</t>
  </si>
  <si>
    <t>MA0460362</t>
  </si>
  <si>
    <t>MA0460378</t>
  </si>
  <si>
    <t>MA0460367</t>
  </si>
  <si>
    <t>MA0460345</t>
  </si>
  <si>
    <t>MA0460375</t>
  </si>
  <si>
    <t>MA0460376</t>
  </si>
  <si>
    <t>MA0460372</t>
  </si>
  <si>
    <t>MA0460371</t>
  </si>
  <si>
    <t>MA0460382</t>
  </si>
  <si>
    <t>MA0460377</t>
  </si>
  <si>
    <t>MA0460366</t>
  </si>
  <si>
    <t>MA0460388</t>
  </si>
  <si>
    <t>MA0460386</t>
  </si>
  <si>
    <t>MA0460389</t>
  </si>
  <si>
    <t>MA0460384</t>
  </si>
  <si>
    <t>MA0460383</t>
  </si>
  <si>
    <t>MA0460385</t>
  </si>
  <si>
    <t>MA0464513</t>
  </si>
  <si>
    <t>MA0464536</t>
  </si>
  <si>
    <t>MA0460204</t>
  </si>
  <si>
    <t>MA0460201</t>
  </si>
  <si>
    <t>MA0460221</t>
  </si>
  <si>
    <t>MA0460214</t>
  </si>
  <si>
    <t>MA0460217</t>
  </si>
  <si>
    <t>MA0460228</t>
  </si>
  <si>
    <t>MA0465207</t>
  </si>
  <si>
    <t>MA0465209</t>
  </si>
  <si>
    <t>MA0465573</t>
  </si>
  <si>
    <t>MA0465561</t>
  </si>
  <si>
    <t>MA0465559</t>
  </si>
  <si>
    <t>MA0465574</t>
  </si>
  <si>
    <t>MA0460137</t>
  </si>
  <si>
    <t>MA0460148</t>
  </si>
  <si>
    <t>MA0460136</t>
  </si>
  <si>
    <t>MA0460149</t>
  </si>
  <si>
    <t>MA0460104</t>
  </si>
  <si>
    <t>MA0460156</t>
  </si>
  <si>
    <t>MA0460105</t>
  </si>
  <si>
    <t>MA0460155</t>
  </si>
  <si>
    <t>MA0460143</t>
  </si>
  <si>
    <t>MA0460146</t>
  </si>
  <si>
    <t>MA0460134</t>
  </si>
  <si>
    <t>MA0460153</t>
  </si>
  <si>
    <t>MA0460109</t>
  </si>
  <si>
    <t>MA0460145</t>
  </si>
  <si>
    <t>MA0465256</t>
  </si>
  <si>
    <t>MA0465240</t>
  </si>
  <si>
    <t>MA0465528</t>
  </si>
  <si>
    <t xml:space="preserve">DOUBLON </t>
  </si>
  <si>
    <t>MA0465235</t>
  </si>
  <si>
    <t>MA0465300</t>
  </si>
  <si>
    <t>MA0465236</t>
  </si>
  <si>
    <t>MA0465263</t>
  </si>
  <si>
    <t>MA0465260</t>
  </si>
  <si>
    <t>MA0465299</t>
  </si>
  <si>
    <t>MA0460178</t>
  </si>
  <si>
    <t>MA0460176</t>
  </si>
  <si>
    <t>MA0460174</t>
  </si>
  <si>
    <t>MA0460175</t>
  </si>
  <si>
    <t>MA0460192</t>
  </si>
  <si>
    <t>MA0460170</t>
  </si>
  <si>
    <t>MA0460177</t>
  </si>
  <si>
    <t>MA0460191</t>
  </si>
  <si>
    <t>MA0460188</t>
  </si>
  <si>
    <t>MA0460193</t>
  </si>
  <si>
    <t>MA0460173</t>
  </si>
  <si>
    <t>MA0460194</t>
  </si>
  <si>
    <t>MA0460169</t>
  </si>
  <si>
    <t>MA0465244</t>
  </si>
  <si>
    <t>MA0465233</t>
  </si>
  <si>
    <t>MA0465572</t>
  </si>
  <si>
    <t>MA0465576</t>
  </si>
  <si>
    <t>MA0465570</t>
  </si>
  <si>
    <t>MA0464852</t>
  </si>
  <si>
    <t>MA0464853</t>
  </si>
  <si>
    <t>MA0464858</t>
  </si>
  <si>
    <t>MA0464851</t>
  </si>
  <si>
    <t>MA0464832</t>
  </si>
  <si>
    <t>MA0464857</t>
  </si>
  <si>
    <t>MA0464831</t>
  </si>
  <si>
    <t>MA0464811</t>
  </si>
  <si>
    <t>MA0465001</t>
  </si>
  <si>
    <t>MA0465021</t>
  </si>
  <si>
    <t>MA0465014</t>
  </si>
  <si>
    <t>MA0465002</t>
  </si>
  <si>
    <t>MA0465018</t>
  </si>
  <si>
    <t>MA0465577</t>
  </si>
  <si>
    <t>MA0465482</t>
  </si>
  <si>
    <t>MA0465016</t>
  </si>
  <si>
    <t>DOUBLON Avéré sur le template</t>
  </si>
  <si>
    <t>F GOUJON</t>
  </si>
  <si>
    <t>MA0465013</t>
  </si>
  <si>
    <t>MA0465017</t>
  </si>
  <si>
    <t>MA0465553</t>
  </si>
  <si>
    <t>MA0460034</t>
  </si>
  <si>
    <t>MA0460082</t>
  </si>
  <si>
    <t>MA0460049</t>
  </si>
  <si>
    <t>MA0460051</t>
  </si>
  <si>
    <t>MA0460079</t>
  </si>
  <si>
    <t>MA0460226</t>
  </si>
  <si>
    <t>MA0460070</t>
  </si>
  <si>
    <t>MA0460037</t>
  </si>
  <si>
    <t>MA0460052</t>
  </si>
  <si>
    <t>MA0460014</t>
  </si>
  <si>
    <t>MA0460009</t>
  </si>
  <si>
    <t>MA0460064</t>
  </si>
  <si>
    <t>MA0460067</t>
  </si>
  <si>
    <t>MA0460063</t>
  </si>
  <si>
    <t>MA0460066</t>
  </si>
  <si>
    <t>MA0460033</t>
  </si>
  <si>
    <t>MA0460047</t>
  </si>
  <si>
    <t>MA0460069</t>
  </si>
  <si>
    <t>MA0460048</t>
  </si>
  <si>
    <t>MA0460039</t>
  </si>
  <si>
    <t>MA0460081</t>
  </si>
  <si>
    <t>MA0460065</t>
  </si>
  <si>
    <t>MA0464535</t>
  </si>
  <si>
    <t>MA0464518</t>
  </si>
  <si>
    <t>MA0464529</t>
  </si>
  <si>
    <t>MA0464533</t>
  </si>
  <si>
    <t>MA0464539</t>
  </si>
  <si>
    <t>MA0464521</t>
  </si>
  <si>
    <t>MA0464522</t>
  </si>
  <si>
    <t>MA0464527</t>
  </si>
  <si>
    <t>MA0464532</t>
  </si>
  <si>
    <t>MA0464530</t>
  </si>
  <si>
    <t>MA0464562</t>
  </si>
  <si>
    <t>MA0464561</t>
  </si>
  <si>
    <t>MA0464534</t>
  </si>
  <si>
    <t>MA0460046</t>
  </si>
  <si>
    <t>MA0464512</t>
  </si>
  <si>
    <t>MA0460044</t>
  </si>
  <si>
    <t>MA0460041</t>
  </si>
  <si>
    <t>MA0464525</t>
  </si>
  <si>
    <t>MA0464519</t>
  </si>
  <si>
    <t>MA0464531</t>
  </si>
  <si>
    <t>MA0464540</t>
  </si>
  <si>
    <t>MA0464524</t>
  </si>
  <si>
    <t>MA0464568</t>
  </si>
  <si>
    <t>MA0464509</t>
  </si>
  <si>
    <t>MA0464565</t>
  </si>
  <si>
    <t>MA0460036</t>
  </si>
  <si>
    <t>MA0460040</t>
  </si>
  <si>
    <t>MA0460035</t>
  </si>
  <si>
    <t>MA0460045</t>
  </si>
  <si>
    <t>MA0465225</t>
  </si>
  <si>
    <t>MA0465208</t>
  </si>
  <si>
    <t>MA0465205</t>
  </si>
  <si>
    <t>MA0465203</t>
  </si>
  <si>
    <t>MA0465231</t>
  </si>
  <si>
    <t>MA0465220</t>
  </si>
  <si>
    <t>MA0465915</t>
  </si>
  <si>
    <t>MA0464514</t>
  </si>
  <si>
    <t>MA0460132</t>
  </si>
  <si>
    <t>MA0464942</t>
  </si>
  <si>
    <t>MA0457472</t>
  </si>
  <si>
    <t>MA0466167</t>
  </si>
  <si>
    <t>F CHERGUI</t>
  </si>
  <si>
    <t>MA0460141</t>
  </si>
  <si>
    <t>MA0465237</t>
  </si>
  <si>
    <t>MA0465262</t>
  </si>
  <si>
    <t>MA0460187</t>
  </si>
  <si>
    <t>MA0460184</t>
  </si>
  <si>
    <t>MA0460179</t>
  </si>
  <si>
    <t>MA0460164</t>
  </si>
  <si>
    <t>MA0460086</t>
  </si>
  <si>
    <t>MA0460172</t>
  </si>
  <si>
    <t>MA0460183</t>
  </si>
  <si>
    <t>MA0460180</t>
  </si>
  <si>
    <t>MA0460085</t>
  </si>
  <si>
    <t>MA0465252</t>
  </si>
  <si>
    <t>MA0465206</t>
  </si>
  <si>
    <t>MA0460084</t>
  </si>
  <si>
    <t>MA0460073</t>
  </si>
  <si>
    <t>MA0460010</t>
  </si>
  <si>
    <t>MA0460072</t>
  </si>
  <si>
    <t>MA0460024</t>
  </si>
  <si>
    <t>MA0465563</t>
  </si>
  <si>
    <t>CNK8390XT3</t>
  </si>
  <si>
    <t>MA0460062</t>
  </si>
  <si>
    <t>CNK83513BL</t>
  </si>
  <si>
    <t>MA0460002</t>
  </si>
  <si>
    <t>CNK8390WVX</t>
  </si>
  <si>
    <t>MA0460001</t>
  </si>
  <si>
    <t>CNK8390WVY</t>
  </si>
  <si>
    <t>MA0460054</t>
  </si>
  <si>
    <t>CNK8390WVP</t>
  </si>
  <si>
    <t>MA0460061</t>
  </si>
  <si>
    <t>CNK8390WW2</t>
  </si>
  <si>
    <t>MA0460068</t>
  </si>
  <si>
    <t>CNK8390XTL</t>
  </si>
  <si>
    <t>MA0460053</t>
  </si>
  <si>
    <t>CNK83513CS</t>
  </si>
  <si>
    <t>MA0460000</t>
  </si>
  <si>
    <t>CNK8390WRC</t>
  </si>
  <si>
    <t>MA0459999</t>
  </si>
  <si>
    <t>CNK8390WVD</t>
  </si>
  <si>
    <t>MA0460055</t>
  </si>
  <si>
    <t>CNK8390WVN</t>
  </si>
  <si>
    <t>MA0460058</t>
  </si>
  <si>
    <t>21HD462562</t>
  </si>
  <si>
    <t>MA0465217</t>
  </si>
  <si>
    <t>21HD463589</t>
  </si>
  <si>
    <t>MA0465932</t>
  </si>
  <si>
    <t>21HD462405</t>
  </si>
  <si>
    <t>MA0465222</t>
  </si>
  <si>
    <t>21HD463594</t>
  </si>
  <si>
    <t>MA0465917</t>
  </si>
  <si>
    <t>MA0460089</t>
  </si>
  <si>
    <t>MA0460090</t>
  </si>
  <si>
    <t>MA0460163</t>
  </si>
  <si>
    <t>MA0460008</t>
  </si>
  <si>
    <t>MA0460168</t>
  </si>
  <si>
    <t>MA0465245</t>
  </si>
  <si>
    <t>MA0465246</t>
  </si>
  <si>
    <t>MA0465558</t>
  </si>
  <si>
    <t>MA0465569</t>
  </si>
  <si>
    <t>MA0464815</t>
  </si>
  <si>
    <t>MA0464809</t>
  </si>
  <si>
    <t>Y BENBEDRA</t>
  </si>
  <si>
    <t>MA0464828</t>
  </si>
  <si>
    <t>MA0464827</t>
  </si>
  <si>
    <t>MA0464820</t>
  </si>
  <si>
    <t>MA0464854</t>
  </si>
  <si>
    <t>MA0464855</t>
  </si>
  <si>
    <t>MA0464810</t>
  </si>
  <si>
    <t>MA0465566</t>
  </si>
  <si>
    <t>MA0465560</t>
  </si>
  <si>
    <t>MA0465575</t>
  </si>
  <si>
    <t>CNK83606V6</t>
  </si>
  <si>
    <t>MA0464802</t>
  </si>
  <si>
    <t>CNK83513BK</t>
  </si>
  <si>
    <t>MA0460003</t>
  </si>
  <si>
    <t>CNK8360DRB</t>
  </si>
  <si>
    <t>MA0460028</t>
  </si>
  <si>
    <t>MA0460004</t>
  </si>
  <si>
    <t>CNK83606V3</t>
  </si>
  <si>
    <t>MA0464795</t>
  </si>
  <si>
    <t>CNK8390WVB</t>
  </si>
  <si>
    <t>MA0460057</t>
  </si>
  <si>
    <t>CNK8390WVH</t>
  </si>
  <si>
    <t>MA0460080</t>
  </si>
  <si>
    <t>CNK8390XTZ</t>
  </si>
  <si>
    <t>MA0460038</t>
  </si>
  <si>
    <t>CNK8360DQY</t>
  </si>
  <si>
    <t>MA0460027</t>
  </si>
  <si>
    <t>CNK8360DM3</t>
  </si>
  <si>
    <t>MA0459997</t>
  </si>
  <si>
    <t>CNK8390XTD</t>
  </si>
  <si>
    <t>MA0460056</t>
  </si>
  <si>
    <t>CNK8390WVL</t>
  </si>
  <si>
    <t>MA0460050</t>
  </si>
  <si>
    <t>21HD463593</t>
  </si>
  <si>
    <t>MA0465916</t>
  </si>
  <si>
    <t>21HD463591</t>
  </si>
  <si>
    <t>MA0465934</t>
  </si>
  <si>
    <t>21HD462557</t>
  </si>
  <si>
    <t>MA0465202</t>
  </si>
  <si>
    <t>21HD463592</t>
  </si>
  <si>
    <t>MA0465935</t>
  </si>
  <si>
    <t>MA0460142</t>
  </si>
  <si>
    <t>MA0460140</t>
  </si>
  <si>
    <t>MA0460138</t>
  </si>
  <si>
    <t>MA0460139</t>
  </si>
  <si>
    <t>MA0460166</t>
  </si>
  <si>
    <t>MA0460133</t>
  </si>
  <si>
    <t>MA0460128</t>
  </si>
  <si>
    <t>MA0460108</t>
  </si>
  <si>
    <t>MA0460130</t>
  </si>
  <si>
    <t>MA0460129</t>
  </si>
  <si>
    <t>MA0460171</t>
  </si>
  <si>
    <t>MA0464506</t>
  </si>
  <si>
    <t>MA0465872</t>
  </si>
  <si>
    <t>MA0465254</t>
  </si>
  <si>
    <t>MA0465249</t>
  </si>
  <si>
    <t>MA0465874</t>
  </si>
  <si>
    <t>MA0465248</t>
  </si>
  <si>
    <t>MA0465880</t>
  </si>
  <si>
    <t>MA0464508</t>
  </si>
  <si>
    <t>MA0460151</t>
  </si>
  <si>
    <t>MA0457471</t>
  </si>
  <si>
    <t>MA0457470</t>
  </si>
  <si>
    <t>MA0457466</t>
  </si>
  <si>
    <t>MA0460158</t>
  </si>
  <si>
    <t>MA0457475</t>
  </si>
  <si>
    <t>MA0457479</t>
  </si>
  <si>
    <t>MA0460161</t>
  </si>
  <si>
    <t>MA0460160</t>
  </si>
  <si>
    <t>MA0465871</t>
  </si>
  <si>
    <t>MA0465239</t>
  </si>
  <si>
    <t>MA0465870</t>
  </si>
  <si>
    <t>MA0465868</t>
  </si>
  <si>
    <t>MA0465875</t>
  </si>
  <si>
    <t>MA0465878</t>
  </si>
  <si>
    <t>F BENSAID</t>
  </si>
  <si>
    <t>MA0464850</t>
  </si>
  <si>
    <t>MA0464834</t>
  </si>
  <si>
    <t>MA0464803</t>
  </si>
  <si>
    <t>MA0464812</t>
  </si>
  <si>
    <t>MA0465921</t>
  </si>
  <si>
    <t>MA0464830</t>
  </si>
  <si>
    <t>MA0464833</t>
  </si>
  <si>
    <t>MA0464796</t>
  </si>
  <si>
    <t>MA0464797</t>
  </si>
  <si>
    <t>MA0465919</t>
  </si>
  <si>
    <t>MA0460093</t>
  </si>
  <si>
    <t>MA0460074</t>
  </si>
  <si>
    <t>MA0460087</t>
  </si>
  <si>
    <t>MA0460006</t>
  </si>
  <si>
    <t>MA0460076</t>
  </si>
  <si>
    <t>MA0460007</t>
  </si>
  <si>
    <t>MA0460094</t>
  </si>
  <si>
    <t>MA0460025</t>
  </si>
  <si>
    <t>MA0460077</t>
  </si>
  <si>
    <t>MA0465219</t>
  </si>
  <si>
    <t>MA0465229</t>
  </si>
  <si>
    <t>MA0464849</t>
  </si>
  <si>
    <t>MA0464806</t>
  </si>
  <si>
    <t>MA0464804</t>
  </si>
  <si>
    <t>MA0464824</t>
  </si>
  <si>
    <t>A BENHASSEN</t>
  </si>
  <si>
    <t>MA0464813</t>
  </si>
  <si>
    <t>MA0464807</t>
  </si>
  <si>
    <t>MA0465939</t>
  </si>
  <si>
    <t>MA0465918</t>
  </si>
  <si>
    <t>MA0465933</t>
  </si>
  <si>
    <t>MA0460095</t>
  </si>
  <si>
    <t>MA0460115</t>
  </si>
  <si>
    <t>MA0460098</t>
  </si>
  <si>
    <t>MA0460199</t>
  </si>
  <si>
    <t>Vérifier les expés</t>
  </si>
  <si>
    <t>MA0460122</t>
  </si>
  <si>
    <t>DOUBLON</t>
  </si>
  <si>
    <t>MA0460103</t>
  </si>
  <si>
    <t>MA0465869</t>
  </si>
  <si>
    <t>MA0465159</t>
  </si>
  <si>
    <t>MA0465873</t>
  </si>
  <si>
    <t>MA0457464</t>
  </si>
  <si>
    <t>MA0460150</t>
  </si>
  <si>
    <t>MA0460135</t>
  </si>
  <si>
    <t>MA0460157</t>
  </si>
  <si>
    <t>MA0460162</t>
  </si>
  <si>
    <t>MA0460152</t>
  </si>
  <si>
    <t>MA0460144</t>
  </si>
  <si>
    <t>MA0460147</t>
  </si>
  <si>
    <t>MA0460154</t>
  </si>
  <si>
    <t>MA0460110</t>
  </si>
  <si>
    <t>MA0460100</t>
  </si>
  <si>
    <t>MA0460113</t>
  </si>
  <si>
    <t>MA0460111</t>
  </si>
  <si>
    <t>MA0460097</t>
  </si>
  <si>
    <t>MA0460117</t>
  </si>
  <si>
    <t>MA0460112</t>
  </si>
  <si>
    <t>MA0460096</t>
  </si>
  <si>
    <t>MA0460131</t>
  </si>
  <si>
    <t>MA0460127</t>
  </si>
  <si>
    <t>MA0460126</t>
  </si>
  <si>
    <t>MA0460124</t>
  </si>
  <si>
    <t>MA0460101</t>
  </si>
  <si>
    <t>MA0465255</t>
  </si>
  <si>
    <t>MA0465253</t>
  </si>
  <si>
    <t>MA0465238</t>
  </si>
  <si>
    <t>MA0465250</t>
  </si>
  <si>
    <t>MA0465861</t>
  </si>
  <si>
    <t>MA0465863</t>
  </si>
  <si>
    <t>MA0465864</t>
  </si>
  <si>
    <t>MA0465876</t>
  </si>
  <si>
    <t>MA0465882</t>
  </si>
  <si>
    <t>MA0465866</t>
  </si>
  <si>
    <t>MA0465885</t>
  </si>
  <si>
    <t>MA0466703</t>
  </si>
  <si>
    <t>MA0465938</t>
  </si>
  <si>
    <t>MA0466702</t>
  </si>
  <si>
    <t>MA0465019</t>
  </si>
  <si>
    <t>MA0465033</t>
  </si>
  <si>
    <t>MA0465036</t>
  </si>
  <si>
    <t>MA0465010</t>
  </si>
  <si>
    <t>MA0465031</t>
  </si>
  <si>
    <t>MA0465024</t>
  </si>
  <si>
    <t>MA0465032</t>
  </si>
  <si>
    <t>MA0466700</t>
  </si>
  <si>
    <t>MA0465041</t>
  </si>
  <si>
    <t>MA0465042</t>
  </si>
  <si>
    <t>MA0465551</t>
  </si>
  <si>
    <t>MA0465513</t>
  </si>
  <si>
    <t>MA0465503</t>
  </si>
  <si>
    <t>MA0465514</t>
  </si>
  <si>
    <t>MA0465516</t>
  </si>
  <si>
    <t>MA0465506</t>
  </si>
  <si>
    <t>MA0465509</t>
  </si>
  <si>
    <t>MA0465515</t>
  </si>
  <si>
    <t>MA0465508</t>
  </si>
  <si>
    <t>MA0465512</t>
  </si>
  <si>
    <t>MA0465510</t>
  </si>
  <si>
    <t>MA0465507</t>
  </si>
  <si>
    <t>MA0460019</t>
  </si>
  <si>
    <t>MA0460060</t>
  </si>
  <si>
    <t>MA0460092</t>
  </si>
  <si>
    <t>MA0460020</t>
  </si>
  <si>
    <t>MA0460043</t>
  </si>
  <si>
    <t>MA0460088</t>
  </si>
  <si>
    <t>MA0460016</t>
  </si>
  <si>
    <t>MA0460059</t>
  </si>
  <si>
    <t>MA0460023</t>
  </si>
  <si>
    <t>MA0460013</t>
  </si>
  <si>
    <t>MA0460032</t>
  </si>
  <si>
    <t>MA0460005</t>
  </si>
  <si>
    <t>MA0459995</t>
  </si>
  <si>
    <t>MA0460018</t>
  </si>
  <si>
    <t>MA0460083</t>
  </si>
  <si>
    <t>MA0460011</t>
  </si>
  <si>
    <t>MA0460021</t>
  </si>
  <si>
    <t>MA0460026</t>
  </si>
  <si>
    <t>MA0460017</t>
  </si>
  <si>
    <t>MA0459996</t>
  </si>
  <si>
    <t>MA0460078</t>
  </si>
  <si>
    <t>MA0460030</t>
  </si>
  <si>
    <t>MA0465241</t>
  </si>
  <si>
    <t>MA0465247</t>
  </si>
  <si>
    <t>MA0464504</t>
  </si>
  <si>
    <t>MA0464507</t>
  </si>
  <si>
    <t>MA0460042</t>
  </si>
  <si>
    <t>MA0460075</t>
  </si>
  <si>
    <t>MA0460022</t>
  </si>
  <si>
    <t>MA0460071</t>
  </si>
  <si>
    <t>MA0464511</t>
  </si>
  <si>
    <t>MA0465259</t>
  </si>
  <si>
    <t>MA0465251</t>
  </si>
  <si>
    <t>MA0465025</t>
  </si>
  <si>
    <t>MA0465026</t>
  </si>
  <si>
    <t>MA0464498</t>
  </si>
  <si>
    <t>MA0464997</t>
  </si>
  <si>
    <t>MA0465034</t>
  </si>
  <si>
    <t>MA0466705</t>
  </si>
  <si>
    <t>MA0466704</t>
  </si>
  <si>
    <t>MA0465009</t>
  </si>
  <si>
    <t>MA0465020</t>
  </si>
  <si>
    <t>MA0465040</t>
  </si>
  <si>
    <t>MA0465039</t>
  </si>
  <si>
    <t>MA0466701</t>
  </si>
  <si>
    <t>MA0466696</t>
  </si>
  <si>
    <t>MA0465564</t>
  </si>
  <si>
    <t>MA0460120</t>
  </si>
  <si>
    <t>MA0460118</t>
  </si>
  <si>
    <t>MA0460119</t>
  </si>
  <si>
    <t>MA0460114</t>
  </si>
  <si>
    <t>MA0460106</t>
  </si>
  <si>
    <t>MA0465858</t>
  </si>
  <si>
    <t>MA0465855</t>
  </si>
  <si>
    <t>MA0465883</t>
  </si>
  <si>
    <t>MA0465505</t>
  </si>
  <si>
    <t>MA0465504</t>
  </si>
  <si>
    <t>MA0465499</t>
  </si>
  <si>
    <t>MA0460125</t>
  </si>
  <si>
    <t>MA0460121</t>
  </si>
  <si>
    <t>K BEN HAKOUM</t>
  </si>
  <si>
    <t>MA0460116</t>
  </si>
  <si>
    <t>MA0465857</t>
  </si>
  <si>
    <t>MA0465854</t>
  </si>
  <si>
    <t>MA0465852</t>
  </si>
  <si>
    <t>MA0464516</t>
  </si>
  <si>
    <t>MA0464543</t>
  </si>
  <si>
    <t>MA0460394</t>
  </si>
  <si>
    <t>MA0464523</t>
  </si>
  <si>
    <t>MA0464567</t>
  </si>
  <si>
    <t>MA0465204</t>
  </si>
  <si>
    <t>MA0464563</t>
  </si>
  <si>
    <t>MA0460380</t>
  </si>
  <si>
    <t>MA0460031</t>
  </si>
  <si>
    <t>MA0465211</t>
  </si>
  <si>
    <t>MA0466551</t>
  </si>
  <si>
    <t>MA0466549</t>
  </si>
  <si>
    <t>MA0465920</t>
  </si>
  <si>
    <t>MA0465923</t>
  </si>
  <si>
    <t>MA0465000</t>
  </si>
  <si>
    <t>MA0464884</t>
  </si>
  <si>
    <t>MA0464890</t>
  </si>
  <si>
    <t>MA0464875</t>
  </si>
  <si>
    <t>MA0465028</t>
  </si>
  <si>
    <t>MA0465006</t>
  </si>
  <si>
    <t>MA0465012</t>
  </si>
  <si>
    <t>MA0465030</t>
  </si>
  <si>
    <t>MA0465004</t>
  </si>
  <si>
    <t>MA0465005</t>
  </si>
  <si>
    <t>MA0465044</t>
  </si>
  <si>
    <t>MA0464886</t>
  </si>
  <si>
    <t>MA0465003</t>
  </si>
  <si>
    <t>MA0464445</t>
  </si>
  <si>
    <t>MA0465035</t>
  </si>
  <si>
    <t>MA0464888</t>
  </si>
  <si>
    <t>MA0464873</t>
  </si>
  <si>
    <t>MA0464876</t>
  </si>
  <si>
    <t>MA0464892</t>
  </si>
  <si>
    <t>MA0465038</t>
  </si>
  <si>
    <t>MA0465011</t>
  </si>
  <si>
    <t>MA0464999</t>
  </si>
  <si>
    <t>MA0465027</t>
  </si>
  <si>
    <t>MA0464996</t>
  </si>
  <si>
    <t>MA0465008</t>
  </si>
  <si>
    <t>MA0465007</t>
  </si>
  <si>
    <t>MA0464893</t>
  </si>
  <si>
    <t>MA0464878</t>
  </si>
  <si>
    <t>MA0464874</t>
  </si>
  <si>
    <t>MA0465093</t>
  </si>
  <si>
    <t>MA0465567</t>
  </si>
  <si>
    <t>MA0465549</t>
  </si>
  <si>
    <t>MA0465480</t>
  </si>
  <si>
    <t>MA0465578</t>
  </si>
  <si>
    <t>MA0466699</t>
  </si>
  <si>
    <t>MA0465571</t>
  </si>
  <si>
    <t>MA0465562</t>
  </si>
  <si>
    <t>MA0465077</t>
  </si>
  <si>
    <t>MA0465043</t>
  </si>
  <si>
    <t>MA0465053</t>
  </si>
  <si>
    <t>MA0465054</t>
  </si>
  <si>
    <t>MA0465052</t>
  </si>
  <si>
    <t>MA0465076</t>
  </si>
  <si>
    <t>MA0465045</t>
  </si>
  <si>
    <t>MA0465739</t>
  </si>
  <si>
    <t>MA0459959</t>
  </si>
  <si>
    <t>MA0459993</t>
  </si>
  <si>
    <t>MA0459988</t>
  </si>
  <si>
    <t>MA0459947</t>
  </si>
  <si>
    <t>MA0459962</t>
  </si>
  <si>
    <t>MA0459971</t>
  </si>
  <si>
    <t>MA0459960</t>
  </si>
  <si>
    <t>MA0464935</t>
  </si>
  <si>
    <t>MA0459950</t>
  </si>
  <si>
    <t>MA0466539</t>
  </si>
  <si>
    <t>MA0466536</t>
  </si>
  <si>
    <t>MA0466493</t>
  </si>
  <si>
    <t>MA0460545</t>
  </si>
  <si>
    <t>MA0466499</t>
  </si>
  <si>
    <t>MA0466546</t>
  </si>
  <si>
    <t>MA0459969</t>
  </si>
  <si>
    <t>MA0464931</t>
  </si>
  <si>
    <t>MA0459963</t>
  </si>
  <si>
    <t>MA0459958</t>
  </si>
  <si>
    <t>MA0459970</t>
  </si>
  <si>
    <t>MA0464943</t>
  </si>
  <si>
    <t>MA0464937</t>
  </si>
  <si>
    <t>MA0464941</t>
  </si>
  <si>
    <t>MA0459972</t>
  </si>
  <si>
    <t>MA0466544</t>
  </si>
  <si>
    <t>MA0466542</t>
  </si>
  <si>
    <t>MA0466537</t>
  </si>
  <si>
    <t>MA0466538</t>
  </si>
  <si>
    <t>MA0466548</t>
  </si>
  <si>
    <t>MA0466547</t>
  </si>
  <si>
    <t>MA0460123</t>
  </si>
  <si>
    <t>MA0464925</t>
  </si>
  <si>
    <t>MA0464992</t>
  </si>
  <si>
    <t>MA0464915</t>
  </si>
  <si>
    <t>MA0464919</t>
  </si>
  <si>
    <t>MA0464938</t>
  </si>
  <si>
    <t>MA0464926</t>
  </si>
  <si>
    <t>MA0464921</t>
  </si>
  <si>
    <t>MA0466543</t>
  </si>
  <si>
    <t>MA0465853</t>
  </si>
  <si>
    <t>MA0465862</t>
  </si>
  <si>
    <t>MA0465856</t>
  </si>
  <si>
    <t>MA0465957</t>
  </si>
  <si>
    <t>MA0465922</t>
  </si>
  <si>
    <t>MA0465936</t>
  </si>
  <si>
    <t>Illisible</t>
  </si>
  <si>
    <t>MA0460437</t>
  </si>
  <si>
    <t>MA0464502</t>
  </si>
  <si>
    <t>MA0464501</t>
  </si>
  <si>
    <t>MA0464515</t>
  </si>
  <si>
    <t>MA0465261</t>
  </si>
  <si>
    <t>MA0465234</t>
  </si>
  <si>
    <t>MA0459981</t>
  </si>
  <si>
    <t>MA0459955</t>
  </si>
  <si>
    <t>MA0459978</t>
  </si>
  <si>
    <t>MA0459956</t>
  </si>
  <si>
    <t>MA0465533</t>
  </si>
  <si>
    <t>MA0465537</t>
  </si>
  <si>
    <t>MA0465545</t>
  </si>
  <si>
    <t>MA0465095</t>
  </si>
  <si>
    <t>MA0463088</t>
  </si>
  <si>
    <t>MA0465066</t>
  </si>
  <si>
    <t>MA0463792</t>
  </si>
  <si>
    <t>MA0465730</t>
  </si>
  <si>
    <t>MA0465050</t>
  </si>
  <si>
    <t>MA0465047</t>
  </si>
  <si>
    <t>MA0465051</t>
  </si>
  <si>
    <t>MA0465049</t>
  </si>
  <si>
    <t>MA0465735</t>
  </si>
  <si>
    <t>MA0464537</t>
  </si>
  <si>
    <t>MA0464526</t>
  </si>
  <si>
    <t>MA0460498</t>
  </si>
  <si>
    <t>MA0465243</t>
  </si>
  <si>
    <t>MA0464847</t>
  </si>
  <si>
    <t>MA0464899</t>
  </si>
  <si>
    <t>MA0464894</t>
  </si>
  <si>
    <t>MA0464838</t>
  </si>
  <si>
    <t>MA0465037</t>
  </si>
  <si>
    <t>MA0464835</t>
  </si>
  <si>
    <t>MA0464848</t>
  </si>
  <si>
    <t>MA0464836</t>
  </si>
  <si>
    <t>MA0464846</t>
  </si>
  <si>
    <t>MA0465552</t>
  </si>
  <si>
    <t>MA0465484</t>
  </si>
  <si>
    <t>MA0459952</t>
  </si>
  <si>
    <t>MA0459990</t>
  </si>
  <si>
    <t>MA0459966</t>
  </si>
  <si>
    <t>MA0459957</t>
  </si>
  <si>
    <t>MA0459986</t>
  </si>
  <si>
    <t>MA0459994</t>
  </si>
  <si>
    <t>MA0459980</t>
  </si>
  <si>
    <t>MA0459967</t>
  </si>
  <si>
    <t>MA0459951</t>
  </si>
  <si>
    <t>MA0466494</t>
  </si>
  <si>
    <t>MA0466492</t>
  </si>
  <si>
    <t>MA0466498</t>
  </si>
  <si>
    <t>MA0466495</t>
  </si>
  <si>
    <t>MA0466496</t>
  </si>
  <si>
    <t>MA0459965</t>
  </si>
  <si>
    <t>MA0459948</t>
  </si>
  <si>
    <t>MA0459991</t>
  </si>
  <si>
    <t>MA0459987</t>
  </si>
  <si>
    <t>MA0459989</t>
  </si>
  <si>
    <t>MA0459992</t>
  </si>
  <si>
    <t>MA0459982</t>
  </si>
  <si>
    <t>MA0459964</t>
  </si>
  <si>
    <t>MA0465544</t>
  </si>
  <si>
    <t>MA0466490</t>
  </si>
  <si>
    <t>MA0466491</t>
  </si>
  <si>
    <t>MA0466497</t>
  </si>
  <si>
    <t>MA0466500</t>
  </si>
  <si>
    <t>MA0465731</t>
  </si>
  <si>
    <t>MA0465046</t>
  </si>
  <si>
    <t>MA0465747</t>
  </si>
  <si>
    <t>MA0465734</t>
  </si>
  <si>
    <t>MA0465071</t>
  </si>
  <si>
    <t>MA0465048</t>
  </si>
  <si>
    <t>MA0465075</t>
  </si>
  <si>
    <t>MA0465067</t>
  </si>
  <si>
    <t>MA0465740</t>
  </si>
  <si>
    <t>MA0465736</t>
  </si>
  <si>
    <t>MA0464840</t>
  </si>
  <si>
    <t>MA0464842</t>
  </si>
  <si>
    <t>MA0464844</t>
  </si>
  <si>
    <t>MA0464859</t>
  </si>
  <si>
    <t>MA0464843</t>
  </si>
  <si>
    <t>MA0464865</t>
  </si>
  <si>
    <t>MA0464868</t>
  </si>
  <si>
    <t>MA0464839</t>
  </si>
  <si>
    <t>MA0464891</t>
  </si>
  <si>
    <t>MA0464861</t>
  </si>
  <si>
    <t>MA0464845</t>
  </si>
  <si>
    <t>MA0464862</t>
  </si>
  <si>
    <t>MA0464866</t>
  </si>
  <si>
    <t>MA0464867</t>
  </si>
  <si>
    <t>MA0465568</t>
  </si>
  <si>
    <t>MA0465483</t>
  </si>
  <si>
    <t>MA0465579</t>
  </si>
  <si>
    <t>MA0464604</t>
  </si>
  <si>
    <t>MA0464597</t>
  </si>
  <si>
    <t>MA0464603</t>
  </si>
  <si>
    <t>MA0464620</t>
  </si>
  <si>
    <t>MA0464605</t>
  </si>
  <si>
    <t>MA0464601</t>
  </si>
  <si>
    <t>MA0464599</t>
  </si>
  <si>
    <t>MA0464606</t>
  </si>
  <si>
    <t>MA0464619</t>
  </si>
  <si>
    <t>MA0465074</t>
  </si>
  <si>
    <t>MA0465720</t>
  </si>
  <si>
    <t>MA0465780</t>
  </si>
  <si>
    <t>MA0464979</t>
  </si>
  <si>
    <t>MA0459973</t>
  </si>
  <si>
    <t>MA0459979</t>
  </si>
  <si>
    <t>MA0459974</t>
  </si>
  <si>
    <t>MA0464990</t>
  </si>
  <si>
    <t>MA0464971</t>
  </si>
  <si>
    <t>MA0464972</t>
  </si>
  <si>
    <t>MA0464983</t>
  </si>
  <si>
    <t>MA0459968</t>
  </si>
  <si>
    <t>MA0459953</t>
  </si>
  <si>
    <t>MA0459954</t>
  </si>
  <si>
    <t>MA0464973</t>
  </si>
  <si>
    <t>MA0459976</t>
  </si>
  <si>
    <t>MA0459984</t>
  </si>
  <si>
    <t>MA0464991</t>
  </si>
  <si>
    <t>MA0464976</t>
  </si>
  <si>
    <t>MA0464980</t>
  </si>
  <si>
    <t>MA0459985</t>
  </si>
  <si>
    <t>MA0464918</t>
  </si>
  <si>
    <t>MA0464985</t>
  </si>
  <si>
    <t>MA0464978</t>
  </si>
  <si>
    <t>MA0464977</t>
  </si>
  <si>
    <t>MA0464984</t>
  </si>
  <si>
    <t>MA0465539</t>
  </si>
  <si>
    <t>MA0466553</t>
  </si>
  <si>
    <t>MA0466540</t>
  </si>
  <si>
    <t>MA0465532</t>
  </si>
  <si>
    <t>MA0465548</t>
  </si>
  <si>
    <t>MA0465536</t>
  </si>
  <si>
    <t>MA0465555</t>
  </si>
  <si>
    <t>MA0465538</t>
  </si>
  <si>
    <t>MA0465540</t>
  </si>
  <si>
    <t>MA0465543</t>
  </si>
  <si>
    <t>MA0465524</t>
  </si>
  <si>
    <t>MA0465525</t>
  </si>
  <si>
    <t>MA0466541</t>
  </si>
  <si>
    <t>CNK83513BY</t>
  </si>
  <si>
    <t>MA0464871</t>
  </si>
  <si>
    <t>CNK8360FTQ</t>
  </si>
  <si>
    <t>MA0464872</t>
  </si>
  <si>
    <t>CNK8360FT3</t>
  </si>
  <si>
    <t>MA0464864</t>
  </si>
  <si>
    <t>CNK8360DMH</t>
  </si>
  <si>
    <t>dOUBLON</t>
  </si>
  <si>
    <t>CNK8360DMS</t>
  </si>
  <si>
    <t>MA0464863</t>
  </si>
  <si>
    <t>CNK8391V4N</t>
  </si>
  <si>
    <t>MA0464939</t>
  </si>
  <si>
    <t>CNK83513CD</t>
  </si>
  <si>
    <t>MA0464877</t>
  </si>
  <si>
    <t>CNK83513BZ</t>
  </si>
  <si>
    <t>MA0464879</t>
  </si>
  <si>
    <t>CNK8391V4V</t>
  </si>
  <si>
    <t>CNK8391W4Q</t>
  </si>
  <si>
    <t>MA0464936</t>
  </si>
  <si>
    <t>CNK8360FTN</t>
  </si>
  <si>
    <t>MA0464885</t>
  </si>
  <si>
    <t>CNK8391W4P</t>
  </si>
  <si>
    <t>MA0464933</t>
  </si>
  <si>
    <t>CNK8391W4S</t>
  </si>
  <si>
    <t>MA0464928</t>
  </si>
  <si>
    <t>CNK83513CJ</t>
  </si>
  <si>
    <t>MA0464870</t>
  </si>
  <si>
    <t>CNK835145L</t>
  </si>
  <si>
    <t>MA0464881</t>
  </si>
  <si>
    <t>CNK8391B31</t>
  </si>
  <si>
    <t>MA0464940</t>
  </si>
  <si>
    <t>CNK835145K</t>
  </si>
  <si>
    <t>MA0464880</t>
  </si>
  <si>
    <t>CNK8360FV4</t>
  </si>
  <si>
    <t>MA0464882</t>
  </si>
  <si>
    <t>CNK8360FTP</t>
  </si>
  <si>
    <t>MA0464883</t>
  </si>
  <si>
    <t>CNK835144Z</t>
  </si>
  <si>
    <t>MA0464869</t>
  </si>
  <si>
    <t>21HD462437</t>
  </si>
  <si>
    <t>MA0465481</t>
  </si>
  <si>
    <t>21HD464142</t>
  </si>
  <si>
    <t>MA0466554</t>
  </si>
  <si>
    <t>21HD462508</t>
  </si>
  <si>
    <t>MA0465565</t>
  </si>
  <si>
    <t>CNK8380TMV</t>
  </si>
  <si>
    <t>MA0464946</t>
  </si>
  <si>
    <t>CNK8391W16</t>
  </si>
  <si>
    <t>CNK8380SKR</t>
  </si>
  <si>
    <t>MA0464969</t>
  </si>
  <si>
    <t>CNK8391W1Z</t>
  </si>
  <si>
    <t>MA0459961</t>
  </si>
  <si>
    <t>CNK8380TN1</t>
  </si>
  <si>
    <t>MA0464981</t>
  </si>
  <si>
    <t>CNK8380SKS</t>
  </si>
  <si>
    <t>MA0464967</t>
  </si>
  <si>
    <t>CNK8380TMT</t>
  </si>
  <si>
    <t>MA0464974</t>
  </si>
  <si>
    <t>CNK8391V8P</t>
  </si>
  <si>
    <t>MA0459983</t>
  </si>
  <si>
    <t>21HD462524</t>
  </si>
  <si>
    <t>MA0465534</t>
  </si>
  <si>
    <t>21HD462514</t>
  </si>
  <si>
    <t>MA0465542</t>
  </si>
  <si>
    <t>MA046535</t>
  </si>
  <si>
    <t>CNK8380TM2</t>
  </si>
  <si>
    <t>MA0464958</t>
  </si>
  <si>
    <t>CNK8380TMM</t>
  </si>
  <si>
    <t>MA0464970</t>
  </si>
  <si>
    <t>CNK8380SKY</t>
  </si>
  <si>
    <t>MA0464965</t>
  </si>
  <si>
    <t>CNK8380TJ1</t>
  </si>
  <si>
    <t>MA0464966</t>
  </si>
  <si>
    <t>CNK8391W5G</t>
  </si>
  <si>
    <t>MA0459977</t>
  </si>
  <si>
    <t>CNK8380SL0</t>
  </si>
  <si>
    <t>MA0464962</t>
  </si>
  <si>
    <t>CNK8391V8F</t>
  </si>
  <si>
    <t>MA0464927</t>
  </si>
  <si>
    <t>CNK8380TML</t>
  </si>
  <si>
    <t>MA0464968</t>
  </si>
  <si>
    <t>CNK8380TMP</t>
  </si>
  <si>
    <t>MA0464945</t>
  </si>
  <si>
    <t>CNK8380TM9</t>
  </si>
  <si>
    <t>MA0464961</t>
  </si>
  <si>
    <t>CNK8380SNY</t>
  </si>
  <si>
    <t>MA0464993</t>
  </si>
  <si>
    <t>21HD462829</t>
  </si>
  <si>
    <t>21HD462518</t>
  </si>
  <si>
    <t>MA0465529</t>
  </si>
  <si>
    <t>21HD462823</t>
  </si>
  <si>
    <t>MA0465526</t>
  </si>
  <si>
    <t>21HD462821</t>
  </si>
  <si>
    <t>MA0465527</t>
  </si>
  <si>
    <t>21HD462771</t>
  </si>
  <si>
    <t>21HD462815</t>
  </si>
  <si>
    <t>MA0465518</t>
  </si>
  <si>
    <t>CNK8250GQR</t>
  </si>
  <si>
    <t>MA0464614</t>
  </si>
  <si>
    <t>CNK8250GW3</t>
  </si>
  <si>
    <t>MA0464615</t>
  </si>
  <si>
    <t>CNK8250GD6</t>
  </si>
  <si>
    <t>MA0464611</t>
  </si>
  <si>
    <t>CNK8250GQP</t>
  </si>
  <si>
    <t>MA0464616</t>
  </si>
  <si>
    <t>CNK8250GDC</t>
  </si>
  <si>
    <t>MA0464608</t>
  </si>
  <si>
    <t>CNK8280DZB</t>
  </si>
  <si>
    <t>MA0464617</t>
  </si>
  <si>
    <t>CNK8280CRX</t>
  </si>
  <si>
    <t>MA0464595</t>
  </si>
  <si>
    <t>CNK8280DZ3</t>
  </si>
  <si>
    <t>MA0464625</t>
  </si>
  <si>
    <t>CNK8280CRP</t>
  </si>
  <si>
    <t>MA0464630</t>
  </si>
  <si>
    <t>CNK8250GJG</t>
  </si>
  <si>
    <t>MA0464622</t>
  </si>
  <si>
    <t>CNK8250GDD</t>
  </si>
  <si>
    <t>MA0464607</t>
  </si>
  <si>
    <t>CNK8280CRS</t>
  </si>
  <si>
    <t>MA0464596</t>
  </si>
  <si>
    <t>CNK8250GD5</t>
  </si>
  <si>
    <t>MA0464612</t>
  </si>
  <si>
    <t>CNK8280DZ0</t>
  </si>
  <si>
    <t>MA0464626</t>
  </si>
  <si>
    <t>CNK8391BXR</t>
  </si>
  <si>
    <t>MA0464658</t>
  </si>
  <si>
    <t>CNK8391WPC</t>
  </si>
  <si>
    <t>MA0464694</t>
  </si>
  <si>
    <t>CNK8250GJK</t>
  </si>
  <si>
    <t>MA0464613</t>
  </si>
  <si>
    <t>CNK8280CRM</t>
  </si>
  <si>
    <t>MA0464629</t>
  </si>
  <si>
    <t>21HD464027</t>
  </si>
  <si>
    <t>MA0465723</t>
  </si>
  <si>
    <t>21HD464005</t>
  </si>
  <si>
    <t>MA0465714</t>
  </si>
  <si>
    <t>21HD462438</t>
  </si>
  <si>
    <t>MA0465486</t>
  </si>
  <si>
    <t>21HD462432</t>
  </si>
  <si>
    <t>MA0465494</t>
  </si>
  <si>
    <t>CNK8360DMW</t>
  </si>
  <si>
    <t>CNK8360FTB</t>
  </si>
  <si>
    <t>CNK83513CG</t>
  </si>
  <si>
    <t>CNK8351451</t>
  </si>
  <si>
    <t>CNK83513BV</t>
  </si>
  <si>
    <t>CNK8351463</t>
  </si>
  <si>
    <t>CNK83606W6</t>
  </si>
  <si>
    <t>CNK835145Z</t>
  </si>
  <si>
    <t>CNK8360FQF</t>
  </si>
  <si>
    <t>CNK8360DM5</t>
  </si>
  <si>
    <t>CNK8360FV2</t>
  </si>
  <si>
    <t>CNK8360FT9</t>
  </si>
  <si>
    <t>CNK8360DMX</t>
  </si>
  <si>
    <t>CNK83513BW</t>
  </si>
  <si>
    <t>CNK83513BT</t>
  </si>
  <si>
    <t>CNK83513C6</t>
  </si>
  <si>
    <t>CNK83513CK</t>
  </si>
  <si>
    <t>CNK83513BH</t>
  </si>
  <si>
    <t>CNK8351460</t>
  </si>
  <si>
    <t>CNK8351461</t>
  </si>
  <si>
    <t>CNK83513BN</t>
  </si>
  <si>
    <t>CNK8351462</t>
  </si>
  <si>
    <t>CNK8360FGV</t>
  </si>
  <si>
    <t>CNK8360DY8</t>
  </si>
  <si>
    <t>CNK8360DM6</t>
  </si>
  <si>
    <t>CNK8360FV1</t>
  </si>
  <si>
    <t>CNK8360FJ6</t>
  </si>
  <si>
    <t>CNK8360DLZ</t>
  </si>
  <si>
    <t>CNK83606V2</t>
  </si>
  <si>
    <t>CNK83608FB</t>
  </si>
  <si>
    <t>CNK8360FT8</t>
  </si>
  <si>
    <t>CNK83513CF</t>
  </si>
  <si>
    <t>CNK8351454</t>
  </si>
  <si>
    <t>CNK835144R</t>
  </si>
  <si>
    <t>CNK835144Y</t>
  </si>
  <si>
    <t>CNK8360FQG</t>
  </si>
  <si>
    <t>CNK8360FPJ</t>
  </si>
  <si>
    <t>CNK8360DMY</t>
  </si>
  <si>
    <t>CNK8360DQQ</t>
  </si>
  <si>
    <t>CNK8360DQR</t>
  </si>
  <si>
    <t>CNK8391WF2</t>
  </si>
  <si>
    <t>CNK83811PR</t>
  </si>
  <si>
    <t>CNK83513CH</t>
  </si>
  <si>
    <t>CNK835144V</t>
  </si>
  <si>
    <t>CNK8360FQD</t>
  </si>
  <si>
    <t>CNK8360DQP</t>
  </si>
  <si>
    <t>CNK835144W</t>
  </si>
  <si>
    <t>CNK835144X</t>
  </si>
  <si>
    <t>CNK83513FH</t>
  </si>
  <si>
    <t>CNK83513CL</t>
  </si>
  <si>
    <t>CNK8391VGW</t>
  </si>
  <si>
    <t>CNK8391WD2</t>
  </si>
  <si>
    <t>CNK83608BF</t>
  </si>
  <si>
    <t>CNK836089B</t>
  </si>
  <si>
    <t>CNK8391WCX</t>
  </si>
  <si>
    <t>CNK8391VH1</t>
  </si>
  <si>
    <t>CNK8391VGZ</t>
  </si>
  <si>
    <t>CNK83608B3</t>
  </si>
  <si>
    <t>CNK8391VH2</t>
  </si>
  <si>
    <t>CNK836076R</t>
  </si>
  <si>
    <t>CNK8391WD3</t>
  </si>
  <si>
    <t>CNK8391WD1</t>
  </si>
  <si>
    <t>CNK83811ZV</t>
  </si>
  <si>
    <t>CNK83811PS</t>
  </si>
  <si>
    <t>21HD462579</t>
  </si>
  <si>
    <t>21HD462581</t>
  </si>
  <si>
    <t>CNK838121M</t>
  </si>
  <si>
    <t>CNK83811PW</t>
  </si>
  <si>
    <t>CNK83513D8</t>
  </si>
  <si>
    <t>CNK83513C9</t>
  </si>
  <si>
    <t>CNK8360DMP</t>
  </si>
  <si>
    <t>CNK8360FT7</t>
  </si>
  <si>
    <t>CNK8360DMM</t>
  </si>
  <si>
    <t>CNK8360DMN</t>
  </si>
  <si>
    <t>CNK8360FTJ</t>
  </si>
  <si>
    <t>CNK83811PN</t>
  </si>
  <si>
    <t>CNK8391VGS</t>
  </si>
  <si>
    <t>CNK8391WD0</t>
  </si>
  <si>
    <t>CNK83811PT</t>
  </si>
  <si>
    <t>CNK83810XK</t>
  </si>
  <si>
    <t>CNK8391WCY</t>
  </si>
  <si>
    <t>CNK8391VHN</t>
  </si>
  <si>
    <t>CNK8391VGN</t>
  </si>
  <si>
    <t>CNK8391WCP</t>
  </si>
  <si>
    <t>CNK8391WCQ</t>
  </si>
  <si>
    <t>CNK8391WCR</t>
  </si>
  <si>
    <t>CNK8391WCZ</t>
  </si>
  <si>
    <t>CNK8391WD4</t>
  </si>
  <si>
    <t>CNK8391VGP</t>
  </si>
  <si>
    <t>CNK8391VGY</t>
  </si>
  <si>
    <t>CNK836076S</t>
  </si>
  <si>
    <t>CNK83608BD</t>
  </si>
  <si>
    <t>CNK836076T</t>
  </si>
  <si>
    <t>CNK83608BC</t>
  </si>
  <si>
    <t>CNK83606SV</t>
  </si>
  <si>
    <t>CNK8381202</t>
  </si>
  <si>
    <t>CNK83811PK</t>
  </si>
  <si>
    <t>CNK83811PM</t>
  </si>
  <si>
    <t>CNK8391WDX</t>
  </si>
  <si>
    <t>CNK8391VHS</t>
  </si>
  <si>
    <t>CNK8391VGQ</t>
  </si>
  <si>
    <t>CNK83811ZW</t>
  </si>
  <si>
    <t>CNK83811ZT</t>
  </si>
  <si>
    <t>CNK83811PV</t>
  </si>
  <si>
    <t>CNK83810YQ</t>
  </si>
  <si>
    <t>CNK83810YR</t>
  </si>
  <si>
    <t>CNK83810YG</t>
  </si>
  <si>
    <t>CNK838121Q</t>
  </si>
  <si>
    <t>CNK83810YF</t>
  </si>
  <si>
    <t>CNK8391VHR</t>
  </si>
  <si>
    <t>CNK8391WDW</t>
  </si>
  <si>
    <t>CNK8391VHT</t>
  </si>
  <si>
    <t>CNK8360FTH</t>
  </si>
  <si>
    <t>CNK8381215</t>
  </si>
  <si>
    <t>CNK83811ZX</t>
  </si>
  <si>
    <t>CNK83811ZZ</t>
  </si>
  <si>
    <t>CNK8381203</t>
  </si>
  <si>
    <t>CNK8391WF0</t>
  </si>
  <si>
    <t>CNK8391WDS</t>
  </si>
  <si>
    <t>CNK8391WD6</t>
  </si>
  <si>
    <t>CNK8391WCT</t>
  </si>
  <si>
    <t>CNK8391WCK</t>
  </si>
  <si>
    <t>CNK8391WCV</t>
  </si>
  <si>
    <t>CNK83810YC</t>
  </si>
  <si>
    <t>CNK8381217</t>
  </si>
  <si>
    <t>CNK8381205</t>
  </si>
  <si>
    <t>CNK8381204</t>
  </si>
  <si>
    <t>CNK8391WF1</t>
  </si>
  <si>
    <t>CNK8391WDZ</t>
  </si>
  <si>
    <t>CNK8391VGH</t>
  </si>
  <si>
    <t>CNK8391VGM</t>
  </si>
  <si>
    <t>CNK8391WCW</t>
  </si>
  <si>
    <t>CNK8391VGT</t>
  </si>
  <si>
    <t>CNK8391VHW</t>
  </si>
  <si>
    <t>CNK8381214</t>
  </si>
  <si>
    <t>CNK8381219</t>
  </si>
  <si>
    <t>CNK838121D</t>
  </si>
  <si>
    <t>CNK8391VHX</t>
  </si>
  <si>
    <t>CNK8391VJ6</t>
  </si>
  <si>
    <t>CNK8391VGV</t>
  </si>
  <si>
    <t>CNK8391VGJ</t>
  </si>
  <si>
    <t>CNK8391VHV</t>
  </si>
  <si>
    <t>CNK8391VGX</t>
  </si>
  <si>
    <t>CNK8391VGL</t>
  </si>
  <si>
    <t>CNK8391WCS</t>
  </si>
  <si>
    <t>CNK8391VH0</t>
  </si>
  <si>
    <t>CNK8391W7G</t>
  </si>
  <si>
    <t>CNK8391VBT</t>
  </si>
  <si>
    <t>CNK8391W7D</t>
  </si>
  <si>
    <t>CNK835145B</t>
  </si>
  <si>
    <t>CNK83513C7</t>
  </si>
  <si>
    <t>CNK83513CM</t>
  </si>
  <si>
    <t>CNK8351450</t>
  </si>
  <si>
    <t>CNK83810YH</t>
  </si>
  <si>
    <t>CNK8391VGR</t>
  </si>
  <si>
    <t>CNK8391WCN</t>
  </si>
  <si>
    <t>CNK83811BZ</t>
  </si>
  <si>
    <t>CNK83606SB</t>
  </si>
  <si>
    <t>CNK83606VG</t>
  </si>
  <si>
    <t>CNK8391VT3</t>
  </si>
  <si>
    <t>CNK8391VZN</t>
  </si>
  <si>
    <t>CNK8391VS8</t>
  </si>
  <si>
    <t>CNK8391V35</t>
  </si>
  <si>
    <t>CNK8391V32</t>
  </si>
  <si>
    <t>CNK8391VZL</t>
  </si>
  <si>
    <t>CNK8391VS5</t>
  </si>
  <si>
    <t>CNK8391VS3</t>
  </si>
  <si>
    <t>CNK8360DMK</t>
  </si>
  <si>
    <t>CNK8360DMJ</t>
  </si>
  <si>
    <t>CNK8390WW7</t>
  </si>
  <si>
    <t>CNK8390XV1</t>
  </si>
  <si>
    <t>CNK8391VZC</t>
  </si>
  <si>
    <t>CNK8391WQ1</t>
  </si>
  <si>
    <t>CNK8391VZ2</t>
  </si>
  <si>
    <t>CNK8391VS7</t>
  </si>
  <si>
    <t>CNK8391WQ3</t>
  </si>
  <si>
    <t>CNK8391WPX</t>
  </si>
  <si>
    <t>CNK8391VZ4</t>
  </si>
  <si>
    <t>CNK83608PX</t>
  </si>
  <si>
    <t>CNK83606VF</t>
  </si>
  <si>
    <t>CNK83606V5</t>
  </si>
  <si>
    <t>CNK83606VJ</t>
  </si>
  <si>
    <t>CNK83606VH</t>
  </si>
  <si>
    <t>CNK83608PV</t>
  </si>
  <si>
    <t>CNK8390Y07</t>
  </si>
  <si>
    <t>CNK8390XWT</t>
  </si>
  <si>
    <t>CNK8391VZD</t>
  </si>
  <si>
    <t>CNK8391WPT</t>
  </si>
  <si>
    <t>CNK8391WPV</t>
  </si>
  <si>
    <t>CNK83608PY</t>
  </si>
  <si>
    <t>CNK83606V4</t>
  </si>
  <si>
    <t>CNK8390XTV</t>
  </si>
  <si>
    <t>CNK8390WW5</t>
  </si>
  <si>
    <t>CNK8390XV4</t>
  </si>
  <si>
    <t>CNK8391W21</t>
  </si>
  <si>
    <t>CNK8391W1S</t>
  </si>
  <si>
    <t>CNK8391W1T</t>
  </si>
  <si>
    <t>CNK8391W20</t>
  </si>
  <si>
    <t>CNK8391W27</t>
  </si>
  <si>
    <t>CNK8391V5D</t>
  </si>
  <si>
    <t>CNK83608N7</t>
  </si>
  <si>
    <t>CNK83606X9</t>
  </si>
  <si>
    <t>CNK83812BH</t>
  </si>
  <si>
    <t>CNK838117Y</t>
  </si>
  <si>
    <t>CNK83812BN</t>
  </si>
  <si>
    <t>CNK8391W7L</t>
  </si>
  <si>
    <t>CNK8391W7W</t>
  </si>
  <si>
    <t>CNK8391WFP</t>
  </si>
  <si>
    <t>21HD462824</t>
  </si>
  <si>
    <t>21HD462582</t>
  </si>
  <si>
    <t>21HD462773</t>
  </si>
  <si>
    <t>21HD462759</t>
  </si>
  <si>
    <t>21HD462777</t>
  </si>
  <si>
    <t>21HD462774</t>
  </si>
  <si>
    <t>CNK83608C5</t>
  </si>
  <si>
    <t>CNK83608C1</t>
  </si>
  <si>
    <t>CNK83608NM</t>
  </si>
  <si>
    <t>CNK83608C9</t>
  </si>
  <si>
    <t>CNK83812B6</t>
  </si>
  <si>
    <t>CNK83608NJ</t>
  </si>
  <si>
    <t>CNK83812B9</t>
  </si>
  <si>
    <t>CNK83606WQ</t>
  </si>
  <si>
    <t>CNK836075V</t>
  </si>
  <si>
    <t>CNK836076N</t>
  </si>
  <si>
    <t>CNK83608MX</t>
  </si>
  <si>
    <t>CNK83606X0</t>
  </si>
  <si>
    <t>CNK8381180</t>
  </si>
  <si>
    <t>CNK83608CB</t>
  </si>
  <si>
    <t>21HD462380</t>
  </si>
  <si>
    <t>21HD462609</t>
  </si>
  <si>
    <t>21HD462614</t>
  </si>
  <si>
    <t>21HD462363</t>
  </si>
  <si>
    <t>21HD462613</t>
  </si>
  <si>
    <t>21HD462584</t>
  </si>
  <si>
    <t>21HD462586</t>
  </si>
  <si>
    <t>21HD462364</t>
  </si>
  <si>
    <t>CNK8391VC1</t>
  </si>
  <si>
    <t>CNK836075X</t>
  </si>
  <si>
    <t>CNK8391VC0</t>
  </si>
  <si>
    <t>CNK83608C8</t>
  </si>
  <si>
    <t>CNK8391B0X</t>
  </si>
  <si>
    <t>CNK83608NG</t>
  </si>
  <si>
    <t>CNK8391W7S</t>
  </si>
  <si>
    <t>CNK8391W7F</t>
  </si>
  <si>
    <t>CNK8391W7K</t>
  </si>
  <si>
    <t>CNK8391VC4</t>
  </si>
  <si>
    <t>CNK8391W7R</t>
  </si>
  <si>
    <t>CNK8391VBX</t>
  </si>
  <si>
    <t>CNK83608NF</t>
  </si>
  <si>
    <t>21HD462601</t>
  </si>
  <si>
    <t>21HD462537</t>
  </si>
  <si>
    <t>21HD462782</t>
  </si>
  <si>
    <t>21HD462778</t>
  </si>
  <si>
    <t>21HD462757</t>
  </si>
  <si>
    <t>CNK8391BXQ</t>
  </si>
  <si>
    <t>CNK8391BXP</t>
  </si>
  <si>
    <t>CNK8360FTL</t>
  </si>
  <si>
    <t>CNK8391WP0</t>
  </si>
  <si>
    <t>CNK836076P</t>
  </si>
  <si>
    <t>CNK8391BXW</t>
  </si>
  <si>
    <t>CNK83608BG</t>
  </si>
  <si>
    <t>CNK83810Y1</t>
  </si>
  <si>
    <t>CNK8250G9W</t>
  </si>
  <si>
    <t>CNK8250GW5</t>
  </si>
  <si>
    <t>CNK8391C2J</t>
  </si>
  <si>
    <t>CNK8250GD8</t>
  </si>
  <si>
    <t>CNK8391V4T</t>
  </si>
  <si>
    <t>21HD462768</t>
  </si>
  <si>
    <t>21HD462441</t>
  </si>
  <si>
    <t>CNK8391V4W</t>
  </si>
  <si>
    <t>CNK8391B39</t>
  </si>
  <si>
    <t>CNK8391W15</t>
  </si>
  <si>
    <t>21HD462766</t>
  </si>
  <si>
    <t>CNK835145R</t>
  </si>
  <si>
    <t>CNK8390XQN</t>
  </si>
  <si>
    <t>CNK8390WW3</t>
  </si>
  <si>
    <t>CNK8390XTF</t>
  </si>
  <si>
    <t>CNK8390XTC</t>
  </si>
  <si>
    <t>CNK8391WFQ</t>
  </si>
  <si>
    <t>CNK8390WW4</t>
  </si>
  <si>
    <t>CNK8390WW8</t>
  </si>
  <si>
    <t>CNK8390XT8</t>
  </si>
  <si>
    <t>CNK8390WVK</t>
  </si>
  <si>
    <t>CNK83606XR</t>
  </si>
  <si>
    <t>CNK8390XTK</t>
  </si>
  <si>
    <t>CNK8390XTT</t>
  </si>
  <si>
    <t>CNK8390WV8</t>
  </si>
  <si>
    <t>CNK8390XTY</t>
  </si>
  <si>
    <t>CNK835144P</t>
  </si>
  <si>
    <t>CNK8390WVF</t>
  </si>
  <si>
    <t>CNK8390XTX</t>
  </si>
  <si>
    <t>CNK8390XT6</t>
  </si>
  <si>
    <t>CNK8390XTP</t>
  </si>
  <si>
    <t>CNK8390WRM</t>
  </si>
  <si>
    <t>CNK8390WVJ</t>
  </si>
  <si>
    <t>CNK83606XB</t>
  </si>
  <si>
    <t>CNK83608MY</t>
  </si>
  <si>
    <t>CNK83608N1</t>
  </si>
  <si>
    <t>CNK83606XK</t>
  </si>
  <si>
    <t>CNK83608NC</t>
  </si>
  <si>
    <t>CNK83608M8</t>
  </si>
  <si>
    <t>CNK83606X6</t>
  </si>
  <si>
    <t>CNK83606X5</t>
  </si>
  <si>
    <t>CNK83606X8</t>
  </si>
  <si>
    <t>CNK83608N0</t>
  </si>
  <si>
    <t>CNK8400JJD</t>
  </si>
  <si>
    <t>CNK8400K4H</t>
  </si>
  <si>
    <t>CNK83606XL</t>
  </si>
  <si>
    <t>CNK8390XTS</t>
  </si>
  <si>
    <t>CNK83606X2</t>
  </si>
  <si>
    <t>CNK8390XTQ</t>
  </si>
  <si>
    <t>CNK8390WW1</t>
  </si>
  <si>
    <t>CNK83608MQ</t>
  </si>
  <si>
    <t>CNK83606XM</t>
  </si>
  <si>
    <t>CNK83608FT</t>
  </si>
  <si>
    <t>CNK83606WP</t>
  </si>
  <si>
    <t>CNK83608MV</t>
  </si>
  <si>
    <t>CNK8400K55</t>
  </si>
  <si>
    <t>CNK83606XQ</t>
  </si>
  <si>
    <t>CNK8400K00</t>
  </si>
  <si>
    <t>CNK8390WWB</t>
  </si>
  <si>
    <t>CNK8390XTW</t>
  </si>
  <si>
    <t>CNK8390XV2</t>
  </si>
  <si>
    <t>CNK8390WW9</t>
  </si>
  <si>
    <t>21HD462569</t>
  </si>
  <si>
    <t>21HD462832</t>
  </si>
  <si>
    <t>21HD462819</t>
  </si>
  <si>
    <t>21HD462816</t>
  </si>
  <si>
    <t>21HD462577</t>
  </si>
  <si>
    <t>21HD462565</t>
  </si>
  <si>
    <t>21HD463603</t>
  </si>
  <si>
    <t>CNK83608MP</t>
  </si>
  <si>
    <t>CNK8391V37</t>
  </si>
  <si>
    <t>CNK8290Z6B</t>
  </si>
  <si>
    <t>CNK838117N</t>
  </si>
  <si>
    <t>21HD462612</t>
  </si>
  <si>
    <t>21HD462589</t>
  </si>
  <si>
    <t>CNK8391W7J</t>
  </si>
  <si>
    <t>CNK8391VBJ</t>
  </si>
  <si>
    <t>CNK8391WQ2</t>
  </si>
  <si>
    <t>CNK8360764</t>
  </si>
  <si>
    <t>CNK8390XT2</t>
  </si>
  <si>
    <t>CNK8391W7M</t>
  </si>
  <si>
    <t>CNK8391VBS</t>
  </si>
  <si>
    <t>CNK8391W7H</t>
  </si>
  <si>
    <t>CNK8390WRF</t>
  </si>
  <si>
    <t>21HD462598</t>
  </si>
  <si>
    <t>21HD462818</t>
  </si>
  <si>
    <t>CNK8390WVW</t>
  </si>
  <si>
    <t>CNK8390XTN</t>
  </si>
  <si>
    <t>CNK83608MW</t>
  </si>
  <si>
    <t>CNK8390X01</t>
  </si>
  <si>
    <t>CNK8390WRD</t>
  </si>
  <si>
    <t>21HD462502</t>
  </si>
  <si>
    <t>CNK8390XQD</t>
  </si>
  <si>
    <t>CNK8390XQF</t>
  </si>
  <si>
    <t>CNK836075T</t>
  </si>
  <si>
    <t>CNK83606XP</t>
  </si>
  <si>
    <t>CNK83608C0</t>
  </si>
  <si>
    <t>21HD462604</t>
  </si>
  <si>
    <t>21HD462603</t>
  </si>
  <si>
    <t>21HD462755</t>
  </si>
  <si>
    <t>21HD462765</t>
  </si>
  <si>
    <t>CNK83606S8</t>
  </si>
  <si>
    <t>CNK83606VD</t>
  </si>
  <si>
    <t>CNK83810XM</t>
  </si>
  <si>
    <t>CNK838120D</t>
  </si>
  <si>
    <t>CNK8391VH4</t>
  </si>
  <si>
    <t>CNK83919YQ</t>
  </si>
  <si>
    <t>CNK8391VRF</t>
  </si>
  <si>
    <t>CNK83608PW</t>
  </si>
  <si>
    <t>21HD462507</t>
  </si>
  <si>
    <t>21HD462769</t>
  </si>
  <si>
    <t>21HD462770</t>
  </si>
  <si>
    <t>CNK83608NK</t>
  </si>
  <si>
    <t>CNK83608NL</t>
  </si>
  <si>
    <t>CNK83606WN</t>
  </si>
  <si>
    <t>CNK83606X1</t>
  </si>
  <si>
    <t>CNK83608N9</t>
  </si>
  <si>
    <t>CNK8391V3F</t>
  </si>
  <si>
    <t>CNK8391V3B</t>
  </si>
  <si>
    <t>CNK83812BP</t>
  </si>
  <si>
    <t>CNK8391V2Y</t>
  </si>
  <si>
    <t>CNK8391V3C</t>
  </si>
  <si>
    <t>CNK8391W7Q</t>
  </si>
  <si>
    <t>CNK83608MS</t>
  </si>
  <si>
    <t>21HD463846</t>
  </si>
  <si>
    <t>21HD462382</t>
  </si>
  <si>
    <t>21HD462521</t>
  </si>
  <si>
    <t>21HD463841</t>
  </si>
  <si>
    <t>21HD462607</t>
  </si>
  <si>
    <t>21HD463829</t>
  </si>
  <si>
    <t>CNK83608MM</t>
  </si>
  <si>
    <t>CNK83606WT</t>
  </si>
  <si>
    <t>CNK8290Z68</t>
  </si>
  <si>
    <t>CNK8290Z6C</t>
  </si>
  <si>
    <t>CNK8290Z3R</t>
  </si>
  <si>
    <t>CNK83606X7</t>
  </si>
  <si>
    <t>CNK8290Z3Q</t>
  </si>
  <si>
    <t>CNK83811BP</t>
  </si>
  <si>
    <t>9294692/1</t>
  </si>
  <si>
    <t>CNK83608NB</t>
  </si>
  <si>
    <t>CNK83608N2</t>
  </si>
  <si>
    <t>21HD463848</t>
  </si>
  <si>
    <t>21HD462610</t>
  </si>
  <si>
    <t>21HD463894</t>
  </si>
  <si>
    <t>21HD463890</t>
  </si>
  <si>
    <t>21HD463840</t>
  </si>
  <si>
    <t>21HD463832</t>
  </si>
  <si>
    <t>CNK8360DML</t>
  </si>
  <si>
    <t>CNK836076M</t>
  </si>
  <si>
    <t>CNK83606S9</t>
  </si>
  <si>
    <t>CNK83810XQ</t>
  </si>
  <si>
    <t>21HD463586</t>
  </si>
  <si>
    <t>CNK8360771</t>
  </si>
  <si>
    <t>CNK83608BJ</t>
  </si>
  <si>
    <t>CNK83608PD</t>
  </si>
  <si>
    <t>CNK83606S7</t>
  </si>
  <si>
    <t>21HD463596</t>
  </si>
  <si>
    <t>CNK8390XTB</t>
  </si>
  <si>
    <t>CNK8390XQB</t>
  </si>
  <si>
    <t>CNK8390XTJ</t>
  </si>
  <si>
    <t>CNK8360FQC</t>
  </si>
  <si>
    <t>CNK8390XT5</t>
  </si>
  <si>
    <t>CNK8360FQB</t>
  </si>
  <si>
    <t>CNK8390WVM</t>
  </si>
  <si>
    <t>CNK8390XQT</t>
  </si>
  <si>
    <t>CNK8390WVG</t>
  </si>
  <si>
    <t>21HD462564</t>
  </si>
  <si>
    <t>21HD462576</t>
  </si>
  <si>
    <t>CNK8391WNZ</t>
  </si>
  <si>
    <t>CNK8391VH3</t>
  </si>
  <si>
    <t>CNK83606S2</t>
  </si>
  <si>
    <t>CNK838120F</t>
  </si>
  <si>
    <t>CNK83606S4</t>
  </si>
  <si>
    <t>CNK83810Y0</t>
  </si>
  <si>
    <t>21HD463581</t>
  </si>
  <si>
    <t>21HD463595</t>
  </si>
  <si>
    <t>21HD463590</t>
  </si>
  <si>
    <t>CNK83812BL</t>
  </si>
  <si>
    <t>CNK838117J</t>
  </si>
  <si>
    <t>CNK83812B3</t>
  </si>
  <si>
    <t>CNK838117H</t>
  </si>
  <si>
    <t>CNK83812B1</t>
  </si>
  <si>
    <t>21HD463902</t>
  </si>
  <si>
    <t>21HD463845</t>
  </si>
  <si>
    <t>CNK8290YR2</t>
  </si>
  <si>
    <t>CNK83606WV</t>
  </si>
  <si>
    <t>CNK83606WW</t>
  </si>
  <si>
    <t>CNK83606WY</t>
  </si>
  <si>
    <t>CNK83606WZ</t>
  </si>
  <si>
    <t>CNK83606YS</t>
  </si>
  <si>
    <t>CNK8360761</t>
  </si>
  <si>
    <t>CNK8360763</t>
  </si>
  <si>
    <t>CNK83608N5</t>
  </si>
  <si>
    <t>CNK8381167</t>
  </si>
  <si>
    <t>CNK838116K</t>
  </si>
  <si>
    <t>CNK838117G</t>
  </si>
  <si>
    <t>CNK838117M</t>
  </si>
  <si>
    <t>CNK838118C</t>
  </si>
  <si>
    <t>CNK83812BC</t>
  </si>
  <si>
    <t>CNK83812BG</t>
  </si>
  <si>
    <t>CNK83812BM</t>
  </si>
  <si>
    <t>CNK8391V36</t>
  </si>
  <si>
    <t>CNK8391V38</t>
  </si>
  <si>
    <t>CNK8391V39</t>
  </si>
  <si>
    <t>CNK8391VZJ</t>
  </si>
  <si>
    <t>CNK838128Z</t>
  </si>
  <si>
    <t>21HD462381</t>
  </si>
  <si>
    <t>21HD462383</t>
  </si>
  <si>
    <t>21HD462560</t>
  </si>
  <si>
    <t>21HD462599</t>
  </si>
  <si>
    <t>21HD463833</t>
  </si>
  <si>
    <t>21HD463835</t>
  </si>
  <si>
    <t>21HD463837</t>
  </si>
  <si>
    <t>21HD463839</t>
  </si>
  <si>
    <t>21HD463847</t>
  </si>
  <si>
    <t>21HD464006</t>
  </si>
  <si>
    <t>21HD464551</t>
  </si>
  <si>
    <t>21HD463582</t>
  </si>
  <si>
    <t>21HD464552</t>
  </si>
  <si>
    <t>CNK8250GDT</t>
  </si>
  <si>
    <t>CNK8391V58</t>
  </si>
  <si>
    <t>CNK8391W1K</t>
  </si>
  <si>
    <t>CNK8250GD7</t>
  </si>
  <si>
    <t>CNK8391V4P</t>
  </si>
  <si>
    <t>CNK8250GVH</t>
  </si>
  <si>
    <t>CNK8391W10</t>
  </si>
  <si>
    <t>21HD464542</t>
  </si>
  <si>
    <t>CNK8390X4L</t>
  </si>
  <si>
    <t>CNK8390Y2S</t>
  </si>
  <si>
    <t>21HD462760</t>
  </si>
  <si>
    <t>21HD462783</t>
  </si>
  <si>
    <t>21HD462422</t>
  </si>
  <si>
    <t>21HD462775</t>
  </si>
  <si>
    <t>21HD462413</t>
  </si>
  <si>
    <t>21HD462417</t>
  </si>
  <si>
    <t>21HD462779</t>
  </si>
  <si>
    <t>21HD462426</t>
  </si>
  <si>
    <t>21HD462412</t>
  </si>
  <si>
    <t>21HD462416</t>
  </si>
  <si>
    <t>21HD462423</t>
  </si>
  <si>
    <t>CNK8360DQW</t>
  </si>
  <si>
    <t>CNK8390WV7</t>
  </si>
  <si>
    <t>CNK8390WVQ</t>
  </si>
  <si>
    <t>CNK8390WVS</t>
  </si>
  <si>
    <t>CNK8390WW0</t>
  </si>
  <si>
    <t>CNK8390XTM</t>
  </si>
  <si>
    <t>CNK8390XQG</t>
  </si>
  <si>
    <t>CNK8390WVC</t>
  </si>
  <si>
    <t>CNK83513CN</t>
  </si>
  <si>
    <t>CNK8390WRH</t>
  </si>
  <si>
    <t>CNK835144M</t>
  </si>
  <si>
    <t>CNK8390WVV</t>
  </si>
  <si>
    <t>CNK83608MK</t>
  </si>
  <si>
    <t>CNK8360FPV</t>
  </si>
  <si>
    <t>CNK8390XTH</t>
  </si>
  <si>
    <t>CNK83606XF</t>
  </si>
  <si>
    <t>CNK83606XG</t>
  </si>
  <si>
    <t>CNK8390WVT</t>
  </si>
  <si>
    <t>CNK8390WRJ</t>
  </si>
  <si>
    <t>CNK8360DQT</t>
  </si>
  <si>
    <t>CNK8390WVR</t>
  </si>
  <si>
    <t>CNK835145Y</t>
  </si>
  <si>
    <t>21HD462606</t>
  </si>
  <si>
    <t>21HD462608</t>
  </si>
  <si>
    <t>CNK83606X4</t>
  </si>
  <si>
    <t>CNK83606XD</t>
  </si>
  <si>
    <t>CNK8390XTR</t>
  </si>
  <si>
    <t>CNK8390XT9</t>
  </si>
  <si>
    <t>CNK83513CT</t>
  </si>
  <si>
    <t>CNK8390X96</t>
  </si>
  <si>
    <t>CNK83606X3</t>
  </si>
  <si>
    <t>21HD462585</t>
  </si>
  <si>
    <t>21HD462597</t>
  </si>
  <si>
    <t>CNK8250GDM</t>
  </si>
  <si>
    <t>CNK8250GVQ</t>
  </si>
  <si>
    <t>CNK8280DZP</t>
  </si>
  <si>
    <t>CNK8391V57</t>
  </si>
  <si>
    <t>21HD464555</t>
  </si>
  <si>
    <t>21HD464553</t>
  </si>
  <si>
    <t>CNK8250GDG</t>
  </si>
  <si>
    <t>CNK8250GDH</t>
  </si>
  <si>
    <t>CNK8391V54</t>
  </si>
  <si>
    <t>CNK8391W1L</t>
  </si>
  <si>
    <t>21HD464550</t>
  </si>
  <si>
    <t>21HD464554</t>
  </si>
  <si>
    <t>21HD462509</t>
  </si>
  <si>
    <t>CNK838117R</t>
  </si>
  <si>
    <t>CNK83812BQ</t>
  </si>
  <si>
    <t>CNK8381186</t>
  </si>
  <si>
    <t>CNK83812B5</t>
  </si>
  <si>
    <t>CNK8380TZK</t>
  </si>
  <si>
    <t>21HD463843</t>
  </si>
  <si>
    <t>21HD463850</t>
  </si>
  <si>
    <t>21HD463842</t>
  </si>
  <si>
    <t>21HD462415</t>
  </si>
  <si>
    <t>21HD462414</t>
  </si>
  <si>
    <t>21HD462428</t>
  </si>
  <si>
    <t>CNK8391VZK</t>
  </si>
  <si>
    <t>CNK838117Q</t>
  </si>
  <si>
    <t>CNK83812BD</t>
  </si>
  <si>
    <t>21HD463852</t>
  </si>
  <si>
    <t>21HD463849</t>
  </si>
  <si>
    <t>21HD463886</t>
  </si>
  <si>
    <t>CNK83608MN</t>
  </si>
  <si>
    <t>CNK8400JJ2</t>
  </si>
  <si>
    <t>CNK8391V5L</t>
  </si>
  <si>
    <t>CNK83608MT</t>
  </si>
  <si>
    <t>CNK8400JHK</t>
  </si>
  <si>
    <t>21HD462820</t>
  </si>
  <si>
    <t>CNK8400K4D</t>
  </si>
  <si>
    <t>CNK83606V7</t>
  </si>
  <si>
    <t>CNK83513CV</t>
  </si>
  <si>
    <t>21HD462580</t>
  </si>
  <si>
    <t>21HD464139</t>
  </si>
  <si>
    <t>21HD464141</t>
  </si>
  <si>
    <t>21HD463585</t>
  </si>
  <si>
    <t>21HD463588</t>
  </si>
  <si>
    <t>CNK8280CRL</t>
  </si>
  <si>
    <t>CNK8360DM4</t>
  </si>
  <si>
    <t>CNK8351456</t>
  </si>
  <si>
    <t>CNK8391W4R</t>
  </si>
  <si>
    <t>CNK8250GVY</t>
  </si>
  <si>
    <t>CNK8250GVW</t>
  </si>
  <si>
    <t>CNK8391W1P</t>
  </si>
  <si>
    <t>CNK8250GW1</t>
  </si>
  <si>
    <t>CNK8250GD4</t>
  </si>
  <si>
    <t>CNK8390Y22</t>
  </si>
  <si>
    <t>CNK8360FTS</t>
  </si>
  <si>
    <t>CNK8250GVP</t>
  </si>
  <si>
    <t>CNK8391W1Q</t>
  </si>
  <si>
    <t>CNK835145M</t>
  </si>
  <si>
    <t>CNK8360DMF</t>
  </si>
  <si>
    <t>CNK8351457</t>
  </si>
  <si>
    <t>CNK835145N</t>
  </si>
  <si>
    <t>CNK8391W4B</t>
  </si>
  <si>
    <t>CNK8250GFC</t>
  </si>
  <si>
    <t>CNK8280CRQ</t>
  </si>
  <si>
    <t>CNK8391V59</t>
  </si>
  <si>
    <t>CNK8390X4H</t>
  </si>
  <si>
    <t>CNK8250GVV</t>
  </si>
  <si>
    <t>CNK8250GD9</t>
  </si>
  <si>
    <t>CNK83513BX</t>
  </si>
  <si>
    <t>CNK83513C0</t>
  </si>
  <si>
    <t>CNK83513CC</t>
  </si>
  <si>
    <t>CNK8390Y24</t>
  </si>
  <si>
    <t>21HD462506</t>
  </si>
  <si>
    <t>21HD462764</t>
  </si>
  <si>
    <t>21HD462780</t>
  </si>
  <si>
    <t>21HD462776</t>
  </si>
  <si>
    <t>21HD464556</t>
  </si>
  <si>
    <t>21HD462781</t>
  </si>
  <si>
    <t>21HD462767</t>
  </si>
  <si>
    <t>CNK8390Y2Q</t>
  </si>
  <si>
    <t>CNK8390Y23</t>
  </si>
  <si>
    <t>CNK8390X3Y</t>
  </si>
  <si>
    <t>CNK8390Y28</t>
  </si>
  <si>
    <t>CNK8390Y25</t>
  </si>
  <si>
    <t>CNK8390Y2H</t>
  </si>
  <si>
    <t>CNK8390X3S</t>
  </si>
  <si>
    <t>21HD463669</t>
  </si>
  <si>
    <t>CNK8391W13</t>
  </si>
  <si>
    <t>CNK8391W57</t>
  </si>
  <si>
    <t>CNK8391W4Z</t>
  </si>
  <si>
    <t>CNK8391V4S</t>
  </si>
  <si>
    <t>CNK8391V4Y</t>
  </si>
  <si>
    <t>CNK8391W5C</t>
  </si>
  <si>
    <t>CNK8391V4R</t>
  </si>
  <si>
    <t>CNK8391V8D</t>
  </si>
  <si>
    <t>CNK8391W1D</t>
  </si>
  <si>
    <t>21HD464155</t>
  </si>
  <si>
    <t>21HD464157</t>
  </si>
  <si>
    <t>21HD464159</t>
  </si>
  <si>
    <t>21HD464154</t>
  </si>
  <si>
    <t>21HD464147</t>
  </si>
  <si>
    <t>CNK8391W1M</t>
  </si>
  <si>
    <t>CNK8391V81</t>
  </si>
  <si>
    <t>CNK8391V4Q</t>
  </si>
  <si>
    <t>CNK8391B4C</t>
  </si>
  <si>
    <t>CNK8391V90</t>
  </si>
  <si>
    <t>CNK8391V55</t>
  </si>
  <si>
    <t>CNK8391V4M</t>
  </si>
  <si>
    <t>CNK8391V92</t>
  </si>
  <si>
    <t>21HD464151</t>
  </si>
  <si>
    <t>21HD464149</t>
  </si>
  <si>
    <t>21HD464152</t>
  </si>
  <si>
    <t>21HD464163</t>
  </si>
  <si>
    <t>21HD464145</t>
  </si>
  <si>
    <t>21HD464144</t>
  </si>
  <si>
    <t>CNK838117L</t>
  </si>
  <si>
    <t>CNK8391V82</t>
  </si>
  <si>
    <t>CNK8380TN0</t>
  </si>
  <si>
    <t>CNK8391W5B</t>
  </si>
  <si>
    <t>CNK8391VZ1</t>
  </si>
  <si>
    <t>CNK8391C28</t>
  </si>
  <si>
    <t>CNK8391W4C</t>
  </si>
  <si>
    <t>CNK8391V4L</t>
  </si>
  <si>
    <t>21HD464150</t>
  </si>
  <si>
    <t>21HD463904</t>
  </si>
  <si>
    <t>21HD463834</t>
  </si>
  <si>
    <t>21HD463851</t>
  </si>
  <si>
    <t>21HD463587</t>
  </si>
  <si>
    <t>21HD463584</t>
  </si>
  <si>
    <t>CNK8391VHC</t>
  </si>
  <si>
    <t>CNK83608N4</t>
  </si>
  <si>
    <t>CNK83608MZ</t>
  </si>
  <si>
    <t>CNK83606XN</t>
  </si>
  <si>
    <t>21HD462590</t>
  </si>
  <si>
    <t>21HD462541</t>
  </si>
  <si>
    <t>CNK8391W5F</t>
  </si>
  <si>
    <t>CNK8391C2W</t>
  </si>
  <si>
    <t>CNK8391V93</t>
  </si>
  <si>
    <t>CNK8391C2K</t>
  </si>
  <si>
    <t>21HD462525</t>
  </si>
  <si>
    <t>21HD462511</t>
  </si>
  <si>
    <t>21HD462505</t>
  </si>
  <si>
    <t>CNK8390Y2F</t>
  </si>
  <si>
    <t>21HD463678</t>
  </si>
  <si>
    <t>CNK8360FDK</t>
  </si>
  <si>
    <t>CNK8360FDJ</t>
  </si>
  <si>
    <t>CNK8390X3T</t>
  </si>
  <si>
    <t>CNK8360F0X</t>
  </si>
  <si>
    <t>21HD463676</t>
  </si>
  <si>
    <t>CNK83606WX</t>
  </si>
  <si>
    <t>CNK83606XJ</t>
  </si>
  <si>
    <t>CNK8400K4T</t>
  </si>
  <si>
    <t>21HD462605</t>
  </si>
  <si>
    <t>CNK83919YW</t>
  </si>
  <si>
    <t>CNK8380TMX</t>
  </si>
  <si>
    <t>CNK835145P</t>
  </si>
  <si>
    <t>CNK8360FTK</t>
  </si>
  <si>
    <t>CNK8391W1J</t>
  </si>
  <si>
    <t>CNK8391WNY</t>
  </si>
  <si>
    <t>CNK8360FTF</t>
  </si>
  <si>
    <t>CNK8391B2D</t>
  </si>
  <si>
    <t>CNK8391VRC</t>
  </si>
  <si>
    <t>21HD462751</t>
  </si>
  <si>
    <t>21HD462429</t>
  </si>
  <si>
    <t>CNK8391W1C</t>
  </si>
  <si>
    <t>CNK8391W50</t>
  </si>
  <si>
    <t>CNK8391W1V</t>
  </si>
  <si>
    <t>CNK8391C2L</t>
  </si>
  <si>
    <t>CNK8391W4Y</t>
  </si>
  <si>
    <t>CNK8391V8V</t>
  </si>
  <si>
    <t>CNK8391W55</t>
  </si>
  <si>
    <t>CNK8391B3C</t>
  </si>
  <si>
    <t>CNK8391V4Z</t>
  </si>
  <si>
    <t>21HD464158</t>
  </si>
  <si>
    <t>21HD464164</t>
  </si>
  <si>
    <t>21HD464160</t>
  </si>
  <si>
    <t>21HD464167</t>
  </si>
  <si>
    <t>21HD464161</t>
  </si>
  <si>
    <t>CNK8391V5F</t>
  </si>
  <si>
    <t>CNK8391W14</t>
  </si>
  <si>
    <t>CNK8391W5D</t>
  </si>
  <si>
    <t>CNK8391W56</t>
  </si>
  <si>
    <t>CNK8391V8W</t>
  </si>
  <si>
    <t>CNK8391V8N</t>
  </si>
  <si>
    <t>CNK8391V91</t>
  </si>
  <si>
    <t>CNK8391W12</t>
  </si>
  <si>
    <t>21HD462517</t>
  </si>
  <si>
    <t>21HD464166</t>
  </si>
  <si>
    <t>21HD464165</t>
  </si>
  <si>
    <t>21HD464153</t>
  </si>
  <si>
    <t>21HD464156</t>
  </si>
  <si>
    <t>21HD463677</t>
  </si>
  <si>
    <t>CNK8390Y2D</t>
  </si>
  <si>
    <t>21HD463661</t>
  </si>
  <si>
    <t>21HD463675</t>
  </si>
  <si>
    <t>CNK8390X46</t>
  </si>
  <si>
    <t>CNK8360F0Z</t>
  </si>
  <si>
    <t>CNK8390X45</t>
  </si>
  <si>
    <t>CNK8390Y2G</t>
  </si>
  <si>
    <t>21HD463665</t>
  </si>
  <si>
    <t>21HD463672</t>
  </si>
  <si>
    <t>CNK8360DMV</t>
  </si>
  <si>
    <t>CNK8391VRD</t>
  </si>
  <si>
    <t>CNK8360FTD</t>
  </si>
  <si>
    <t>CNK8351452</t>
  </si>
  <si>
    <t>CNK8360DMR</t>
  </si>
  <si>
    <t>CNK83513CB</t>
  </si>
  <si>
    <t>CNK8351455</t>
  </si>
  <si>
    <t>CNK8391VRQ</t>
  </si>
  <si>
    <t>CNK835145Q</t>
  </si>
  <si>
    <t>CNK83513H1</t>
  </si>
  <si>
    <t>CNK83919YN</t>
  </si>
  <si>
    <t>CNK83513F8</t>
  </si>
  <si>
    <t>CNK8351458</t>
  </si>
  <si>
    <t>CNK8351453</t>
  </si>
  <si>
    <t>21HD462756</t>
  </si>
  <si>
    <t>21HD462433</t>
  </si>
  <si>
    <t>21HD462772</t>
  </si>
  <si>
    <t>CNK8280DZ9</t>
  </si>
  <si>
    <t>CNK8250GB3</t>
  </si>
  <si>
    <t>CNK8280CRV</t>
  </si>
  <si>
    <t>CNK8280DZ5</t>
  </si>
  <si>
    <t>CNK8280DZ8</t>
  </si>
  <si>
    <t>CNK8250GW2</t>
  </si>
  <si>
    <t>CNK8250GDF</t>
  </si>
  <si>
    <t>CNK8280CRN</t>
  </si>
  <si>
    <t>CNK8280CRG</t>
  </si>
  <si>
    <t>CNK8390X43</t>
  </si>
  <si>
    <t>21HD464002</t>
  </si>
  <si>
    <t>21HD463895</t>
  </si>
  <si>
    <t>CNK8380TMQ</t>
  </si>
  <si>
    <t>CNK8391V5J</t>
  </si>
  <si>
    <t>CNK8391V8T</t>
  </si>
  <si>
    <t>CNK8391W1W</t>
  </si>
  <si>
    <t>CNK8380SKB</t>
  </si>
  <si>
    <t>CNK8380SKT</t>
  </si>
  <si>
    <t>CNK8380TMK</t>
  </si>
  <si>
    <t>CNK8380TJ4</t>
  </si>
  <si>
    <t>CNK8391V56</t>
  </si>
  <si>
    <t>CNK8391B2Z</t>
  </si>
  <si>
    <t>CNK8391C26</t>
  </si>
  <si>
    <t>CNK8380SL4</t>
  </si>
  <si>
    <t>CNK8391W1X</t>
  </si>
  <si>
    <t>CNK8391V8L</t>
  </si>
  <si>
    <t>CNK8380SK9</t>
  </si>
  <si>
    <t>CNK8380SKH</t>
  </si>
  <si>
    <t>CNK8380SKL</t>
  </si>
  <si>
    <t>CNK8391W4X</t>
  </si>
  <si>
    <t>CNK8391C2G</t>
  </si>
  <si>
    <t>CNK8380TJ6</t>
  </si>
  <si>
    <t>CNK8380TMS</t>
  </si>
  <si>
    <t>CNK8380SKK</t>
  </si>
  <si>
    <t>CNK8380SKC</t>
  </si>
  <si>
    <t>21HD462510</t>
  </si>
  <si>
    <t>21HD464140</t>
  </si>
  <si>
    <t>21HD464162</t>
  </si>
  <si>
    <t>21HD462522</t>
  </si>
  <si>
    <t>21HD462752</t>
  </si>
  <si>
    <t>21HD462526</t>
  </si>
  <si>
    <t>21HD462762</t>
  </si>
  <si>
    <t>21HD462513</t>
  </si>
  <si>
    <t>21HD462512</t>
  </si>
  <si>
    <t>21HD462516</t>
  </si>
  <si>
    <t>21HD462822</t>
  </si>
  <si>
    <t>21HD462830</t>
  </si>
  <si>
    <t>21HD464148</t>
  </si>
  <si>
    <t>device 2</t>
  </si>
  <si>
    <t>NUMERO_PARC</t>
  </si>
  <si>
    <t>COMMANDE</t>
  </si>
  <si>
    <t>REFERENCE</t>
  </si>
  <si>
    <t>REFERENCE_CLIENT</t>
  </si>
  <si>
    <t>DESIGNATION</t>
  </si>
  <si>
    <t>DATE_EXPE</t>
  </si>
  <si>
    <t>NUMERO_SERIE</t>
  </si>
  <si>
    <t>REF_INTER_CLIENT</t>
  </si>
  <si>
    <t>LOT</t>
  </si>
  <si>
    <t>STOCK</t>
  </si>
  <si>
    <t>RECEPTION</t>
  </si>
  <si>
    <t>BT_A</t>
  </si>
  <si>
    <t>B00013750</t>
  </si>
  <si>
    <t>VDF</t>
  </si>
  <si>
    <t>GOOD</t>
  </si>
  <si>
    <t>Extract Logistique</t>
  </si>
  <si>
    <t>Retards</t>
  </si>
  <si>
    <t>Anomalies</t>
  </si>
  <si>
    <t>T/Device</t>
  </si>
  <si>
    <t>Statut 
Agence</t>
  </si>
  <si>
    <t>Total d'agences</t>
  </si>
  <si>
    <t xml:space="preserve">Total 1/2 J </t>
  </si>
  <si>
    <t>1/2j Sans pilote</t>
  </si>
  <si>
    <t>Durée estimée
En jours</t>
  </si>
  <si>
    <t>Sans pilote</t>
  </si>
  <si>
    <t>Techs</t>
  </si>
  <si>
    <t>GOOD /NO GOOD</t>
  </si>
  <si>
    <t>NO GOOD</t>
  </si>
  <si>
    <t>EN COURS</t>
  </si>
  <si>
    <t>RL</t>
  </si>
  <si>
    <t>Objet</t>
  </si>
  <si>
    <t>Résultat</t>
  </si>
  <si>
    <t>Matricielle premier jour</t>
  </si>
  <si>
    <t>Matricielle Dernier jour</t>
  </si>
  <si>
    <t>Phase</t>
  </si>
  <si>
    <t>Scénario 1</t>
  </si>
  <si>
    <t>Scénario 2</t>
  </si>
  <si>
    <t>Réel</t>
  </si>
  <si>
    <t>Région Excel</t>
  </si>
  <si>
    <t>Quantité à déployer</t>
  </si>
  <si>
    <t>Déployés</t>
  </si>
  <si>
    <t>Pays*</t>
  </si>
  <si>
    <t>Région</t>
  </si>
  <si>
    <t>Qté</t>
  </si>
  <si>
    <t>Valeur 
1 = print
0 = non</t>
  </si>
  <si>
    <t>Phase de déploiement Cible</t>
  </si>
  <si>
    <t>Marseille
482 1/2j 
3techs</t>
  </si>
  <si>
    <t>Starsbourg
234/2j 
2 techs</t>
  </si>
  <si>
    <t>Ile De France
1216 1/2 j
4 techs</t>
  </si>
  <si>
    <t>Marseille
482 1/2j 
5 techs</t>
  </si>
  <si>
    <t>Strasbourg
234 1/2 j 
3 techs</t>
  </si>
  <si>
    <t xml:space="preserve">Ile de France
1216 1/2 J 
5 techs
</t>
  </si>
  <si>
    <t>ALSACE-CHAMPAGNE-ARDENNE-LORRAINE</t>
  </si>
  <si>
    <t>Alsace</t>
  </si>
  <si>
    <t>France</t>
  </si>
  <si>
    <t>Aquitaine</t>
  </si>
  <si>
    <t>Auvergne</t>
  </si>
  <si>
    <t>Bourgogne</t>
  </si>
  <si>
    <t>Loire</t>
  </si>
  <si>
    <t>Corse</t>
  </si>
  <si>
    <t>ILE-DE-FRANCE</t>
  </si>
  <si>
    <t>midi-pyrénées</t>
  </si>
  <si>
    <t>picardie</t>
  </si>
  <si>
    <t>AQUITAINE-LIMOUSIN-POITOU-CHARENTES</t>
  </si>
  <si>
    <t>PROVENCE-ALPES-COTE D'AZUR</t>
  </si>
  <si>
    <t>Normandie</t>
  </si>
  <si>
    <t>CENTRE-VAL DE LOIRE</t>
  </si>
  <si>
    <t>AUVERGNE-RHONE-ALPES</t>
  </si>
  <si>
    <t>BOURGOGNE-FRANCHE-COMTE</t>
  </si>
  <si>
    <t>Bordeaux
333 1/2 j 
4 techniciens</t>
  </si>
  <si>
    <t>2A</t>
  </si>
  <si>
    <t>CORSE</t>
  </si>
  <si>
    <t>2B</t>
  </si>
  <si>
    <t>Lille
329 1/2 j 
5 techs</t>
  </si>
  <si>
    <t>Bordeaux
333 1/2j 
2 techs</t>
  </si>
  <si>
    <t>NORMANDIE</t>
  </si>
  <si>
    <t>PAYS DE LA LOIRE</t>
  </si>
  <si>
    <t>loire</t>
  </si>
  <si>
    <t>LANGUEDOC-ROUSSILLON-MIDI-PYRENEES</t>
  </si>
  <si>
    <t>Lille
329 1/2j 
3 techs</t>
  </si>
  <si>
    <t>Rennes
301 1/2 J 
3 techs</t>
  </si>
  <si>
    <t>Lyon
403 1/2 j
5 techs</t>
  </si>
  <si>
    <t>NORD-PAS-DE-CALAIS-PICARDIE</t>
  </si>
  <si>
    <t>Dépassement</t>
  </si>
  <si>
    <t>Rennes
301 1/2 j 
2 techs</t>
  </si>
  <si>
    <t>Lyon
403 1/2j 
3 techs</t>
  </si>
  <si>
    <t>KO CL</t>
  </si>
  <si>
    <t>KO US</t>
  </si>
  <si>
    <t>Région US</t>
  </si>
  <si>
    <t>SETTINGS</t>
  </si>
  <si>
    <t>Non respect des consignes</t>
  </si>
  <si>
    <t>Incidents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</si>
</sst>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6">
    <numFmt numFmtId="164" formatCode="00000"/>
    <numFmt numFmtId="165" formatCode="0000000000"/>
    <numFmt numFmtId="166" formatCode="h:mm;@"/>
    <numFmt numFmtId="167" formatCode="dd"/>
    <numFmt numFmtId="168" formatCode="dd/mm\ AM/PM;@"/>
    <numFmt numFmtId="169" formatCode="ddd\ dd/mm/yy"/>
  </numFmts>
  <fonts count="3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4"/>
      <color theme="0"/>
      <name val="Calibri"/>
      <family val="2"/>
    </font>
    <font>
      <sz val="9"/>
      <color theme="1"/>
      <name val="Calibri"/>
      <family val="2"/>
    </font>
    <font>
      <b/>
      <sz val="9"/>
      <color theme="1"/>
      <name val="Calibri"/>
      <family val="2"/>
      <scheme val="minor"/>
    </font>
    <font>
      <b/>
      <sz val="9"/>
      <color theme="0"/>
      <name val="Calibri"/>
      <family val="2"/>
      <scheme val="minor"/>
    </font>
    <font>
      <b/>
      <sz val="9"/>
      <color theme="0"/>
      <name val="Calibri"/>
      <family val="2"/>
    </font>
    <font>
      <b/>
      <sz val="16"/>
      <color theme="0"/>
      <name val="Calibri"/>
      <family val="2"/>
    </font>
    <font>
      <b/>
      <sz val="10"/>
      <name val="Calibri"/>
      <family val="2"/>
      <scheme val="minor"/>
    </font>
    <font>
      <b/>
      <sz val="11"/>
      <color theme="0"/>
      <name val="Calibri"/>
      <family val="2"/>
    </font>
    <font>
      <b/>
      <sz val="11"/>
      <color theme="1"/>
      <name val="Calibri"/>
      <family val="2"/>
    </font>
    <font>
      <b/>
      <sz val="12"/>
      <color theme="1"/>
      <name val="Calibri"/>
      <family val="2"/>
    </font>
    <font>
      <b/>
      <sz val="18"/>
      <color theme="1"/>
      <name val="Calibri"/>
      <family val="2"/>
    </font>
    <font>
      <b/>
      <sz val="18"/>
      <name val="Calibri"/>
      <family val="2"/>
    </font>
    <font>
      <b/>
      <sz val="11"/>
      <name val="Calibri"/>
      <family val="2"/>
    </font>
    <font>
      <sz val="8"/>
      <color theme="1"/>
      <name val="Calibri"/>
      <family val="2"/>
    </font>
    <font>
      <sz val="12"/>
      <color theme="1"/>
      <name val="Calibri"/>
      <family val="2"/>
    </font>
    <font>
      <sz val="11"/>
      <name val="Calibri"/>
      <family val="2"/>
    </font>
    <font>
      <b/>
      <sz val="11"/>
      <color theme="5"/>
      <name val="Calibri"/>
      <family val="2"/>
    </font>
    <font>
      <b/>
      <sz val="22"/>
      <color theme="0"/>
      <name val="Calibri"/>
      <family val="2"/>
    </font>
    <font>
      <b/>
      <sz val="24"/>
      <color theme="0"/>
      <name val="Calibri"/>
      <family val="2"/>
    </font>
    <font>
      <b/>
      <sz val="26"/>
      <color theme="0"/>
      <name val="Calibri"/>
      <family val="2"/>
    </font>
    <font>
      <b/>
      <sz val="20"/>
      <color theme="1"/>
      <name val="Calibri"/>
      <family val="2"/>
    </font>
    <font>
      <sz val="16"/>
      <color theme="1"/>
      <name val="Calibri"/>
      <family val="2"/>
    </font>
    <font>
      <sz val="11"/>
      <color rgb="FFFF0000"/>
      <name val="Calibri"/>
      <family val="2"/>
    </font>
    <font>
      <b/>
      <sz val="12"/>
      <color theme="0"/>
      <name val="Calibri"/>
      <family val="2"/>
    </font>
    <font>
      <b/>
      <sz val="12"/>
      <name val="Calibri"/>
      <family val="2"/>
    </font>
    <font>
      <b/>
      <sz val="20"/>
      <color theme="0"/>
      <name val="Calibri"/>
      <family val="2"/>
    </font>
    <font>
      <b/>
      <sz val="14"/>
      <color theme="1"/>
      <name val="Calibri"/>
      <family val="2"/>
    </font>
    <font>
      <b/>
      <u/>
      <sz val="11"/>
      <color rgb="FFFF9900"/>
      <name val="Calibri"/>
      <family val="2"/>
    </font>
    <font>
      <b/>
      <sz val="11"/>
      <color rgb="FFFF9900"/>
      <name val="Calibri"/>
      <family val="2"/>
    </font>
    <font>
      <sz val="22"/>
      <color theme="1"/>
      <name val="Calibri"/>
      <family val="2"/>
    </font>
    <font>
      <b/>
      <sz val="16"/>
      <name val="Calibri"/>
      <family val="2"/>
    </font>
    <font>
      <b/>
      <sz val="16"/>
      <color theme="1"/>
      <name val="Calibri"/>
      <family val="2"/>
    </font>
  </fonts>
  <fills count="39">
    <fill>
      <patternFill patternType="none"/>
    </fill>
    <fill>
      <patternFill patternType="gray125"/>
    </fill>
    <fill>
      <patternFill patternType="solid">
        <fgColor theme="4" tint="-0.249977111117893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7BEBAE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5"/>
        <bgColor theme="5"/>
      </patternFill>
    </fill>
    <fill>
      <patternFill patternType="solid">
        <fgColor theme="5" tint="0.59999389629810485"/>
        <bgColor theme="5" tint="0.59999389629810485"/>
      </patternFill>
    </fill>
    <fill>
      <patternFill patternType="solid">
        <fgColor theme="5" tint="0.79998168889431442"/>
        <bgColor theme="5" tint="0.79998168889431442"/>
      </patternFill>
    </fill>
    <fill>
      <patternFill patternType="solid">
        <fgColor theme="7"/>
        <bgColor theme="5"/>
      </patternFill>
    </fill>
    <fill>
      <patternFill patternType="solid">
        <fgColor rgb="FF00B050"/>
        <bgColor theme="5"/>
      </patternFill>
    </fill>
    <fill>
      <patternFill patternType="solid">
        <fgColor theme="8" tint="-0.249977111117893"/>
        <bgColor theme="5"/>
      </patternFill>
    </fill>
    <fill>
      <patternFill patternType="mediumGray"/>
    </fill>
    <fill>
      <patternFill patternType="solid">
        <fgColor rgb="FF66FF99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rgb="FFFF0000"/>
        <bgColor theme="5" tint="0.59999389629810485"/>
      </patternFill>
    </fill>
    <fill>
      <patternFill patternType="solid">
        <fgColor rgb="FF92D050"/>
        <bgColor theme="5" tint="0.79998168889431442"/>
      </patternFill>
    </fill>
    <fill>
      <patternFill patternType="solid">
        <fgColor rgb="FF9966FF"/>
        <bgColor indexed="64"/>
      </patternFill>
    </fill>
    <fill>
      <patternFill patternType="solid">
        <fgColor theme="5" tint="0.79998168889431442"/>
        <bgColor theme="5"/>
      </patternFill>
    </fill>
    <fill>
      <patternFill patternType="solid">
        <fgColor theme="2" tint="-0.249977111117893"/>
        <bgColor indexed="64"/>
      </patternFill>
    </fill>
    <fill>
      <patternFill patternType="solid">
        <fgColor rgb="FF9999FF"/>
        <bgColor indexed="64"/>
      </patternFill>
    </fill>
  </fills>
  <borders count="52">
    <border>
      <left/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0"/>
      </left>
      <right style="thin">
        <color theme="4" tint="0.39997558519241921"/>
      </right>
      <top/>
      <bottom style="thick">
        <color theme="0"/>
      </bottom>
      <diagonal/>
    </border>
    <border>
      <left style="thin">
        <color theme="0"/>
      </left>
      <right style="thin">
        <color theme="0"/>
      </right>
      <top style="thin">
        <color theme="4" tint="0.39997558519241921"/>
      </top>
      <bottom style="thin">
        <color theme="0"/>
      </bottom>
      <diagonal/>
    </border>
    <border>
      <left style="thin">
        <color theme="4" tint="0.39997558519241921"/>
      </left>
      <right style="thin">
        <color theme="0"/>
      </right>
      <top style="thin">
        <color theme="4" tint="0.39997558519241921"/>
      </top>
      <bottom style="thin">
        <color theme="0"/>
      </bottom>
      <diagonal/>
    </border>
    <border>
      <left style="thin">
        <color theme="4" tint="0.39997558519241921"/>
      </left>
      <right/>
      <top style="thin">
        <color theme="4" tint="0.39997558519241921"/>
      </top>
      <bottom/>
      <diagonal/>
    </border>
    <border>
      <left/>
      <right/>
      <top style="thin">
        <color theme="4" tint="0.39997558519241921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theme="0"/>
      </right>
      <top/>
      <bottom style="thick">
        <color theme="0"/>
      </bottom>
      <diagonal/>
    </border>
    <border>
      <left style="thin">
        <color theme="0"/>
      </left>
      <right/>
      <top/>
      <bottom/>
      <diagonal/>
    </border>
    <border>
      <left style="thin">
        <color theme="0"/>
      </left>
      <right style="thin">
        <color theme="0"/>
      </right>
      <top/>
      <bottom/>
      <diagonal/>
    </border>
    <border>
      <left/>
      <right/>
      <top style="thick">
        <color theme="0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theme="5" tint="0.39997558519241921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theme="5" tint="0.39997558519241921"/>
      </left>
      <right/>
      <top style="thick">
        <color theme="0"/>
      </top>
      <bottom/>
      <diagonal/>
    </border>
    <border>
      <left style="thin">
        <color theme="5" tint="0.39997558519241921"/>
      </left>
      <right style="thin">
        <color theme="0"/>
      </right>
      <top/>
      <bottom style="thin">
        <color indexed="64"/>
      </bottom>
      <diagonal/>
    </border>
    <border>
      <left style="thin">
        <color theme="0"/>
      </left>
      <right/>
      <top/>
      <bottom style="thin">
        <color indexed="64"/>
      </bottom>
      <diagonal/>
    </border>
    <border>
      <left/>
      <right/>
      <top/>
      <bottom style="double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theme="5" tint="0.39997558519241921"/>
      </left>
      <right/>
      <top style="thin">
        <color theme="0"/>
      </top>
      <bottom/>
      <diagonal/>
    </border>
    <border>
      <left style="thin">
        <color theme="5" tint="0.39997558519241921"/>
      </left>
      <right style="thin">
        <color theme="0"/>
      </right>
      <top style="thin">
        <color indexed="64"/>
      </top>
      <bottom style="thin">
        <color indexed="64"/>
      </bottom>
      <diagonal/>
    </border>
    <border>
      <left style="thin">
        <color theme="5" tint="0.39997558519241921"/>
      </left>
      <right style="thin">
        <color theme="0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382">
    <xf numFmtId="0" fontId="0" fillId="0" borderId="0" xfId="0"/>
    <xf numFmtId="0" fontId="5" fillId="2" borderId="0" xfId="0" applyFont="1" applyFill="1"/>
    <xf numFmtId="0" fontId="6" fillId="2" borderId="0" xfId="0" applyFont="1" applyFill="1" applyAlignment="1">
      <alignment horizontal="left"/>
    </xf>
    <xf numFmtId="164" fontId="6" fillId="2" borderId="0" xfId="0" applyNumberFormat="1" applyFont="1" applyFill="1" applyAlignment="1">
      <alignment horizontal="left"/>
    </xf>
    <xf numFmtId="165" fontId="6" fillId="2" borderId="0" xfId="0" applyNumberFormat="1" applyFont="1" applyFill="1" applyAlignment="1">
      <alignment horizontal="left"/>
    </xf>
    <xf numFmtId="2" fontId="6" fillId="2" borderId="0" xfId="0" applyNumberFormat="1" applyFont="1" applyFill="1" applyAlignment="1">
      <alignment horizontal="left"/>
    </xf>
    <xf numFmtId="0" fontId="6" fillId="0" borderId="0" xfId="0" applyFont="1" applyAlignment="1">
      <alignment horizontal="left"/>
    </xf>
    <xf numFmtId="164" fontId="6" fillId="0" borderId="0" xfId="0" applyNumberFormat="1" applyFont="1" applyAlignment="1">
      <alignment horizontal="left"/>
    </xf>
    <xf numFmtId="165" fontId="6" fillId="0" borderId="0" xfId="0" applyNumberFormat="1" applyFont="1" applyAlignment="1">
      <alignment horizontal="left"/>
    </xf>
    <xf numFmtId="2" fontId="6" fillId="0" borderId="0" xfId="0" applyNumberFormat="1" applyFont="1" applyAlignment="1">
      <alignment horizontal="left"/>
    </xf>
    <xf numFmtId="0" fontId="7" fillId="3" borderId="0" xfId="0" applyFont="1" applyFill="1" applyAlignment="1">
      <alignment horizontal="centerContinuous" vertical="center"/>
    </xf>
    <xf numFmtId="164" fontId="7" fillId="3" borderId="0" xfId="0" applyNumberFormat="1" applyFont="1" applyFill="1" applyAlignment="1">
      <alignment horizontal="centerContinuous" vertical="center"/>
    </xf>
    <xf numFmtId="0" fontId="7" fillId="3" borderId="1" xfId="0" applyFont="1" applyFill="1" applyBorder="1" applyAlignment="1">
      <alignment horizontal="centerContinuous" vertical="center"/>
    </xf>
    <xf numFmtId="0" fontId="7" fillId="3" borderId="2" xfId="0" applyFont="1" applyFill="1" applyBorder="1" applyAlignment="1">
      <alignment horizontal="centerContinuous" vertical="center"/>
    </xf>
    <xf numFmtId="165" fontId="7" fillId="3" borderId="3" xfId="0" applyNumberFormat="1" applyFont="1" applyFill="1" applyBorder="1" applyAlignment="1">
      <alignment horizontal="centerContinuous" vertical="center"/>
    </xf>
    <xf numFmtId="0" fontId="7" fillId="3" borderId="3" xfId="0" applyFont="1" applyFill="1" applyBorder="1" applyAlignment="1">
      <alignment horizontal="centerContinuous" vertical="center"/>
    </xf>
    <xf numFmtId="0" fontId="8" fillId="4" borderId="4" xfId="0" applyFont="1" applyFill="1" applyBorder="1" applyAlignment="1">
      <alignment horizontal="centerContinuous" vertical="center" wrapText="1"/>
    </xf>
    <xf numFmtId="0" fontId="8" fillId="4" borderId="1" xfId="0" applyFont="1" applyFill="1" applyBorder="1" applyAlignment="1">
      <alignment horizontal="centerContinuous" vertical="center" wrapText="1"/>
    </xf>
    <xf numFmtId="0" fontId="8" fillId="4" borderId="2" xfId="0" applyFont="1" applyFill="1" applyBorder="1" applyAlignment="1">
      <alignment horizontal="centerContinuous" vertical="center" wrapText="1"/>
    </xf>
    <xf numFmtId="0" fontId="9" fillId="5" borderId="4" xfId="0" applyFont="1" applyFill="1" applyBorder="1" applyAlignment="1">
      <alignment horizontal="centerContinuous"/>
    </xf>
    <xf numFmtId="0" fontId="9" fillId="5" borderId="1" xfId="0" applyFont="1" applyFill="1" applyBorder="1" applyAlignment="1">
      <alignment horizontal="centerContinuous"/>
    </xf>
    <xf numFmtId="164" fontId="9" fillId="5" borderId="1" xfId="0" applyNumberFormat="1" applyFont="1" applyFill="1" applyBorder="1" applyAlignment="1">
      <alignment horizontal="centerContinuous"/>
    </xf>
    <xf numFmtId="0" fontId="9" fillId="5" borderId="2" xfId="0" applyFont="1" applyFill="1" applyBorder="1" applyAlignment="1">
      <alignment horizontal="centerContinuous"/>
    </xf>
    <xf numFmtId="0" fontId="9" fillId="0" borderId="0" xfId="0" applyFont="1" applyAlignment="1">
      <alignment horizontal="left"/>
    </xf>
    <xf numFmtId="0" fontId="8" fillId="3" borderId="5" xfId="0" applyFont="1" applyFill="1" applyBorder="1" applyAlignment="1">
      <alignment horizontal="left" vertical="center" wrapText="1"/>
    </xf>
    <xf numFmtId="0" fontId="8" fillId="3" borderId="5" xfId="0" applyFont="1" applyFill="1" applyBorder="1" applyAlignment="1">
      <alignment horizontal="left" vertical="center"/>
    </xf>
    <xf numFmtId="164" fontId="8" fillId="3" borderId="5" xfId="0" applyNumberFormat="1" applyFont="1" applyFill="1" applyBorder="1" applyAlignment="1">
      <alignment horizontal="left" vertical="center"/>
    </xf>
    <xf numFmtId="0" fontId="8" fillId="3" borderId="6" xfId="0" applyFont="1" applyFill="1" applyBorder="1" applyAlignment="1">
      <alignment horizontal="left" vertical="center" wrapText="1"/>
    </xf>
    <xf numFmtId="165" fontId="8" fillId="3" borderId="6" xfId="0" applyNumberFormat="1" applyFont="1" applyFill="1" applyBorder="1" applyAlignment="1">
      <alignment horizontal="left" vertical="center" wrapText="1"/>
    </xf>
    <xf numFmtId="0" fontId="8" fillId="4" borderId="7" xfId="0" applyFont="1" applyFill="1" applyBorder="1" applyAlignment="1">
      <alignment horizontal="left" vertical="center" wrapText="1"/>
    </xf>
    <xf numFmtId="2" fontId="8" fillId="4" borderId="7" xfId="0" applyNumberFormat="1" applyFont="1" applyFill="1" applyBorder="1" applyAlignment="1">
      <alignment horizontal="left" vertical="center" wrapText="1"/>
    </xf>
    <xf numFmtId="2" fontId="8" fillId="0" borderId="0" xfId="0" applyNumberFormat="1" applyFont="1" applyAlignment="1">
      <alignment horizontal="left" vertical="center" wrapText="1"/>
    </xf>
    <xf numFmtId="164" fontId="8" fillId="0" borderId="0" xfId="0" applyNumberFormat="1" applyFont="1" applyAlignment="1">
      <alignment horizontal="left" vertical="center" wrapText="1"/>
    </xf>
    <xf numFmtId="2" fontId="8" fillId="0" borderId="8" xfId="0" applyNumberFormat="1" applyFont="1" applyBorder="1" applyAlignment="1">
      <alignment horizontal="left" vertical="center" wrapText="1"/>
    </xf>
    <xf numFmtId="2" fontId="8" fillId="6" borderId="0" xfId="0" applyNumberFormat="1" applyFont="1" applyFill="1" applyAlignment="1">
      <alignment horizontal="left" vertical="center" wrapText="1"/>
    </xf>
    <xf numFmtId="3" fontId="6" fillId="0" borderId="9" xfId="0" applyNumberFormat="1" applyFont="1" applyBorder="1" applyAlignment="1">
      <alignment horizontal="left"/>
    </xf>
    <xf numFmtId="2" fontId="6" fillId="0" borderId="10" xfId="0" applyNumberFormat="1" applyFont="1" applyBorder="1" applyAlignment="1">
      <alignment horizontal="left"/>
    </xf>
    <xf numFmtId="0" fontId="6" fillId="0" borderId="11" xfId="0" applyFont="1" applyBorder="1" applyAlignment="1">
      <alignment horizontal="left" indent="1"/>
    </xf>
    <xf numFmtId="0" fontId="6" fillId="0" borderId="12" xfId="0" applyFont="1" applyBorder="1" applyAlignment="1">
      <alignment horizontal="left" indent="1"/>
    </xf>
    <xf numFmtId="0" fontId="6" fillId="0" borderId="12" xfId="0" applyFont="1" applyBorder="1" applyAlignment="1">
      <alignment horizontal="left" indent="2"/>
    </xf>
    <xf numFmtId="164" fontId="6" fillId="0" borderId="12" xfId="0" applyNumberFormat="1" applyFont="1" applyBorder="1" applyAlignment="1">
      <alignment horizontal="left" indent="1"/>
    </xf>
    <xf numFmtId="0" fontId="7" fillId="0" borderId="12" xfId="0" applyFont="1" applyBorder="1" applyAlignment="1">
      <alignment horizontal="left" indent="1"/>
    </xf>
    <xf numFmtId="165" fontId="7" fillId="0" borderId="12" xfId="0" applyNumberFormat="1" applyFont="1" applyBorder="1" applyAlignment="1">
      <alignment horizontal="left" indent="1"/>
    </xf>
    <xf numFmtId="1" fontId="6" fillId="0" borderId="12" xfId="0" applyNumberFormat="1" applyFont="1" applyBorder="1" applyAlignment="1">
      <alignment horizontal="left"/>
    </xf>
    <xf numFmtId="166" fontId="6" fillId="0" borderId="12" xfId="0" applyNumberFormat="1" applyFont="1" applyBorder="1" applyAlignment="1">
      <alignment horizontal="left"/>
    </xf>
    <xf numFmtId="0" fontId="6" fillId="0" borderId="12" xfId="0" applyFont="1" applyBorder="1" applyAlignment="1">
      <alignment horizontal="left"/>
    </xf>
    <xf numFmtId="1" fontId="6" fillId="0" borderId="0" xfId="0" applyNumberFormat="1" applyFont="1" applyAlignment="1">
      <alignment horizontal="left"/>
    </xf>
    <xf numFmtId="1" fontId="6" fillId="0" borderId="0" xfId="0" applyNumberFormat="1" applyFont="1" applyAlignment="1">
      <alignment horizontal="center"/>
    </xf>
    <xf numFmtId="2" fontId="0" fillId="0" borderId="0" xfId="0" applyNumberFormat="1"/>
    <xf numFmtId="0" fontId="10" fillId="2" borderId="0" xfId="0" applyFont="1" applyFill="1" applyAlignment="1">
      <alignment horizontal="left" vertical="center"/>
    </xf>
    <xf numFmtId="0" fontId="0" fillId="2" borderId="0" xfId="0" applyFill="1" applyAlignment="1">
      <alignment horizontal="left"/>
    </xf>
    <xf numFmtId="0" fontId="0" fillId="2" borderId="0" xfId="0" applyFill="1" applyAlignment="1">
      <alignment horizontal="center"/>
    </xf>
    <xf numFmtId="1" fontId="0" fillId="2" borderId="0" xfId="0" applyNumberFormat="1" applyFill="1" applyAlignment="1">
      <alignment horizontal="left"/>
    </xf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1" fontId="0" fillId="0" borderId="0" xfId="0" applyNumberFormat="1" applyAlignment="1">
      <alignment horizontal="left"/>
    </xf>
    <xf numFmtId="0" fontId="11" fillId="4" borderId="14" xfId="0" applyFont="1" applyFill="1" applyBorder="1" applyAlignment="1">
      <alignment horizontal="centerContinuous"/>
    </xf>
    <xf numFmtId="0" fontId="11" fillId="4" borderId="13" xfId="0" applyFont="1" applyFill="1" applyBorder="1" applyAlignment="1">
      <alignment horizontal="centerContinuous"/>
    </xf>
    <xf numFmtId="0" fontId="11" fillId="4" borderId="3" xfId="0" applyFont="1" applyFill="1" applyBorder="1" applyAlignment="1">
      <alignment horizontal="centerContinuous"/>
    </xf>
    <xf numFmtId="0" fontId="12" fillId="8" borderId="1" xfId="0" applyFont="1" applyFill="1" applyBorder="1" applyAlignment="1">
      <alignment horizontal="centerContinuous" vertical="center"/>
    </xf>
    <xf numFmtId="0" fontId="13" fillId="8" borderId="1" xfId="0" applyFont="1" applyFill="1" applyBorder="1" applyAlignment="1">
      <alignment horizontal="centerContinuous" vertical="center"/>
    </xf>
    <xf numFmtId="0" fontId="13" fillId="8" borderId="2" xfId="0" applyFont="1" applyFill="1" applyBorder="1" applyAlignment="1">
      <alignment horizontal="centerContinuous" vertical="center"/>
    </xf>
    <xf numFmtId="0" fontId="13" fillId="4" borderId="4" xfId="0" applyFont="1" applyFill="1" applyBorder="1" applyAlignment="1">
      <alignment horizontal="centerContinuous"/>
    </xf>
    <xf numFmtId="0" fontId="13" fillId="4" borderId="1" xfId="0" applyFont="1" applyFill="1" applyBorder="1" applyAlignment="1">
      <alignment horizontal="centerContinuous"/>
    </xf>
    <xf numFmtId="0" fontId="13" fillId="4" borderId="2" xfId="0" applyFont="1" applyFill="1" applyBorder="1" applyAlignment="1">
      <alignment horizontal="centerContinuous"/>
    </xf>
    <xf numFmtId="0" fontId="12" fillId="8" borderId="4" xfId="0" applyFont="1" applyFill="1" applyBorder="1" applyAlignment="1">
      <alignment horizontal="centerContinuous"/>
    </xf>
    <xf numFmtId="0" fontId="13" fillId="8" borderId="1" xfId="0" applyFont="1" applyFill="1" applyBorder="1" applyAlignment="1">
      <alignment horizontal="centerContinuous"/>
    </xf>
    <xf numFmtId="0" fontId="13" fillId="8" borderId="2" xfId="0" applyFont="1" applyFill="1" applyBorder="1" applyAlignment="1">
      <alignment horizontal="centerContinuous"/>
    </xf>
    <xf numFmtId="0" fontId="12" fillId="4" borderId="4" xfId="0" applyFont="1" applyFill="1" applyBorder="1" applyAlignment="1">
      <alignment horizontal="centerContinuous"/>
    </xf>
    <xf numFmtId="0" fontId="12" fillId="8" borderId="1" xfId="0" applyFont="1" applyFill="1" applyBorder="1" applyAlignment="1">
      <alignment horizontal="centerContinuous"/>
    </xf>
    <xf numFmtId="0" fontId="14" fillId="4" borderId="1" xfId="0" applyFont="1" applyFill="1" applyBorder="1" applyAlignment="1">
      <alignment horizontal="centerContinuous"/>
    </xf>
    <xf numFmtId="0" fontId="14" fillId="4" borderId="2" xfId="0" applyFont="1" applyFill="1" applyBorder="1" applyAlignment="1">
      <alignment horizontal="centerContinuous"/>
    </xf>
    <xf numFmtId="0" fontId="11" fillId="4" borderId="15" xfId="0" applyFont="1" applyFill="1" applyBorder="1" applyAlignment="1">
      <alignment horizontal="centerContinuous"/>
    </xf>
    <xf numFmtId="0" fontId="11" fillId="4" borderId="0" xfId="0" applyFont="1" applyFill="1" applyAlignment="1">
      <alignment horizontal="centerContinuous"/>
    </xf>
    <xf numFmtId="0" fontId="11" fillId="4" borderId="16" xfId="0" applyFont="1" applyFill="1" applyBorder="1" applyAlignment="1">
      <alignment horizontal="centerContinuous"/>
    </xf>
    <xf numFmtId="0" fontId="0" fillId="0" borderId="1" xfId="0" applyBorder="1" applyAlignment="1">
      <alignment horizontal="centerContinuous"/>
    </xf>
    <xf numFmtId="0" fontId="0" fillId="0" borderId="4" xfId="0" applyBorder="1" applyAlignment="1">
      <alignment horizontal="centerContinuous"/>
    </xf>
    <xf numFmtId="0" fontId="0" fillId="0" borderId="2" xfId="0" applyBorder="1" applyAlignment="1">
      <alignment horizontal="centerContinuous"/>
    </xf>
    <xf numFmtId="0" fontId="0" fillId="0" borderId="17" xfId="0" applyBorder="1" applyAlignment="1">
      <alignment horizontal="centerContinuous"/>
    </xf>
    <xf numFmtId="0" fontId="0" fillId="0" borderId="18" xfId="0" applyBorder="1" applyAlignment="1">
      <alignment horizontal="centerContinuous"/>
    </xf>
    <xf numFmtId="0" fontId="0" fillId="0" borderId="6" xfId="0" applyBorder="1" applyAlignment="1">
      <alignment horizontal="centerContinuous"/>
    </xf>
    <xf numFmtId="0" fontId="0" fillId="0" borderId="7" xfId="0" applyBorder="1" applyAlignment="1">
      <alignment horizontal="centerContinuous"/>
    </xf>
    <xf numFmtId="0" fontId="0" fillId="7" borderId="7" xfId="0" applyFill="1" applyBorder="1" applyAlignment="1">
      <alignment horizontal="centerContinuous"/>
    </xf>
    <xf numFmtId="0" fontId="0" fillId="7" borderId="4" xfId="0" applyFill="1" applyBorder="1" applyAlignment="1">
      <alignment horizontal="centerContinuous"/>
    </xf>
    <xf numFmtId="0" fontId="0" fillId="7" borderId="2" xfId="0" applyFill="1" applyBorder="1" applyAlignment="1">
      <alignment horizontal="centerContinuous"/>
    </xf>
    <xf numFmtId="167" fontId="15" fillId="0" borderId="2" xfId="0" applyNumberFormat="1" applyFont="1" applyBorder="1" applyAlignment="1">
      <alignment horizontal="centerContinuous"/>
    </xf>
    <xf numFmtId="167" fontId="15" fillId="7" borderId="2" xfId="0" applyNumberFormat="1" applyFont="1" applyFill="1" applyBorder="1" applyAlignment="1">
      <alignment horizontal="centerContinuous"/>
    </xf>
    <xf numFmtId="167" fontId="15" fillId="7" borderId="7" xfId="0" applyNumberFormat="1" applyFont="1" applyFill="1" applyBorder="1" applyAlignment="1">
      <alignment horizontal="centerContinuous"/>
    </xf>
    <xf numFmtId="167" fontId="15" fillId="0" borderId="7" xfId="0" applyNumberFormat="1" applyFont="1" applyBorder="1" applyAlignment="1">
      <alignment horizontal="centerContinuous"/>
    </xf>
    <xf numFmtId="167" fontId="16" fillId="7" borderId="7" xfId="0" applyNumberFormat="1" applyFont="1" applyFill="1" applyBorder="1" applyAlignment="1">
      <alignment horizontal="centerContinuous"/>
    </xf>
    <xf numFmtId="167" fontId="15" fillId="0" borderId="4" xfId="0" applyNumberFormat="1" applyFont="1" applyBorder="1" applyAlignment="1">
      <alignment horizontal="centerContinuous"/>
    </xf>
    <xf numFmtId="167" fontId="15" fillId="7" borderId="19" xfId="0" applyNumberFormat="1" applyFont="1" applyFill="1" applyBorder="1" applyAlignment="1">
      <alignment horizontal="centerContinuous"/>
    </xf>
    <xf numFmtId="167" fontId="15" fillId="0" borderId="19" xfId="0" applyNumberFormat="1" applyFont="1" applyBorder="1" applyAlignment="1">
      <alignment horizontal="centerContinuous"/>
    </xf>
    <xf numFmtId="167" fontId="0" fillId="2" borderId="0" xfId="0" applyNumberFormat="1" applyFill="1" applyAlignment="1">
      <alignment horizontal="center"/>
    </xf>
    <xf numFmtId="167" fontId="0" fillId="0" borderId="0" xfId="0" applyNumberFormat="1" applyAlignment="1">
      <alignment horizontal="left"/>
    </xf>
    <xf numFmtId="167" fontId="0" fillId="0" borderId="0" xfId="0" applyNumberFormat="1" applyAlignment="1">
      <alignment horizontal="center"/>
    </xf>
    <xf numFmtId="167" fontId="11" fillId="4" borderId="15" xfId="0" applyNumberFormat="1" applyFont="1" applyFill="1" applyBorder="1" applyAlignment="1">
      <alignment horizontal="centerContinuous"/>
    </xf>
    <xf numFmtId="167" fontId="11" fillId="4" borderId="0" xfId="0" applyNumberFormat="1" applyFont="1" applyFill="1" applyAlignment="1">
      <alignment horizontal="centerContinuous"/>
    </xf>
    <xf numFmtId="167" fontId="0" fillId="0" borderId="2" xfId="0" applyNumberFormat="1" applyBorder="1" applyAlignment="1">
      <alignment horizontal="centerContinuous"/>
    </xf>
    <xf numFmtId="0" fontId="11" fillId="4" borderId="15" xfId="0" applyFont="1" applyFill="1" applyBorder="1" applyAlignment="1">
      <alignment horizontal="centerContinuous" vertical="center" wrapText="1"/>
    </xf>
    <xf numFmtId="0" fontId="11" fillId="4" borderId="0" xfId="0" applyFont="1" applyFill="1" applyAlignment="1">
      <alignment horizontal="centerContinuous" vertical="center" wrapText="1"/>
    </xf>
    <xf numFmtId="0" fontId="0" fillId="0" borderId="7" xfId="0" applyBorder="1" applyAlignment="1">
      <alignment horizontal="center" vertical="center"/>
    </xf>
    <xf numFmtId="0" fontId="12" fillId="9" borderId="1" xfId="0" applyFont="1" applyFill="1" applyBorder="1" applyAlignment="1">
      <alignment horizontal="centerContinuous"/>
    </xf>
    <xf numFmtId="0" fontId="12" fillId="9" borderId="2" xfId="0" applyFont="1" applyFill="1" applyBorder="1" applyAlignment="1">
      <alignment horizontal="centerContinuous"/>
    </xf>
    <xf numFmtId="0" fontId="9" fillId="3" borderId="4" xfId="0" applyFont="1" applyFill="1" applyBorder="1" applyAlignment="1">
      <alignment horizontal="centerContinuous"/>
    </xf>
    <xf numFmtId="0" fontId="9" fillId="3" borderId="1" xfId="0" applyFont="1" applyFill="1" applyBorder="1" applyAlignment="1">
      <alignment horizontal="centerContinuous"/>
    </xf>
    <xf numFmtId="0" fontId="9" fillId="3" borderId="1" xfId="0" applyFont="1" applyFill="1" applyBorder="1" applyAlignment="1">
      <alignment horizontal="center"/>
    </xf>
    <xf numFmtId="0" fontId="9" fillId="3" borderId="2" xfId="0" applyFont="1" applyFill="1" applyBorder="1" applyAlignment="1">
      <alignment horizontal="centerContinuous"/>
    </xf>
    <xf numFmtId="0" fontId="12" fillId="4" borderId="1" xfId="0" applyFont="1" applyFill="1" applyBorder="1" applyAlignment="1">
      <alignment horizontal="center"/>
    </xf>
    <xf numFmtId="0" fontId="11" fillId="4" borderId="0" xfId="0" applyFont="1" applyFill="1" applyAlignment="1">
      <alignment horizontal="centerContinuous" wrapText="1"/>
    </xf>
    <xf numFmtId="1" fontId="0" fillId="0" borderId="1" xfId="0" applyNumberFormat="1" applyBorder="1" applyAlignment="1">
      <alignment horizontal="centerContinuous" vertical="center"/>
    </xf>
    <xf numFmtId="1" fontId="0" fillId="0" borderId="1" xfId="0" applyNumberFormat="1" applyBorder="1" applyAlignment="1">
      <alignment horizontal="centerContinuous"/>
    </xf>
    <xf numFmtId="1" fontId="0" fillId="0" borderId="2" xfId="0" applyNumberFormat="1" applyBorder="1" applyAlignment="1">
      <alignment horizontal="centerContinuous"/>
    </xf>
    <xf numFmtId="1" fontId="0" fillId="0" borderId="4" xfId="0" applyNumberFormat="1" applyBorder="1" applyAlignment="1">
      <alignment horizontal="centerContinuous" vertical="center"/>
    </xf>
    <xf numFmtId="1" fontId="0" fillId="0" borderId="2" xfId="0" applyNumberFormat="1" applyBorder="1" applyAlignment="1">
      <alignment horizontal="centerContinuous" vertical="center"/>
    </xf>
    <xf numFmtId="0" fontId="12" fillId="9" borderId="5" xfId="0" applyFont="1" applyFill="1" applyBorder="1" applyAlignment="1">
      <alignment horizontal="left"/>
    </xf>
    <xf numFmtId="0" fontId="12" fillId="9" borderId="5" xfId="0" applyFont="1" applyFill="1" applyBorder="1" applyAlignment="1">
      <alignment horizontal="left" wrapText="1"/>
    </xf>
    <xf numFmtId="1" fontId="9" fillId="3" borderId="5" xfId="0" applyNumberFormat="1" applyFont="1" applyFill="1" applyBorder="1" applyAlignment="1">
      <alignment horizontal="left"/>
    </xf>
    <xf numFmtId="0" fontId="9" fillId="3" borderId="5" xfId="0" applyFont="1" applyFill="1" applyBorder="1" applyAlignment="1">
      <alignment horizontal="left"/>
    </xf>
    <xf numFmtId="0" fontId="9" fillId="3" borderId="5" xfId="0" applyFont="1" applyFill="1" applyBorder="1" applyAlignment="1">
      <alignment horizontal="center" wrapText="1"/>
    </xf>
    <xf numFmtId="0" fontId="9" fillId="3" borderId="6" xfId="0" applyFont="1" applyFill="1" applyBorder="1" applyAlignment="1">
      <alignment horizontal="left"/>
    </xf>
    <xf numFmtId="0" fontId="9" fillId="3" borderId="5" xfId="0" applyFont="1" applyFill="1" applyBorder="1" applyAlignment="1">
      <alignment horizontal="left" wrapText="1"/>
    </xf>
    <xf numFmtId="0" fontId="17" fillId="4" borderId="7" xfId="0" applyFont="1" applyFill="1" applyBorder="1" applyAlignment="1">
      <alignment horizontal="center"/>
    </xf>
    <xf numFmtId="0" fontId="17" fillId="4" borderId="7" xfId="0" applyFont="1" applyFill="1" applyBorder="1" applyAlignment="1">
      <alignment horizontal="left"/>
    </xf>
    <xf numFmtId="0" fontId="18" fillId="0" borderId="0" xfId="0" applyFont="1" applyAlignment="1">
      <alignment horizontal="left"/>
    </xf>
    <xf numFmtId="0" fontId="19" fillId="0" borderId="0" xfId="0" applyFont="1" applyAlignment="1">
      <alignment horizontal="left"/>
    </xf>
    <xf numFmtId="168" fontId="0" fillId="0" borderId="0" xfId="0" applyNumberFormat="1" applyAlignment="1">
      <alignment horizontal="center"/>
    </xf>
    <xf numFmtId="0" fontId="0" fillId="0" borderId="15" xfId="0" applyBorder="1" applyAlignment="1">
      <alignment horizontal="center"/>
    </xf>
    <xf numFmtId="0" fontId="0" fillId="0" borderId="16" xfId="0" applyBorder="1" applyAlignment="1">
      <alignment horizontal="center"/>
    </xf>
    <xf numFmtId="0" fontId="0" fillId="10" borderId="15" xfId="0" applyFill="1" applyBorder="1" applyAlignment="1">
      <alignment horizontal="center"/>
    </xf>
    <xf numFmtId="0" fontId="0" fillId="10" borderId="16" xfId="0" applyFill="1" applyBorder="1" applyAlignment="1">
      <alignment horizontal="center"/>
    </xf>
    <xf numFmtId="0" fontId="0" fillId="11" borderId="15" xfId="0" applyFill="1" applyBorder="1" applyAlignment="1">
      <alignment horizontal="center"/>
    </xf>
    <xf numFmtId="0" fontId="0" fillId="11" borderId="16" xfId="0" applyFill="1" applyBorder="1" applyAlignment="1">
      <alignment horizontal="center"/>
    </xf>
    <xf numFmtId="0" fontId="0" fillId="15" borderId="0" xfId="0" applyFill="1"/>
    <xf numFmtId="0" fontId="0" fillId="13" borderId="0" xfId="0" applyFill="1"/>
    <xf numFmtId="0" fontId="0" fillId="16" borderId="0" xfId="0" applyFill="1"/>
    <xf numFmtId="0" fontId="0" fillId="4" borderId="0" xfId="0" applyFill="1"/>
    <xf numFmtId="0" fontId="0" fillId="17" borderId="0" xfId="0" applyFill="1"/>
    <xf numFmtId="0" fontId="21" fillId="4" borderId="16" xfId="0" applyFont="1" applyFill="1" applyBorder="1" applyAlignment="1">
      <alignment horizontal="center"/>
    </xf>
    <xf numFmtId="0" fontId="21" fillId="4" borderId="20" xfId="0" applyFont="1" applyFill="1" applyBorder="1" applyAlignment="1">
      <alignment horizontal="center"/>
    </xf>
    <xf numFmtId="0" fontId="0" fillId="2" borderId="0" xfId="0" applyFill="1"/>
    <xf numFmtId="0" fontId="0" fillId="2" borderId="15" xfId="0" applyFill="1" applyBorder="1"/>
    <xf numFmtId="0" fontId="22" fillId="2" borderId="4" xfId="0" applyFont="1" applyFill="1" applyBorder="1" applyAlignment="1">
      <alignment horizontal="centerContinuous" vertical="center"/>
    </xf>
    <xf numFmtId="0" fontId="22" fillId="2" borderId="7" xfId="0" applyFont="1" applyFill="1" applyBorder="1" applyAlignment="1">
      <alignment horizontal="centerContinuous" vertical="center"/>
    </xf>
    <xf numFmtId="0" fontId="23" fillId="4" borderId="4" xfId="0" applyFont="1" applyFill="1" applyBorder="1" applyAlignment="1">
      <alignment horizontal="center" vertical="center"/>
    </xf>
    <xf numFmtId="0" fontId="23" fillId="4" borderId="1" xfId="0" applyFont="1" applyFill="1" applyBorder="1" applyAlignment="1">
      <alignment horizontal="center" vertical="center"/>
    </xf>
    <xf numFmtId="0" fontId="23" fillId="4" borderId="2" xfId="0" applyFont="1" applyFill="1" applyBorder="1" applyAlignment="1">
      <alignment horizontal="center" vertical="center"/>
    </xf>
    <xf numFmtId="0" fontId="24" fillId="2" borderId="4" xfId="0" applyFont="1" applyFill="1" applyBorder="1" applyAlignment="1">
      <alignment horizontal="center"/>
    </xf>
    <xf numFmtId="0" fontId="24" fillId="2" borderId="1" xfId="0" applyFont="1" applyFill="1" applyBorder="1" applyAlignment="1">
      <alignment horizontal="center"/>
    </xf>
    <xf numFmtId="0" fontId="24" fillId="2" borderId="2" xfId="0" applyFont="1" applyFill="1" applyBorder="1" applyAlignment="1">
      <alignment horizontal="center"/>
    </xf>
    <xf numFmtId="0" fontId="25" fillId="7" borderId="4" xfId="0" applyFont="1" applyFill="1" applyBorder="1" applyAlignment="1">
      <alignment horizontal="centerContinuous" vertical="center"/>
    </xf>
    <xf numFmtId="0" fontId="25" fillId="7" borderId="1" xfId="0" applyFont="1" applyFill="1" applyBorder="1" applyAlignment="1">
      <alignment horizontal="centerContinuous" vertical="center"/>
    </xf>
    <xf numFmtId="0" fontId="25" fillId="7" borderId="2" xfId="0" applyFont="1" applyFill="1" applyBorder="1" applyAlignment="1">
      <alignment horizontal="centerContinuous" vertical="center"/>
    </xf>
    <xf numFmtId="0" fontId="25" fillId="18" borderId="4" xfId="0" applyFont="1" applyFill="1" applyBorder="1" applyAlignment="1">
      <alignment horizontal="centerContinuous" vertical="center"/>
    </xf>
    <xf numFmtId="0" fontId="25" fillId="18" borderId="7" xfId="0" applyFont="1" applyFill="1" applyBorder="1" applyAlignment="1">
      <alignment horizontal="centerContinuous" vertical="center"/>
    </xf>
    <xf numFmtId="0" fontId="25" fillId="18" borderId="1" xfId="0" applyFont="1" applyFill="1" applyBorder="1" applyAlignment="1">
      <alignment horizontal="centerContinuous" vertical="center"/>
    </xf>
    <xf numFmtId="0" fontId="25" fillId="18" borderId="2" xfId="0" applyFont="1" applyFill="1" applyBorder="1" applyAlignment="1">
      <alignment horizontal="centerContinuous" vertical="center"/>
    </xf>
    <xf numFmtId="0" fontId="0" fillId="0" borderId="0" xfId="0" applyAlignment="1">
      <alignment wrapText="1"/>
    </xf>
    <xf numFmtId="0" fontId="26" fillId="0" borderId="0" xfId="0" applyFont="1" applyAlignment="1">
      <alignment vertical="center"/>
    </xf>
    <xf numFmtId="0" fontId="26" fillId="0" borderId="15" xfId="0" applyFont="1" applyBorder="1" applyAlignment="1">
      <alignment vertical="center"/>
    </xf>
    <xf numFmtId="0" fontId="0" fillId="19" borderId="0" xfId="0" applyFill="1"/>
    <xf numFmtId="16" fontId="0" fillId="0" borderId="0" xfId="0" applyNumberFormat="1"/>
    <xf numFmtId="0" fontId="0" fillId="0" borderId="15" xfId="0" applyBorder="1"/>
    <xf numFmtId="0" fontId="0" fillId="19" borderId="15" xfId="0" applyFill="1" applyBorder="1"/>
    <xf numFmtId="0" fontId="0" fillId="15" borderId="15" xfId="0" applyFill="1" applyBorder="1"/>
    <xf numFmtId="0" fontId="0" fillId="14" borderId="0" xfId="0" applyFill="1"/>
    <xf numFmtId="0" fontId="0" fillId="14" borderId="15" xfId="0" applyFill="1" applyBorder="1"/>
    <xf numFmtId="0" fontId="0" fillId="20" borderId="0" xfId="0" applyFill="1"/>
    <xf numFmtId="0" fontId="0" fillId="17" borderId="15" xfId="0" applyFill="1" applyBorder="1"/>
    <xf numFmtId="0" fontId="0" fillId="20" borderId="15" xfId="0" applyFill="1" applyBorder="1"/>
    <xf numFmtId="0" fontId="27" fillId="0" borderId="0" xfId="0" applyFont="1"/>
    <xf numFmtId="0" fontId="5" fillId="2" borderId="0" xfId="0" applyFont="1" applyFill="1" applyAlignment="1">
      <alignment horizontal="left" vertical="center"/>
    </xf>
    <xf numFmtId="0" fontId="12" fillId="2" borderId="0" xfId="0" applyFont="1" applyFill="1" applyAlignment="1">
      <alignment horizontal="left" vertical="center"/>
    </xf>
    <xf numFmtId="0" fontId="0" fillId="2" borderId="0" xfId="0" applyFill="1" applyAlignment="1">
      <alignment horizontal="left" vertical="center"/>
    </xf>
    <xf numFmtId="0" fontId="0" fillId="0" borderId="0" xfId="0" applyAlignment="1">
      <alignment horizontal="left" vertical="center"/>
    </xf>
    <xf numFmtId="0" fontId="0" fillId="2" borderId="0" xfId="0" applyFill="1" applyAlignment="1">
      <alignment horizontal="left" vertical="center" wrapText="1"/>
    </xf>
    <xf numFmtId="0" fontId="0" fillId="0" borderId="0" xfId="0" applyAlignment="1">
      <alignment horizontal="left" vertical="center" wrapText="1"/>
    </xf>
    <xf numFmtId="0" fontId="2" fillId="21" borderId="22" xfId="0" applyFont="1" applyFill="1" applyBorder="1" applyAlignment="1">
      <alignment horizontal="left" vertical="center" wrapText="1"/>
    </xf>
    <xf numFmtId="0" fontId="2" fillId="24" borderId="22" xfId="0" applyFont="1" applyFill="1" applyBorder="1" applyAlignment="1">
      <alignment horizontal="left" vertical="center" wrapText="1"/>
    </xf>
    <xf numFmtId="0" fontId="2" fillId="25" borderId="22" xfId="0" applyFont="1" applyFill="1" applyBorder="1" applyAlignment="1">
      <alignment horizontal="left" vertical="center" wrapText="1"/>
    </xf>
    <xf numFmtId="0" fontId="2" fillId="26" borderId="22" xfId="0" applyFont="1" applyFill="1" applyBorder="1" applyAlignment="1">
      <alignment horizontal="left" vertical="center" wrapText="1"/>
    </xf>
    <xf numFmtId="0" fontId="2" fillId="24" borderId="23" xfId="0" applyFont="1" applyFill="1" applyBorder="1" applyAlignment="1">
      <alignment horizontal="left" vertical="center" wrapText="1"/>
    </xf>
    <xf numFmtId="1" fontId="6" fillId="0" borderId="24" xfId="0" applyNumberFormat="1" applyFont="1" applyBorder="1" applyAlignment="1">
      <alignment horizontal="left" vertical="center"/>
    </xf>
    <xf numFmtId="0" fontId="10" fillId="2" borderId="0" xfId="0" applyFont="1" applyFill="1"/>
    <xf numFmtId="0" fontId="20" fillId="0" borderId="0" xfId="0" applyFont="1"/>
    <xf numFmtId="0" fontId="0" fillId="0" borderId="0" xfId="0" applyAlignment="1">
      <alignment horizontal="center" vertical="center" textRotation="45"/>
    </xf>
    <xf numFmtId="0" fontId="2" fillId="2" borderId="4" xfId="0" applyFont="1" applyFill="1" applyBorder="1" applyAlignment="1">
      <alignment horizontal="centerContinuous" vertical="center"/>
    </xf>
    <xf numFmtId="0" fontId="2" fillId="2" borderId="1" xfId="0" applyFont="1" applyFill="1" applyBorder="1" applyAlignment="1">
      <alignment horizontal="centerContinuous" vertical="center"/>
    </xf>
    <xf numFmtId="0" fontId="2" fillId="2" borderId="2" xfId="0" applyFont="1" applyFill="1" applyBorder="1" applyAlignment="1">
      <alignment horizontal="centerContinuous" vertical="center"/>
    </xf>
    <xf numFmtId="0" fontId="3" fillId="4" borderId="4" xfId="0" applyFont="1" applyFill="1" applyBorder="1" applyAlignment="1">
      <alignment horizontal="centerContinuous" vertical="center"/>
    </xf>
    <xf numFmtId="0" fontId="3" fillId="4" borderId="1" xfId="0" applyFont="1" applyFill="1" applyBorder="1" applyAlignment="1">
      <alignment horizontal="centerContinuous" vertical="center"/>
    </xf>
    <xf numFmtId="0" fontId="3" fillId="4" borderId="2" xfId="0" applyFont="1" applyFill="1" applyBorder="1" applyAlignment="1">
      <alignment horizontal="centerContinuous" vertical="center"/>
    </xf>
    <xf numFmtId="0" fontId="0" fillId="4" borderId="4" xfId="0" applyFill="1" applyBorder="1" applyAlignment="1">
      <alignment horizontal="centerContinuous" vertical="center"/>
    </xf>
    <xf numFmtId="0" fontId="0" fillId="4" borderId="1" xfId="0" applyFill="1" applyBorder="1" applyAlignment="1">
      <alignment horizontal="centerContinuous" vertical="center"/>
    </xf>
    <xf numFmtId="0" fontId="0" fillId="4" borderId="2" xfId="0" applyFill="1" applyBorder="1" applyAlignment="1">
      <alignment horizontal="centerContinuous" vertical="center"/>
    </xf>
    <xf numFmtId="0" fontId="2" fillId="4" borderId="7" xfId="0" applyFont="1" applyFill="1" applyBorder="1" applyAlignment="1">
      <alignment horizontal="center" vertical="center" wrapText="1"/>
    </xf>
    <xf numFmtId="0" fontId="4" fillId="2" borderId="7" xfId="0" applyFont="1" applyFill="1" applyBorder="1" applyAlignment="1">
      <alignment vertical="center" textRotation="45"/>
    </xf>
    <xf numFmtId="0" fontId="4" fillId="4" borderId="7" xfId="0" applyFont="1" applyFill="1" applyBorder="1" applyAlignment="1">
      <alignment vertical="center" textRotation="45"/>
    </xf>
    <xf numFmtId="0" fontId="0" fillId="0" borderId="7" xfId="0" applyBorder="1"/>
    <xf numFmtId="0" fontId="3" fillId="0" borderId="7" xfId="0" applyFont="1" applyBorder="1" applyAlignment="1">
      <alignment horizontal="center" vertical="center"/>
    </xf>
    <xf numFmtId="0" fontId="0" fillId="0" borderId="4" xfId="0" applyBorder="1"/>
    <xf numFmtId="0" fontId="3" fillId="0" borderId="2" xfId="0" applyFont="1" applyBorder="1" applyAlignment="1">
      <alignment horizontal="center" vertical="center"/>
    </xf>
    <xf numFmtId="9" fontId="0" fillId="0" borderId="25" xfId="0" applyNumberFormat="1" applyBorder="1" applyAlignment="1">
      <alignment horizontal="center" vertical="center"/>
    </xf>
    <xf numFmtId="9" fontId="0" fillId="0" borderId="5" xfId="0" applyNumberFormat="1" applyBorder="1" applyAlignment="1">
      <alignment horizontal="center" vertical="center"/>
    </xf>
    <xf numFmtId="9" fontId="0" fillId="0" borderId="26" xfId="0" applyNumberFormat="1" applyBorder="1" applyAlignment="1">
      <alignment horizontal="center" vertical="center"/>
    </xf>
    <xf numFmtId="9" fontId="3" fillId="27" borderId="2" xfId="1" applyFont="1" applyFill="1" applyBorder="1" applyAlignment="1">
      <alignment horizontal="center" vertical="center"/>
    </xf>
    <xf numFmtId="9" fontId="0" fillId="0" borderId="27" xfId="0" applyNumberFormat="1" applyBorder="1" applyAlignment="1">
      <alignment horizontal="center" vertical="center"/>
    </xf>
    <xf numFmtId="9" fontId="0" fillId="0" borderId="28" xfId="0" applyNumberFormat="1" applyBorder="1" applyAlignment="1">
      <alignment horizontal="center" vertical="center"/>
    </xf>
    <xf numFmtId="9" fontId="0" fillId="0" borderId="29" xfId="0" applyNumberFormat="1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9" fontId="0" fillId="0" borderId="7" xfId="0" applyNumberFormat="1" applyBorder="1" applyAlignment="1">
      <alignment horizontal="center" vertical="center"/>
    </xf>
    <xf numFmtId="9" fontId="3" fillId="27" borderId="7" xfId="1" applyFont="1" applyFill="1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9" fontId="0" fillId="0" borderId="30" xfId="0" applyNumberFormat="1" applyBorder="1" applyAlignment="1">
      <alignment horizontal="center" vertical="center"/>
    </xf>
    <xf numFmtId="9" fontId="0" fillId="0" borderId="31" xfId="0" applyNumberFormat="1" applyBorder="1" applyAlignment="1">
      <alignment horizontal="center" vertical="center"/>
    </xf>
    <xf numFmtId="9" fontId="0" fillId="0" borderId="32" xfId="0" applyNumberFormat="1" applyBorder="1" applyAlignment="1">
      <alignment horizontal="center" vertical="center"/>
    </xf>
    <xf numFmtId="0" fontId="3" fillId="0" borderId="7" xfId="0" applyFont="1" applyBorder="1"/>
    <xf numFmtId="0" fontId="3" fillId="0" borderId="0" xfId="0" applyFont="1"/>
    <xf numFmtId="0" fontId="0" fillId="0" borderId="0" xfId="0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28" fillId="15" borderId="4" xfId="0" applyFont="1" applyFill="1" applyBorder="1"/>
    <xf numFmtId="0" fontId="28" fillId="15" borderId="2" xfId="0" applyFont="1" applyFill="1" applyBorder="1"/>
    <xf numFmtId="0" fontId="29" fillId="28" borderId="4" xfId="0" applyFont="1" applyFill="1" applyBorder="1"/>
    <xf numFmtId="0" fontId="29" fillId="28" borderId="2" xfId="0" applyFont="1" applyFill="1" applyBorder="1"/>
    <xf numFmtId="0" fontId="29" fillId="29" borderId="4" xfId="0" applyFont="1" applyFill="1" applyBorder="1"/>
    <xf numFmtId="0" fontId="29" fillId="29" borderId="2" xfId="0" applyFont="1" applyFill="1" applyBorder="1"/>
    <xf numFmtId="0" fontId="29" fillId="20" borderId="4" xfId="0" applyFont="1" applyFill="1" applyBorder="1"/>
    <xf numFmtId="0" fontId="29" fillId="20" borderId="2" xfId="0" applyFont="1" applyFill="1" applyBorder="1"/>
    <xf numFmtId="0" fontId="28" fillId="13" borderId="4" xfId="0" applyFont="1" applyFill="1" applyBorder="1"/>
    <xf numFmtId="0" fontId="28" fillId="13" borderId="2" xfId="0" applyFont="1" applyFill="1" applyBorder="1"/>
    <xf numFmtId="0" fontId="28" fillId="4" borderId="4" xfId="0" applyFont="1" applyFill="1" applyBorder="1" applyAlignment="1">
      <alignment wrapText="1"/>
    </xf>
    <xf numFmtId="0" fontId="28" fillId="4" borderId="2" xfId="0" applyFont="1" applyFill="1" applyBorder="1" applyAlignment="1">
      <alignment wrapText="1"/>
    </xf>
    <xf numFmtId="0" fontId="28" fillId="19" borderId="4" xfId="0" applyFont="1" applyFill="1" applyBorder="1" applyAlignment="1">
      <alignment wrapText="1"/>
    </xf>
    <xf numFmtId="0" fontId="28" fillId="19" borderId="2" xfId="0" applyFont="1" applyFill="1" applyBorder="1" applyAlignment="1">
      <alignment wrapText="1"/>
    </xf>
    <xf numFmtId="0" fontId="0" fillId="0" borderId="2" xfId="0" applyBorder="1"/>
    <xf numFmtId="1" fontId="0" fillId="0" borderId="4" xfId="0" applyNumberFormat="1" applyBorder="1"/>
    <xf numFmtId="0" fontId="0" fillId="0" borderId="7" xfId="0" applyBorder="1" applyAlignment="1">
      <alignment horizontal="center"/>
    </xf>
    <xf numFmtId="1" fontId="0" fillId="0" borderId="0" xfId="0" applyNumberFormat="1" applyAlignment="1">
      <alignment horizontal="center"/>
    </xf>
    <xf numFmtId="0" fontId="30" fillId="2" borderId="0" xfId="0" applyFont="1" applyFill="1"/>
    <xf numFmtId="0" fontId="0" fillId="30" borderId="0" xfId="0" applyFill="1"/>
    <xf numFmtId="0" fontId="31" fillId="30" borderId="0" xfId="0" applyFont="1" applyFill="1" applyAlignment="1">
      <alignment vertical="center"/>
    </xf>
    <xf numFmtId="168" fontId="0" fillId="2" borderId="0" xfId="0" applyNumberFormat="1" applyFill="1"/>
    <xf numFmtId="1" fontId="0" fillId="2" borderId="0" xfId="0" applyNumberFormat="1" applyFill="1"/>
    <xf numFmtId="168" fontId="0" fillId="0" borderId="0" xfId="0" applyNumberFormat="1"/>
    <xf numFmtId="1" fontId="0" fillId="0" borderId="0" xfId="0" applyNumberFormat="1"/>
    <xf numFmtId="168" fontId="12" fillId="21" borderId="0" xfId="0" applyNumberFormat="1" applyFont="1" applyFill="1"/>
    <xf numFmtId="0" fontId="12" fillId="21" borderId="22" xfId="0" applyFont="1" applyFill="1" applyBorder="1"/>
    <xf numFmtId="0" fontId="12" fillId="21" borderId="0" xfId="0" applyFont="1" applyFill="1"/>
    <xf numFmtId="0" fontId="12" fillId="21" borderId="0" xfId="0" applyFont="1" applyFill="1" applyAlignment="1">
      <alignment horizontal="centerContinuous"/>
    </xf>
    <xf numFmtId="168" fontId="0" fillId="0" borderId="14" xfId="0" applyNumberFormat="1" applyBorder="1"/>
    <xf numFmtId="0" fontId="0" fillId="0" borderId="14" xfId="0" applyBorder="1"/>
    <xf numFmtId="0" fontId="0" fillId="0" borderId="19" xfId="0" applyBorder="1"/>
    <xf numFmtId="0" fontId="0" fillId="22" borderId="7" xfId="0" applyFill="1" applyBorder="1"/>
    <xf numFmtId="0" fontId="0" fillId="23" borderId="7" xfId="0" applyFill="1" applyBorder="1"/>
    <xf numFmtId="0" fontId="12" fillId="21" borderId="7" xfId="0" applyFont="1" applyFill="1" applyBorder="1" applyAlignment="1">
      <alignment horizontal="centerContinuous"/>
    </xf>
    <xf numFmtId="0" fontId="13" fillId="0" borderId="0" xfId="0" applyFont="1"/>
    <xf numFmtId="0" fontId="0" fillId="31" borderId="19" xfId="0" applyFill="1" applyBorder="1"/>
    <xf numFmtId="0" fontId="0" fillId="31" borderId="7" xfId="0" applyFill="1" applyBorder="1"/>
    <xf numFmtId="0" fontId="0" fillId="13" borderId="7" xfId="0" applyFill="1" applyBorder="1"/>
    <xf numFmtId="168" fontId="0" fillId="0" borderId="7" xfId="0" applyNumberFormat="1" applyBorder="1"/>
    <xf numFmtId="1" fontId="0" fillId="0" borderId="19" xfId="0" applyNumberFormat="1" applyBorder="1"/>
    <xf numFmtId="14" fontId="0" fillId="2" borderId="0" xfId="0" applyNumberFormat="1" applyFill="1"/>
    <xf numFmtId="14" fontId="0" fillId="0" borderId="0" xfId="0" applyNumberFormat="1"/>
    <xf numFmtId="0" fontId="0" fillId="2" borderId="0" xfId="0" applyFill="1" applyAlignment="1">
      <alignment horizontal="left" vertical="top"/>
    </xf>
    <xf numFmtId="3" fontId="0" fillId="2" borderId="0" xfId="0" applyNumberFormat="1" applyFill="1"/>
    <xf numFmtId="0" fontId="12" fillId="2" borderId="0" xfId="0" applyFont="1" applyFill="1"/>
    <xf numFmtId="0" fontId="0" fillId="0" borderId="0" xfId="0" applyAlignment="1">
      <alignment horizontal="left" vertical="top"/>
    </xf>
    <xf numFmtId="3" fontId="0" fillId="0" borderId="0" xfId="0" applyNumberFormat="1"/>
    <xf numFmtId="0" fontId="2" fillId="4" borderId="7" xfId="0" applyFont="1" applyFill="1" applyBorder="1" applyAlignment="1">
      <alignment horizontal="center" vertical="center"/>
    </xf>
    <xf numFmtId="0" fontId="2" fillId="4" borderId="4" xfId="0" applyFont="1" applyFill="1" applyBorder="1" applyAlignment="1">
      <alignment horizontal="center" vertical="center" wrapText="1"/>
    </xf>
    <xf numFmtId="0" fontId="2" fillId="4" borderId="2" xfId="0" applyFont="1" applyFill="1" applyBorder="1" applyAlignment="1">
      <alignment horizontal="center" vertical="center" wrapText="1"/>
    </xf>
    <xf numFmtId="0" fontId="2" fillId="0" borderId="21" xfId="0" applyFont="1" applyBorder="1" applyAlignment="1">
      <alignment horizontal="center" vertical="center"/>
    </xf>
    <xf numFmtId="0" fontId="2" fillId="4" borderId="19" xfId="0" applyFont="1" applyFill="1" applyBorder="1" applyAlignment="1">
      <alignment horizontal="center" vertical="center" wrapText="1"/>
    </xf>
    <xf numFmtId="0" fontId="2" fillId="0" borderId="0" xfId="0" applyFont="1" applyAlignment="1">
      <alignment horizontal="center" vertical="center"/>
    </xf>
    <xf numFmtId="0" fontId="2" fillId="4" borderId="7" xfId="0" applyFont="1" applyFill="1" applyBorder="1" applyAlignment="1">
      <alignment horizontal="left" vertical="center"/>
    </xf>
    <xf numFmtId="0" fontId="2" fillId="4" borderId="7" xfId="0" applyFont="1" applyFill="1" applyBorder="1" applyAlignment="1">
      <alignment horizontal="left" vertical="center" wrapText="1"/>
    </xf>
    <xf numFmtId="0" fontId="2" fillId="4" borderId="7" xfId="0" applyFont="1" applyFill="1" applyBorder="1" applyAlignment="1">
      <alignment vertical="center"/>
    </xf>
    <xf numFmtId="3" fontId="2" fillId="4" borderId="7" xfId="0" applyNumberFormat="1" applyFont="1" applyFill="1" applyBorder="1" applyAlignment="1">
      <alignment horizontal="left" vertical="center" wrapText="1"/>
    </xf>
    <xf numFmtId="0" fontId="2" fillId="12" borderId="7" xfId="0" applyFont="1" applyFill="1" applyBorder="1" applyAlignment="1">
      <alignment horizontal="left" vertical="center"/>
    </xf>
    <xf numFmtId="0" fontId="0" fillId="22" borderId="7" xfId="0" applyFill="1" applyBorder="1" applyAlignment="1">
      <alignment horizontal="left" vertical="top"/>
    </xf>
    <xf numFmtId="0" fontId="0" fillId="22" borderId="5" xfId="0" applyFill="1" applyBorder="1" applyAlignment="1">
      <alignment horizontal="left" vertical="top"/>
    </xf>
    <xf numFmtId="0" fontId="0" fillId="32" borderId="7" xfId="0" applyFill="1" applyBorder="1"/>
    <xf numFmtId="0" fontId="13" fillId="18" borderId="7" xfId="0" applyFont="1" applyFill="1" applyBorder="1"/>
    <xf numFmtId="0" fontId="0" fillId="22" borderId="7" xfId="0" applyFill="1" applyBorder="1" applyAlignment="1">
      <alignment horizontal="center"/>
    </xf>
    <xf numFmtId="1" fontId="0" fillId="22" borderId="7" xfId="0" applyNumberFormat="1" applyFill="1" applyBorder="1" applyAlignment="1">
      <alignment horizontal="center"/>
    </xf>
    <xf numFmtId="0" fontId="0" fillId="33" borderId="4" xfId="0" applyFill="1" applyBorder="1" applyAlignment="1">
      <alignment horizontal="left"/>
    </xf>
    <xf numFmtId="0" fontId="0" fillId="23" borderId="7" xfId="0" applyFill="1" applyBorder="1" applyAlignment="1">
      <alignment horizontal="left" vertical="top"/>
    </xf>
    <xf numFmtId="0" fontId="0" fillId="6" borderId="7" xfId="0" applyFill="1" applyBorder="1"/>
    <xf numFmtId="0" fontId="13" fillId="15" borderId="7" xfId="0" applyFont="1" applyFill="1" applyBorder="1"/>
    <xf numFmtId="0" fontId="0" fillId="23" borderId="7" xfId="0" applyFill="1" applyBorder="1" applyAlignment="1">
      <alignment horizontal="center"/>
    </xf>
    <xf numFmtId="1" fontId="0" fillId="23" borderId="7" xfId="0" applyNumberFormat="1" applyFill="1" applyBorder="1" applyAlignment="1">
      <alignment horizontal="center"/>
    </xf>
    <xf numFmtId="0" fontId="0" fillId="34" borderId="7" xfId="0" applyFill="1" applyBorder="1" applyAlignment="1">
      <alignment horizontal="left"/>
    </xf>
    <xf numFmtId="0" fontId="0" fillId="3" borderId="7" xfId="0" applyFill="1" applyBorder="1"/>
    <xf numFmtId="0" fontId="12" fillId="9" borderId="7" xfId="0" applyFont="1" applyFill="1" applyBorder="1"/>
    <xf numFmtId="0" fontId="0" fillId="12" borderId="7" xfId="0" applyFill="1" applyBorder="1"/>
    <xf numFmtId="0" fontId="13" fillId="20" borderId="7" xfId="0" applyFont="1" applyFill="1" applyBorder="1"/>
    <xf numFmtId="0" fontId="0" fillId="4" borderId="7" xfId="0" applyFill="1" applyBorder="1"/>
    <xf numFmtId="0" fontId="0" fillId="15" borderId="7" xfId="0" applyFill="1" applyBorder="1"/>
    <xf numFmtId="0" fontId="13" fillId="4" borderId="7" xfId="0" applyFont="1" applyFill="1" applyBorder="1"/>
    <xf numFmtId="0" fontId="0" fillId="0" borderId="6" xfId="0" applyBorder="1" applyAlignment="1">
      <alignment horizontal="left"/>
    </xf>
    <xf numFmtId="0" fontId="13" fillId="14" borderId="7" xfId="0" applyFont="1" applyFill="1" applyBorder="1"/>
    <xf numFmtId="0" fontId="13" fillId="13" borderId="7" xfId="0" applyFont="1" applyFill="1" applyBorder="1"/>
    <xf numFmtId="169" fontId="13" fillId="4" borderId="33" xfId="0" applyNumberFormat="1" applyFont="1" applyFill="1" applyBorder="1" applyAlignment="1">
      <alignment horizontal="center" vertical="center"/>
    </xf>
    <xf numFmtId="0" fontId="34" fillId="0" borderId="34" xfId="0" applyFont="1" applyBorder="1" applyAlignment="1">
      <alignment horizontal="center" vertical="center" wrapText="1"/>
    </xf>
    <xf numFmtId="0" fontId="34" fillId="0" borderId="35" xfId="0" applyFont="1" applyBorder="1" applyAlignment="1">
      <alignment horizontal="center" vertical="center" wrapText="1"/>
    </xf>
    <xf numFmtId="0" fontId="34" fillId="0" borderId="36" xfId="0" applyFont="1" applyBorder="1" applyAlignment="1">
      <alignment horizontal="center" vertical="center" wrapText="1"/>
    </xf>
    <xf numFmtId="0" fontId="12" fillId="21" borderId="37" xfId="0" applyFont="1" applyFill="1" applyBorder="1" applyAlignment="1">
      <alignment horizontal="left" vertical="center"/>
    </xf>
    <xf numFmtId="0" fontId="12" fillId="21" borderId="22" xfId="0" applyFont="1" applyFill="1" applyBorder="1" applyAlignment="1">
      <alignment horizontal="left" vertical="center"/>
    </xf>
    <xf numFmtId="0" fontId="12" fillId="21" borderId="0" xfId="0" applyFont="1" applyFill="1" applyAlignment="1">
      <alignment horizontal="left" vertical="center"/>
    </xf>
    <xf numFmtId="0" fontId="12" fillId="21" borderId="17" xfId="0" applyFont="1" applyFill="1" applyBorder="1" applyAlignment="1">
      <alignment vertical="center"/>
    </xf>
    <xf numFmtId="0" fontId="12" fillId="21" borderId="17" xfId="0" applyFont="1" applyFill="1" applyBorder="1" applyAlignment="1">
      <alignment vertical="center" wrapText="1"/>
    </xf>
    <xf numFmtId="14" fontId="0" fillId="22" borderId="7" xfId="0" applyNumberFormat="1" applyFill="1" applyBorder="1" applyAlignment="1">
      <alignment horizontal="left" vertical="top"/>
    </xf>
    <xf numFmtId="0" fontId="35" fillId="35" borderId="38" xfId="0" applyFont="1" applyFill="1" applyBorder="1" applyAlignment="1">
      <alignment horizontal="center" vertical="center" wrapText="1"/>
    </xf>
    <xf numFmtId="0" fontId="31" fillId="15" borderId="39" xfId="0" applyFont="1" applyFill="1" applyBorder="1" applyAlignment="1">
      <alignment horizontal="center" vertical="center" wrapText="1"/>
    </xf>
    <xf numFmtId="0" fontId="13" fillId="28" borderId="39" xfId="0" applyFont="1" applyFill="1" applyBorder="1" applyAlignment="1">
      <alignment horizontal="center" vertical="center" wrapText="1"/>
    </xf>
    <xf numFmtId="0" fontId="13" fillId="19" borderId="39" xfId="0" applyFont="1" applyFill="1" applyBorder="1" applyAlignment="1">
      <alignment horizontal="center" vertical="center" wrapText="1"/>
    </xf>
    <xf numFmtId="0" fontId="13" fillId="15" borderId="39" xfId="0" applyFont="1" applyFill="1" applyBorder="1" applyAlignment="1">
      <alignment horizontal="center" vertical="center" wrapText="1"/>
    </xf>
    <xf numFmtId="0" fontId="31" fillId="15" borderId="39" xfId="0" applyFont="1" applyFill="1" applyBorder="1" applyAlignment="1">
      <alignment vertical="center"/>
    </xf>
    <xf numFmtId="0" fontId="36" fillId="28" borderId="39" xfId="0" applyFont="1" applyFill="1" applyBorder="1" applyAlignment="1">
      <alignment horizontal="center" vertical="center"/>
    </xf>
    <xf numFmtId="0" fontId="36" fillId="19" borderId="39" xfId="0" applyFont="1" applyFill="1" applyBorder="1" applyAlignment="1">
      <alignment horizontal="center" vertical="center" wrapText="1"/>
    </xf>
    <xf numFmtId="0" fontId="0" fillId="22" borderId="40" xfId="0" applyFill="1" applyBorder="1" applyAlignment="1">
      <alignment horizontal="left" vertical="center"/>
    </xf>
    <xf numFmtId="0" fontId="17" fillId="36" borderId="41" xfId="0" applyFont="1" applyFill="1" applyBorder="1" applyAlignment="1">
      <alignment horizontal="left" vertical="center"/>
    </xf>
    <xf numFmtId="0" fontId="0" fillId="0" borderId="42" xfId="0" applyBorder="1"/>
    <xf numFmtId="0" fontId="0" fillId="0" borderId="43" xfId="0" applyBorder="1" applyAlignment="1">
      <alignment horizontal="centerContinuous"/>
    </xf>
    <xf numFmtId="0" fontId="0" fillId="0" borderId="43" xfId="0" applyBorder="1"/>
    <xf numFmtId="14" fontId="0" fillId="23" borderId="7" xfId="0" applyNumberFormat="1" applyFill="1" applyBorder="1" applyAlignment="1">
      <alignment horizontal="left" vertical="top"/>
    </xf>
    <xf numFmtId="0" fontId="31" fillId="15" borderId="44" xfId="0" applyFont="1" applyFill="1" applyBorder="1" applyAlignment="1">
      <alignment horizontal="center" vertical="center"/>
    </xf>
    <xf numFmtId="0" fontId="13" fillId="28" borderId="44" xfId="0" applyFont="1" applyFill="1" applyBorder="1" applyAlignment="1">
      <alignment horizontal="center" vertical="center"/>
    </xf>
    <xf numFmtId="0" fontId="13" fillId="19" borderId="44" xfId="0" applyFont="1" applyFill="1" applyBorder="1" applyAlignment="1">
      <alignment horizontal="center" vertical="center"/>
    </xf>
    <xf numFmtId="0" fontId="13" fillId="15" borderId="44" xfId="0" applyFont="1" applyFill="1" applyBorder="1" applyAlignment="1">
      <alignment horizontal="center" vertical="center"/>
    </xf>
    <xf numFmtId="0" fontId="31" fillId="15" borderId="44" xfId="0" applyFont="1" applyFill="1" applyBorder="1" applyAlignment="1">
      <alignment vertical="center"/>
    </xf>
    <xf numFmtId="0" fontId="36" fillId="28" borderId="44" xfId="0" applyFont="1" applyFill="1" applyBorder="1" applyAlignment="1">
      <alignment horizontal="center" vertical="center"/>
    </xf>
    <xf numFmtId="0" fontId="36" fillId="19" borderId="44" xfId="0" applyFont="1" applyFill="1" applyBorder="1" applyAlignment="1">
      <alignment horizontal="center" vertical="center" wrapText="1"/>
    </xf>
    <xf numFmtId="0" fontId="0" fillId="23" borderId="45" xfId="0" applyFill="1" applyBorder="1" applyAlignment="1">
      <alignment horizontal="left" vertical="center"/>
    </xf>
    <xf numFmtId="0" fontId="0" fillId="22" borderId="45" xfId="0" applyFill="1" applyBorder="1" applyAlignment="1">
      <alignment horizontal="left" vertical="center"/>
    </xf>
    <xf numFmtId="0" fontId="17" fillId="36" borderId="46" xfId="0" applyFont="1" applyFill="1" applyBorder="1" applyAlignment="1">
      <alignment horizontal="left" vertical="center"/>
    </xf>
    <xf numFmtId="0" fontId="17" fillId="36" borderId="47" xfId="0" applyFont="1" applyFill="1" applyBorder="1" applyAlignment="1">
      <alignment horizontal="left" vertical="center"/>
    </xf>
    <xf numFmtId="0" fontId="13" fillId="28" borderId="48" xfId="0" applyFont="1" applyFill="1" applyBorder="1" applyAlignment="1">
      <alignment horizontal="center" vertical="center"/>
    </xf>
    <xf numFmtId="0" fontId="13" fillId="15" borderId="49" xfId="0" applyFont="1" applyFill="1" applyBorder="1" applyAlignment="1">
      <alignment horizontal="center" vertical="center"/>
    </xf>
    <xf numFmtId="0" fontId="13" fillId="20" borderId="39" xfId="0" applyFont="1" applyFill="1" applyBorder="1" applyAlignment="1">
      <alignment horizontal="center" vertical="center" wrapText="1"/>
    </xf>
    <xf numFmtId="0" fontId="36" fillId="28" borderId="48" xfId="0" applyFont="1" applyFill="1" applyBorder="1" applyAlignment="1">
      <alignment horizontal="center" vertical="center"/>
    </xf>
    <xf numFmtId="0" fontId="13" fillId="20" borderId="44" xfId="0" applyFont="1" applyFill="1" applyBorder="1" applyAlignment="1">
      <alignment horizontal="center" vertical="center"/>
    </xf>
    <xf numFmtId="0" fontId="36" fillId="20" borderId="39" xfId="0" applyFont="1" applyFill="1" applyBorder="1" applyAlignment="1">
      <alignment horizontal="center" vertical="center"/>
    </xf>
    <xf numFmtId="0" fontId="36" fillId="20" borderId="44" xfId="0" applyFont="1" applyFill="1" applyBorder="1" applyAlignment="1">
      <alignment horizontal="center" vertical="center"/>
    </xf>
    <xf numFmtId="0" fontId="13" fillId="15" borderId="50" xfId="0" applyFont="1" applyFill="1" applyBorder="1" applyAlignment="1">
      <alignment horizontal="center" vertical="center"/>
    </xf>
    <xf numFmtId="0" fontId="13" fillId="17" borderId="39" xfId="0" applyFont="1" applyFill="1" applyBorder="1" applyAlignment="1">
      <alignment horizontal="center" vertical="center" wrapText="1"/>
    </xf>
    <xf numFmtId="0" fontId="13" fillId="20" borderId="38" xfId="0" applyFont="1" applyFill="1" applyBorder="1" applyAlignment="1">
      <alignment horizontal="center" vertical="center"/>
    </xf>
    <xf numFmtId="0" fontId="13" fillId="17" borderId="44" xfId="0" applyFont="1" applyFill="1" applyBorder="1" applyAlignment="1">
      <alignment horizontal="center" vertical="center"/>
    </xf>
    <xf numFmtId="0" fontId="31" fillId="15" borderId="48" xfId="0" applyFont="1" applyFill="1" applyBorder="1" applyAlignment="1">
      <alignment vertical="center"/>
    </xf>
    <xf numFmtId="0" fontId="36" fillId="37" borderId="39" xfId="0" applyFont="1" applyFill="1" applyBorder="1" applyAlignment="1">
      <alignment horizontal="center" vertical="center"/>
    </xf>
    <xf numFmtId="0" fontId="36" fillId="37" borderId="44" xfId="0" applyFont="1" applyFill="1" applyBorder="1" applyAlignment="1">
      <alignment horizontal="center" vertical="center"/>
    </xf>
    <xf numFmtId="0" fontId="31" fillId="15" borderId="48" xfId="0" applyFont="1" applyFill="1" applyBorder="1" applyAlignment="1">
      <alignment horizontal="center" vertical="center"/>
    </xf>
    <xf numFmtId="0" fontId="13" fillId="20" borderId="51" xfId="0" applyFont="1" applyFill="1" applyBorder="1" applyAlignment="1">
      <alignment horizontal="center" vertical="center"/>
    </xf>
    <xf numFmtId="0" fontId="36" fillId="20" borderId="48" xfId="0" applyFont="1" applyFill="1" applyBorder="1" applyAlignment="1">
      <alignment horizontal="center" vertical="center"/>
    </xf>
    <xf numFmtId="0" fontId="13" fillId="17" borderId="50" xfId="0" applyFont="1" applyFill="1" applyBorder="1" applyAlignment="1">
      <alignment horizontal="center" vertical="center"/>
    </xf>
    <xf numFmtId="0" fontId="13" fillId="13" borderId="39" xfId="0" applyFont="1" applyFill="1" applyBorder="1" applyAlignment="1">
      <alignment horizontal="center" vertical="center" wrapText="1"/>
    </xf>
    <xf numFmtId="0" fontId="36" fillId="13" borderId="39" xfId="0" applyFont="1" applyFill="1" applyBorder="1" applyAlignment="1">
      <alignment horizontal="center" vertical="center"/>
    </xf>
    <xf numFmtId="0" fontId="13" fillId="4" borderId="39" xfId="0" applyFont="1" applyFill="1" applyBorder="1" applyAlignment="1">
      <alignment vertical="center" wrapText="1"/>
    </xf>
    <xf numFmtId="0" fontId="13" fillId="13" borderId="44" xfId="0" applyFont="1" applyFill="1" applyBorder="1" applyAlignment="1">
      <alignment horizontal="center" vertical="center"/>
    </xf>
    <xf numFmtId="0" fontId="36" fillId="13" borderId="44" xfId="0" applyFont="1" applyFill="1" applyBorder="1" applyAlignment="1">
      <alignment horizontal="center" vertical="center"/>
    </xf>
    <xf numFmtId="0" fontId="13" fillId="4" borderId="44" xfId="0" applyFont="1" applyFill="1" applyBorder="1" applyAlignment="1">
      <alignment vertical="center"/>
    </xf>
    <xf numFmtId="0" fontId="36" fillId="37" borderId="48" xfId="0" applyFont="1" applyFill="1" applyBorder="1" applyAlignment="1">
      <alignment horizontal="center" vertical="center"/>
    </xf>
    <xf numFmtId="0" fontId="36" fillId="4" borderId="39" xfId="0" applyFont="1" applyFill="1" applyBorder="1" applyAlignment="1">
      <alignment horizontal="center" vertical="center"/>
    </xf>
    <xf numFmtId="0" fontId="36" fillId="4" borderId="44" xfId="0" applyFont="1" applyFill="1" applyBorder="1" applyAlignment="1">
      <alignment horizontal="center" vertical="center"/>
    </xf>
    <xf numFmtId="0" fontId="36" fillId="19" borderId="48" xfId="0" applyFont="1" applyFill="1" applyBorder="1" applyAlignment="1">
      <alignment horizontal="center" vertical="center" wrapText="1"/>
    </xf>
    <xf numFmtId="0" fontId="35" fillId="35" borderId="51" xfId="0" applyFont="1" applyFill="1" applyBorder="1" applyAlignment="1">
      <alignment horizontal="center" vertical="center" wrapText="1"/>
    </xf>
    <xf numFmtId="0" fontId="36" fillId="38" borderId="39" xfId="0" applyFont="1" applyFill="1" applyBorder="1" applyAlignment="1">
      <alignment horizontal="center" vertical="center" wrapText="1"/>
    </xf>
    <xf numFmtId="0" fontId="36" fillId="38" borderId="44" xfId="0" applyFont="1" applyFill="1" applyBorder="1" applyAlignment="1">
      <alignment horizontal="center" vertical="center" wrapText="1"/>
    </xf>
    <xf numFmtId="0" fontId="13" fillId="19" borderId="48" xfId="0" applyFont="1" applyFill="1" applyBorder="1" applyAlignment="1">
      <alignment horizontal="center" vertical="center"/>
    </xf>
    <xf numFmtId="0" fontId="13" fillId="4" borderId="48" xfId="0" applyFont="1" applyFill="1" applyBorder="1" applyAlignment="1">
      <alignment vertical="center"/>
    </xf>
    <xf numFmtId="0" fontId="36" fillId="4" borderId="48" xfId="0" applyFont="1" applyFill="1" applyBorder="1" applyAlignment="1">
      <alignment horizontal="center" vertical="center"/>
    </xf>
    <xf numFmtId="0" fontId="13" fillId="13" borderId="48" xfId="0" applyFont="1" applyFill="1" applyBorder="1" applyAlignment="1">
      <alignment horizontal="center" vertical="center"/>
    </xf>
    <xf numFmtId="0" fontId="13" fillId="17" borderId="48" xfId="0" applyFont="1" applyFill="1" applyBorder="1" applyAlignment="1">
      <alignment horizontal="center" vertical="center"/>
    </xf>
    <xf numFmtId="0" fontId="13" fillId="13" borderId="39" xfId="0" applyFont="1" applyFill="1" applyBorder="1" applyAlignment="1">
      <alignment vertical="center" wrapText="1"/>
    </xf>
    <xf numFmtId="0" fontId="13" fillId="13" borderId="44" xfId="0" applyFont="1" applyFill="1" applyBorder="1" applyAlignment="1">
      <alignment vertical="center"/>
    </xf>
    <xf numFmtId="0" fontId="36" fillId="13" borderId="48" xfId="0" applyFont="1" applyFill="1" applyBorder="1" applyAlignment="1">
      <alignment horizontal="center" vertical="center"/>
    </xf>
    <xf numFmtId="0" fontId="13" fillId="20" borderId="48" xfId="0" applyFont="1" applyFill="1" applyBorder="1" applyAlignment="1">
      <alignment horizontal="center" vertical="center"/>
    </xf>
    <xf numFmtId="0" fontId="13" fillId="4" borderId="39" xfId="0" applyFont="1" applyFill="1" applyBorder="1" applyAlignment="1">
      <alignment horizontal="center" vertical="center" wrapText="1"/>
    </xf>
    <xf numFmtId="0" fontId="13" fillId="4" borderId="44" xfId="0" applyFont="1" applyFill="1" applyBorder="1" applyAlignment="1">
      <alignment horizontal="center" vertical="center"/>
    </xf>
    <xf numFmtId="0" fontId="13" fillId="4" borderId="48" xfId="0" applyFont="1" applyFill="1" applyBorder="1" applyAlignment="1">
      <alignment horizontal="center" vertical="center"/>
    </xf>
    <xf numFmtId="0" fontId="36" fillId="38" borderId="48" xfId="0" applyFont="1" applyFill="1" applyBorder="1" applyAlignment="1">
      <alignment horizontal="center" vertical="center" wrapText="1"/>
    </xf>
    <xf numFmtId="0" fontId="13" fillId="13" borderId="48" xfId="0" applyFont="1" applyFill="1" applyBorder="1" applyAlignment="1">
      <alignment vertical="center"/>
    </xf>
  </cellXfs>
  <cellStyles count="2">
    <cellStyle name="Normal" xfId="0" builtinId="0"/>
    <cellStyle name="Pourcentage" xfId="1" builtinId="5"/>
  </cellStyles>
  <dxfs count="325">
    <dxf>
      <fill>
        <patternFill>
          <bgColor rgb="FF92D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ill>
        <patternFill>
          <bgColor theme="0" tint="-0.34998626667073579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theme="7"/>
        </patternFill>
      </fill>
    </dxf>
    <dxf>
      <fill>
        <patternFill>
          <bgColor rgb="FFC00000"/>
        </patternFill>
      </fill>
    </dxf>
    <dxf>
      <fill>
        <patternFill>
          <bgColor theme="0" tint="-0.34998626667073579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theme="7"/>
        </patternFill>
      </fill>
    </dxf>
    <dxf>
      <fill>
        <patternFill>
          <bgColor rgb="FFC00000"/>
        </patternFill>
      </fill>
    </dxf>
    <dxf>
      <fill>
        <patternFill>
          <bgColor theme="0" tint="-0.34998626667073579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theme="7"/>
        </patternFill>
      </fill>
    </dxf>
    <dxf>
      <fill>
        <patternFill>
          <bgColor rgb="FFC00000"/>
        </patternFill>
      </fill>
    </dxf>
    <dxf>
      <fill>
        <patternFill>
          <bgColor theme="0" tint="-0.34998626667073579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theme="7"/>
        </patternFill>
      </fill>
    </dxf>
    <dxf>
      <fill>
        <patternFill>
          <bgColor rgb="FFC00000"/>
        </patternFill>
      </fill>
    </dxf>
    <dxf>
      <fill>
        <patternFill>
          <bgColor theme="0" tint="-0.34998626667073579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theme="7"/>
        </patternFill>
      </fill>
    </dxf>
    <dxf>
      <fill>
        <patternFill>
          <bgColor rgb="FFC00000"/>
        </patternFill>
      </fill>
    </dxf>
    <dxf>
      <fill>
        <patternFill>
          <bgColor theme="0" tint="-0.34998626667073579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theme="7"/>
        </patternFill>
      </fill>
    </dxf>
    <dxf>
      <fill>
        <patternFill>
          <bgColor rgb="FFC00000"/>
        </patternFill>
      </fill>
    </dxf>
    <dxf>
      <fill>
        <patternFill>
          <bgColor theme="0" tint="-0.34998626667073579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theme="7"/>
        </patternFill>
      </fill>
    </dxf>
    <dxf>
      <fill>
        <patternFill>
          <bgColor rgb="FFC00000"/>
        </patternFill>
      </fill>
    </dxf>
    <dxf>
      <fill>
        <patternFill>
          <bgColor theme="0" tint="-0.34998626667073579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theme="7"/>
        </patternFill>
      </fill>
    </dxf>
    <dxf>
      <fill>
        <patternFill>
          <bgColor rgb="FFC00000"/>
        </patternFill>
      </fill>
    </dxf>
    <dxf>
      <fill>
        <patternFill>
          <bgColor theme="0" tint="-0.34998626667073579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theme="7"/>
        </patternFill>
      </fill>
    </dxf>
    <dxf>
      <fill>
        <patternFill>
          <bgColor rgb="FFC00000"/>
        </patternFill>
      </fill>
    </dxf>
    <dxf>
      <fill>
        <patternFill>
          <bgColor theme="0" tint="-0.34998626667073579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theme="7"/>
        </patternFill>
      </fill>
    </dxf>
    <dxf>
      <fill>
        <patternFill>
          <bgColor rgb="FFC00000"/>
        </patternFill>
      </fill>
    </dxf>
    <dxf>
      <fill>
        <patternFill>
          <bgColor theme="0" tint="-0.34998626667073579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theme="7"/>
        </patternFill>
      </fill>
    </dxf>
    <dxf>
      <fill>
        <patternFill>
          <bgColor rgb="FFC00000"/>
        </patternFill>
      </fill>
    </dxf>
    <dxf>
      <fill>
        <patternFill>
          <bgColor theme="0" tint="-0.34998626667073579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theme="7"/>
        </patternFill>
      </fill>
    </dxf>
    <dxf>
      <fill>
        <patternFill>
          <bgColor rgb="FFC00000"/>
        </patternFill>
      </fill>
    </dxf>
    <dxf>
      <fill>
        <patternFill>
          <bgColor theme="0" tint="-0.34998626667073579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theme="7"/>
        </patternFill>
      </fill>
    </dxf>
    <dxf>
      <fill>
        <patternFill>
          <bgColor rgb="FFC00000"/>
        </patternFill>
      </fill>
    </dxf>
    <dxf>
      <fill>
        <patternFill>
          <bgColor theme="0" tint="-0.34998626667073579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theme="7"/>
        </patternFill>
      </fill>
    </dxf>
    <dxf>
      <fill>
        <patternFill>
          <bgColor rgb="FFC00000"/>
        </patternFill>
      </fill>
    </dxf>
    <dxf>
      <fill>
        <patternFill>
          <bgColor theme="0" tint="-0.34998626667073579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theme="7"/>
        </patternFill>
      </fill>
    </dxf>
    <dxf>
      <fill>
        <patternFill>
          <bgColor rgb="FFC00000"/>
        </patternFill>
      </fill>
    </dxf>
    <dxf>
      <fill>
        <patternFill>
          <bgColor theme="0" tint="-0.34998626667073579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theme="7"/>
        </patternFill>
      </fill>
    </dxf>
    <dxf>
      <fill>
        <patternFill>
          <bgColor rgb="FFC00000"/>
        </patternFill>
      </fill>
    </dxf>
    <dxf>
      <fill>
        <patternFill>
          <bgColor theme="0" tint="-0.34998626667073579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theme="7"/>
        </patternFill>
      </fill>
    </dxf>
    <dxf>
      <fill>
        <patternFill>
          <bgColor rgb="FFC00000"/>
        </patternFill>
      </fill>
    </dxf>
    <dxf>
      <fill>
        <patternFill>
          <bgColor theme="0" tint="-0.34998626667073579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theme="7"/>
        </patternFill>
      </fill>
    </dxf>
    <dxf>
      <fill>
        <patternFill>
          <bgColor rgb="FFC00000"/>
        </patternFill>
      </fill>
    </dxf>
    <dxf>
      <fill>
        <patternFill>
          <bgColor rgb="FF00B050"/>
        </patternFill>
      </fill>
    </dxf>
    <dxf>
      <fill>
        <patternFill>
          <bgColor rgb="FFC00000"/>
        </patternFill>
      </fill>
    </dxf>
    <dxf>
      <fill>
        <patternFill>
          <bgColor theme="7"/>
        </patternFill>
      </fill>
    </dxf>
    <dxf>
      <fill>
        <patternFill>
          <bgColor rgb="FF00B0F0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theme="7"/>
        </patternFill>
      </fill>
    </dxf>
    <dxf>
      <fill>
        <patternFill>
          <bgColor rgb="FFC00000"/>
        </patternFill>
      </fill>
    </dxf>
    <dxf>
      <fill>
        <patternFill>
          <bgColor theme="0" tint="-0.34998626667073579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theme="7"/>
        </patternFill>
      </fill>
    </dxf>
    <dxf>
      <fill>
        <patternFill>
          <bgColor rgb="FFC00000"/>
        </patternFill>
      </fill>
    </dxf>
    <dxf>
      <fill>
        <patternFill>
          <bgColor theme="0" tint="-0.34998626667073579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theme="7"/>
        </patternFill>
      </fill>
    </dxf>
    <dxf>
      <fill>
        <patternFill>
          <bgColor rgb="FFC00000"/>
        </patternFill>
      </fill>
    </dxf>
    <dxf>
      <fill>
        <patternFill>
          <bgColor theme="0" tint="-0.34998626667073579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theme="7"/>
        </patternFill>
      </fill>
    </dxf>
    <dxf>
      <fill>
        <patternFill>
          <bgColor rgb="FFC00000"/>
        </patternFill>
      </fill>
    </dxf>
    <dxf>
      <fill>
        <patternFill>
          <bgColor theme="0" tint="-0.34998626667073579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theme="7"/>
        </patternFill>
      </fill>
    </dxf>
    <dxf>
      <fill>
        <patternFill>
          <bgColor rgb="FFC00000"/>
        </patternFill>
      </fill>
    </dxf>
    <dxf>
      <fill>
        <patternFill>
          <bgColor theme="0" tint="-0.34998626667073579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theme="7"/>
        </patternFill>
      </fill>
    </dxf>
    <dxf>
      <fill>
        <patternFill>
          <bgColor rgb="FFC00000"/>
        </patternFill>
      </fill>
    </dxf>
    <dxf>
      <fill>
        <patternFill>
          <bgColor theme="0" tint="-0.34998626667073579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theme="7"/>
        </patternFill>
      </fill>
    </dxf>
    <dxf>
      <fill>
        <patternFill>
          <bgColor rgb="FFC00000"/>
        </patternFill>
      </fill>
    </dxf>
    <dxf>
      <fill>
        <patternFill>
          <bgColor theme="0" tint="-0.34998626667073579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theme="7"/>
        </patternFill>
      </fill>
    </dxf>
    <dxf>
      <fill>
        <patternFill>
          <bgColor rgb="FFC00000"/>
        </patternFill>
      </fill>
    </dxf>
    <dxf>
      <fill>
        <patternFill>
          <bgColor theme="0" tint="-0.34998626667073579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theme="7"/>
        </patternFill>
      </fill>
    </dxf>
    <dxf>
      <fill>
        <patternFill>
          <bgColor rgb="FFC00000"/>
        </patternFill>
      </fill>
    </dxf>
    <dxf>
      <fill>
        <patternFill>
          <bgColor theme="0" tint="-0.34998626667073579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theme="7"/>
        </patternFill>
      </fill>
    </dxf>
    <dxf>
      <fill>
        <patternFill>
          <bgColor rgb="FFC00000"/>
        </patternFill>
      </fill>
    </dxf>
    <dxf>
      <fill>
        <patternFill>
          <bgColor theme="0" tint="-0.34998626667073579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theme="7"/>
        </patternFill>
      </fill>
    </dxf>
    <dxf>
      <fill>
        <patternFill>
          <bgColor rgb="FFC00000"/>
        </patternFill>
      </fill>
    </dxf>
    <dxf>
      <fill>
        <patternFill>
          <bgColor theme="8" tint="0.39994506668294322"/>
        </patternFill>
      </fill>
    </dxf>
    <dxf>
      <fill>
        <patternFill>
          <bgColor rgb="FFFF0000"/>
        </patternFill>
      </fill>
    </dxf>
    <dxf>
      <fill>
        <patternFill>
          <bgColor theme="5"/>
        </patternFill>
      </fill>
    </dxf>
    <dxf>
      <fill>
        <patternFill>
          <bgColor rgb="FF66FF99"/>
        </patternFill>
      </fill>
    </dxf>
    <dxf>
      <fill>
        <patternFill>
          <bgColor theme="6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theme="0" tint="-0.34998626667073579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theme="7"/>
        </patternFill>
      </fill>
    </dxf>
    <dxf>
      <fill>
        <patternFill>
          <bgColor rgb="FFC00000"/>
        </patternFill>
      </fill>
    </dxf>
    <dxf>
      <fill>
        <patternFill>
          <bgColor rgb="FFFF0000"/>
        </patternFill>
      </fill>
    </dxf>
    <dxf>
      <fill>
        <patternFill>
          <bgColor rgb="FF9966FF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none"/>
      </font>
      <numFmt numFmtId="2" formatCode="0.00"/>
      <fill>
        <patternFill patternType="none">
          <fgColor theme="4" tint="0.79998168889431442"/>
          <bgColor auto="1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none"/>
      </font>
      <numFmt numFmtId="2" formatCode="0.00"/>
      <fill>
        <patternFill patternType="none">
          <fgColor theme="4" tint="0.79998168889431442"/>
          <bgColor auto="1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none"/>
      </font>
      <numFmt numFmtId="1" formatCode="0"/>
      <fill>
        <patternFill patternType="none">
          <fgColor theme="4" tint="0.79998168889431442"/>
          <bgColor auto="1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none"/>
      </font>
      <numFmt numFmtId="1" formatCode="0"/>
      <fill>
        <patternFill patternType="none">
          <fgColor theme="4" tint="0.79998168889431442"/>
          <bgColor auto="1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none"/>
      </font>
      <numFmt numFmtId="2" formatCode="0.00"/>
      <fill>
        <patternFill patternType="none">
          <fgColor theme="4" tint="0.79998168889431442"/>
          <bgColor auto="1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none"/>
      </font>
      <numFmt numFmtId="165" formatCode="0000000000"/>
      <fill>
        <patternFill patternType="none">
          <fgColor theme="4" tint="0.79998168889431442"/>
          <bgColor auto="1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none"/>
      </font>
      <numFmt numFmtId="2" formatCode="0.00"/>
      <fill>
        <patternFill patternType="none">
          <fgColor theme="4" tint="0.79998168889431442"/>
          <bgColor auto="1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none"/>
      </font>
      <numFmt numFmtId="2" formatCode="0.00"/>
      <fill>
        <patternFill patternType="none">
          <fgColor theme="4" tint="0.79998168889431442"/>
          <bgColor auto="1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none"/>
      </font>
      <numFmt numFmtId="165" formatCode="0000000000"/>
      <fill>
        <patternFill patternType="none">
          <fgColor theme="4" tint="0.79998168889431442"/>
          <bgColor auto="1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none"/>
      </font>
      <numFmt numFmtId="2" formatCode="0.00"/>
      <fill>
        <patternFill patternType="none">
          <fgColor theme="4" tint="0.79998168889431442"/>
          <bgColor auto="1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none"/>
      </font>
      <numFmt numFmtId="165" formatCode="0000000000"/>
      <fill>
        <patternFill patternType="none">
          <fgColor theme="4" tint="0.79998168889431442"/>
          <bgColor auto="1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none"/>
      </font>
      <numFmt numFmtId="2" formatCode="0.00"/>
      <fill>
        <patternFill patternType="none">
          <fgColor theme="4" tint="0.79998168889431442"/>
          <bgColor auto="1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none"/>
      </font>
      <numFmt numFmtId="2" formatCode="0.00"/>
      <fill>
        <patternFill patternType="none">
          <fgColor theme="4" tint="0.79998168889431442"/>
          <bgColor auto="1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none"/>
      </font>
      <numFmt numFmtId="164" formatCode="00000"/>
      <fill>
        <patternFill patternType="none">
          <fgColor theme="4" tint="0.79998168889431442"/>
          <bgColor auto="1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none"/>
      </font>
      <numFmt numFmtId="2" formatCode="0.00"/>
      <fill>
        <patternFill patternType="none">
          <fgColor theme="4" tint="0.79998168889431442"/>
          <bgColor auto="1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none"/>
      </font>
      <numFmt numFmtId="2" formatCode="0.00"/>
      <fill>
        <patternFill patternType="none">
          <fgColor theme="4" tint="0.79998168889431442"/>
          <bgColor auto="1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none"/>
      </font>
      <numFmt numFmtId="2" formatCode="0.00"/>
      <fill>
        <patternFill patternType="none">
          <fgColor theme="4" tint="0.79998168889431442"/>
          <bgColor auto="1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none"/>
      </font>
      <numFmt numFmtId="2" formatCode="0.00"/>
      <fill>
        <patternFill patternType="none">
          <fgColor theme="4" tint="0.79998168889431442"/>
          <bgColor auto="1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none"/>
      </font>
      <numFmt numFmtId="2" formatCode="0.00"/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none"/>
      </font>
      <numFmt numFmtId="2" formatCode="0.00"/>
      <fill>
        <patternFill patternType="none">
          <fgColor theme="4" tint="0.79998168889431442"/>
          <bgColor auto="1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none"/>
      </font>
      <numFmt numFmtId="1" formatCode="0"/>
      <fill>
        <patternFill patternType="none">
          <fgColor theme="4" tint="0.79998168889431442"/>
          <bgColor auto="1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none"/>
      </font>
      <numFmt numFmtId="2" formatCode="0.00"/>
      <fill>
        <patternFill patternType="none">
          <fgColor theme="4" tint="0.79998168889431442"/>
          <bgColor auto="1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none"/>
      </font>
      <numFmt numFmtId="1" formatCode="0"/>
      <fill>
        <patternFill patternType="none">
          <fgColor theme="4" tint="0.79998168889431442"/>
          <bgColor auto="1"/>
        </patternFill>
      </fill>
      <alignment horizontal="left" vertical="bottom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none"/>
      </font>
      <numFmt numFmtId="0" formatCode="General"/>
      <fill>
        <patternFill patternType="none">
          <fgColor theme="4" tint="0.79998168889431442"/>
          <bgColor auto="1"/>
        </patternFill>
      </fill>
      <alignment horizontal="left" vertical="bottom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none"/>
      </font>
      <numFmt numFmtId="166" formatCode="h:mm;@"/>
      <fill>
        <patternFill patternType="none">
          <fgColor theme="4" tint="0.79998168889431442"/>
          <bgColor auto="1"/>
        </patternFill>
      </fill>
      <alignment horizontal="left" vertical="bottom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none"/>
      </font>
      <numFmt numFmtId="1" formatCode="0"/>
      <fill>
        <patternFill patternType="none">
          <fgColor theme="4" tint="0.79998168889431442"/>
          <bgColor auto="1"/>
        </patternFill>
      </fill>
      <alignment horizontal="left" vertical="bottom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none"/>
      </font>
      <fill>
        <patternFill patternType="none">
          <fgColor theme="4" tint="0.79998168889431442"/>
          <bgColor auto="1"/>
        </patternFill>
      </fill>
      <alignment horizontal="left" vertical="bottom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none"/>
      </font>
      <numFmt numFmtId="0" formatCode="General"/>
      <fill>
        <patternFill patternType="none">
          <fgColor theme="4" tint="0.79998168889431442"/>
          <bgColor auto="1"/>
        </patternFill>
      </fill>
      <alignment horizontal="left" vertical="bottom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none"/>
      </font>
      <fill>
        <patternFill patternType="none">
          <fgColor theme="4" tint="0.79998168889431442"/>
          <bgColor auto="1"/>
        </patternFill>
      </fill>
      <alignment horizontal="left" vertical="bottom" textRotation="0" wrapText="0" indent="1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indent="1" justifyLastLine="0" shrinkToFit="0" readingOrder="0"/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indent="1" justifyLastLine="0" shrinkToFit="0" readingOrder="0"/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5" formatCode="0000000000"/>
      <fill>
        <patternFill patternType="none">
          <fgColor indexed="64"/>
          <bgColor indexed="65"/>
        </patternFill>
      </fill>
      <alignment horizontal="left" vertical="bottom" textRotation="0" wrapText="0" indent="1" justifyLastLine="0" shrinkToFit="0" readingOrder="0"/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indent="1" justifyLastLine="0" shrinkToFit="0" readingOrder="0"/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5" formatCode="0000000000"/>
      <fill>
        <patternFill patternType="none">
          <fgColor indexed="64"/>
          <bgColor indexed="65"/>
        </patternFill>
      </fill>
      <alignment horizontal="left" vertical="bottom" textRotation="0" wrapText="0" indent="1" justifyLastLine="0" shrinkToFit="0" readingOrder="0"/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indent="1" justifyLastLine="0" shrinkToFit="0" readingOrder="0"/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indent="1" justifyLastLine="0" shrinkToFit="0" readingOrder="0"/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indent="1" justifyLastLine="0" shrinkToFit="0" readingOrder="0"/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fill>
        <patternFill patternType="none">
          <fgColor theme="4" tint="0.79998168889431442"/>
          <bgColor auto="1"/>
        </patternFill>
      </fill>
      <alignment horizontal="left" vertical="bottom" textRotation="0" wrapText="0" indent="1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fill>
        <patternFill patternType="none">
          <fgColor theme="4" tint="0.79998168889431442"/>
          <bgColor auto="1"/>
        </patternFill>
      </fill>
      <alignment horizontal="left" vertical="bottom" textRotation="0" wrapText="0" indent="1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fill>
        <patternFill patternType="none">
          <fgColor theme="4" tint="0.79998168889431442"/>
          <bgColor auto="1"/>
        </patternFill>
      </fill>
      <alignment horizontal="left" vertical="bottom" textRotation="0" wrapText="0" indent="1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none"/>
      </font>
      <fill>
        <patternFill patternType="none">
          <fgColor theme="4" tint="0.79998168889431442"/>
          <bgColor auto="1"/>
        </patternFill>
      </fill>
      <alignment horizontal="left" vertical="bottom" textRotation="0" wrapText="0" indent="1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none"/>
      </font>
      <fill>
        <patternFill patternType="none">
          <fgColor theme="4" tint="0.79998168889431442"/>
          <bgColor auto="1"/>
        </patternFill>
      </fill>
      <alignment horizontal="left" vertical="bottom" textRotation="0" wrapText="0" indent="1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none"/>
      </font>
      <numFmt numFmtId="0" formatCode="General"/>
      <fill>
        <patternFill patternType="none">
          <fgColor theme="4" tint="0.79998168889431442"/>
          <bgColor auto="1"/>
        </patternFill>
      </fill>
      <alignment horizontal="left" vertical="bottom" textRotation="0" wrapText="0" indent="1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none"/>
      </font>
      <numFmt numFmtId="164" formatCode="00000"/>
      <fill>
        <patternFill patternType="none">
          <fgColor theme="4" tint="0.79998168889431442"/>
          <bgColor auto="1"/>
        </patternFill>
      </fill>
      <alignment horizontal="left" vertical="bottom" textRotation="0" wrapText="0" indent="1" justifyLastLine="0" shrinkToFit="0" readingOrder="0"/>
      <border diagonalUp="0" diagonalDown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none"/>
      </font>
      <fill>
        <patternFill patternType="none">
          <fgColor theme="4" tint="0.79998168889431442"/>
          <bgColor auto="1"/>
        </patternFill>
      </fill>
      <alignment horizontal="left" vertical="bottom" textRotation="0" wrapText="0" indent="1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left" vertical="bottom" textRotation="0" wrapText="0" indent="1" justifyLastLine="0" shrinkToFit="0" readingOrder="0"/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none"/>
      </font>
      <fill>
        <patternFill patternType="none">
          <fgColor theme="4" tint="0.79998168889431442"/>
          <bgColor auto="1"/>
        </patternFill>
      </fill>
      <alignment horizontal="left" vertical="bottom" textRotation="0" wrapText="0" indent="2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none"/>
      </font>
      <fill>
        <patternFill patternType="none">
          <fgColor theme="4" tint="0.79998168889431442"/>
          <bgColor auto="1"/>
        </patternFill>
      </fill>
      <alignment horizontal="left" vertical="bottom" textRotation="0" wrapText="0" indent="1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none"/>
      </font>
      <fill>
        <patternFill patternType="none">
          <fgColor theme="4" tint="0.79998168889431442"/>
          <bgColor auto="1"/>
        </patternFill>
      </fill>
      <alignment horizontal="left" vertical="bottom" textRotation="0" wrapText="0" indent="1" justifyLastLine="0" shrinkToFit="0" readingOrder="0"/>
      <border diagonalUp="0" diagonalDown="0" outline="0">
        <left style="thin">
          <color theme="4" tint="0.39997558519241921"/>
        </left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none"/>
      </font>
      <numFmt numFmtId="2" formatCode="0.00"/>
      <fill>
        <patternFill patternType="none">
          <fgColor theme="4" tint="0.79998168889431442"/>
          <bgColor auto="1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none"/>
      </font>
      <numFmt numFmtId="1" formatCode="0"/>
      <fill>
        <patternFill patternType="none">
          <fgColor indexed="64"/>
          <bgColor auto="1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none"/>
      </font>
      <numFmt numFmtId="3" formatCode="#,##0"/>
      <fill>
        <patternFill patternType="none">
          <fgColor theme="4" tint="0.79998168889431442"/>
          <bgColor auto="1"/>
        </patternFill>
      </fill>
      <alignment horizontal="left" vertical="bottom" textRotation="0" wrapText="0" indent="0" justifyLastLine="0" shrinkToFit="0" readingOrder="0"/>
    </dxf>
    <dxf>
      <border outline="0">
        <right style="thin">
          <color theme="4" tint="0.39997558519241921"/>
        </right>
        <top style="thin">
          <color indexed="64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none"/>
      </font>
      <numFmt numFmtId="2" formatCode="0.00"/>
      <fill>
        <patternFill patternType="none">
          <fgColor theme="4" tint="0.79998168889431442"/>
          <bgColor auto="1"/>
        </patternFill>
      </fill>
      <alignment horizontal="left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theme="0"/>
        <name val="Calibri"/>
        <scheme val="minor"/>
      </font>
      <numFmt numFmtId="2" formatCode="0.00"/>
      <fill>
        <patternFill patternType="none">
          <fgColor indexed="64"/>
          <bgColor auto="1"/>
        </patternFill>
      </fill>
      <alignment horizontal="left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none"/>
      </font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none"/>
      </font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numFmt numFmtId="0" formatCode="General"/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none"/>
      </font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none"/>
      </font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none"/>
      </font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none"/>
      </font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none"/>
      </font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none"/>
      </font>
      <numFmt numFmtId="168" formatCode="dd/mm\ AM/PM;@"/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none"/>
      </font>
      <fill>
        <patternFill patternType="none">
          <fgColor indexed="64"/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none"/>
      </font>
      <fill>
        <patternFill patternType="solid">
          <fgColor theme="5"/>
          <bgColor theme="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none"/>
      </font>
      <numFmt numFmtId="1" formatCode="0"/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border diagonalUp="0" diagonalDown="0">
        <left/>
        <right/>
        <top style="thick">
          <color theme="0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none"/>
      </font>
      <numFmt numFmtId="1" formatCode="0"/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border diagonalUp="0" diagonalDown="0">
        <left/>
        <right/>
        <top style="thick">
          <color theme="0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none"/>
      </font>
      <numFmt numFmtId="1" formatCode="0"/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border diagonalUp="0" diagonalDown="0">
        <left/>
        <right/>
        <top style="thick">
          <color theme="0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none"/>
      </font>
      <numFmt numFmtId="1" formatCode="0"/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border diagonalUp="0" diagonalDown="0">
        <left/>
        <right/>
        <top style="thick">
          <color theme="0"/>
        </top>
        <bottom/>
        <vertical/>
        <horizontal/>
      </border>
    </dxf>
    <dxf>
      <font>
        <sz val="9"/>
      </font>
      <numFmt numFmtId="1" formatCode="0"/>
      <alignment horizontal="left" vertical="center" textRotation="0" wrapText="0" indent="0" justifyLastLine="0" shrinkToFit="0" readingOrder="0"/>
      <border diagonalUp="0" diagonalDown="0">
        <left/>
        <right/>
        <top style="thick">
          <color theme="0"/>
        </top>
        <bottom/>
        <vertical/>
        <horizontal/>
      </border>
    </dxf>
    <dxf>
      <font>
        <sz val="9"/>
      </font>
      <numFmt numFmtId="1" formatCode="0"/>
      <alignment horizontal="left" vertical="center" textRotation="0" wrapText="0" indent="0" justifyLastLine="0" shrinkToFit="0" readingOrder="0"/>
      <border diagonalUp="0" diagonalDown="0">
        <left/>
        <right/>
        <top style="thick">
          <color theme="0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none"/>
      </font>
      <numFmt numFmtId="1" formatCode="0"/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border diagonalUp="0" diagonalDown="0">
        <left/>
        <right/>
        <top style="thick">
          <color theme="0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none"/>
      </font>
      <numFmt numFmtId="1" formatCode="0"/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border diagonalUp="0" diagonalDown="0">
        <left/>
        <right/>
        <top style="thick">
          <color theme="0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none"/>
      </font>
      <numFmt numFmtId="1" formatCode="0"/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border diagonalUp="0" diagonalDown="0">
        <left/>
        <right/>
        <top style="thick">
          <color theme="0"/>
        </top>
        <bottom/>
        <vertical/>
        <horizontal/>
      </border>
    </dxf>
    <dxf>
      <font>
        <sz val="9"/>
      </font>
      <numFmt numFmtId="1" formatCode="0"/>
      <alignment horizontal="left" vertical="center" textRotation="0" wrapText="0" indent="0" justifyLastLine="0" shrinkToFit="0" readingOrder="0"/>
      <border diagonalUp="0" diagonalDown="0">
        <left/>
        <right/>
        <top style="thick">
          <color theme="0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none"/>
      </font>
      <numFmt numFmtId="1" formatCode="0"/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border diagonalUp="0" diagonalDown="0">
        <left/>
        <right/>
        <top style="thick">
          <color theme="0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none"/>
      </font>
      <numFmt numFmtId="1" formatCode="0"/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border diagonalUp="0" diagonalDown="0">
        <left/>
        <right/>
        <top style="thick">
          <color theme="0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none"/>
      </font>
      <numFmt numFmtId="1" formatCode="0"/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border diagonalUp="0" diagonalDown="0">
        <left/>
        <right/>
        <top style="thick">
          <color theme="0"/>
        </top>
        <bottom/>
        <vertical/>
        <horizontal/>
      </border>
    </dxf>
    <dxf>
      <font>
        <sz val="9"/>
      </font>
      <numFmt numFmtId="1" formatCode="0"/>
      <alignment horizontal="left" vertical="center" textRotation="0" wrapText="0" indent="0" justifyLastLine="0" shrinkToFit="0" readingOrder="0"/>
      <border diagonalUp="0" diagonalDown="0">
        <left/>
        <right/>
        <top style="thick">
          <color theme="0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none"/>
      </font>
      <numFmt numFmtId="1" formatCode="0"/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border diagonalUp="0" diagonalDown="0">
        <left/>
        <right/>
        <top style="thick">
          <color theme="0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none"/>
      </font>
      <numFmt numFmtId="1" formatCode="0"/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border diagonalUp="0" diagonalDown="0">
        <left/>
        <right/>
        <top style="thick">
          <color theme="0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none"/>
      </font>
      <numFmt numFmtId="1" formatCode="0"/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border diagonalUp="0" diagonalDown="0">
        <left/>
        <right/>
        <top style="thick">
          <color theme="0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none"/>
      </font>
      <numFmt numFmtId="1" formatCode="0"/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border diagonalUp="0" diagonalDown="0">
        <left/>
        <right/>
        <top style="thick">
          <color theme="0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none"/>
      </font>
      <numFmt numFmtId="1" formatCode="0"/>
      <alignment horizontal="left" vertical="center" textRotation="0" wrapText="0" indent="0" justifyLastLine="0" shrinkToFit="0" readingOrder="0"/>
      <border diagonalUp="0" diagonalDown="0">
        <left/>
        <right/>
        <top style="thick">
          <color theme="0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none"/>
      </font>
      <numFmt numFmtId="1" formatCode="0"/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border diagonalUp="0" diagonalDown="0" outline="0">
        <left/>
        <right/>
        <top style="thin">
          <color theme="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left" vertical="center" textRotation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5"/>
          <bgColor theme="5"/>
        </patternFill>
      </fill>
      <alignment horizontal="left" vertical="center" textRotation="0" wrapText="1" indent="0" justifyLastLine="0" shrinkToFit="0" readingOrder="0"/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/>
        <top/>
        <bottom/>
        <vertical/>
        <horizontal/>
      </border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/>
        <top/>
        <bottom/>
        <vertical/>
        <horizontal/>
      </border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/>
        <vertical/>
      </border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microsoft.com/office/2017/10/relationships/person" Target="persons/person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_rels/chart4.xml.rels><?xml version="1.0" encoding="UTF-8" standalone="yes"?>
<Relationships xmlns="http://schemas.openxmlformats.org/package/2006/relationships"><Relationship Id="rId2" Type="http://schemas.microsoft.com/office/2011/relationships/chartColorStyle" Target="colors4.xml"/><Relationship Id="rId1" Type="http://schemas.microsoft.com/office/2011/relationships/chartStyle" Target="style4.xml"/></Relationships>
</file>

<file path=xl/charts/_rels/chart5.xml.rels><?xml version="1.0" encoding="UTF-8" standalone="yes"?>
<Relationships xmlns="http://schemas.openxmlformats.org/package/2006/relationships"><Relationship Id="rId2" Type="http://schemas.microsoft.com/office/2011/relationships/chartColorStyle" Target="colors5.xml"/><Relationship Id="rId1" Type="http://schemas.microsoft.com/office/2011/relationships/chartStyle" Target="style5.xml"/></Relationships>
</file>

<file path=xl/charts/_rels/chart6.xml.rels><?xml version="1.0" encoding="UTF-8" standalone="yes"?>
<Relationships xmlns="http://schemas.openxmlformats.org/package/2006/relationships"><Relationship Id="rId2" Type="http://schemas.microsoft.com/office/2011/relationships/chartColorStyle" Target="colors6.xml"/><Relationship Id="rId1" Type="http://schemas.microsoft.com/office/2011/relationships/chartStyle" Target="style6.xml"/></Relationships>
</file>

<file path=xl/charts/_rels/chart7.xml.rels><?xml version="1.0" encoding="UTF-8" standalone="yes"?>
<Relationships xmlns="http://schemas.openxmlformats.org/package/2006/relationships"><Relationship Id="rId2" Type="http://schemas.microsoft.com/office/2011/relationships/chartColorStyle" Target="colors7.xml"/><Relationship Id="rId1" Type="http://schemas.microsoft.com/office/2011/relationships/chartStyle" Target="style7.xml"/></Relationships>
</file>

<file path=xl/charts/_rels/chart8.xml.rels><?xml version="1.0" encoding="UTF-8" standalone="yes"?>
<Relationships xmlns="http://schemas.openxmlformats.org/package/2006/relationships"><Relationship Id="rId2" Type="http://schemas.microsoft.com/office/2011/relationships/chartColorStyle" Target="colors8.xml"/><Relationship Id="rId1" Type="http://schemas.microsoft.com/office/2011/relationships/chartStyle" Target="style8.xml"/></Relationships>
</file>

<file path=xl/charts/_rels/chart9.xml.rels><?xml version="1.0" encoding="UTF-8" standalone="yes"?>
<Relationships xmlns="http://schemas.openxmlformats.org/package/2006/relationships"><Relationship Id="rId2" Type="http://schemas.microsoft.com/office/2011/relationships/chartColorStyle" Target="colors9.xml"/><Relationship Id="rId1" Type="http://schemas.microsoft.com/office/2011/relationships/chartStyle" Target="style9.xml"/></Relationships>
</file>

<file path=xl/charts/_rels/chart10.xml.rels><?xml version="1.0" encoding="UTF-8" standalone="yes"?>
<Relationships xmlns="http://schemas.openxmlformats.org/package/2006/relationships"><Relationship Id="rId2" Type="http://schemas.microsoft.com/office/2011/relationships/chartColorStyle" Target="colors10.xml"/><Relationship Id="rId1" Type="http://schemas.microsoft.com/office/2011/relationships/chartStyle" Target="style10.xml"/></Relationships>
</file>

<file path=xl/charts/_rels/chart11.xml.rels><?xml version="1.0" encoding="UTF-8" standalone="yes"?>
<Relationships xmlns="http://schemas.openxmlformats.org/package/2006/relationships"><Relationship Id="rId2" Type="http://schemas.microsoft.com/office/2011/relationships/chartColorStyle" Target="colors11.xml"/><Relationship Id="rId1" Type="http://schemas.microsoft.com/office/2011/relationships/chartStyle" Target="style11.xml"/></Relationships>
</file>

<file path=xl/charts/_rels/chartEx1.xml.rels><?xml version="1.0" encoding="UTF-8" standalone="yes"?>
<Relationships xmlns="http://schemas.openxmlformats.org/package/2006/relationships"><Relationship Id="rId2" Type="http://schemas.microsoft.com/office/2011/relationships/chartColorStyle" Target="colors12.xml"/><Relationship Id="rId1" Type="http://schemas.microsoft.com/office/2011/relationships/chartStyle" Target="style1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800" b="1" i="0" u="none" strike="noStrike" kern="1200" baseline="0">
                <a:solidFill>
                  <a:schemeClr val="tx2"/>
                </a:solidFill>
                <a:latin typeface="+mn-lt"/>
                <a:ea typeface="+mn-ea"/>
                <a:cs typeface="+mn-cs"/>
              </a:defRPr>
            </a:pPr>
            <a:r>
              <a:rPr lang="en-US" sz="1800">
                <a:solidFill>
                  <a:schemeClr val="accent2"/>
                </a:solidFill>
              </a:rPr>
              <a:t>Agences complétées </a:t>
            </a:r>
            <a:r>
              <a:rPr lang="en-US" sz="1800">
                <a:solidFill>
                  <a:sysClr val="windowText" lastClr="000000"/>
                </a:solidFill>
              </a:rPr>
              <a:t>/</a:t>
            </a:r>
            <a:r>
              <a:rPr lang="en-US" sz="1800"/>
              <a:t> Agences prévues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800" b="1" i="0" u="none" strike="noStrike" kern="1200" baseline="0">
              <a:solidFill>
                <a:schemeClr val="tx2"/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050" b="1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050" b="1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>
        <c:manualLayout>
          <c:layoutTarget val="inner"/>
          <c:xMode val="edge"/>
          <c:yMode val="edge"/>
          <c:x val="2.1100981409086804E-2"/>
          <c:y val="0.1055989861827913"/>
          <c:w val="0.95012977526508469"/>
          <c:h val="0.785590641976052"/>
        </c:manualLayout>
      </c:layout>
      <c:barChart>
        <c:barDir val="col"/>
        <c:grouping val="clustered"/>
        <c:varyColors val="0"/>
        <c:ser>
          <c:idx val="0"/>
          <c:order val="0"/>
          <c:tx>
            <c:strRef>
              <c:f>'[1]Tableau de bord'!$C$19</c:f>
              <c:strCache>
                <c:ptCount val="1"/>
                <c:pt idx="0">
                  <c:v>Agences planifiées</c:v>
                </c:pt>
              </c:strCache>
            </c:strRef>
          </c:tx>
          <c:spPr>
            <a:gradFill rotWithShape="1">
              <a:gsLst>
                <a:gs pos="0">
                  <a:schemeClr val="accent1">
                    <a:satMod val="103000"/>
                    <a:lumMod val="102000"/>
                    <a:tint val="94000"/>
                  </a:schemeClr>
                </a:gs>
                <a:gs pos="50000">
                  <a:schemeClr val="accent1">
                    <a:satMod val="110000"/>
                    <a:lumMod val="100000"/>
                    <a:shade val="100000"/>
                  </a:schemeClr>
                </a:gs>
                <a:gs pos="100000">
                  <a:schemeClr val="accent1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2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tx2">
                          <a:lumMod val="35000"/>
                          <a:lumOff val="65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val>
            <c:numRef>
              <c:f>'[1]Tableau de bord'!$D$19:$BC$19</c:f>
              <c:numCache>
                <c:formatCode>General</c:formatCode>
                <c:ptCount val="52"/>
                <c:pt idx="0">
                  <c:v>0</c:v>
                </c:pt>
                <c:pt idx="1">
                  <c:v>1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1</c:v>
                </c:pt>
                <c:pt idx="7">
                  <c:v>1</c:v>
                </c:pt>
                <c:pt idx="8">
                  <c:v>38</c:v>
                </c:pt>
                <c:pt idx="9">
                  <c:v>30</c:v>
                </c:pt>
                <c:pt idx="10">
                  <c:v>22</c:v>
                </c:pt>
                <c:pt idx="11">
                  <c:v>5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56</c:v>
                </c:pt>
                <c:pt idx="16">
                  <c:v>45</c:v>
                </c:pt>
                <c:pt idx="17">
                  <c:v>45</c:v>
                </c:pt>
                <c:pt idx="18">
                  <c:v>45</c:v>
                </c:pt>
                <c:pt idx="19">
                  <c:v>55</c:v>
                </c:pt>
                <c:pt idx="20">
                  <c:v>44</c:v>
                </c:pt>
                <c:pt idx="21">
                  <c:v>46</c:v>
                </c:pt>
                <c:pt idx="22">
                  <c:v>58</c:v>
                </c:pt>
                <c:pt idx="23">
                  <c:v>47</c:v>
                </c:pt>
                <c:pt idx="24">
                  <c:v>69</c:v>
                </c:pt>
                <c:pt idx="25">
                  <c:v>64</c:v>
                </c:pt>
                <c:pt idx="26">
                  <c:v>65</c:v>
                </c:pt>
                <c:pt idx="27">
                  <c:v>59</c:v>
                </c:pt>
                <c:pt idx="28">
                  <c:v>63</c:v>
                </c:pt>
                <c:pt idx="29">
                  <c:v>54</c:v>
                </c:pt>
                <c:pt idx="30">
                  <c:v>70</c:v>
                </c:pt>
                <c:pt idx="31">
                  <c:v>57</c:v>
                </c:pt>
                <c:pt idx="32">
                  <c:v>47</c:v>
                </c:pt>
                <c:pt idx="33">
                  <c:v>61</c:v>
                </c:pt>
                <c:pt idx="34">
                  <c:v>55</c:v>
                </c:pt>
                <c:pt idx="35">
                  <c:v>45</c:v>
                </c:pt>
                <c:pt idx="36">
                  <c:v>38</c:v>
                </c:pt>
                <c:pt idx="37">
                  <c:v>67</c:v>
                </c:pt>
                <c:pt idx="38">
                  <c:v>51</c:v>
                </c:pt>
                <c:pt idx="39">
                  <c:v>59</c:v>
                </c:pt>
                <c:pt idx="40">
                  <c:v>65</c:v>
                </c:pt>
                <c:pt idx="41">
                  <c:v>63</c:v>
                </c:pt>
                <c:pt idx="42">
                  <c:v>46</c:v>
                </c:pt>
                <c:pt idx="43">
                  <c:v>52</c:v>
                </c:pt>
                <c:pt idx="44">
                  <c:v>69</c:v>
                </c:pt>
                <c:pt idx="45">
                  <c:v>54</c:v>
                </c:pt>
                <c:pt idx="46">
                  <c:v>45</c:v>
                </c:pt>
                <c:pt idx="47">
                  <c:v>39</c:v>
                </c:pt>
                <c:pt idx="48">
                  <c:v>19</c:v>
                </c:pt>
                <c:pt idx="49">
                  <c:v>5</c:v>
                </c:pt>
                <c:pt idx="50">
                  <c:v>0</c:v>
                </c:pt>
                <c:pt idx="51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AB53-48E2-9FE2-8954219C48CD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00"/>
        <c:axId val="194216536"/>
        <c:axId val="194218104"/>
      </c:barChart>
      <c:lineChart>
        <c:grouping val="standard"/>
        <c:varyColors val="0"/>
        <c:ser>
          <c:idx val="1"/>
          <c:order val="1"/>
          <c:tx>
            <c:strRef>
              <c:f>'[1]Tableau de bord'!$C$20</c:f>
              <c:strCache>
                <c:ptCount val="1"/>
                <c:pt idx="0">
                  <c:v>Agences complétées</c:v>
                </c:pt>
              </c:strCache>
            </c:strRef>
          </c:tx>
          <c:spPr>
            <a:ln w="31750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2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tx2">
                          <a:lumMod val="35000"/>
                          <a:lumOff val="65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val>
            <c:numRef>
              <c:f>'[1]Tableau de bord'!$D$20:$BC$20</c:f>
              <c:numCache>
                <c:formatCode>General</c:formatCode>
                <c:ptCount val="52"/>
                <c:pt idx="0">
                  <c:v>0</c:v>
                </c:pt>
                <c:pt idx="1">
                  <c:v>1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1</c:v>
                </c:pt>
                <c:pt idx="7">
                  <c:v>1</c:v>
                </c:pt>
                <c:pt idx="8">
                  <c:v>38</c:v>
                </c:pt>
                <c:pt idx="9">
                  <c:v>30</c:v>
                </c:pt>
                <c:pt idx="10">
                  <c:v>6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  <c:pt idx="48">
                  <c:v>0</c:v>
                </c:pt>
                <c:pt idx="49">
                  <c:v>0</c:v>
                </c:pt>
                <c:pt idx="50">
                  <c:v>0</c:v>
                </c:pt>
                <c:pt idx="51">
                  <c:v>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AB53-48E2-9FE2-8954219C48CD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94216536"/>
        <c:axId val="194218104"/>
      </c:lineChart>
      <c:valAx>
        <c:axId val="194218104"/>
        <c:scaling>
          <c:orientation val="minMax"/>
        </c:scaling>
        <c:delete val="0"/>
        <c:axPos val="r"/>
        <c:numFmt formatCode="General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2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94216536"/>
        <c:crosses val="max"/>
        <c:crossBetween val="between"/>
      </c:valAx>
      <c:catAx>
        <c:axId val="194216536"/>
        <c:scaling>
          <c:orientation val="minMax"/>
        </c:scaling>
        <c:delete val="1"/>
        <c:axPos val="b"/>
        <c:majorTickMark val="out"/>
        <c:minorTickMark val="none"/>
        <c:tickLblPos val="nextTo"/>
        <c:crossAx val="194218104"/>
        <c:crosses val="autoZero"/>
        <c:auto val="1"/>
        <c:lblAlgn val="ctr"/>
        <c:lblOffset val="100"/>
        <c:noMultiLvlLbl val="0"/>
      </c:cat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 rtl="0">
            <a:defRPr sz="900" b="0" i="0" u="none" strike="noStrike" kern="1200" baseline="0">
              <a:solidFill>
                <a:schemeClr val="tx2"/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2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/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 sz="1800" b="1">
                <a:solidFill>
                  <a:schemeClr val="accent2"/>
                </a:solidFill>
              </a:rPr>
              <a:t>Matériel installé </a:t>
            </a:r>
            <a:r>
              <a:rPr lang="fr-FR" sz="1800" b="1">
                <a:solidFill>
                  <a:schemeClr val="accent1">
                    <a:lumMod val="75000"/>
                  </a:schemeClr>
                </a:solidFill>
              </a:rPr>
              <a:t>/ Matériel demandé</a:t>
            </a:r>
            <a:endParaRPr lang="fr-FR" b="1">
              <a:solidFill>
                <a:schemeClr val="accent1">
                  <a:lumMod val="75000"/>
                </a:schemeClr>
              </a:solidFill>
            </a:endParaRPr>
          </a:p>
        </c:rich>
      </c:tx>
      <c:layout>
        <c:manualLayout>
          <c:xMode val="edge"/>
          <c:yMode val="edge"/>
          <c:x val="0.31584013691290025"/>
          <c:y val="1.4881739968349936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5.3531071853791704E-2"/>
          <c:y val="7.1667757374865443E-2"/>
          <c:w val="0.94226477900795647"/>
          <c:h val="0.86645262325002648"/>
        </c:manualLayout>
      </c:layout>
      <c:barChart>
        <c:barDir val="col"/>
        <c:grouping val="clustered"/>
        <c:varyColors val="0"/>
        <c:ser>
          <c:idx val="1"/>
          <c:order val="1"/>
          <c:tx>
            <c:strRef>
              <c:f>'[1]Tableau de bord'!$C$12</c:f>
              <c:strCache>
                <c:ptCount val="1"/>
                <c:pt idx="0">
                  <c:v>Total Matériel Déployé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val>
            <c:numRef>
              <c:f>'[1]Tableau de bord'!$D$12:$BC$12</c:f>
              <c:numCache>
                <c:formatCode>General</c:formatCode>
                <c:ptCount val="52"/>
                <c:pt idx="0">
                  <c:v>0</c:v>
                </c:pt>
                <c:pt idx="1">
                  <c:v>27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66</c:v>
                </c:pt>
                <c:pt idx="7">
                  <c:v>144</c:v>
                </c:pt>
                <c:pt idx="8">
                  <c:v>401</c:v>
                </c:pt>
                <c:pt idx="9">
                  <c:v>322</c:v>
                </c:pt>
                <c:pt idx="10">
                  <c:v>61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  <c:pt idx="48">
                  <c:v>0</c:v>
                </c:pt>
                <c:pt idx="49">
                  <c:v>0</c:v>
                </c:pt>
                <c:pt idx="50">
                  <c:v>0</c:v>
                </c:pt>
                <c:pt idx="51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6644-4AB1-A80D-D7512EE174C3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94217712"/>
        <c:axId val="194217320"/>
      </c:barChart>
      <c:lineChart>
        <c:grouping val="standard"/>
        <c:varyColors val="0"/>
        <c:ser>
          <c:idx val="0"/>
          <c:order val="0"/>
          <c:tx>
            <c:strRef>
              <c:f>'[1]Tableau de bord'!$C$11</c:f>
              <c:strCache>
                <c:ptCount val="1"/>
                <c:pt idx="0">
                  <c:v>Total Matériel Pévu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val>
            <c:numRef>
              <c:f>'[1]Tableau de bord'!$D$11:$BC$11</c:f>
              <c:numCache>
                <c:formatCode>General</c:formatCode>
                <c:ptCount val="52"/>
                <c:pt idx="0">
                  <c:v>0</c:v>
                </c:pt>
                <c:pt idx="1">
                  <c:v>29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66</c:v>
                </c:pt>
                <c:pt idx="7">
                  <c:v>158</c:v>
                </c:pt>
                <c:pt idx="8">
                  <c:v>457</c:v>
                </c:pt>
                <c:pt idx="9">
                  <c:v>381</c:v>
                </c:pt>
                <c:pt idx="10">
                  <c:v>399</c:v>
                </c:pt>
                <c:pt idx="11">
                  <c:v>162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1084</c:v>
                </c:pt>
                <c:pt idx="16">
                  <c:v>861</c:v>
                </c:pt>
                <c:pt idx="17">
                  <c:v>772</c:v>
                </c:pt>
                <c:pt idx="18">
                  <c:v>697</c:v>
                </c:pt>
                <c:pt idx="19">
                  <c:v>899</c:v>
                </c:pt>
                <c:pt idx="20">
                  <c:v>945</c:v>
                </c:pt>
                <c:pt idx="21">
                  <c:v>772</c:v>
                </c:pt>
                <c:pt idx="22">
                  <c:v>1107</c:v>
                </c:pt>
                <c:pt idx="23">
                  <c:v>890</c:v>
                </c:pt>
                <c:pt idx="24">
                  <c:v>955</c:v>
                </c:pt>
                <c:pt idx="25">
                  <c:v>1149</c:v>
                </c:pt>
                <c:pt idx="26">
                  <c:v>1061</c:v>
                </c:pt>
                <c:pt idx="27">
                  <c:v>869</c:v>
                </c:pt>
                <c:pt idx="28">
                  <c:v>1050</c:v>
                </c:pt>
                <c:pt idx="29">
                  <c:v>1046</c:v>
                </c:pt>
                <c:pt idx="30">
                  <c:v>1080</c:v>
                </c:pt>
                <c:pt idx="31">
                  <c:v>970</c:v>
                </c:pt>
                <c:pt idx="32">
                  <c:v>807</c:v>
                </c:pt>
                <c:pt idx="33">
                  <c:v>1163</c:v>
                </c:pt>
                <c:pt idx="34">
                  <c:v>817</c:v>
                </c:pt>
                <c:pt idx="35">
                  <c:v>788</c:v>
                </c:pt>
                <c:pt idx="36">
                  <c:v>639</c:v>
                </c:pt>
                <c:pt idx="37">
                  <c:v>1071</c:v>
                </c:pt>
                <c:pt idx="38">
                  <c:v>1088</c:v>
                </c:pt>
                <c:pt idx="39">
                  <c:v>1096</c:v>
                </c:pt>
                <c:pt idx="40">
                  <c:v>902</c:v>
                </c:pt>
                <c:pt idx="41">
                  <c:v>925</c:v>
                </c:pt>
                <c:pt idx="42">
                  <c:v>982</c:v>
                </c:pt>
                <c:pt idx="43">
                  <c:v>846</c:v>
                </c:pt>
                <c:pt idx="44">
                  <c:v>873</c:v>
                </c:pt>
                <c:pt idx="45">
                  <c:v>839</c:v>
                </c:pt>
                <c:pt idx="46">
                  <c:v>381</c:v>
                </c:pt>
                <c:pt idx="47">
                  <c:v>345</c:v>
                </c:pt>
                <c:pt idx="48">
                  <c:v>183</c:v>
                </c:pt>
                <c:pt idx="49">
                  <c:v>67</c:v>
                </c:pt>
                <c:pt idx="50">
                  <c:v>0</c:v>
                </c:pt>
                <c:pt idx="51">
                  <c:v>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6644-4AB1-A80D-D7512EE174C3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94217712"/>
        <c:axId val="194217320"/>
      </c:lineChart>
      <c:valAx>
        <c:axId val="194217320"/>
        <c:scaling>
          <c:orientation val="minMax"/>
        </c:scaling>
        <c:delete val="0"/>
        <c:axPos val="r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94217712"/>
        <c:crosses val="max"/>
        <c:crossBetween val="between"/>
      </c:valAx>
      <c:catAx>
        <c:axId val="194217712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94217320"/>
        <c:crosses val="autoZero"/>
        <c:auto val="1"/>
        <c:lblAlgn val="ctr"/>
        <c:lblOffset val="100"/>
        <c:noMultiLvlLbl val="0"/>
      </c:catAx>
      <c:spPr>
        <a:noFill/>
        <a:ln>
          <a:noFill/>
        </a:ln>
        <a:effectLst/>
      </c:spPr>
    </c:plotArea>
    <c:plotVisOnly val="1"/>
    <c:dispBlanksAs val="zero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800" b="1" i="0" u="none" strike="noStrike" kern="1200" baseline="0">
                <a:solidFill>
                  <a:schemeClr val="tx2"/>
                </a:solidFill>
                <a:latin typeface="+mn-lt"/>
                <a:ea typeface="+mn-ea"/>
                <a:cs typeface="+mn-cs"/>
              </a:defRPr>
            </a:pPr>
            <a:r>
              <a:rPr lang="en-US" sz="1800">
                <a:solidFill>
                  <a:schemeClr val="accent1">
                    <a:lumMod val="75000"/>
                  </a:schemeClr>
                </a:solidFill>
              </a:rPr>
              <a:t>Récupération réelle </a:t>
            </a:r>
            <a:r>
              <a:rPr lang="en-US" sz="1800">
                <a:solidFill>
                  <a:sysClr val="windowText" lastClr="000000"/>
                </a:solidFill>
              </a:rPr>
              <a:t>/</a:t>
            </a:r>
            <a:r>
              <a:rPr lang="en-US" sz="1800"/>
              <a:t> </a:t>
            </a:r>
            <a:r>
              <a:rPr lang="en-US" sz="1800">
                <a:solidFill>
                  <a:schemeClr val="accent2"/>
                </a:solidFill>
              </a:rPr>
              <a:t>Récupération supposée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800" b="1" i="0" u="none" strike="noStrike" kern="1200" baseline="0">
              <a:solidFill>
                <a:schemeClr val="tx2"/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050" b="1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050" b="1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>
        <c:manualLayout>
          <c:layoutTarget val="inner"/>
          <c:xMode val="edge"/>
          <c:yMode val="edge"/>
          <c:x val="5.2720965543580363E-2"/>
          <c:y val="0.1055989861827913"/>
          <c:w val="0.9185098914033033"/>
          <c:h val="0.785590641976052"/>
        </c:manualLayout>
      </c:layout>
      <c:lineChart>
        <c:grouping val="standard"/>
        <c:varyColors val="0"/>
        <c:ser>
          <c:idx val="0"/>
          <c:order val="0"/>
          <c:tx>
            <c:strRef>
              <c:f>'[1]Tableau de bord'!$C$15</c:f>
              <c:strCache>
                <c:ptCount val="1"/>
                <c:pt idx="0">
                  <c:v>Récupération ancien Matériel</c:v>
                </c:pt>
              </c:strCache>
            </c:strRef>
          </c:tx>
          <c:spPr>
            <a:ln w="31750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2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tx2">
                          <a:lumMod val="35000"/>
                          <a:lumOff val="65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val>
            <c:numRef>
              <c:f>'[1]Tableau de bord'!$D$15:$BC$15</c:f>
              <c:numCache>
                <c:formatCode>General</c:formatCode>
                <c:ptCount val="52"/>
                <c:pt idx="0">
                  <c:v>0</c:v>
                </c:pt>
                <c:pt idx="1">
                  <c:v>19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52</c:v>
                </c:pt>
                <c:pt idx="7">
                  <c:v>127</c:v>
                </c:pt>
                <c:pt idx="8">
                  <c:v>285</c:v>
                </c:pt>
                <c:pt idx="9">
                  <c:v>237</c:v>
                </c:pt>
                <c:pt idx="10">
                  <c:v>43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  <c:pt idx="48">
                  <c:v>0</c:v>
                </c:pt>
                <c:pt idx="49">
                  <c:v>0</c:v>
                </c:pt>
                <c:pt idx="50">
                  <c:v>0</c:v>
                </c:pt>
                <c:pt idx="51">
                  <c:v>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1193-4D63-8EF1-9798131921AA}"/>
            </c:ext>
          </c:extLst>
        </c:ser>
        <c:ser>
          <c:idx val="1"/>
          <c:order val="1"/>
          <c:tx>
            <c:strRef>
              <c:f>'[1]Tableau de bord'!$C$16</c:f>
              <c:strCache>
                <c:ptCount val="1"/>
                <c:pt idx="0">
                  <c:v>Récupération Théorique</c:v>
                </c:pt>
              </c:strCache>
            </c:strRef>
          </c:tx>
          <c:spPr>
            <a:ln w="31750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2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tx2">
                          <a:lumMod val="35000"/>
                          <a:lumOff val="65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val>
            <c:numRef>
              <c:f>'[1]Tableau de bord'!$D$16:$BC$16</c:f>
              <c:numCache>
                <c:formatCode>General</c:formatCode>
                <c:ptCount val="52"/>
                <c:pt idx="0">
                  <c:v>0</c:v>
                </c:pt>
                <c:pt idx="1">
                  <c:v>18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34</c:v>
                </c:pt>
                <c:pt idx="7">
                  <c:v>80</c:v>
                </c:pt>
                <c:pt idx="8">
                  <c:v>299</c:v>
                </c:pt>
                <c:pt idx="9">
                  <c:v>246</c:v>
                </c:pt>
                <c:pt idx="10">
                  <c:v>271</c:v>
                </c:pt>
                <c:pt idx="11">
                  <c:v>108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718</c:v>
                </c:pt>
                <c:pt idx="16">
                  <c:v>579</c:v>
                </c:pt>
                <c:pt idx="17">
                  <c:v>511</c:v>
                </c:pt>
                <c:pt idx="18">
                  <c:v>460</c:v>
                </c:pt>
                <c:pt idx="19">
                  <c:v>617</c:v>
                </c:pt>
                <c:pt idx="20">
                  <c:v>630</c:v>
                </c:pt>
                <c:pt idx="21">
                  <c:v>526</c:v>
                </c:pt>
                <c:pt idx="22">
                  <c:v>740</c:v>
                </c:pt>
                <c:pt idx="23">
                  <c:v>587</c:v>
                </c:pt>
                <c:pt idx="24">
                  <c:v>651</c:v>
                </c:pt>
                <c:pt idx="25">
                  <c:v>783</c:v>
                </c:pt>
                <c:pt idx="26">
                  <c:v>717</c:v>
                </c:pt>
                <c:pt idx="27">
                  <c:v>597</c:v>
                </c:pt>
                <c:pt idx="28">
                  <c:v>704</c:v>
                </c:pt>
                <c:pt idx="29">
                  <c:v>685</c:v>
                </c:pt>
                <c:pt idx="30">
                  <c:v>719</c:v>
                </c:pt>
                <c:pt idx="31">
                  <c:v>634</c:v>
                </c:pt>
                <c:pt idx="32">
                  <c:v>545</c:v>
                </c:pt>
                <c:pt idx="33">
                  <c:v>777</c:v>
                </c:pt>
                <c:pt idx="34">
                  <c:v>559</c:v>
                </c:pt>
                <c:pt idx="35">
                  <c:v>527</c:v>
                </c:pt>
                <c:pt idx="36">
                  <c:v>428</c:v>
                </c:pt>
                <c:pt idx="37">
                  <c:v>720</c:v>
                </c:pt>
                <c:pt idx="38">
                  <c:v>711</c:v>
                </c:pt>
                <c:pt idx="39">
                  <c:v>730</c:v>
                </c:pt>
                <c:pt idx="40">
                  <c:v>627</c:v>
                </c:pt>
                <c:pt idx="41">
                  <c:v>637</c:v>
                </c:pt>
                <c:pt idx="42">
                  <c:v>649</c:v>
                </c:pt>
                <c:pt idx="43">
                  <c:v>561</c:v>
                </c:pt>
                <c:pt idx="44">
                  <c:v>608</c:v>
                </c:pt>
                <c:pt idx="45">
                  <c:v>567</c:v>
                </c:pt>
                <c:pt idx="46">
                  <c:v>304</c:v>
                </c:pt>
                <c:pt idx="47">
                  <c:v>288</c:v>
                </c:pt>
                <c:pt idx="48">
                  <c:v>135</c:v>
                </c:pt>
                <c:pt idx="49">
                  <c:v>50</c:v>
                </c:pt>
                <c:pt idx="50">
                  <c:v>0</c:v>
                </c:pt>
                <c:pt idx="51">
                  <c:v>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1193-4D63-8EF1-9798131921AA}"/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</c:dLbls>
        <c:smooth val="0"/>
        <c:axId val="237283584"/>
        <c:axId val="237283976"/>
      </c:lineChart>
      <c:catAx>
        <c:axId val="237283584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2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2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37283976"/>
        <c:crosses val="autoZero"/>
        <c:auto val="1"/>
        <c:lblAlgn val="ctr"/>
        <c:lblOffset val="100"/>
        <c:noMultiLvlLbl val="0"/>
      </c:catAx>
      <c:valAx>
        <c:axId val="23728397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2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2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37283584"/>
        <c:crosses val="autoZero"/>
        <c:crossBetween val="between"/>
      </c:valAx>
      <c:spPr>
        <a:solidFill>
          <a:sysClr val="window" lastClr="FFFFFF"/>
        </a:solidFill>
        <a:ln>
          <a:solidFill>
            <a:schemeClr val="bg1"/>
          </a:solidFill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2"/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2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/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800" b="1" i="0" u="none" strike="noStrike" kern="1200" spc="0" baseline="0">
                <a:solidFill>
                  <a:schemeClr val="accen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 sz="1800" b="1">
                <a:solidFill>
                  <a:schemeClr val="accent1">
                    <a:lumMod val="75000"/>
                  </a:schemeClr>
                </a:solidFill>
              </a:rPr>
              <a:t>Total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800" b="1" i="0" u="none" strike="noStrike" kern="1200" spc="0" baseline="0">
              <a:solidFill>
                <a:schemeClr val="accent1">
                  <a:lumMod val="7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0.10488399018045787"/>
          <c:y val="0.31721504277614154"/>
          <c:w val="0.79729603828141882"/>
          <c:h val="0.46890264671114584"/>
        </c:manualLayout>
      </c:layout>
      <c:doughnutChart>
        <c:varyColors val="1"/>
        <c:ser>
          <c:idx val="0"/>
          <c:order val="0"/>
          <c:dPt>
            <c:idx val="0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1-C2B7-4822-98C2-C443ADFC8E57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3-C2B7-4822-98C2-C443ADFC8E57}"/>
              </c:ext>
            </c:extLst>
          </c:dPt>
          <c:dLbls>
            <c:dLbl>
              <c:idx val="0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1-C2B7-4822-98C2-C443ADFC8E57}"/>
                </c:ext>
              </c:extLst>
            </c:dLbl>
            <c:dLbl>
              <c:idx val="1"/>
              <c:layout>
                <c:manualLayout>
                  <c:x val="1.7545934182336535E-3"/>
                  <c:y val="0.17033384910725616"/>
                </c:manualLayout>
              </c:layout>
              <c:spPr>
                <a:noFill/>
                <a:ln>
                  <a:noFill/>
                </a:ln>
                <a:effectLst/>
              </c:spPr>
              <c:txPr>
                <a:bodyPr rot="0" spcFirstLastPara="1" vertOverflow="overflow" horzOverflow="overflow" vert="horz" wrap="square" lIns="38100" tIns="19050" rIns="38100" bIns="19050" anchor="ctr" anchorCtr="0">
                  <a:noAutofit/>
                </a:bodyPr>
                <a:lstStyle/>
                <a:p>
                  <a:pPr>
                    <a:defRPr sz="2400" b="1" i="0" u="none" strike="noStrike" kern="1200" baseline="0">
                      <a:ln>
                        <a:noFill/>
                      </a:ln>
                      <a:solidFill>
                        <a:schemeClr val="accent1">
                          <a:lumMod val="75000"/>
                        </a:schemeClr>
                      </a:solidFill>
                      <a:effectLst/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showLegendKey val="0"/>
              <c:showVal val="0"/>
              <c:showCatName val="0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>
                  <c15:layout>
                    <c:manualLayout>
                      <c:w val="0.11048254047279187"/>
                      <c:h val="0.1953726093477256"/>
                    </c:manualLayout>
                  </c15:layout>
                </c:ext>
                <c:ext xmlns:c16="http://schemas.microsoft.com/office/drawing/2014/chart" uri="{C3380CC4-5D6E-409C-BE32-E72D297353CC}">
                  <c16:uniqueId val="{00000003-C2B7-4822-98C2-C443ADFC8E57}"/>
                </c:ext>
              </c:extLst>
            </c:dLbl>
            <c:spPr>
              <a:solidFill>
                <a:sysClr val="window" lastClr="FFFFFF"/>
              </a:solidFill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050" b="1" i="0" u="none" strike="noStrike" kern="1200" baseline="0">
                    <a:ln>
                      <a:noFill/>
                    </a:ln>
                    <a:solidFill>
                      <a:schemeClr val="accent1">
                        <a:lumMod val="75000"/>
                      </a:schemeClr>
                    </a:solidFill>
                    <a:effectLst/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1"/>
            <c:showBubbleSize val="0"/>
            <c:showLeaderLines val="0"/>
            <c:extLst>
              <c:ext xmlns:c15="http://schemas.microsoft.com/office/drawing/2012/chart" uri="{CE6537A1-D6FC-4f65-9D91-7224C49458BB}"/>
            </c:extLst>
          </c:dLbls>
          <c:cat>
            <c:strRef>
              <c:f>('[1]Tableau de bord'!$C$45,'[1]Tableau de bord'!$C$46)</c:f>
              <c:strCache>
                <c:ptCount val="2"/>
                <c:pt idx="0">
                  <c:v>Agences à équiper</c:v>
                </c:pt>
                <c:pt idx="1">
                  <c:v>Agences équipées</c:v>
                </c:pt>
              </c:strCache>
            </c:strRef>
          </c:cat>
          <c:val>
            <c:numRef>
              <c:f>('[1]Tableau de bord'!$R$45,'[1]Tableau de bord'!$R$46)</c:f>
              <c:numCache>
                <c:formatCode>General</c:formatCode>
                <c:ptCount val="2"/>
                <c:pt idx="0">
                  <c:v>1943</c:v>
                </c:pt>
                <c:pt idx="1">
                  <c:v>77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4-C2B7-4822-98C2-C443ADFC8E57}"/>
            </c:ext>
          </c:extLst>
        </c:ser>
        <c:dLbls>
          <c:showLegendKey val="0"/>
          <c:showVal val="0"/>
          <c:showCatName val="1"/>
          <c:showSerName val="0"/>
          <c:showPercent val="0"/>
          <c:showBubbleSize val="0"/>
          <c:showLeaderLines val="0"/>
        </c:dLbls>
        <c:firstSliceAng val="0"/>
        <c:holeSize val="50"/>
      </c:doughnutChart>
      <c:spPr>
        <a:noFill/>
        <a:ln>
          <a:noFill/>
        </a:ln>
        <a:effectLst/>
      </c:spPr>
    </c:plotArea>
    <c:legend>
      <c:legendPos val="l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/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800" b="1" i="0" u="none" strike="noStrike" kern="1200" spc="0" baseline="0">
                <a:solidFill>
                  <a:schemeClr val="accen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 sz="1800" b="1">
                <a:solidFill>
                  <a:schemeClr val="accent1">
                    <a:lumMod val="75000"/>
                  </a:schemeClr>
                </a:solidFill>
              </a:rPr>
              <a:t>Ile de France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800" b="1" i="0" u="none" strike="noStrike" kern="1200" spc="0" baseline="0">
              <a:solidFill>
                <a:schemeClr val="accent1">
                  <a:lumMod val="7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0.10488399018045787"/>
          <c:y val="0.31721504277614154"/>
          <c:w val="0.79729603828141882"/>
          <c:h val="0.46890264671114584"/>
        </c:manualLayout>
      </c:layout>
      <c:pieChart>
        <c:varyColors val="1"/>
        <c:ser>
          <c:idx val="0"/>
          <c:order val="0"/>
          <c:dPt>
            <c:idx val="0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1-16B4-4A04-82C6-6469BCB283FD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3-16B4-4A04-82C6-6469BCB283FD}"/>
              </c:ext>
            </c:extLst>
          </c:dPt>
          <c:dLbls>
            <c:dLbl>
              <c:idx val="1"/>
              <c:tx>
                <c:rich>
                  <a:bodyPr/>
                  <a:lstStyle/>
                  <a:p>
                    <a:fld id="{43CDC61E-8737-4548-AEDF-09655D1579D8}" type="PERCENTAGE">
                      <a:rPr lang="en-US">
                        <a:solidFill>
                          <a:schemeClr val="accent2"/>
                        </a:solidFill>
                      </a:rPr>
                      <a:pPr/>
                      <a:t>[POURCENTAGE]</a:t>
                    </a:fld>
                    <a:endParaRPr lang="fr-FR"/>
                  </a:p>
                </c:rich>
              </c:tx>
              <c:dLblPos val="outEnd"/>
              <c:showLegendKey val="0"/>
              <c:showVal val="0"/>
              <c:showCatName val="0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0"/>
                </c:ext>
                <c:ext xmlns:c16="http://schemas.microsoft.com/office/drawing/2014/chart" uri="{C3380CC4-5D6E-409C-BE32-E72D297353CC}">
                  <c16:uniqueId val="{00000003-16B4-4A04-82C6-6469BCB283FD}"/>
                </c:ext>
              </c:extLst>
            </c:dLbl>
            <c:spPr>
              <a:solidFill>
                <a:sysClr val="window" lastClr="FFFFFF"/>
              </a:solidFill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050" b="1" i="0" u="none" strike="noStrike" kern="1200" baseline="0">
                    <a:ln>
                      <a:noFill/>
                    </a:ln>
                    <a:solidFill>
                      <a:schemeClr val="accent1">
                        <a:lumMod val="75000"/>
                      </a:schemeClr>
                    </a:solidFill>
                    <a:effectLst/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cat>
            <c:strRef>
              <c:f>'[1]Tableau de bord'!$C$45:$C$46</c:f>
              <c:strCache>
                <c:ptCount val="2"/>
                <c:pt idx="0">
                  <c:v>Agences à équiper</c:v>
                </c:pt>
                <c:pt idx="1">
                  <c:v>Agences équipées</c:v>
                </c:pt>
              </c:strCache>
            </c:strRef>
          </c:cat>
          <c:val>
            <c:numRef>
              <c:f>'[1]Tableau de bord'!$P$45:$P$46</c:f>
              <c:numCache>
                <c:formatCode>General</c:formatCode>
                <c:ptCount val="2"/>
                <c:pt idx="0">
                  <c:v>557</c:v>
                </c:pt>
                <c:pt idx="1">
                  <c:v>19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4-16B4-4A04-82C6-6469BCB283FD}"/>
            </c:ext>
          </c:extLst>
        </c:ser>
        <c:ser>
          <c:idx val="1"/>
          <c:order val="1"/>
          <c:dPt>
            <c:idx val="0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6-16B4-4A04-82C6-6469BCB283FD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8-16B4-4A04-82C6-6469BCB283FD}"/>
              </c:ext>
            </c:extLst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inEnd"/>
            <c:showLegendKey val="0"/>
            <c:showVal val="0"/>
            <c:showCatName val="1"/>
            <c:showSerName val="0"/>
            <c:showPercent val="0"/>
            <c:showBubbleSize val="0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cat>
            <c:strRef>
              <c:f>'[1]Tableau de bord'!$C$45:$C$46</c:f>
              <c:strCache>
                <c:ptCount val="2"/>
                <c:pt idx="0">
                  <c:v>Agences à équiper</c:v>
                </c:pt>
                <c:pt idx="1">
                  <c:v>Agences équipées</c:v>
                </c:pt>
              </c:strCache>
            </c:strRef>
          </c:cat>
          <c:val>
            <c:numRef>
              <c:f>'[1]Tableau de bord'!$Q$45:$Q$46</c:f>
              <c:numCache>
                <c:formatCode>General</c:formatCode>
                <c:ptCount val="2"/>
              </c:numCache>
            </c:numRef>
          </c:val>
          <c:extLst>
            <c:ext xmlns:c16="http://schemas.microsoft.com/office/drawing/2014/chart" uri="{C3380CC4-5D6E-409C-BE32-E72D297353CC}">
              <c16:uniqueId val="{00000009-16B4-4A04-82C6-6469BCB283FD}"/>
            </c:ext>
          </c:extLst>
        </c:ser>
        <c:dLbls>
          <c:dLblPos val="inEnd"/>
          <c:showLegendKey val="0"/>
          <c:showVal val="0"/>
          <c:showCatName val="1"/>
          <c:showSerName val="0"/>
          <c:showPercent val="0"/>
          <c:showBubbleSize val="0"/>
          <c:showLeaderLines val="1"/>
        </c:dLbls>
        <c:firstSliceAng val="0"/>
      </c:pieChart>
      <c:spPr>
        <a:noFill/>
        <a:ln>
          <a:noFill/>
        </a:ln>
        <a:effectLst/>
      </c:spPr>
    </c:plotArea>
    <c:legend>
      <c:legendPos val="l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 rtl="0">
            <a:defRPr sz="900" b="0" i="0" u="none" strike="noStrike" kern="1200" baseline="0">
              <a:solidFill>
                <a:schemeClr val="tx1"/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6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800" b="1" i="0" u="none" strike="noStrike" kern="1200" spc="0" baseline="0">
                <a:solidFill>
                  <a:schemeClr val="accen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 sz="1800" b="1">
                <a:solidFill>
                  <a:schemeClr val="accent1">
                    <a:lumMod val="75000"/>
                  </a:schemeClr>
                </a:solidFill>
              </a:rPr>
              <a:t>Marseille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800" b="1" i="0" u="none" strike="noStrike" kern="1200" spc="0" baseline="0">
              <a:solidFill>
                <a:schemeClr val="accent1">
                  <a:lumMod val="7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0.10488399018045787"/>
          <c:y val="0.31721504277614154"/>
          <c:w val="0.79729603828141882"/>
          <c:h val="0.46890264671114584"/>
        </c:manualLayout>
      </c:layout>
      <c:pieChart>
        <c:varyColors val="1"/>
        <c:ser>
          <c:idx val="0"/>
          <c:order val="0"/>
          <c:dPt>
            <c:idx val="0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1-9806-4716-8B53-6A94384F75E9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3-9806-4716-8B53-6A94384F75E9}"/>
              </c:ext>
            </c:extLst>
          </c:dPt>
          <c:dLbls>
            <c:dLbl>
              <c:idx val="1"/>
              <c:tx>
                <c:rich>
                  <a:bodyPr/>
                  <a:lstStyle/>
                  <a:p>
                    <a:fld id="{A355E90A-E392-4819-8F9C-7B808098C7D0}" type="PERCENTAGE">
                      <a:rPr lang="en-US">
                        <a:solidFill>
                          <a:schemeClr val="accent2"/>
                        </a:solidFill>
                      </a:rPr>
                      <a:pPr/>
                      <a:t>[POURCENTAGE]</a:t>
                    </a:fld>
                    <a:endParaRPr lang="fr-FR"/>
                  </a:p>
                </c:rich>
              </c:tx>
              <c:dLblPos val="outEnd"/>
              <c:showLegendKey val="0"/>
              <c:showVal val="0"/>
              <c:showCatName val="0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0"/>
                </c:ext>
                <c:ext xmlns:c16="http://schemas.microsoft.com/office/drawing/2014/chart" uri="{C3380CC4-5D6E-409C-BE32-E72D297353CC}">
                  <c16:uniqueId val="{00000003-9806-4716-8B53-6A94384F75E9}"/>
                </c:ext>
              </c:extLst>
            </c:dLbl>
            <c:spPr>
              <a:solidFill>
                <a:sysClr val="window" lastClr="FFFFFF"/>
              </a:solidFill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050" b="1" i="0" u="none" strike="noStrike" kern="1200" baseline="0">
                    <a:ln>
                      <a:noFill/>
                    </a:ln>
                    <a:solidFill>
                      <a:schemeClr val="accent1">
                        <a:lumMod val="75000"/>
                      </a:schemeClr>
                    </a:solidFill>
                    <a:effectLst/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cat>
            <c:strRef>
              <c:f>'[1]Tableau de bord'!$C$45:$C$46</c:f>
              <c:strCache>
                <c:ptCount val="2"/>
                <c:pt idx="0">
                  <c:v>Agences à équiper</c:v>
                </c:pt>
                <c:pt idx="1">
                  <c:v>Agences équipées</c:v>
                </c:pt>
              </c:strCache>
            </c:strRef>
          </c:cat>
          <c:val>
            <c:numRef>
              <c:f>'[1]Tableau de bord'!$D$45:$D$46</c:f>
              <c:numCache>
                <c:formatCode>General</c:formatCode>
                <c:ptCount val="2"/>
                <c:pt idx="0">
                  <c:v>289</c:v>
                </c:pt>
                <c:pt idx="1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4-9806-4716-8B53-6A94384F75E9}"/>
            </c:ext>
          </c:extLst>
        </c:ser>
        <c:ser>
          <c:idx val="1"/>
          <c:order val="1"/>
          <c:dPt>
            <c:idx val="0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6-9806-4716-8B53-6A94384F75E9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8-9806-4716-8B53-6A94384F75E9}"/>
              </c:ext>
            </c:extLst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inEnd"/>
            <c:showLegendKey val="0"/>
            <c:showVal val="0"/>
            <c:showCatName val="1"/>
            <c:showSerName val="0"/>
            <c:showPercent val="0"/>
            <c:showBubbleSize val="0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cat>
            <c:strRef>
              <c:f>'[1]Tableau de bord'!$C$45:$C$46</c:f>
              <c:strCache>
                <c:ptCount val="2"/>
                <c:pt idx="0">
                  <c:v>Agences à équiper</c:v>
                </c:pt>
                <c:pt idx="1">
                  <c:v>Agences équipées</c:v>
                </c:pt>
              </c:strCache>
            </c:strRef>
          </c:cat>
          <c:val>
            <c:numRef>
              <c:f>'[1]Tableau de bord'!$E$45:$E$46</c:f>
              <c:numCache>
                <c:formatCode>General</c:formatCode>
                <c:ptCount val="2"/>
              </c:numCache>
            </c:numRef>
          </c:val>
          <c:extLst>
            <c:ext xmlns:c16="http://schemas.microsoft.com/office/drawing/2014/chart" uri="{C3380CC4-5D6E-409C-BE32-E72D297353CC}">
              <c16:uniqueId val="{00000009-9806-4716-8B53-6A94384F75E9}"/>
            </c:ext>
          </c:extLst>
        </c:ser>
        <c:dLbls>
          <c:dLblPos val="inEnd"/>
          <c:showLegendKey val="0"/>
          <c:showVal val="0"/>
          <c:showCatName val="1"/>
          <c:showSerName val="0"/>
          <c:showPercent val="0"/>
          <c:showBubbleSize val="0"/>
          <c:showLeaderLines val="1"/>
        </c:dLbls>
        <c:firstSliceAng val="0"/>
      </c:pieChart>
      <c:spPr>
        <a:noFill/>
        <a:ln>
          <a:noFill/>
        </a:ln>
        <a:effectLst/>
      </c:spPr>
    </c:plotArea>
    <c:legend>
      <c:legendPos val="l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/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7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800" b="1" i="0" u="none" strike="noStrike" kern="1200" spc="0" baseline="0">
                <a:solidFill>
                  <a:schemeClr val="accen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 sz="1800" b="1">
                <a:solidFill>
                  <a:schemeClr val="accent1">
                    <a:lumMod val="75000"/>
                  </a:schemeClr>
                </a:solidFill>
              </a:rPr>
              <a:t>Strasbourg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800" b="1" i="0" u="none" strike="noStrike" kern="1200" spc="0" baseline="0">
              <a:solidFill>
                <a:schemeClr val="accent1">
                  <a:lumMod val="7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0.10488399018045787"/>
          <c:y val="0.31721504277614154"/>
          <c:w val="0.79729603828141882"/>
          <c:h val="0.46890264671114584"/>
        </c:manualLayout>
      </c:layout>
      <c:pieChart>
        <c:varyColors val="1"/>
        <c:ser>
          <c:idx val="0"/>
          <c:order val="0"/>
          <c:dPt>
            <c:idx val="0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1-BE69-4777-BDEB-33F97F775EAB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3-BE69-4777-BDEB-33F97F775EAB}"/>
              </c:ext>
            </c:extLst>
          </c:dPt>
          <c:dLbls>
            <c:dLbl>
              <c:idx val="1"/>
              <c:tx>
                <c:rich>
                  <a:bodyPr/>
                  <a:lstStyle/>
                  <a:p>
                    <a:fld id="{1592EF33-EC80-47F6-A9E7-F6B05312F18B}" type="PERCENTAGE">
                      <a:rPr lang="en-US">
                        <a:solidFill>
                          <a:schemeClr val="accent2"/>
                        </a:solidFill>
                      </a:rPr>
                      <a:pPr/>
                      <a:t>[POURCENTAGE]</a:t>
                    </a:fld>
                    <a:endParaRPr lang="fr-FR"/>
                  </a:p>
                </c:rich>
              </c:tx>
              <c:dLblPos val="outEnd"/>
              <c:showLegendKey val="0"/>
              <c:showVal val="0"/>
              <c:showCatName val="0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0"/>
                </c:ext>
                <c:ext xmlns:c16="http://schemas.microsoft.com/office/drawing/2014/chart" uri="{C3380CC4-5D6E-409C-BE32-E72D297353CC}">
                  <c16:uniqueId val="{00000003-BE69-4777-BDEB-33F97F775EAB}"/>
                </c:ext>
              </c:extLst>
            </c:dLbl>
            <c:spPr>
              <a:solidFill>
                <a:sysClr val="window" lastClr="FFFFFF"/>
              </a:solidFill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050" b="1" i="0" u="none" strike="noStrike" kern="1200" baseline="0">
                    <a:ln>
                      <a:noFill/>
                    </a:ln>
                    <a:solidFill>
                      <a:schemeClr val="accent1">
                        <a:lumMod val="75000"/>
                      </a:schemeClr>
                    </a:solidFill>
                    <a:effectLst/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cat>
            <c:strRef>
              <c:f>'[1]Tableau de bord'!$C$45:$C$46</c:f>
              <c:strCache>
                <c:ptCount val="2"/>
                <c:pt idx="0">
                  <c:v>Agences à équiper</c:v>
                </c:pt>
                <c:pt idx="1">
                  <c:v>Agences équipées</c:v>
                </c:pt>
              </c:strCache>
            </c:strRef>
          </c:cat>
          <c:val>
            <c:numRef>
              <c:f>'[1]Tableau de bord'!$F$45:$F$46</c:f>
              <c:numCache>
                <c:formatCode>General</c:formatCode>
                <c:ptCount val="2"/>
                <c:pt idx="0">
                  <c:v>152</c:v>
                </c:pt>
                <c:pt idx="1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4-BE69-4777-BDEB-33F97F775EAB}"/>
            </c:ext>
          </c:extLst>
        </c:ser>
        <c:ser>
          <c:idx val="1"/>
          <c:order val="1"/>
          <c:dPt>
            <c:idx val="0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6-BE69-4777-BDEB-33F97F775EAB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8-BE69-4777-BDEB-33F97F775EAB}"/>
              </c:ext>
            </c:extLst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inEnd"/>
            <c:showLegendKey val="0"/>
            <c:showVal val="0"/>
            <c:showCatName val="1"/>
            <c:showSerName val="0"/>
            <c:showPercent val="0"/>
            <c:showBubbleSize val="0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cat>
            <c:strRef>
              <c:f>'[1]Tableau de bord'!$C$45:$C$46</c:f>
              <c:strCache>
                <c:ptCount val="2"/>
                <c:pt idx="0">
                  <c:v>Agences à équiper</c:v>
                </c:pt>
                <c:pt idx="1">
                  <c:v>Agences équipées</c:v>
                </c:pt>
              </c:strCache>
            </c:strRef>
          </c:cat>
          <c:val>
            <c:numRef>
              <c:f>'[1]Tableau de bord'!$G$45:$G$46</c:f>
              <c:numCache>
                <c:formatCode>General</c:formatCode>
                <c:ptCount val="2"/>
              </c:numCache>
            </c:numRef>
          </c:val>
          <c:extLst>
            <c:ext xmlns:c16="http://schemas.microsoft.com/office/drawing/2014/chart" uri="{C3380CC4-5D6E-409C-BE32-E72D297353CC}">
              <c16:uniqueId val="{00000009-BE69-4777-BDEB-33F97F775EAB}"/>
            </c:ext>
          </c:extLst>
        </c:ser>
        <c:dLbls>
          <c:dLblPos val="inEnd"/>
          <c:showLegendKey val="0"/>
          <c:showVal val="0"/>
          <c:showCatName val="1"/>
          <c:showSerName val="0"/>
          <c:showPercent val="0"/>
          <c:showBubbleSize val="0"/>
          <c:showLeaderLines val="1"/>
        </c:dLbls>
        <c:firstSliceAng val="0"/>
      </c:pieChart>
      <c:spPr>
        <a:noFill/>
        <a:ln>
          <a:noFill/>
        </a:ln>
        <a:effectLst/>
      </c:spPr>
    </c:plotArea>
    <c:legend>
      <c:legendPos val="l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/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8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800" b="1" i="0" u="none" strike="noStrike" kern="1200" spc="0" baseline="0">
                <a:solidFill>
                  <a:schemeClr val="accen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 sz="1800" b="1">
                <a:solidFill>
                  <a:schemeClr val="accent1">
                    <a:lumMod val="75000"/>
                  </a:schemeClr>
                </a:solidFill>
              </a:rPr>
              <a:t>Bordeaux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800" b="1" i="0" u="none" strike="noStrike" kern="1200" spc="0" baseline="0">
              <a:solidFill>
                <a:schemeClr val="accent1">
                  <a:lumMod val="7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0.10488399018045787"/>
          <c:y val="0.31721504277614154"/>
          <c:w val="0.79729603828141882"/>
          <c:h val="0.46890264671114584"/>
        </c:manualLayout>
      </c:layout>
      <c:pieChart>
        <c:varyColors val="1"/>
        <c:ser>
          <c:idx val="0"/>
          <c:order val="0"/>
          <c:dPt>
            <c:idx val="0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1-9C67-4A97-B721-A59E48BFE582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3-9C67-4A97-B721-A59E48BFE582}"/>
              </c:ext>
            </c:extLst>
          </c:dPt>
          <c:dLbls>
            <c:dLbl>
              <c:idx val="1"/>
              <c:tx>
                <c:rich>
                  <a:bodyPr/>
                  <a:lstStyle/>
                  <a:p>
                    <a:fld id="{7D8326B9-6BEB-413F-9A36-B63BA1CB612A}" type="PERCENTAGE">
                      <a:rPr lang="en-US">
                        <a:solidFill>
                          <a:schemeClr val="accent2"/>
                        </a:solidFill>
                      </a:rPr>
                      <a:pPr/>
                      <a:t>[POURCENTAGE]</a:t>
                    </a:fld>
                    <a:endParaRPr lang="fr-FR"/>
                  </a:p>
                </c:rich>
              </c:tx>
              <c:dLblPos val="outEnd"/>
              <c:showLegendKey val="0"/>
              <c:showVal val="0"/>
              <c:showCatName val="0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0"/>
                </c:ext>
                <c:ext xmlns:c16="http://schemas.microsoft.com/office/drawing/2014/chart" uri="{C3380CC4-5D6E-409C-BE32-E72D297353CC}">
                  <c16:uniqueId val="{00000003-9C67-4A97-B721-A59E48BFE582}"/>
                </c:ext>
              </c:extLst>
            </c:dLbl>
            <c:spPr>
              <a:solidFill>
                <a:sysClr val="window" lastClr="FFFFFF"/>
              </a:solidFill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050" b="1" i="0" u="none" strike="noStrike" kern="1200" baseline="0">
                    <a:ln>
                      <a:noFill/>
                    </a:ln>
                    <a:solidFill>
                      <a:schemeClr val="accent1">
                        <a:lumMod val="75000"/>
                      </a:schemeClr>
                    </a:solidFill>
                    <a:effectLst/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cat>
            <c:strRef>
              <c:f>'[1]Tableau de bord'!$C$45:$C$46</c:f>
              <c:strCache>
                <c:ptCount val="2"/>
                <c:pt idx="0">
                  <c:v>Agences à équiper</c:v>
                </c:pt>
                <c:pt idx="1">
                  <c:v>Agences équipées</c:v>
                </c:pt>
              </c:strCache>
            </c:strRef>
          </c:cat>
          <c:val>
            <c:numRef>
              <c:f>'[1]Tableau de bord'!$J$45:$J$46</c:f>
              <c:numCache>
                <c:formatCode>General</c:formatCode>
                <c:ptCount val="2"/>
                <c:pt idx="0">
                  <c:v>245</c:v>
                </c:pt>
                <c:pt idx="1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4-9C67-4A97-B721-A59E48BFE582}"/>
            </c:ext>
          </c:extLst>
        </c:ser>
        <c:ser>
          <c:idx val="1"/>
          <c:order val="1"/>
          <c:dPt>
            <c:idx val="0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6-9C67-4A97-B721-A59E48BFE582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8-9C67-4A97-B721-A59E48BFE582}"/>
              </c:ext>
            </c:extLst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inEnd"/>
            <c:showLegendKey val="0"/>
            <c:showVal val="0"/>
            <c:showCatName val="1"/>
            <c:showSerName val="0"/>
            <c:showPercent val="0"/>
            <c:showBubbleSize val="0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cat>
            <c:strRef>
              <c:f>'[1]Tableau de bord'!$C$45:$C$46</c:f>
              <c:strCache>
                <c:ptCount val="2"/>
                <c:pt idx="0">
                  <c:v>Agences à équiper</c:v>
                </c:pt>
                <c:pt idx="1">
                  <c:v>Agences équipées</c:v>
                </c:pt>
              </c:strCache>
            </c:strRef>
          </c:cat>
          <c:val>
            <c:numRef>
              <c:f>'[1]Tableau de bord'!$K$45:$K$46</c:f>
              <c:numCache>
                <c:formatCode>General</c:formatCode>
                <c:ptCount val="2"/>
              </c:numCache>
            </c:numRef>
          </c:val>
          <c:extLst>
            <c:ext xmlns:c16="http://schemas.microsoft.com/office/drawing/2014/chart" uri="{C3380CC4-5D6E-409C-BE32-E72D297353CC}">
              <c16:uniqueId val="{00000009-9C67-4A97-B721-A59E48BFE582}"/>
            </c:ext>
          </c:extLst>
        </c:ser>
        <c:dLbls>
          <c:dLblPos val="inEnd"/>
          <c:showLegendKey val="0"/>
          <c:showVal val="0"/>
          <c:showCatName val="1"/>
          <c:showSerName val="0"/>
          <c:showPercent val="0"/>
          <c:showBubbleSize val="0"/>
          <c:showLeaderLines val="1"/>
        </c:dLbls>
        <c:firstSliceAng val="0"/>
      </c:pieChart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/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9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800" b="1" i="0" u="none" strike="noStrike" kern="1200" spc="0" baseline="0">
                <a:solidFill>
                  <a:schemeClr val="accen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 sz="1800" b="1">
                <a:solidFill>
                  <a:schemeClr val="accent1">
                    <a:lumMod val="75000"/>
                  </a:schemeClr>
                </a:solidFill>
              </a:rPr>
              <a:t>Lille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800" b="1" i="0" u="none" strike="noStrike" kern="1200" spc="0" baseline="0">
              <a:solidFill>
                <a:schemeClr val="accent1">
                  <a:lumMod val="7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0.10488399018045787"/>
          <c:y val="0.31721504277614154"/>
          <c:w val="0.79729603828141882"/>
          <c:h val="0.46890264671114584"/>
        </c:manualLayout>
      </c:layout>
      <c:pieChart>
        <c:varyColors val="1"/>
        <c:ser>
          <c:idx val="0"/>
          <c:order val="0"/>
          <c:dPt>
            <c:idx val="0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1-AB28-4887-8579-23E332FBB943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3-AB28-4887-8579-23E332FBB943}"/>
              </c:ext>
            </c:extLst>
          </c:dPt>
          <c:dLbls>
            <c:dLbl>
              <c:idx val="1"/>
              <c:tx>
                <c:rich>
                  <a:bodyPr/>
                  <a:lstStyle/>
                  <a:p>
                    <a:fld id="{F56C4B83-F22A-4E2D-88E2-C339B4DE69B6}" type="PERCENTAGE">
                      <a:rPr lang="en-US">
                        <a:solidFill>
                          <a:schemeClr val="accent2"/>
                        </a:solidFill>
                      </a:rPr>
                      <a:pPr/>
                      <a:t>[POURCENTAGE]</a:t>
                    </a:fld>
                    <a:endParaRPr lang="fr-FR"/>
                  </a:p>
                </c:rich>
              </c:tx>
              <c:dLblPos val="outEnd"/>
              <c:showLegendKey val="0"/>
              <c:showVal val="0"/>
              <c:showCatName val="0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0"/>
                </c:ext>
                <c:ext xmlns:c16="http://schemas.microsoft.com/office/drawing/2014/chart" uri="{C3380CC4-5D6E-409C-BE32-E72D297353CC}">
                  <c16:uniqueId val="{00000003-AB28-4887-8579-23E332FBB943}"/>
                </c:ext>
              </c:extLst>
            </c:dLbl>
            <c:spPr>
              <a:solidFill>
                <a:sysClr val="window" lastClr="FFFFFF"/>
              </a:solidFill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050" b="1" i="0" u="none" strike="noStrike" kern="1200" baseline="0">
                    <a:ln>
                      <a:noFill/>
                    </a:ln>
                    <a:solidFill>
                      <a:schemeClr val="accent1">
                        <a:lumMod val="75000"/>
                      </a:schemeClr>
                    </a:solidFill>
                    <a:effectLst/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cat>
            <c:strRef>
              <c:f>'[1]Tableau de bord'!$C$45:$C$46</c:f>
              <c:strCache>
                <c:ptCount val="2"/>
                <c:pt idx="0">
                  <c:v>Agences à équiper</c:v>
                </c:pt>
                <c:pt idx="1">
                  <c:v>Agences équipées</c:v>
                </c:pt>
              </c:strCache>
            </c:strRef>
          </c:cat>
          <c:val>
            <c:numRef>
              <c:f>'[1]Tableau de bord'!$D$45:$D$46</c:f>
              <c:numCache>
                <c:formatCode>General</c:formatCode>
                <c:ptCount val="2"/>
                <c:pt idx="0">
                  <c:v>289</c:v>
                </c:pt>
                <c:pt idx="1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4-AB28-4887-8579-23E332FBB943}"/>
            </c:ext>
          </c:extLst>
        </c:ser>
        <c:ser>
          <c:idx val="1"/>
          <c:order val="1"/>
          <c:dPt>
            <c:idx val="0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6-AB28-4887-8579-23E332FBB943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8-AB28-4887-8579-23E332FBB943}"/>
              </c:ext>
            </c:extLst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inEnd"/>
            <c:showLegendKey val="0"/>
            <c:showVal val="0"/>
            <c:showCatName val="1"/>
            <c:showSerName val="0"/>
            <c:showPercent val="0"/>
            <c:showBubbleSize val="0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cat>
            <c:strRef>
              <c:f>'[1]Tableau de bord'!$C$45:$C$46</c:f>
              <c:strCache>
                <c:ptCount val="2"/>
                <c:pt idx="0">
                  <c:v>Agences à équiper</c:v>
                </c:pt>
                <c:pt idx="1">
                  <c:v>Agences équipées</c:v>
                </c:pt>
              </c:strCache>
            </c:strRef>
          </c:cat>
          <c:val>
            <c:numRef>
              <c:f>'[1]Tableau de bord'!$E$45:$E$46</c:f>
              <c:numCache>
                <c:formatCode>General</c:formatCode>
                <c:ptCount val="2"/>
              </c:numCache>
            </c:numRef>
          </c:val>
          <c:extLst>
            <c:ext xmlns:c16="http://schemas.microsoft.com/office/drawing/2014/chart" uri="{C3380CC4-5D6E-409C-BE32-E72D297353CC}">
              <c16:uniqueId val="{00000009-AB28-4887-8579-23E332FBB943}"/>
            </c:ext>
          </c:extLst>
        </c:ser>
        <c:ser>
          <c:idx val="2"/>
          <c:order val="2"/>
          <c:dPt>
            <c:idx val="0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B-AB28-4887-8579-23E332FBB943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D-AB28-4887-8579-23E332FBB943}"/>
              </c:ext>
            </c:extLst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inEnd"/>
            <c:showLegendKey val="0"/>
            <c:showVal val="0"/>
            <c:showCatName val="1"/>
            <c:showSerName val="0"/>
            <c:showPercent val="0"/>
            <c:showBubbleSize val="0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cat>
            <c:strRef>
              <c:f>'[1]Tableau de bord'!$C$45:$C$46</c:f>
              <c:strCache>
                <c:ptCount val="2"/>
                <c:pt idx="0">
                  <c:v>Agences à équiper</c:v>
                </c:pt>
                <c:pt idx="1">
                  <c:v>Agences équipées</c:v>
                </c:pt>
              </c:strCache>
            </c:strRef>
          </c:cat>
          <c:val>
            <c:numRef>
              <c:f>'[1]Tableau de bord'!$F$45:$F$46</c:f>
              <c:numCache>
                <c:formatCode>General</c:formatCode>
                <c:ptCount val="2"/>
                <c:pt idx="0">
                  <c:v>152</c:v>
                </c:pt>
                <c:pt idx="1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E-AB28-4887-8579-23E332FBB943}"/>
            </c:ext>
          </c:extLst>
        </c:ser>
        <c:ser>
          <c:idx val="3"/>
          <c:order val="3"/>
          <c:dPt>
            <c:idx val="0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0-AB28-4887-8579-23E332FBB943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2-AB28-4887-8579-23E332FBB943}"/>
              </c:ext>
            </c:extLst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inEnd"/>
            <c:showLegendKey val="0"/>
            <c:showVal val="0"/>
            <c:showCatName val="1"/>
            <c:showSerName val="0"/>
            <c:showPercent val="0"/>
            <c:showBubbleSize val="0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cat>
            <c:strRef>
              <c:f>'[1]Tableau de bord'!$C$45:$C$46</c:f>
              <c:strCache>
                <c:ptCount val="2"/>
                <c:pt idx="0">
                  <c:v>Agences à équiper</c:v>
                </c:pt>
                <c:pt idx="1">
                  <c:v>Agences équipées</c:v>
                </c:pt>
              </c:strCache>
            </c:strRef>
          </c:cat>
          <c:val>
            <c:numRef>
              <c:f>'[1]Tableau de bord'!$G$45:$G$46</c:f>
              <c:numCache>
                <c:formatCode>General</c:formatCode>
                <c:ptCount val="2"/>
              </c:numCache>
            </c:numRef>
          </c:val>
          <c:extLst>
            <c:ext xmlns:c16="http://schemas.microsoft.com/office/drawing/2014/chart" uri="{C3380CC4-5D6E-409C-BE32-E72D297353CC}">
              <c16:uniqueId val="{00000013-AB28-4887-8579-23E332FBB943}"/>
            </c:ext>
          </c:extLst>
        </c:ser>
        <c:ser>
          <c:idx val="4"/>
          <c:order val="4"/>
          <c:dPt>
            <c:idx val="0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5-AB28-4887-8579-23E332FBB943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7-AB28-4887-8579-23E332FBB943}"/>
              </c:ext>
            </c:extLst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inEnd"/>
            <c:showLegendKey val="0"/>
            <c:showVal val="0"/>
            <c:showCatName val="1"/>
            <c:showSerName val="0"/>
            <c:showPercent val="0"/>
            <c:showBubbleSize val="0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cat>
            <c:strRef>
              <c:f>'[1]Tableau de bord'!$C$45:$C$46</c:f>
              <c:strCache>
                <c:ptCount val="2"/>
                <c:pt idx="0">
                  <c:v>Agences à équiper</c:v>
                </c:pt>
                <c:pt idx="1">
                  <c:v>Agences équipées</c:v>
                </c:pt>
              </c:strCache>
            </c:strRef>
          </c:cat>
          <c:val>
            <c:numRef>
              <c:f>'[1]Tableau de bord'!$H$45:$H$46</c:f>
              <c:numCache>
                <c:formatCode>General</c:formatCode>
                <c:ptCount val="2"/>
                <c:pt idx="0">
                  <c:v>183</c:v>
                </c:pt>
                <c:pt idx="1">
                  <c:v>20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18-AB28-4887-8579-23E332FBB943}"/>
            </c:ext>
          </c:extLst>
        </c:ser>
        <c:ser>
          <c:idx val="5"/>
          <c:order val="5"/>
          <c:dPt>
            <c:idx val="0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A-AB28-4887-8579-23E332FBB943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C-AB28-4887-8579-23E332FBB943}"/>
              </c:ext>
            </c:extLst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inEnd"/>
            <c:showLegendKey val="0"/>
            <c:showVal val="0"/>
            <c:showCatName val="1"/>
            <c:showSerName val="0"/>
            <c:showPercent val="0"/>
            <c:showBubbleSize val="0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cat>
            <c:strRef>
              <c:f>'[1]Tableau de bord'!$C$45:$C$46</c:f>
              <c:strCache>
                <c:ptCount val="2"/>
                <c:pt idx="0">
                  <c:v>Agences à équiper</c:v>
                </c:pt>
                <c:pt idx="1">
                  <c:v>Agences équipées</c:v>
                </c:pt>
              </c:strCache>
            </c:strRef>
          </c:cat>
          <c:val>
            <c:numRef>
              <c:f>'[1]Tableau de bord'!$I$45:$I$46</c:f>
              <c:numCache>
                <c:formatCode>General</c:formatCode>
                <c:ptCount val="2"/>
              </c:numCache>
            </c:numRef>
          </c:val>
          <c:extLst>
            <c:ext xmlns:c16="http://schemas.microsoft.com/office/drawing/2014/chart" uri="{C3380CC4-5D6E-409C-BE32-E72D297353CC}">
              <c16:uniqueId val="{0000001D-AB28-4887-8579-23E332FBB943}"/>
            </c:ext>
          </c:extLst>
        </c:ser>
        <c:dLbls>
          <c:dLblPos val="inEnd"/>
          <c:showLegendKey val="0"/>
          <c:showVal val="0"/>
          <c:showCatName val="1"/>
          <c:showSerName val="0"/>
          <c:showPercent val="0"/>
          <c:showBubbleSize val="0"/>
          <c:showLeaderLines val="1"/>
        </c:dLbls>
        <c:firstSliceAng val="0"/>
      </c:pieChart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/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0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800" b="1" i="0" u="none" strike="noStrike" kern="1200" spc="0" baseline="0">
                <a:solidFill>
                  <a:schemeClr val="accen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 sz="1800" b="1">
                <a:solidFill>
                  <a:schemeClr val="accent1">
                    <a:lumMod val="75000"/>
                  </a:schemeClr>
                </a:solidFill>
              </a:rPr>
              <a:t>Lyon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800" b="1" i="0" u="none" strike="noStrike" kern="1200" spc="0" baseline="0">
              <a:solidFill>
                <a:schemeClr val="accent1">
                  <a:lumMod val="7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0.10488399018045787"/>
          <c:y val="0.31721504277614154"/>
          <c:w val="0.79729603828141882"/>
          <c:h val="0.46890264671114584"/>
        </c:manualLayout>
      </c:layout>
      <c:pieChart>
        <c:varyColors val="1"/>
        <c:ser>
          <c:idx val="0"/>
          <c:order val="0"/>
          <c:dPt>
            <c:idx val="0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1-E3AF-491E-A7A5-8FA769F802F1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3-E3AF-491E-A7A5-8FA769F802F1}"/>
              </c:ext>
            </c:extLst>
          </c:dPt>
          <c:dLbls>
            <c:dLbl>
              <c:idx val="1"/>
              <c:tx>
                <c:rich>
                  <a:bodyPr/>
                  <a:lstStyle/>
                  <a:p>
                    <a:fld id="{E1290F10-9906-40D4-B09D-73E94130C7B1}" type="PERCENTAGE">
                      <a:rPr lang="en-US">
                        <a:solidFill>
                          <a:schemeClr val="accent2"/>
                        </a:solidFill>
                      </a:rPr>
                      <a:pPr/>
                      <a:t>[POURCENTAGE]</a:t>
                    </a:fld>
                    <a:endParaRPr lang="fr-FR"/>
                  </a:p>
                </c:rich>
              </c:tx>
              <c:dLblPos val="outEnd"/>
              <c:showLegendKey val="0"/>
              <c:showVal val="0"/>
              <c:showCatName val="0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0"/>
                </c:ext>
                <c:ext xmlns:c16="http://schemas.microsoft.com/office/drawing/2014/chart" uri="{C3380CC4-5D6E-409C-BE32-E72D297353CC}">
                  <c16:uniqueId val="{00000003-E3AF-491E-A7A5-8FA769F802F1}"/>
                </c:ext>
              </c:extLst>
            </c:dLbl>
            <c:spPr>
              <a:solidFill>
                <a:sysClr val="window" lastClr="FFFFFF"/>
              </a:solidFill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050" b="1" i="0" u="none" strike="noStrike" kern="1200" baseline="0">
                    <a:ln>
                      <a:noFill/>
                    </a:ln>
                    <a:solidFill>
                      <a:schemeClr val="accent1">
                        <a:lumMod val="75000"/>
                      </a:schemeClr>
                    </a:solidFill>
                    <a:effectLst/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0"/>
            <c:showCatName val="0"/>
            <c:showSerName val="0"/>
            <c:showPercent val="1"/>
            <c:showBubbleSize val="0"/>
            <c:showLeaderLines val="0"/>
            <c:extLst>
              <c:ext xmlns:c15="http://schemas.microsoft.com/office/drawing/2012/chart" uri="{CE6537A1-D6FC-4f65-9D91-7224C49458BB}"/>
            </c:extLst>
          </c:dLbls>
          <c:cat>
            <c:strRef>
              <c:f>('[1]Tableau de bord'!$C$45,'[1]Tableau de bord'!$C$46)</c:f>
              <c:strCache>
                <c:ptCount val="2"/>
                <c:pt idx="0">
                  <c:v>Agences à équiper</c:v>
                </c:pt>
                <c:pt idx="1">
                  <c:v>Agences équipées</c:v>
                </c:pt>
              </c:strCache>
            </c:strRef>
          </c:cat>
          <c:val>
            <c:numRef>
              <c:f>('[1]Tableau de bord'!$N$45,'[1]Tableau de bord'!$N$46)</c:f>
              <c:numCache>
                <c:formatCode>General</c:formatCode>
                <c:ptCount val="2"/>
                <c:pt idx="0">
                  <c:v>260</c:v>
                </c:pt>
                <c:pt idx="1">
                  <c:v>19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4-E3AF-491E-A7A5-8FA769F802F1}"/>
            </c:ext>
          </c:extLst>
        </c:ser>
        <c:ser>
          <c:idx val="1"/>
          <c:order val="1"/>
          <c:dPt>
            <c:idx val="0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6-E3AF-491E-A7A5-8FA769F802F1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8-E3AF-491E-A7A5-8FA769F802F1}"/>
              </c:ext>
            </c:extLst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inEnd"/>
            <c:showLegendKey val="0"/>
            <c:showVal val="0"/>
            <c:showCatName val="1"/>
            <c:showSerName val="0"/>
            <c:showPercent val="0"/>
            <c:showBubbleSize val="0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cat>
            <c:strRef>
              <c:f>('[1]Tableau de bord'!$C$45,'[1]Tableau de bord'!$C$46)</c:f>
              <c:strCache>
                <c:ptCount val="2"/>
                <c:pt idx="0">
                  <c:v>Agences à équiper</c:v>
                </c:pt>
                <c:pt idx="1">
                  <c:v>Agences équipées</c:v>
                </c:pt>
              </c:strCache>
            </c:strRef>
          </c:cat>
          <c:val>
            <c:numRef>
              <c:f>('[1]Tableau de bord'!$O$45,'[1]Tableau de bord'!$O$46)</c:f>
              <c:numCache>
                <c:formatCode>General</c:formatCode>
                <c:ptCount val="2"/>
              </c:numCache>
            </c:numRef>
          </c:val>
          <c:extLst>
            <c:ext xmlns:c16="http://schemas.microsoft.com/office/drawing/2014/chart" uri="{C3380CC4-5D6E-409C-BE32-E72D297353CC}">
              <c16:uniqueId val="{00000009-E3AF-491E-A7A5-8FA769F802F1}"/>
            </c:ext>
          </c:extLst>
        </c:ser>
        <c:dLbls>
          <c:dLblPos val="inEnd"/>
          <c:showLegendKey val="0"/>
          <c:showVal val="0"/>
          <c:showCatName val="1"/>
          <c:showSerName val="0"/>
          <c:showPercent val="0"/>
          <c:showBubbleSize val="0"/>
          <c:showLeaderLines val="0"/>
        </c:dLbls>
        <c:firstSliceAng val="0"/>
      </c:pieChart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/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800" b="1" i="0" u="none" strike="noStrike" kern="1200" spc="0" baseline="0">
                <a:solidFill>
                  <a:schemeClr val="accen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 sz="1800" b="1">
                <a:solidFill>
                  <a:schemeClr val="accent1">
                    <a:lumMod val="75000"/>
                  </a:schemeClr>
                </a:solidFill>
              </a:rPr>
              <a:t>Rennes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800" b="1" i="0" u="none" strike="noStrike" kern="1200" spc="0" baseline="0">
              <a:solidFill>
                <a:schemeClr val="accent1">
                  <a:lumMod val="7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0.10488399018045787"/>
          <c:y val="0.31721504277614154"/>
          <c:w val="0.79729603828141882"/>
          <c:h val="0.46890264671114584"/>
        </c:manualLayout>
      </c:layout>
      <c:pieChart>
        <c:varyColors val="1"/>
        <c:ser>
          <c:idx val="0"/>
          <c:order val="0"/>
          <c:dPt>
            <c:idx val="0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1-38BC-4887-AFA7-30BF33F6EE11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3-38BC-4887-AFA7-30BF33F6EE11}"/>
              </c:ext>
            </c:extLst>
          </c:dPt>
          <c:dLbls>
            <c:dLbl>
              <c:idx val="1"/>
              <c:tx>
                <c:rich>
                  <a:bodyPr/>
                  <a:lstStyle/>
                  <a:p>
                    <a:fld id="{7056448B-7451-42F6-96D4-58B4E690B3C0}" type="PERCENTAGE">
                      <a:rPr lang="en-US">
                        <a:solidFill>
                          <a:schemeClr val="accent2"/>
                        </a:solidFill>
                      </a:rPr>
                      <a:pPr/>
                      <a:t>[POURCENTAGE]</a:t>
                    </a:fld>
                    <a:endParaRPr lang="fr-FR"/>
                  </a:p>
                </c:rich>
              </c:tx>
              <c:dLblPos val="outEnd"/>
              <c:showLegendKey val="0"/>
              <c:showVal val="0"/>
              <c:showCatName val="0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0"/>
                </c:ext>
                <c:ext xmlns:c16="http://schemas.microsoft.com/office/drawing/2014/chart" uri="{C3380CC4-5D6E-409C-BE32-E72D297353CC}">
                  <c16:uniqueId val="{00000003-38BC-4887-AFA7-30BF33F6EE11}"/>
                </c:ext>
              </c:extLst>
            </c:dLbl>
            <c:spPr>
              <a:solidFill>
                <a:sysClr val="window" lastClr="FFFFFF"/>
              </a:solidFill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050" b="1" i="0" u="none" strike="noStrike" kern="1200" baseline="0">
                    <a:ln>
                      <a:noFill/>
                    </a:ln>
                    <a:solidFill>
                      <a:schemeClr val="accent1">
                        <a:lumMod val="75000"/>
                      </a:schemeClr>
                    </a:solidFill>
                    <a:effectLst/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0"/>
            <c:showCatName val="0"/>
            <c:showSerName val="0"/>
            <c:showPercent val="1"/>
            <c:showBubbleSize val="0"/>
            <c:showLeaderLines val="0"/>
            <c:extLst>
              <c:ext xmlns:c15="http://schemas.microsoft.com/office/drawing/2012/chart" uri="{CE6537A1-D6FC-4f65-9D91-7224C49458BB}"/>
            </c:extLst>
          </c:dLbls>
          <c:cat>
            <c:strRef>
              <c:f>('[1]Tableau de bord'!$C$45,'[1]Tableau de bord'!$C$46)</c:f>
              <c:strCache>
                <c:ptCount val="2"/>
                <c:pt idx="0">
                  <c:v>Agences à équiper</c:v>
                </c:pt>
                <c:pt idx="1">
                  <c:v>Agences équipées</c:v>
                </c:pt>
              </c:strCache>
            </c:strRef>
          </c:cat>
          <c:val>
            <c:numRef>
              <c:f>('[1]Tableau de bord'!$L$45,'[1]Tableau de bord'!$L$46)</c:f>
              <c:numCache>
                <c:formatCode>General</c:formatCode>
                <c:ptCount val="2"/>
                <c:pt idx="0">
                  <c:v>257</c:v>
                </c:pt>
                <c:pt idx="1">
                  <c:v>19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4-38BC-4887-AFA7-30BF33F6EE11}"/>
            </c:ext>
          </c:extLst>
        </c:ser>
        <c:ser>
          <c:idx val="1"/>
          <c:order val="1"/>
          <c:dPt>
            <c:idx val="0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6-38BC-4887-AFA7-30BF33F6EE11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8-38BC-4887-AFA7-30BF33F6EE11}"/>
              </c:ext>
            </c:extLst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inEnd"/>
            <c:showLegendKey val="0"/>
            <c:showVal val="0"/>
            <c:showCatName val="1"/>
            <c:showSerName val="0"/>
            <c:showPercent val="0"/>
            <c:showBubbleSize val="0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cat>
            <c:strRef>
              <c:f>('[1]Tableau de bord'!$C$45,'[1]Tableau de bord'!$C$46)</c:f>
              <c:strCache>
                <c:ptCount val="2"/>
                <c:pt idx="0">
                  <c:v>Agences à équiper</c:v>
                </c:pt>
                <c:pt idx="1">
                  <c:v>Agences équipées</c:v>
                </c:pt>
              </c:strCache>
            </c:strRef>
          </c:cat>
          <c:val>
            <c:numRef>
              <c:f>('[1]Tableau de bord'!$M$45,'[1]Tableau de bord'!$M$46)</c:f>
              <c:numCache>
                <c:formatCode>General</c:formatCode>
                <c:ptCount val="2"/>
              </c:numCache>
            </c:numRef>
          </c:val>
          <c:extLst>
            <c:ext xmlns:c16="http://schemas.microsoft.com/office/drawing/2014/chart" uri="{C3380CC4-5D6E-409C-BE32-E72D297353CC}">
              <c16:uniqueId val="{00000009-38BC-4887-AFA7-30BF33F6EE11}"/>
            </c:ext>
          </c:extLst>
        </c:ser>
        <c:dLbls>
          <c:dLblPos val="inEnd"/>
          <c:showLegendKey val="0"/>
          <c:showVal val="0"/>
          <c:showCatName val="1"/>
          <c:showSerName val="0"/>
          <c:showPercent val="0"/>
          <c:showBubbleSize val="0"/>
          <c:showLeaderLines val="0"/>
        </c:dLbls>
        <c:firstSliceAng val="0"/>
      </c:pieChart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/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Ex1.xml><?xml version="1.0" encoding="utf-8"?>
<cx:chartSpace xmlns:a="http://schemas.openxmlformats.org/drawingml/2006/main" xmlns:r="http://schemas.openxmlformats.org/officeDocument/2006/relationships" xmlns:cx="http://schemas.microsoft.com/office/drawing/2014/chartex">
  <cx:chartData>
    <cx:data id="0">
      <cx:strDim type="cat">
        <cx:f>_xlchart.v5.1</cx:f>
        <cx:nf>_xlchart.v5.0</cx:nf>
      </cx:strDim>
      <cx:numDim type="colorVal">
        <cx:f>_xlchart.v5.3</cx:f>
        <cx:nf>_xlchart.v5.2</cx:nf>
      </cx:numDim>
    </cx:data>
  </cx:chartData>
  <cx:chart>
    <cx:title pos="t" align="ctr" overlay="0">
      <cx:tx>
        <cx:txData>
          <cx:v>Agences équipées par région</cx:v>
        </cx:txData>
      </cx:tx>
      <cx:txPr>
        <a:bodyPr spcFirstLastPara="1" vertOverflow="ellipsis" horzOverflow="overflow" wrap="square" lIns="0" tIns="0" rIns="0" bIns="0" anchor="ctr" anchorCtr="1"/>
        <a:lstStyle/>
        <a:p>
          <a:pPr algn="ctr" rtl="0">
            <a:defRPr sz="1800" b="1">
              <a:solidFill>
                <a:schemeClr val="accent2"/>
              </a:solidFill>
            </a:defRPr>
          </a:pPr>
          <a:r>
            <a:rPr lang="fr-FR" sz="1800" b="1" i="0" u="none" strike="noStrike" baseline="0">
              <a:solidFill>
                <a:schemeClr val="accent2"/>
              </a:solidFill>
              <a:latin typeface="Calibri" panose="020F0502020204030204"/>
            </a:rPr>
            <a:t>Agences équipées par région</a:t>
          </a:r>
        </a:p>
      </cx:txPr>
    </cx:title>
    <cx:plotArea>
      <cx:plotAreaRegion>
        <cx:plotSurface>
          <cx:spPr>
            <a:solidFill>
              <a:schemeClr val="bg1"/>
            </a:solidFill>
            <a:ln>
              <a:solidFill>
                <a:schemeClr val="accent2"/>
              </a:solidFill>
            </a:ln>
          </cx:spPr>
        </cx:plotSurface>
        <cx:series layoutId="regionMap" uniqueId="{E9BE1B7D-58F5-4AC3-84E3-24B468B9A07D}">
          <cx:tx>
            <cx:txData>
              <cx:f>_xlchart.v5.2</cx:f>
              <cx:v>Qté</cx:v>
            </cx:txData>
          </cx:tx>
          <cx:dataLabels>
            <cx:txPr>
              <a:bodyPr spcFirstLastPara="1" vertOverflow="ellipsis" horzOverflow="overflow" wrap="square" lIns="0" tIns="0" rIns="0" bIns="0" anchor="ctr" anchorCtr="1"/>
              <a:lstStyle/>
              <a:p>
                <a:pPr algn="ctr" rtl="0">
                  <a:defRPr sz="4800" b="1">
                    <a:solidFill>
                      <a:schemeClr val="accent2"/>
                    </a:solidFill>
                  </a:defRPr>
                </a:pPr>
                <a:endParaRPr lang="fr-FR" sz="4800" b="1" i="0" u="none" strike="noStrike" baseline="0">
                  <a:solidFill>
                    <a:schemeClr val="accent2"/>
                  </a:solidFill>
                  <a:latin typeface="Calibri" panose="020F0502020204030204"/>
                </a:endParaRPr>
              </a:p>
            </cx:txPr>
            <cx:visibility seriesName="0" categoryName="0" value="1"/>
          </cx:dataLabels>
          <cx:dataId val="0"/>
          <cx:layoutPr>
            <cx:geography cultureLanguage="fr-FR" cultureRegion="FR" attribution="Optimisé par Bing">
              <cx:geoCache provider="{E9337A44-BEBE-4D9F-B70C-5C5E7DAFC167}">
                <cx:binary>3HvLctzGtuWvKDTpSYPOJ5B54vpGOPEoVrGqSBZJydIEQVEU3shEJt6j/oKe9yfcef/B+ZP+kt6U
LFui5WPfDvXgOkJRYhWQqESu3HuvtTbq3x7mfzzUj/f2xdzUrfvHw/zjy7zvzT9++ME95I/NvTtr
igernf7Qnz3o5gf94UPx8PjDe3s/FW32A0GY/fCQ39v+cX757/8GV8se9V4/3PeFbq+HR7ucHt1Q
9+5fHPvmoRcPemj7p+EZXOnHl4m9bx8eX764f98UbVS43hYPPf7x5U+1u3/6/LHti365Xczjjy+/
Ouflix+ef8HvJvOihvn2w3sYy8QZpZTxQDI/CALK2MsXtW6zXw4HZ4z6gZBSSBZgRjn//NXH+waG
//l0Pk7m/v17++gc3M3H/38b99XUf/v4DxajcDr8tEyhfpp8cvp4tz98DcO//9uzD+D+n33yBVLP
F+vPDv1loLqh6O+L9ntixc+w9GELUsKYT4TEX2HlobMACSwFwkgSzAJBgmdo/ZU5/QFgvw19jtlv
R/4GsDXF+8Izi/3nf7T//I9H93n9vkOg0bPAFzIQGAshfSa+DjR8xuBjxCSnCBFJ5DPoDk/zuvpL
8/o2gL+7wDMYf3f8bwDmT8P4aLPvHII+93FAA+QjznwhvgpBeoYDXwouA4kEIoDk5w30S7r8CxP6
Nny/3coz3H478DcATOnBZvr7IhacEUiFiEBtowGUry+qGzvDTFKGMCcBQ3DWs+r2l6bzbby+GPoM
sC+O/B0Qs4/9/fcFTEAQSUkAFkwoYr78CjOPnAmOOfURkBEaBPh5plR/YUZ/gNmvI59D9uuBvwFi
e13Y70lKgCJCUUPUp5D6OMX0a7jQmcBcMi4FkRTgZAxO+MReP+XEq/vFvXj/CJz0xZ9O7du4/f4K
z/D7/Ql/AxxDbd33xJFAMhSEckowoCQJlK4vUqU8w5BCISRFgCkFRQDc80sU/3Q234bul2HP8Prl
078BSNt97EWxl5x+Oobx5xX7DmRSANWXgAcLAiJ/BxY54whAwggICGg3/IxL/vN/1o/e+0fvs8b8
Yy35bdCej3+G3vZ98vKPVNJ/JQVniod7+774njEmz3zQ0L6PKeREqHIAzBcxBpUNccGQ9IE9ch+Y
yecd80um/AsT+jZiV7+OfIbVbwf+BsF2dbp8FUOceT/tr+IbL7y8jV9E/+2nt3dgE/zxHv9P+iX0
TD5BCARE+Jw890v8M8QDnwWECCAw0vdBH3yZJq+sHh/B2PF+qs2j88J//u/+8cX7//M//tdP62A/
n/qt/PAHuP7ryz0H+6fwp79FZB61be7b7x2amGAhAdRPtPPr0ERQ/gBtAkZYQETAwV75jNan2PxL
U/o2iF8MfQbYF0f+BuEZxsfbU+y9+mn/Iopf7C+3p+9ZEYGGChYwABHJ5zoPn/mCUYFAsbOAiuBZ
PQwhQu2j9+q+fuKh/48k9JsXeYbnN8/5L4jsl8n0q+n/Z81n/8yHoGNgLCPfh3z5tZtCzhjHkoEb
hgA/8Yxxfou9fD2Zb4fb53Ffnfub4f7/h6H8sf/8qzkf3ff38UdX/wsL+l8f/XiD0IB4NvSrYvfV
bX7OWdv3P758MiB/bRU8XeGrQvV5lT5B/fn8x3vX//hSnnEmgXX6oOqkD+EGsE2PT0c8cKhBHIB7
CUwmEMBzQOy12vb5jy85PgNPDHGJQL5j6CqAwHB6eDrE8BnlAuxR5oN+ZIHv/9pbudL1kun213X4
5f2LdmiudNH27seXmL98YT6d9jRPDlmAiQAEKYEtBe+ePDrzcH+C/s3T2f+96nhqU9MiVTfTcj7S
2Y/THmtlR5Lvp6LP9zW3NNFDMN5oEc9T+5aWk1co0fNWBeu6HOfFTHu9mkx9sYh/aW6cgcCinJDA
B7f3iQF+OTfUeKZ32o2qbQxV2TC0EU/7qy5f0LWuG6WLhXSqnGi5acka7GU3euettV4oFzFEI+pF
1A+82mclxdG/ntwTbl8vHGdcYMYB3qd/AYD35eR0xwudompQ0qyzYo7yEK2jPaat4PHyZupRfiyp
bOLKzEuUGY/dVB6PWn43mlEfB3tv6pklnmjw3vJdyn16p9NCRwHuui3tShqlzmXb2Vgcuikf4rWe
RFQsyG1qloWBN/k7Oud24wlvO66tiP2x0UhhI/cUT/nlxxcpM5kUFFHlAdZ/sghP4ujZIkiMJSgn
KBYUqgWknS8XgerBT/uMWvXpq1GGtlRH87Tq13mgg6OdClXX7JbIjN6JEl/gphNbNNXr9uPdNA4V
hz6V9roq0zzhOQZ6+msgfmMPcQiUr2foEwZhghmBYJJAN7+eYTH4QZlbT6tl5J4Op2KQmyzTh8yw
9aCJZYkJRNQh0cPS5vrY1LiOR47nsObVlMz1glVXE30s166JVkf7aJ6H5aKtFn6TF807af3Lms1X
zBZ2a+USHLhXX9GqxidJ8002NctFXpatqtbMXU7pzEPJ66h0NQpz0mZ7V67V0RQlvUO43a0mMGod
erLN2Gr3eM7CjNb4XZevdy5vx8u+6GKBaJGklKyRkbw8yUrm5yyrrTIliRwdmls6rOvlnyzl73a8
D2sIKwn9GCIhWz0t9Repgs1MN5Ovtcpz+35EdX9yvOhjV2RKrwveLYZfpS1ur6zNqWKVzi5N5T6g
Lp0uB9+d11WvO9XIst2kVp4M0vbQ+PItjPU3w7LYQxXk7/TaugOeHY3XsbNhNlW+0oJ5B62z6Dc4
JgpLJMu6jetuzm9m0pvEt8OeMe+yTqc9zQt+ldm4Xrk+8pmpQKS37Ui7N2uw0HBwi1XrnFbJZEif
CNEVSdVuEfXcKfDt9TjO7aVtmptiRVL5c2GOuWvfy3q+q8WMdxkfsv2frC+4fF9t1gBKNyXQCQn8
AAvobfno6xVuROHLmfuVwlO5RsvsU2V7eZxnct1VlCkPr041CycbLVyUklzG3npMK9qorN8XmqHQ
wz7dLwa/FY0MeTo2B8MfbMCKQ5o3JGQ6CNQyrXFZyOBQO8LUgD0SjQa/sxnJQz4vLPJz8iF/CuSV
pG/mqY6DYB0uVow9lfNqU7WTVQFaXNQaafd+RxTN1yVMS9MpOGuvqSUXQz3c5h5RgUVeuGp+EqW4
G0ukSOW97dDqnxtNRDTb8s72aJOZbkeHuGr8POYgL1TLm+NgYj4tsc1LqorcngJUHYpcmAg6uhfM
kSr0qFqZO+XNdG3kWofL2u2J7+qIpTSmlXhXlyVAVt9UefbaS+cIFyr3aqPAtTPKZvjOVfYmwDer
qdvQl0Ea1hirfB2GkJPyuvHHe72cXNNvhhXSrqvwfNnkH8apYK8wq1XQYAUPQvCLVeIr4XnlVqJC
hmZs6XYq1lyNmvcH2/Zzkte0Ckvt2uu2PRAkyhOvLmfh9etVOoogasAIMaoZfRPjFiYBWQBHnlcE
ofVFuiq+kBhnk74iKNsY4d1PDZKJs8tlVS3ksjTtLy+cIAvrF1xqQ/R5MDbrz0SaXdANeTQzwnZs
zepIZiw7ubyc4kHm5jJYsnJDO8z3WDt53nbtFedYbKaBFxs+mPRKCOqFOKjda5yvH/JaiPeTLENc
J7zxydF5OL/8+CL7lG3mBVY5S7OQ4jHdj02aUeW3zI/hAk3YmDSDZX5KuTqflJkr9siq10Znea5I
Y7bVvGTvTVq/KeWg3xbcTcqrNXuVNsUcCsanGzGmEWkLfz+w1h0RqsO5xc2tsx5WmZFkH6Q7XLPg
NkfjGzaY+YhHn9w1XKh6pReBnMer3uuH22KsYuJ37HXVmaTI+jXpCtptOi9zd14gX7llCjbMrjY2
XZ5frVDvpez5teX9ejn2UvXZrI/d0LKw51RGvq1iSJ9iK8dVhI3gS1gXeg5XQfNkWAy5sf2Shzns
oTuWZvdzQPTbtCPXesHlFaXchZk3yp1uBxyz3n74+M6VwvBPB7pGpe3EdivKvVZpR73dpxfiHTua
NTnkDs6i/CnGu8IUuzqAB3J0cUWqpr3MyNDtO4ZG1bW5fC3TYz1XMkamT+NMrjvNZX/ZO98Pdaqn
kM3tklBHRtjYc2bCYpxsCC1Csf/0wn0R5jTsynAYdRD23dAffntxJK3OR507JTsAZ3TpJiPV9HPq
kH9ewlTCos3Jzhu7dF+xnCayZuNFQPC+ynN0XSK4QZKZYUvqId3CkzmvCnztFf1j0GQ2mYvqup0W
exk0nX/BK+YpkuM97jC598dEz/n4ruhEqki/cpcwCICNpajaG8P4jpVOfXzX5kMaGbbMVwPliVeO
7lrQAu/LkR80XP6679iFK/p+W1QoD8tqyZKKr11kB03OsSw/uIaQJ4KjQ9Hx17rIb8yC5rBlbPnZ
rAiHJF14WKc+EDSEBrdpbN/vRlz1OyzG5Rw1TdR6rmwUX6eTK2cRZT1Dm3mIvFqaN6ifHrF17woy
ucucAlvBvAX2SFC96wRsvNQ05Dpz7c7Mtj9Vhd9tfLuRM3GnyouQ6+WpzsyppayLC6n7qzFD/ZVd
cljelKTnpWzlrujLLDGZiANW4h2Gh6/CdWkeNBTh/VymZEumNEZ6hxbc6FAOo6rHoviZ87INPX8K
ZxY0qQqmLP+5HuXyNrG0b2/52KN4pdqL+6e3VVMBdV9FcJJL8TgOgF6zrhvczNlW5OwGjWa5+Pgy
gKG/wbqrX9FerlHbDHo/27oP7WBdlAWy2zC5tNE4UyAWExv7sCxyuWEivUeC6sPq9cD0/IJBFm1Z
7E8tOgeUs3CxbDyRYNE7y3qj2NqMJ6/Mmn0m69cj94eT9obhFDRA3QuGKuWNXqlGlnfbNUX8Yqna
THVlU0Pqp+xisuO8WXIo13Joy4vCY04r7+nPj+8//iXadlACV/Gsh+yqnooi+nhrqavqvWWvLe3G
e1y6PhZiShxAOmWW7LlhTWSKak4aIC9RKjA5px3wTYgOuckr3IYWz15i6ApsFYpR0pSpU2m9THu7
VHaT+Qv/xD3XOlOiJouCOI5HspIDMB27WYfmVZe2wbU3r8G1rAV/qnTvP94nysx2KEVzFUAhCQNn
USiLwF6vY9VErMs3mPRt3E2G3uXagIhsh5imtbuU045g3iVFXU+qC0S7H5cekv467ryu0XuCWkiw
y9Soqcvb27Tr1hAXYxlmfZ4mWZDJ0MszrRqfdjfZHC2E4pPHWxEtcQO5XZXOFhDa+e1q9R5K2ngq
17XfNEJaVZbi2sxprko0tdu8a4HCr3TYTHI9WoPMdS+yC+cPw75o/HgtM/OmGasdH2NKxrulNWLH
ZmGTXvAm0bqDSixofQzWgCvjmTbJ++VGglw4QDTqE3T8e4P91xVb24jMc31liTHR2iB34/G8iNo5
e4/4ZJOPpzeWFLvMf2Ifbno34LXYdx3pbooKv9VLMe5lX9ibockSKiSPQN7oZBD6GgEljYapfBQr
0uHALstynS+73leFDxIZqopZGvewluQ9nXR+S/k0xjljYdYNfOeW8WhH26kAG3EI6krvbQWlCwRI
neVdkk3Bm6Lse2XIVKm+Ha9acDMuVoOwWnW7qak9MSikO6Ao05E4nat+rPZIGqy4KFVuCqLmioak
uClZWObsLZvLbDsRAd9ZAEU0a18ko7ik0yBDHYDUmlsZlU1THJAEalrbw5SX1d3Sjwc36muHPQiW
ya2QLGgyp0hHuqtelTjjewfqWvVFlSnuyI1f0lcUdv0FrN241ok/pzws6/6iY0uxM1OmyiQYDdqk
y3KgZa9jeGqiUfM6vpNwnSwbY9kINWR5Dah5TTwPXtJ3YzgSNZnUOyy+F0sEmjAYmnHv26CMi35e
4tUsl74AwsxWL2pR6Z+zgSVD0Lfnjleqmro0mR3fUenlkBrkfByyUzHgNCHSAxLbekDTiHdhqJg3
Wl+iGilhXHZdB80U8o474Hs2psPNnI0a9tYHr0Q0GetdivI9NM5cqIHcRUuFIrl2UAWq0VNoWd6i
CpUn2mw8VyumT2ACBDuCKAmJhqkM+XTdrS6ZDTUXfWWSnqRi5xdPnA1tZD4EKp/aS5AiUA0tmSN7
0RVojAseWZDzUUvGNizm9MZvPXnurTjJjO4jXw5veSuDkDf147BkR+br4jgDMbPz0CaEZZ2S8ACv
sTwserSez/X7VZrIy3K0b+l6m2dcn3dajNE8Qg7r5/m8WOr9sFSha2BbBgvsdpHPvkrL6RYPTsdc
vgmgtihbGBLmARPnKdavyzqfwlF6RVjlQGMqG6jJvrVUTnAPaQn18A0oa8iSk6fGwjXJWi+Pcqnm
cJpQ2CD8ijfBFJZlYS9yzxwGJK7JhLyI0NSc12VzyCp5SC2+C3qaRZPm6aZz5WWJAx4XxP8wQBKJ
czIu8L3A1hb8pqWkV1Dhfy4WjwEmfEgWs+6o8NKEpXMdtWzddX4/PWnTcb/U05WrHibfHgtZN5dL
9c5DpdgAr5tvmha9RXcD7PtzOc11mK9t2EpHE5RnsGO7dX9IRxLNaSeiIXCFYq1/OfBZ78ViWsXK
9Z0Qy7nzuzTGnRORX2R8N+M2Xky9gGMDEqrqw9rwKhnzbo7znp7wAgKtynu11PSJv7cc0mW/nXJc
ha2xQRjULTqWlTg4bG65HLvE7+iRm6Hb1WAYDiNsZ2pnB9poiesWg9PYLhdZ1s/7AFI98jtF2FSr
aVkey6LakIzPW9azNESmgSIi7YWjHVUdkMmSenoLLt9d0bCrZTZrMg4URa2Wj+UyqWHpeIJck23a
24DUNMx78jbTyKiuy/0oLSGdZgv4LM4pt2CxM8saVuMYnKN1kor4mR9lIDHr1dxmFdxtWmehoU7s
ZVONoHFLG428dED1d00zDpvGlHetl8obORbKL5E7eVU2hYvfy1g076a1ZcplgoZ+DrbdvFQKyWrY
Pmmi0uu0mlAA4JcQJJUXginsJZPIK7WusIUlpCNFcWoUhuLtZ+mpHIv1wu+6VHEzn9sR8n8+IL0J
pHffZm0dtsGqJO+ai9rRDCyXaQ3BPf1QgLcQGcT1RT97YVCJvfbqFaoBvUgzll63xr8GUoWIp++h
yXA9g4Ijun696uC6dH6m6MyziAe23SwC2IigbbSWrD24GozYxtVd2E4gpla+btZOgBnY430+dg9a
TlAaQVDBnlwUHgYdtqk1Kph1GRbBUB3gSdEpBhpEtewj0QwGyHI9n+f9/NDBc2+QELptFWQuWk3D
IieOvGyYysb2PTyxeMoWzVW7AsX2acYioRvwhWDmIcdA7hCOZtotIewQF/YSljVPSYg1/FjBrZAi
2qqMRNlsxyc/IvVzG1V9rQqdw5X8YFJz2x1wmaLztaouqrFi22UCzLhd8DlFvFPgVygGD9fuaM/f
gCmgFVnfOjxXm9qrh6TPvG1NgibsuNxmLm3Cia1D3K7NueFpdWq1H5vhdeVnWdhM2iVi5dciBZqc
AY8LZ9LySJAU9C0vQCp3GHIj5mE1ZYNacrcoMO1qRWZswhbBGjSuAeMbF2VMmlLVGnJpm7MxrIMi
br1pCScxn+OxqDd5AxId5HNkxWLDAVnAYCl+tkjl42je9WkLceuRxB9xF9Jcy8QAQ5/ntdl61G2F
nN6MXlRl/HEpmi7kQ6jLXPmi3mrLdJj6N8Gag4SZyjnEI94y2iyR8UXS5RPZDvx1Taoi5LqBuxFu
UyLgr0O+hlNXjEosMk38km0IGAunwCzXWdkDha1wFTU+pATSljxaU8hlUxHnQ3nIWDeHeZX2Skxg
sfMOSpFAOs7KeQ17TWmYOajdvtdvKweaxWgGdYwhBxt7qCJs/Bi1VoT+kubnJOVbDC6g7+fgQEK7
oRBduivHTBme13cTDhLrVhuKmpoNyrsqmnI9RGuvMJrMwboNwdglUwOrPjcyAlHgLsAa8g9gC9sR
EmlBiE54BW4wQ2bXi7yIAzy/XiQUeNPC2g02V1SARCt0ES0mKCKBVigpxN+vrJwiRIc+thiYUTWQ
JeZAaycMUSGMSHBtOeRTbaDAjWNUP+1Kv23mWLDxLWnGC0bqty38mCbRrQcz4Bq2SscOOdNRM0LP
Qfg3/YJZwgQaIOBCu6Z5SNwa5/wpoYFpzoiLJirG0Da9C8vXPs/fIS8YoqLob5sluOmH7lXeDqlq
x9bEIJIivgDCfA3weaZDzyMZlIb0wKA+JCKdz0U/BeesHaFi8lbHJUfvCFhfUWdxFjv/idYhsLkz
Vt30Y5oAOfVV6UvvUPWgHVbgQaqtBVVGVLGd+jXkhRjVXCwRg+wAyT8DrTXPYJ2KVbkAZ1E/t1Y1
bbcXJbnz8jRQtVk9oG5Be2gQDZehJRH2Bg0FKPB2Yw45Dpq0EEPLcOHmvAr9rCZwg4EXphRqalNk
sShdFcI+RUmFYIw33lFZ9rs8g7jiK44n7KrINSB1u1EBn/XDAMafuwK4fDW1AHA57nTqMrUCrd67
Rh8d6oFCcjpCMwe+fdXeGvN5jRuUHYHpgx3IILVPQQquoS7CBhLftEIl7Pm5oWDgGDMb8HUdfEPv
g5TNI2aWN52YrpABdyUDTxecGH7tlvkyF9Wu4GgAsUO6GPjmknqbmuSBMhU7+OlwAU0CDimtchtR
GKc4K2blQ2cqwf7KjmDjxyBnbyUWK/hpUEtgK3Wdt4Fmmo26AFwS0Htu51EN4sKWBtJP5u/a2tdh
X2UsdFa0F9is7QUP0hmIOSRAO8nzbGX2fBp6CxRmiHAagBQj6RyXWoioQlYmdTYrZMt6x/ruTQf4
HGY6bCueb1Ov1ZvCy8lhrtZwXJpyZ52JMty96We77HDvVcr4DQQ9ajLl4R3IyOUVtYxHgcE05CAv
0wESsBsz7wrkZXFecZ0nzNVCjUEceBk+krbaarmMyvrroKCXdDX7V9U6czW4/kPmz4Pq/fzISRYN
fHrncXsEcRAhEwPtPcIvy/ooH/W9Q3iIraBHIBpqXnQi+0M+sJ9dZ+6DKl/UnPhTytXq4jIPHuYF
PqJ1cy78ZSuGaTsskKl9fTt0/AHY2KkC7QmFfaz9x9Sd59AZeGNggzvKYpGNrxxPkeJZsO+argem
ADfZze0ttHiwClyg/GnpwhmtGIpy8KZcqkBZDPqYl49DU56WjuxxGfppezQpj8elBltZltDJHNVo
wJv0H8zE3rkRQ9syK7XCqQa/tj0tD8EM8dTU82vcLH4IlOG2dyBb+LIlS41DUPFLRPwmKoGXKb+B
26wkfp+zGfxEfAsWGOw7yONj08XZlLbh5OVNnPswyXLJo8lBEeo7P1qWAYdjYNIITJOuQne9nsHf
R0+BUVyyq1G3Zpem2qmxTkdFy/q2D/pLr7kuUwPMdrJW9bLkSSlGvk07dFNX7as68MBKns3RVqkL
rShWoH4gKwbPUoWYY1GW9g9V178Kigbs32Z8Kn4M8sp4k7aVPXDined48BN4SIdCIRmhh4KpSwav
JuHI9W5yeQYSD3+QhY+fDJdVoSAKJpdU0FBzdkbQ/qqgP8yCAdzvDFLHmMW99LkqZvYOuM6c2Pwd
tJNiOgl2GTw4/uS0+D3b5mDLR0tRxfBIAgozC7zUC57qa3kcgMVuywl6cC1UFzXLFLJ9DdS8lnN6
LBr92K/p1p/dwUNzUk78VQ/+OczHWFXTyVdVlQpI1akNc96Hc6OzY5oTHSNIYNemS3mUXy1ID4c6
G/img7H9QhK422bfahyhons7pV60TMJdIkcyNbP6cUJgJ6DqPgV5CuR8/tmAPlXC+eBiQJ8+Th1r
zifwyiNZNGHZF/PBghceZj6Ick1XaMuT5aJxqfc6pVUSUAccLPWKHfen12waL2Sw/F8mzqw5Tl7r
wr+IKgYh0C1Dz922O56SGyrOgAYQCBAIfv1ZnVNfne+mYyd+X3cD0t57rWepz7yOix1XkIBNNN3X
UPQ7L5jqXMZWZBMs2Ms4v6GW14exS3eTyFQyfU2jeKOOqLuvMV/VtXo347Lst/Bdp9J/8vnaoFcd
UCRHXJOGO44px4kdMooQzQL7zg3G12pen6Bmi/3Gf5IBeqodlMpXPmQRXIhEG8xE1SIKGMZ4yMLR
XBA0KNq4LdO5pGJavnwZ5hEkkKypGS30wL9VIRbO2Ms5w/VOvyVJ83tMwRKYZvuUTXWmakuh2J7T
7hRCVsz8Kbm4UH66NYIcPHybmtgvwkDtOmG8Z7KJLhst2nCyVvcxtPN56PS9C2EAsDHVuRqyAas0
X+d2OXHn9iSYMP6PESSCrmt3Xt+taNQXTILKnkCPyMLEeLCihLQ5Lv2J0RaqX7Dc5sQ/UfuWdN2y
C9QWZwiYYfOsGZSFFM3SPBXTUCcZdiy5M5BUUgvqApZxYbD9kqr/+fAZK/IZ1b04hCSusrUedxvx
PkziqkyFzaNNDAtwO38nzrpDu3pvoU5ujZ3rM0z3JdMaI4JuoqfBu0bWnoz1d/WcZqZ3fjEOSdlX
6U63Ouvh+WU0wejRJvVrZavPJuGPjrn6W0OWWULU+XlassHDzhKjU/WDl3aOPzuyoRYp4nKEmgvP
xj0aAIlOHfJZxeLdGgwgbV6qjoWlDLAJ4ebeV0SS0bzI7zRB7493zPK50rgQ905FTQai55OM0C3p
NRBkyqhR0MoiqFibPqSmX4plXWJIEssunNIP5U+/GjO8q7QHTjCO+xHSUe7ScNwvon/WjSycmNpC
VBKTxYzuxC3qPM/ylVbjHT1pXjlvyowfV7sJft1u7kv9mJ8iRfkuDGd0cRGcvmUJSy21RjuSthkb
gD+EUTIXodTwPIntyo41OosnEsO9A0xkVbQ81b2GOiY33K61g4EGTUZj03WbVJdolLdOG5H7a5K7
ZI4y53pTwOzNFKTVrHI9ItIZWao5r5O52TW+KVb2wXnyklQsOHSQJCBLWAlhtkOTKemSsaU6D0H4
DQBEfWo9OJWkqV8ZhrEijimYgXUoAT2zIph4mItOHkUTzVkNEAfrl+SzPyYFPmZT+NjmrwGEPY9D
xlUjlMYl7dxzr8d97ar7lvS4SKbdyV6BkoFczQKxfXi7dgRpAs0vGHmSYxy5j17yg4bTX2wNSY5N
sslnSFoZa4PPBrpyHk9alVKegwS+sguySISQkvzXNQn23IMUQFeidmljvzfbfIkbUz0ta9bKlV0g
hGqUqq0qOpQrojJRVdtJfIV9E+z7uPtL51CioPlVaVz9YrEljg38VZY0JJumx+hC/SNP0b3CEc0A
s6V7qgT2zfYUeNuhicXfOkIV9gUkuCpY8kVidxIYxRyf6GHrR4fJFYvftHOTR1tvMXXAS6mel7D6
mgf4ZUkHGU1TIAFNva37elx+SF+XdoHbl8ZmOjWbOo9r05YUj8PJWXfqNhKeJBHVXlYq61a6T5Ia
TcrqMPuHP61nsdD85r2iVZBD8VvqrqDzeDQa72SdcLpAN0OXYDFkX/vGsTLiAF1eEq7hNYyaCy86
Ff9o4Ey/89Y8m7G12YKo0F5CuCyNdKyw0Qx6xad75QQswgQbjUrCW90Fj974exx5+jg/V5OS+xUa
V+am4RUdP0GhpjPuBh1ySsBT9aB0YTA5/M+0d6t99qRiN+6j7ZJglizrlgG54n87OEtjyCAZRF42
DhP5pok5J4lEbcSfbjPoYkZeDMPw4ZkGkxjpp2yCfeTN7XSK14HumW6+xVy+KNUmaJngjsJlKZe0
D8qATd5uO2+Q5NM2hSnWSbAWEla6BZYzMDViDupoPlVCncb2Ax2UPttlPrXEdwWFiYrFK3fb4h07
s/2Mu3nJah9N+5bBxMnqlrSfaoQPrMIbJnozs2uD4TGg9S/ej6iBnisrCvxAoO4VdgjEDi52lTGe
goTqCZ7IFo0K+YORuxgDKPiQQjrvxdBPWQcU3CAoj8lu8ZOrmz0luOi+qHZsiCGa0W+8hSBEk74r
Hxwfm/R48C0q+QocZEy916mqmjJl3Vyu6cJzTKi66JvhT98YSGnGZqKGq8igSOPHP4Mp7cpAedve
prNX9h0gCCmWIoXfexxee8X7a9izo2qGoWhs0GR4mrCZ/Jwb/Zw6suR6XjBsDZjlFcVqg4RZshgr
RY0ctIZ2dB9zcwUX5l2W9NOMpr6EaoD2UdVNrox9ahZwHIz+bkednJJh/Fmzb7wbZQasND01A/Wv
sd++bwOeSxGnC/gMPt8Iq1/4AIVj9K3/KcP23YvDQ9P33Z5NcHz7ZzDj0Mi7ZcvQLf9WuuCGfowe
kJQJnQdJ41PYb2dfxfJiMadz+1XHNRq5CgCc4PhqrMTvds0lG2RWU9pjMJ/PqD+XRtOp8BX2ajEO
ebySvwNP+ZE3W13C9cgN63MvFvNNx/HBma4pa7s8D34ls4S22y5xXnBgQ3Xu7TIciXawMkEARPGT
nlbv56ogkaU1+inVxvWLY3uRYruHQeyf1CDmEx/qqoycK+2UnMOEnVobZN0cAowg4wfV0I63bsq9
bboBgtv1bRfttBVRkdbGhyataT5rKMI40WDb+WTmULR8/RIA0ckCqmkW0WWC4oSkmYexQzURLwln
1ynBVh559VaIts3GMTGZ1Z446vS7gcV4ntbkGMUYr/qQu6KTXUk3728jxXOw8v2CB3vnm/EgN/hs
3WKwNramhHwWZZMLeLaFsTnCr8+3ZXO4iCmIuK7eTcO5V+4Htqs0n5vwRTODOqCU2jVdHBXKpOF1
HNVNNRPe6rSzsTwssWgw16INiHzIvbRCaZfoacep4fnq1EW2odtBSaiK8W2V9HVlzdca1GNGbXyN
oOQVwJxAS0EjzueHKuupcYO4n7kknY48Xt/8brcOsOZULaCLpyyr0nLUQA4b6X3pQPK85xROLEY6
bhi6gjUdoUednBIgIpqkx0J3L9ybnuEbh/vQyJ9iS58YZCdINDXU2hDes+3uHbHX0SpRRL4BfNJA
OaX+l3Pyee08v1gw8QEsxjjoR33G5SqKyrfXjaAPrdlw8z3/7Et7SjiBfcXC9uLF1Q2k1D3i9b5T
FG0X3T4tbnTHfT9jn8ljlh1KazybES9KrprOogC0MRTBY1SdRvU+TdvNNKboOmhS4TK8edtptPwd
28SYpUNYTrAQT3oUCm2SJaVD7BsbYpovw5UQdmocbNtRDihj63UK+u/Ciy6iafsSht/rNkt9ImY4
21WyI1XJb0MkeLgAjW4LrTyb28TPAYiMIMPsBw1XTKoG9VeKlCOF6oDkVeBr6mg+ah+yuFDeknHK
9kArgRd75B7Hlyap6mzdKoi/vT10Y3vwVY89CdjWAfNvXoE1y7iLxnKhQHv8tR0yuCQmI6J7jv3m
kA7sJ5qzLVtoz+CStICN0HRltUEdCDa/37Ukga3n7Tzi02LQ65ZZEv5pqPAOYgBfOLDvi3mwZw/l
FOS3LgmmJwsoT4ODQTHScKRbizqVeM8DDfbUAYPkG0PfiDoGhOAUQUaC3OidRzJ81DXDQ8tqtKlJ
elw3CvkEHIyI1wYoUHUU9VIApxeYL9CftWziYC3jQ8QPaQNUsTXer44nLuvCfu9kfIa4U2ESQEUz
oOqzZemeAsieldAst13c7yTEgbNIxTtuvob65fMynMl9iWkWaOfnUMlJHgN9wPhRVBV2Xtk1Mgtc
w/cwR6sCZngunWGwzwUWKWnP7XKNLXAAuv1pRXDFfrwWBnAm1sAPNSYfU7zlVVpHR24xW06BLOvR
GHTtLTpA/i0ldV+kvf6VtvGz6Akp5hGmk1kBIqnoZjz5Mk9bv2OLgO1IoEI23qb2kHha3/tbjZo+
Q5ENTLJvYZc2HhrpCYpwMHdwp/JtrOJb6rdx1ip4zS0qx8SnNvNkNexXPaJBBA8VVjMWfBJeZLzI
YqL1DhPca9CmPzfb/IEFI7PJ0xYESVOA4j5hjiJ5t0RJ7tf6txnoa+J6eMgRHkCYnnvOfzICFEFY
H05+k07Yhmp7kDQq0wCy3Nb2T5DB5zU2+6FpwfZEFUBX5abyj43CXaJHsp9oALcitSS3qVRZCBUR
3g/ECOYPKDVMl/KxXIkxuG2Q1GjVl8DPUUPnKp8SvGcixjdaL0OZcOzeBu66t1QvMgxAWz2aU5J+
DZG78Me4ykBQl4ndDp0/nNXW/BUmSnbjMu226Tzy6sZ7INNAXH5r2+3hZ35HYwZEaVmKmWiNDnKE
mmZenJRf9UMrQDlqshVEU1ENBs4Lu4UCcyuwH/g+amtL5oSE8t9/KMiMfkX0Lh4gj9e1LW3E1lxP
BIxC2LUHMn9Ug6hK8NpdproFNYjpQxN1ZyfQlrYwkKbEn4uqNlPW2vCi6HLv/MSW/TSsOAjEfF8Z
7Kh+9VwWseniITsxetA9vQiNz0zfDUxyWGSfiv8NJ1cflgUlfeZf67h1uUoQroiS6hcWYryvBINA
2Axe1oN0ybxV/TV94hW8o/uWzE9d6hXAbs9e47c7F9s7SgY2OvW4XSQoaB/9WhMOqiXFgp5BoDvi
QHscvfnhPdvtrZ24zbhZeBZz/rkS0uf9MKErC0q49C9TyP9Y7p03ZFhAoiR/dZLFAx4EO1kAxqQD
qxBinHcoDgVsX5aRh4js619EvwzvLfkDmOltWPwLXaBxOB0DNE7rn7D0FsbB0Ur7Y50YWlXXALU3
SgB+Z2MxLwqOhqwyziJVyIiCqVVnSFBlXaVYNEP8k3G0mogjHeRKeZ564to+BPFJy2C3THbAXXJ/
1cxBxVXqM21qetglG95w7AaGQSnNOma+kMz+Pg61t9eRQ3vRs1I6IGsdpV8K5tFuptvHZsAJOKhc
XgsCdnCyQ4cU/LRueqqAIgZDMhzjHtQVZKAeKhh/r+ywC0A+FR7W51jBfrGre7czbDRES8byDsT5
UwcVy5o4UTvjwO4lDrLr6pMTtHhxE9K7h04UMRZ0tjFbffzzw0dv/RZM7kdj2yQLZNKUvh3+wP1/
x1Vrign8TU7RQOPfpMxiv6sQa2iDPHfvfcSemAxuPFHJTjPId7qPj10UhDAF8QBGnd/sN4qBFhZv
X2DbPXk1TC70rSGamQ52gI+NbZv5MVTyXSs8EZz1cyFSYjMfncl+xPtBc8jzZqWfrPFU7rD7dbP/
qofu94wCXtR1+jKEGNMtW94fW222XtNIPcyIGFUR3k6UTB8h6XkZpNOzL7Mx7e7hBH3Ntvq711kg
w7P9vQ0Yuraw6fYGW821M9152xIvWzziij6yKKxbmFWdddlsbzKt/9J6+IJaeF+sv2Hdgy0eoq3K
vDbyDubqR/IhDVeqWGPqYPjKMnHAktTko4x05CsOXpeOonIn4wscLZu3drmLdI/zoupLmtJdhZkc
KDbGO6V5Vi36LUncczjGfJ9OVT4M4rxYENdacSwVvymaZCuV99Fq/S3tggSq84a5Z8Xqr8xZbisY
magkCT6BabGtGnPRdf2ALRuO+Wk6DLU6swFNcR+Fh7A3C7AyzJQjMyxjoc6BEjz7K9Aa2M8nH9d+
a+nJp67eMS2gsgfQfCNj3sYh+gIFhq2VM9T+QcN/beEaUXgRFcO+JmRbwAqCdOqFLnNj5+WtMJcZ
tNw0C3v02PKwiGDBDMGLU4rnrOVy72MOCaSw+xrtf25reufaQbeoMEN0NHnWYO8JCWVBmI+pgpk3
CPDQTDcs65l+mclgnnADsDwTvCIpgC5DymJQ8o5I1l3gKUL/PkBF3F6rMCrnPq5RYKGeIKV0XeAh
Z3OF/mLrIDUYVX+ajdPd4rab6OV7p0r4o80ReZ79BtftPKThyQ8guVHkFNCroLjS1JzbSRart7WZ
dIF8BKhEPtqtL8KkGc6IMHbQlOanHlj/DtA4tj/vNBp0T7G/voa4L37iAPM6E+Q4Aau+PXjoLgH5
Ohj2tKUemhjUwRkT1MoB9KNsjySyWaBgB4UYKJm2X0G00f2SKp27FVj8jC4Upb3xwV2vtZ8jF/nD
1Fbk0tOQvVUX514CHEAG9phCZzrR2L+SuoBgDe/esLZYJP+iEfCW/jFYDeH0PAUYulLYk1m1hbpo
R7hWU39JIvc9TNxysMi5zfW0HnVsPk3V3mjD6nKzGn3zDs1esgbXnsx2l3oSQUIZlHJtVA5UxCGk
MvzoH2Q/GN/c8ppkNB77XSdtzlNbNGwtw61dT5t+J5FedrPEhUbU4JkOdN6rZB6LSP8eke5BfKl9
i9Pt27gYAIApfvHmD3mPIQ5AY3Kc1+WACfp1IuG3bRvqfFNodLpp+phWtndieBIGeQ6UhLJagnce
zx+zMbDtfC9ztdcfDYW/NM91kfDkPQnbv5xs36GR81yo6dZ0y1NayRw7RbtDhKjKUzyQmedwEwzI
d5wxkFdo2nJ/QSNrhlM12I84iecrqAiWbxN0jzSZ84B0h67dohKHvCwgo0aR81HcZ7DD+Pe1TBsf
fSoyoilaiGwltqDY6bMe3QFaMveBTgqBMRSyvkY1nX3A2xLBub12KzDJ4C+MN2xTQgHUIh8uGDKP
RhKQ1HIPBMROyEX60kbssLCbN8DjohbpO/+LN/qFKlJDZ4bKOBuVDeuw5h4sw7LqOi8bGu+DIt20
I0n3xTja6yiVV56ao+kicmEQUw6xg/W/EZ45FGNISKzNE8PQ5JPrUgGznwYLSLClOWUUnQbFA9Sj
i01kkM0jRlUbY4HNHRHQSWkAJQvRwAkoEdrVrT9ogAS1t8B9AmOSA4P5FU3pTVo80pQ8VMYzpEWe
AbEEiAb0tEgMGuVurOm+eVRtpApVDigUGkS6oHtfgEBECpr7NrIHfPwM90ZkFbS7HCfs7JgXhtkc
tNBe7S+HDOtOe/1X1M4o8n9pQlTujwHPh4oThGeFV8qEW+j6aJ0e7XPrYVbyHJwMK8Up7Rl8sGaF
7kt+IcbiXdvRXVfM7wfw+m8wbmAsJeU0KcCJzTNfxhufYnSBft637oZwSvOiNvGyaklOUS+/zd7N
MXdP7NphAhJnrta2WHW1x8yQHPtOfC6AW45ODWU7qOuqNjymA/d34C2Ss9/Jar+S0cu6B9LjRR8q
5HqPdnPf66lEwPCywlNuRoy8fXxrADaWseJvM1UM+yo0mfg9Rips3zTYr5mo87ReaiTn3JMA2onN
qP+aQWhONZYj3YqhAlgZU3kQdTAXBDHFjLQGC12095bH8IIlomw8+SGb6EBUu0IIAu61ptvVLdGc
W+e+kn5f0XQ+1019WiCmP579OxG1eIEShPWXHrW7CGr3TSKHXcUg2Fj57jYxlumSyZCkeW3TS+QA
VzVpd5xnYDYwLUvOZ3tJ23HvyVbuEyTZAJomeToKfBE09bcaPPlK18KveJFC6of4ztvT2r2JzXqw
+miRam4uKyDAwPKo8IZ/ge2nvgr0nsT4rJN/Bt+jS0rlBJ1PlWKs0IFukGNd3x450Qf8DIZIOQ9Z
l0TQaR50sXGG7JoAxV6m6dWgW39gMeTUP2yBfrYvioOYhZn6cEtNJrAHZLOHoEQ05mJFFgdwRYje
NYgya6sfGvxPTjz6HaEXBmjcsb9J3EbvE+y1SCaFWdZ431jgA2Jbr54Vz61PoO4Mws+wDJ+cjTMX
tTKf08nfsaT+1jaKHqMe/U0X/VQihdwQ+N4uIMQAORLHFlnRUpoydFNX7AfEDMpFG4Z1Z03mYcZQ
/q6t5cmbxHOzMYHqKB9+JW5YSnGhEQcLbl3/01/i302E0LKEROpVpDnjPYGtjEN9oFDwMeQjkJJC
CHD+YQz7+QzyZK+Z/mWQVj+6ISprEvxTMH8hOXGf0OHtRpTW3EeDHXv2Z58U2/zw1odkBNbsgnJm
HthhhwY5gEaSre0rfDTk9B9eplmHr6HtAIMysCWRQXcStU05CdnnwfqVhhi6BLJRmQGVADdh/R73
gwbUNRgIeOpU2R6gSewfYhTtbkKyo4MIXo4xG3K5wWeUHdqzuBHVuUWniUg+EGDuFV0wYQJjUGAB
E0Z7vQQ7HDhQZ2zsgQ4GxN953bbbRlSGfjKIK43NDNuMqrxL8MsitFQheNPQ737it5Faoi/ZFIZZ
d/DZiITOumBaxG/LgkhckW1pejCNoQp/e7Xp8rE6aWw6eNa2vR89d1D7oC9ZUYChWHa95W92oH+5
Ms8AMHwnAcl783DbOE4PwK7gLQBMmTubBTOEGBBEIiUfYWtQrnz4OtPVH8Pv/YyHx8ePbdJegspe
Vi8cnhrPJxCg0YqpafgMujQqByaukJQTcFN2RU0H2eheA/R6OXB+nnmpuYewG/YVSUBeKPKKdN4f
GRF+JMhNYRYO92sIcR1iKtKHy5I+SRWdcURXekDi4bsHdAw4URrKm4IMkqdrYEpfcXWrA1i2TvHn
wKtjcvA0oi3DIzW6kZRmjEJVUePAnzRFqVE128dzh/vKlH5ZZmRFptn/mjFoQjziJ9AmfU5sBYCX
mJelSlN0T+qlI9O1cqs599U09igw66slxoO7D30EVu0JJdYcvMpDpgSc0BpM56bh3YlpDw5SHW4a
Cb2J1RhY2xhnkMg/rUrEMWabe0yU6hDFwAv0NN8x9QzAAhadIzUvfhi1TNm2EPdEEU6/qSn6QWCL
6+aCZ7k5pmr4BS6wPq6xu8QV857hYXz11CFS8/hujud8jUN27lTvX0fB6t0MZbuCsXKYEGg3bgE0
GfdAswbIOBzAbQkFBISikms5b54+TV03hiA56+YAJJ7t4GKseaBMd4seL/++mgO/Pg1zdf3f3w8e
afcI4jcHecWUNX4zFBGfDQR/bgG+BIBw7sSBJFK+248zAcs/hfUeevKIowBYdWymge8NQ/cACh0R
VRwJUbRBaJ8BFKaIvuLnkDyC46Lkz5HFYYmWPyg9iKQZ4jYpUoqiOvgTem6XuiNOSCiwntsvUP/Y
6wDAKU/T17XdwMtHj/l7TOLXULMfgxCP/ifc3qMGhoEfKHEjut/eNXa3RbTTXSwJfQvT/T+UD/am
eIlwLMe//6RLg/SyrGyCLouj5nGmwT7sY31KYlCIwaCjt//3LcrezTPJ+2DD+aUdjlEd6Hv8eAHQ
0R0B+3z5ACWi1ZJb5afdOVqX/Vw7YGoBO1uP1jfbTsltxkmEt8FVOw0K81xpRo4q9F9btUU04216
WrgGi78lzZVNJBcmiM/BVsVnrHhcWId9VzRJcv7fi5tVep5lCqgrEVuJzAQ0ypRMR4TyyF0rS29B
Qg/MtGGu22E5CKqbtx7pdlW56O4Wv3nDgSo3opboiaUNv9Fwfjcrbjz1bXAYJs/dY5zE8qKrD7Vu
7j6ucZOT1o27NZTJ1Qs7RHoR5hjn9N7HbdWj069+B1i9KWnaE8HxMke1qThLTNrsNppMJY3T6hA/
UKYE3Eg5oTs5yEaZ771EIUyH9gMBs1M3s3ivEPQoWi6C7wJh8azTLXYpxEyzlQUMfN0I70qML02U
/vp3hgYAvUfM902oDkFVHFKQIEgM6X9lQC5VGOuD4YE82In4l38vEx6i/37179sAFkAmRH8IIIYd
vIUxoFAgkVk7v7GV19eUwe2KgT4Ulowx8D1f7RCN8AHT0OU9NIMAE23NkZKp5La35zaKzfV/L0mF
h1qbx+fVxyCNAjAi//dSP/DUhfnXAdzwUf+LyIOMHTEa4TQDSiKeI0i1YhRAxLJZpukCZqm0QEtu
StjHx+3PtIblmPkdgkQ4elsUQKMafqHteEAkvT6QyMQnb+RBWv77chY6b5GnzUeGAyOCpVMrNkEU
iBjHsYz9+LI2wO90v7an5XFOi0erL5wi1O9xQGpwTpctOEvvM+xxckLJ5qV6Q2H3Mqzl6QUDGzgW
+TgsCEhVf4nX81ppXfgexFnfhX7exVo9JRG0sw2eQ4Bq889JMGI6tUgr7/ymvwCst39wFOs1aQl9
6fztswvXPoek499T7G/A09OydZu3D+NbgvzQOz6cRSTDLZcYWm4ryUegrI/MaoO4hGfBHRsop6lm
P93CxTlGbBzmwgqrsAp3sxbrcUaEAG0DxxjT9t0jxXLEUT/A7VxAnvpep4ewRSfeItaXJ7oFf/e4
Dv9eah8IjjVuNxIf7ccjLDyH9AqiPjySRwa8rqDRCoF4XhBsY94gr7JT0/f/bhYN0gObUyjwsnmH
AwOd4HEKjAFRUPhbP+f/7ry/jTabpaC4hREAf0SJzBne1TAewiF4V0gmwfyK2mcYjaTUWJLoiKgp
lIuQEVf6Kj3Jy9Rxd/aRu8mXh+I6wp4FasLOYH2rcxAi9bpJ7QoZ+ogIK3sHQM4BmcX1HcTc0bka
BZxt7bXjXpAzLxFnD1TFYhOR1cO+pzc6BMPLf1+Wrn8SSQd8WC9AAMzzAg3kWQ6bDz1bsP24bd9p
T6PDFFd6H6L1g1KWPLdjAqTXtwuI4a2/bIvssJO5o+yj5h03ip/q0OM7ZALaQ2OC0xJF/ntB2ik+
18JsWdpV8uK6wQBXJN9Vv0AgpNEC34m+DrSe3/pkkAXd0FdOJPoIxICsIEoq0fG8x5EC3bcghm0E
Z0FMnn1PFOTeZW7BvDTtZ+QiWoxj3xzjSb6LaMMREGv4bQgWcWvwENU47+Vra8izhFx7rAO4O6la
1AdBj1V666h3wOTyetuac7SlDQbRFLFenLAD0hzfpiY1h22ZDsRFeYfDVo7/oezMlttmtiz9Qp3V
SAwJoKOiLzgTHDVYsnyD8CBjnmc8fX+gq89//jpR1dE3CFOWLJokMneuvda3h5kzEHZ3Vu2CjEyX
94SoJn2T2LZ1LyoTTXhoasTbqt53OMGvKSbPKyESnkun/QJhNW+JIWB04YiwoWWeneuwxJdkN/rq
gWNKUie4I+uRKEXo2s/WZL3W0ajWjkNsK5uy5FyJzN3XkU2plI0nEwDXltuRplbcTtfEeSO8OFxy
zRLrdMAmmiVCnrkLGzd8a7VCXChE+1dDdByqy6d+cvQtghG1iQotQj3TkBzGrpHrx8depnNHc639
bonWejHjX0NH8WshTJeYLqD7kJXTMUKyToTE5LKYg24RX6oF8EAOVT/9WXwS8AvdgitCOHxFdEVK
9IcGN05Y3EyJ67wwtBUOsOmbwvKhG266rZejxNjBiZop7Tw+mqnPt3SSfsxwDLNEu+ei/SVTbFll
YMhzHRUaFWNtvehVcglJXmPMAttgEl21K4u0hzsmHtiA/D7HYboVOGxw+hM0sGT72y4NvFj8Ly+T
lmeXDmLEoc6M514ndtTUOXmhovdP4WAcI5U+YsgIeT0wE+Vo0GEKizI+dwnRqmg7RET/CzwmKyJk
+ubxxvpO/2xoAzn4KptPvpqMPeHJjCrNNrYs2D4BIpcjcNiJc2hM+bI4IINqzXQeTSqwWPlYJpry
Z6OzyQccAh4rVMdauKMC/q3LyN2EsQOuZLbJGrSOf5RhLtYkjmaK4oEAxNQQxA6jjwDCxUsRIGBT
/NlHm/PJWusNCfOBi8jipSXMCh0/95iSbk7jcuBi6ROukZIUl9ZGpqnmjSkKeQlVbQwBV0gkwcfi
P4VzsrYa7gMnxWoRuJ08PS6jPnH+drMcEcalTE5kRJ++FtY+NIeveDgIh9Uha4hrQUcKW7zMji69
kFbidlLjfB6Wy9g6jdcidVo+dAbO0fbkxYuklxjxVaHdKUFNFNAZurHRN6tRU7VXxtnXFEbZhXRJ
7uV4fVYNzH5u0jBDq6t6NlkcFBZpv33aNPN1KpYyegjuwH7cfRFI88/Zp4EA9yUHfrGEGt+AG1iX
XqrmKZ8PtaL6eyw5Y9h4VtdW21ymN3/y26NlDAiDYT1etSHGT8xStG9bx9kLfK/aalGPkcNoxfhZ
sukSOR26oDxX+AGesYCLdcl37QMDH3qd52qfV2qVMigKI3zcnt1RDZzF0peMhWdDoGl4o6Cpdmk9
h6hTCpZOP50Ju4h96TfWjgCI/dw7LBBzspzprYjDpgo3SunRXk/VpvX7g1n34XPuUz80pIuL2F7P
VVSfm9oMd8ZCv/jzzMdo+DYuKyD23fts6dSYEwcc0BEhoJ2lxBPYg6uYkFtel+NGW24ZSZDjkC4P
jbQP95OIqjVWE//EHyo868mmrvIY7AWuZmk1HRVfAbus8fFutoiCkaZj0wjmvSoxfZN8Ts60PeNj
UOXvhYlQOYaO4cWZis/8ixx/q9K8anbqb+y0HQkDZW8OSbkDacGUoz8YHGfCOV/6c3CJIXi5Kj33
w8cwd/bNKtAvNJTKgKDe7XHP2XopN7Hd2hd/MHMv1PQvdax7gxi19wFD1a7tzBdCtPXNRKnWlQLz
RVW64qmNd5Vm6aaqisXFS1Ykw4Ess+BbNk8wnNx0PjhaxZ3KDYsgGI/nx5+a8DyqH0sWaFZBdCP1
pe6SsvSuElx9VX4aU19i8/m/X8YeB5gJ7Fo6ZhzjR2sbJ3XmdWmfrAbDKjaTJvZapIyrammMcVIw
DnHvGnfZVLuJw9kFFW3fVHF5jhdmHhEE/2TX3cG0a0oe2BabvK8T8HpBchF4BFnONrMxqVet6J0T
oR+1jtCxP6be3rDXbTM3V08OqvS+awkL1Kos6VdG/nmyuuqkz3V/d+IiOzK5AfRaH/T3x6WSxiXQ
sk8tnZ/MzKbnTXHpyvGe+rN/6qcGDpWF08adylOk2lMRW/mpjjv3yVLD7rEZDHNVbf58VrvC/Arb
7KYLPg6yTZLXyrJ5MwLd2eAFNvfwP5Oj4VrWZgQAha95gk5Ud2unHKyT3qWQdUbu6pns06koJS1z
t6H4g56HXVLPn+NiFh+on/QsLBXsVT7Haz8jTFXV8ZKkqoPr46IMGVzbwJy8OqmPNF21TVHW0F3i
Ae5nZIyYNfRYPHHnUUsk/rMrsejJDq9vYc8VDUMy03El540IXLEVfZQ8G+ZrCjAOh7diP4QW1NIl
3euFg5hSVgkldGLKUydp+cSSvbpGdJrisPB34STUzmbRXoXLZ5oMLOAGEBhbRdlRB3XjzdGYnsfl
orr0g0VhZMuJklNpF9XOLWfC3fgwXieqhs7qaJGOTrMrh849ELt5Uo30T53OCdDEeu01ZE9X0fKb
jMWEV9nVtxzQ3MkyuvAlIm2+rvQsPPR9D8gG89QeyxDOXM0mx47UtLNBAGF9NdL7oMxrH6TW1grd
aVf7TXp3pbo+QFBJP3a7qNemU9Rh2ioi0963CT0BlTYw1ur8reqqIThaVungq+iLddamxQmTWLDp
3XlYC85Oq7Jr+12JcpoXenbNMqt/IvZU7hc0DNYh/eJH1hMST/NizGgZUZx+UvoOHwnZpEGkKUA8
l50VmpKQE2cvPa08Obi/48moz21Y2SQu6FvR352PuY/TLKtluJGTU93NRrP3GvlMr1YhsIspMFDe
xVrEeXbLfcvZiFgH2FU7zurx1DsEbWTKNNw8HhKwYUXLQ3TeFmsFBqRkY+UcDDtFrInndCFzjNyu
u5tisMxTIu2C/LSBFVYJvNO+ATfV9o0ryy7ohwrYYp8Rs41H0dz7FqKYEZD0KFv3zTApK1pOexs5
O7gTFkf92tBrdaZcU2fL8KPjGGYvqioOie9G9zmXwasxhGxATSz2MsUyWMi5PmlhW+3C0KIf76hN
p+nRV1ykgCkwaF6nUXyPVSO2mWXl98EO948FVYCdTKQaECCeyiDQTsqek7MI1QWr+6KnLv/LiNCJ
xZ6yERJjyNwZzeuDrlSlx8EdzSukJPOMFwzOhG0GF1OP6O27dItxpbbVdDdVYtwS58O3BNVLPaxt
XahDGnVXKTMUq5bfQYCQpgunFyQVw/Cm5lRmsQIdqXWELJ60rqcLuqhanFpWKCbiKrv2xS39hAXT
+tqoaT5aIalj/sWeRvmRc62/+XPQ0vN6PSMUkH5xg33tpItn082Gg6RveRp1h02NdRoxGVyjMX+b
ZrAaDwxUp7v30tCCU+ZboadSSvWgUUc9SD+rrt8EVoxPGoRss7XSpKdhW7g33Y/iixtpADg4+tZ6
D5jBnA+NiysHY3yxGTi6eA9uG2N2Pqq5plNIGnvbVE57hjj6FhKAvMbLRTXqNpp17lXwRIxg2Bt2
at24AQYQQ4uQSY4v86pGITlW6lejF+AWkiF8mX50xDl2ac53Cq2bT1J1W7tnjynhcE6tFG+VgUYG
8ymgDyrf/DYL7kCSove1gd58qmo93emYDnZZDDrrEUXOpzy8dKxraf7dhu7RSryV60ZGzu2vh1ll
9p4JmukP+SzRendf0sYlyZP6+1Ct864tv0gd760lxLTtgLTwhprN2tRaZ6+7bL5Ngi25WAqKPqkC
UAQxqdeo/KIFsyfCGFdY+rI4Vq8E/KP745JMFAQqKY0TmWTxBXPQKtPuorXDHwBbacEGzaeekE3s
RWIdZDEis5n7cAjQj2BcQREg9rfxc7KZSrjVthC9z/tSIrjPU9d7/mc1FL1XV237lQ4196rz1W4I
npapn724TnlWWsg5vM7nnZ+4Js7vqj5YWl8/pflmtOVyTpm0j0IzeL/c6NnJaPLbTf+aJP0hnwUw
uwpLgBNajdc5VcC+Y00Xjl3BLjDBw/mq8z1M4YRxbKiGhqi/1kHXH338VbeIw/E6TV3oaaM5n5LI
/41ShWfcdSGtsWiyGOM/k33o4B3q8qsYPWvQKrAsgJaFSOkNUQ2LlTD1sylgemRSfc/tan62IuMK
ZtW8SZz9Eirun0cpAVlDpsVOg07wdc6fkVDtj9zSEFPHdNgZY2N/dGhDsCetL+hpxFTNdzB4/baY
bOMli6EaCtrnJygGYGDpeXZR+mGIqTrWhHg2Oet7DuXnRZCD2jz+FMU0Ch9/GpD8yOcOW7PFphxb
kf70uJiMwzITGxfT8qVudNLr0petlUOTsmpPFIvZc5vN2j1ix+7iBqApOzjVcj0BHOg1fGLLZXYB
DKBFt2tqiqdBZdrOTOj/w7ErsOgQyXfwDJyxGNmr2ATRoIbQPWbhLEnScCJoB4P+rxguhTOe5Yyh
09Qph8buyOE0PplLNVENHHvcOnlVEI8+YJC8kzMWFAMgKiKZtpdkovoe6M8fUrDTO6vCwW5ASSEK
YX9WRGzuPaV0GfxCeoyeHhfatuYhXJ6QnRvuXfs92kQ+IxH0T5ZBJjFEsX/CtczpcqnKkhG+SiHH
VRzE2c8ELywae5PcKsIEG861P4dCla+96La45YBPp74LPUypHdnGu4XzzE77DlNzsZk193Nssvxs
2EH5vjE7iikMq86zankRyxGkQ7HcJEVSPXG8Cn70PfVYDQcKf0Kzt60y+1LFdO5xHEhs1BGmQnAV
2txux1EQWmiYS4bOaEKAmS0+pwH4gnbC/pH24AZ7nINbyKvWeSzxnyd29TUh3bY2ws8aN/OppkKw
mvop18j/Purgvmiu0JA5AIjONTFvlYqNkgOX5nwntoxt18Z1ivbmb/tRi0/V6Ma46W2MxgOrdF9m
J2qOEy2hHYxY9xguapmcw+Lw2DiaCIuLT+W9TUXh9ekwfTW1vF03mUu7g+IiEZCam1mb2Pvx6c3M
feKt9y2PCJbO7//UKkAhw+jWrxZuScgm2UmXmYDFvVVVMKxSDT/ANBXy1SactI3bRu4eD3s9h6FW
yxcwXPAQHbrpVjg6P6qyv0VGX7wNTVnvG+Fgw67b+DV0pu9GI61rk1jZivyZec0m0k05nppDMWPZ
23TFmG6TSbvQCyYZsuiiVdE0TwtIhnMjXxNW0DyNuko92ESAySKbbwlacegz3s5MdGfdHSfAgmih
Wdpa37V4+kF9Wj23uJrdubmx3JUHAJ4ZVuKyuTU2C4yYo3Kf6WjjCFEklhfIuNlwIAOGTApxQnke
ZuctFsalm1X2s4GaFZj6DiSQ9kzdLp8xU2Dz13Bemy4dBRvGwFNdLDbIyk2+y6Lb9xVFo2bQfXDq
ZD73pk3oaHlZM3s89Q6QIQMLHXbYTt+VRvWDWAjJwCI4svQ4XkibdxPMdv+iodvUhHjfaeJiYJFE
5IMm1k9ILNl2Jo17H8tPhxbYGk7I8E4RAJvatitz74y8wVFRdLtOL6ILgKPo4vgFndK/Hhtd/FIj
WhweX/rr648/FWFLT0WAVXIzf9gBs7FIN2nz9a+L3QDatpX/KxZBe3h8PVT9SJNAfmp6m4jDhAh9
GnEvnybV6Ee/M+UzDNL+S/e91nEIkiAgqVm3051Xmm6do6UrVrX65ucgk9zWjb724JE2QWgmR7nw
8uu2ORD6OmgjpQVEFOvZ9/0Lm8P0tacRSp0hgY8V7ksRY+XRjV+FQa4i0Drzix6zwUdDc1AS9Nfj
vIol3zx2o70r6Ntyu+Gaa1wkw4coUWlwPyYyMc+VIdqnxN/LN/jU3c9ykv1aj1ETpCrSE1YKPg4K
LmSPVve4DNoIZwODLS/4F2SBo1t07sVeLqLXSm0zNvpvPpcm2H290DZ//oaE9L4ZNILg//hucF8z
uICZMqRvyvtoz78QPPTj49HjUoGMPrAdluw0hSyJQ+HlqtV4UrIuNqZB6rIn+Yt9oDY8ZPOnJvHN
2+NLj0tahJKbH9zOf/oL22+/SFXd6hL0ttOG4UXMRgBxJX135qrzeq03t7y6M4WW/nuIp+qD9BLq
/xyoY2Vl2ce0SZf+ZWEqebTr8k6xijJs6+ZzY/ScvmdpvuGY4RMmtPJLZOfPc+3siq6cvg3KbbZE
tWlsw+s7wqbbTSR6X+ahYI/2J2P3qK7j/IRLel1EgeG1aYXfsU3FKp1qX5IUZUlHq/plOiEnMD1v
D8GETQKO3G84Vkvwri6g2xj1u6ZpRxEAz2pk8QKRpVkbJY9AjtL0BtREC30mMraKa/OexMG60ozf
o3pH+udoqtvxPm1JAVJfYk02YwPDfB97zIJa/mO1Zy/pY1paLj7CdFlT8ajayAh1+MGxQiOSbyEH
m52NK8DACeJvMnhoBEHneifiHwad4IMROYDu6IxjWtmENiRVFZM+dyk3HTxzNLcJdJTAFEGzFCfN
aO7+0GJpasJyXUx4q1tukGLwF2IglmBLGKupcscVTWRjjVsygbOwxNNQ6bC9t0/Kr2iGLz+Yg/xE
oki2rnB+5ov6aXaY8mnxrztZw+3gYLitGmq2MOSMPAS/RvRvizpzTT6YLg2Q4rrPqyuJK5jGyHu+
e5sMEQPEdJyjppJjZIIsoQFaeqll7B2YKmunrkCUjGc0zP6WEV4rYrNaVeXcEky1dXyEWbidLY7W
HXY0VzYAMQm8qJgCip3se+Aj2wTosVghluinOX342N9WuSbLy1RiVQ7Mtj+0xJHTgVgoAqQ3Nmb2
NLcsFxH93NJEClsi8K4ZH3s/Ozddfq6CZli31Omr2TCgYETskehvm6n7rH0mjlBTA9gtgnsnDPes
MWCkdDqAKj2n/KgkqU01g2KpjauoI8Yb2tjOu+IYS21fjAw+MZ1G7ApLA+sTjRULPqEuCxr9us2q
b5oGQCLtK0AveulvfbPkO5A2hbxGdlKuwwAPq8IlPSrD/Ca0fu27Tbxu5hh4sGyOGU6OQxGR0OyN
e0jv9osTKnIXU4fWhnXdsDEtWq1/xyuM+L0QRWdfLNYrdjQOQTstGdxj1es3NJh0TzNyJUDyH/0i
io59JTY1Z5qNw5wBgl7g1+YUCMjkOx9hna1b02i3w2zah6jchOGnT2782YdwOXRldJw7WAGmw3+5
JR7o5S0ZhSCWq3SxfZOVsVriU0BoN31uJ+cBImMdtMilhI6qqQP3Etgj4Fbaz9OqLsYa90TyDN2A
zlXW/wJj9w0IxwRC0Wh3ZTXexpKQHAHRdOFYSpxZm8kePxwzhIyY2M7icvYcK/mCYc/cQjxjLeop
XAfrk0PUVtetXwpPxMZVMyXNuDPnRO6MvmmXJmmyURyCV3pXmkTJsp1m9L7nV5gmU4BxdPrALYIg
pNU3U8QZ2ZdE0DrOjeCDhCpSY/HJPBZzZw96dzPwkdomtMS5bD9JnFtvJQtl4Rr7efbf44ywaD3R
qLQIYnpjpH8Imxhdoax7EMmM0BwBbBGan5Ft80qH4puLULrLx+5gh/1TCVWYsjjdJTU5C0/abnJz
OSGVs3uWHPu/GWG7j9vY3krWXlBRfN7M6rNx+k8/oQvJzJBu3QfMxCinag9a4Hto5z9GK11AIAsY
Cer6OsTNdSmWW8HRDLm14MlieunrIzDg95ltuWfIxLazX0v0g5sRQ+APdFALUOx3eliY5yjyMU7X
IwAVJtawAbBU6SVkGwPeV4VPW00kIrQ+TVdNwcyIwWSSQb9uVPmD0TDXyFDlHbI6mnEM4AhVA1Bk
nfxqFrCPoo+IiiurjaxtLNjWsdVE53WDuk25eS4lNnh6RHdHh1NuunN0bHUVLfbuJa9MyQEUFKdB
f+mYTbVKYqzfWp89M0GHzLtffusrfBhTRQjUn/tqE+r6dq5z04N+iOk5PuWgxxc3z3W087vbtdG2
VMEpqeRvgfSzzYfykAyp8OrJ8T3FrYeoM88bAvwDyk5N2VEMGL873MiA138L4I+gv9xT1ToRnnTt
nU/SexXBLcQ7t3MUHBSzkTa32pCDZ+UVa2S9KXRcfGaBI01Y8ES67BfMNViF0TqvAsLUUge3+9aU
AGXTrHtJKuF6rX+rapLW5ETKNa5SXEgWHQw3ATk4DvYtrSDSTMGAB451Z2fcRcPegcYUPNdMbEMG
5xwqHf1oNCI9EjIkxR/WZy3N3SsDn6Kt7zCswXzuAiZAQFa/zDr3mqyn+CJG8XtM21tJ+mxfaoyP
mAb5u8zzd5QXfFF+8rvs+i95PX+tZ/1qhGTZieiUJvZnKsKFdGrAvXE5ZCeQjOvqY2xB03Ta8LWa
lO3JhmzawNcJ1sK1TakYZ8m9ExaT9+TOBY34VssPmc39YbcHOuxbe4jkiVvrBaAPp4y04ZA1ESiA
EId5fh9PYvBiLGFOnKsj+Omzsoerwv3v4VOAC+5HXuaOTKgISJq0osq9Loq6XZbzWUpIo44T5wy/
yq7JoHYEGX7NgXZv+/Img0K/OE3iVXVwUFEu353FHoJNJ8UuHX1z3YgnFYlNzN+9DH6QI1qxrOOZ
05FwV4WI4t1o+NpVn75McsJcGp4tW8OcWLAG6wYRJd3ELwI/XWjP5PDIrpOGPoxR/sOF4xOLzt5a
bbbWNB21WS/avaNTeVRi0Nb+FOAva61tR7r5Ypac33NwUKrWsYtgGemL7BOJsL/2Ld5WkxkKCFhr
d4njY7LcwGd9mhXjL2Y7fuoJgfnjeW5/5CVDJDJl7ppM25dp8M3Xyl+5NeJmAouA9A4XQsbXXDOT
Aw2FVSL2QnQIvCJItzr5iz2dlqde6G9Q6mKn+KHH5bdo7H+Wo4WzhkjODrF2wMw8XYYaRKydlr9J
5P2OjfyJNBRJBHoCB2ekIuxbl/a+G5WeHOvSo2aihXypyL+sShfCj1EzXwAjorVz6FW8lqP+LqEL
E+XO6w3qcuoD3s6TwifyPD9jriVBneSHJAJMGvbOU5xiinYLFyQTMIqt7gyYwCwcZJbZrdtyPGY9
6qwtmQ/jUwg+1ya9A6nBsxw3SUysnNbVUyTBIXTIp2vLCk5t3ZjHQfR71dhrVTvzuc4S3FW1q25W
iXo730JMsr/6QTwRAN8OjKP50rJy1QuAUlevfKyba4XNfk6h/Kre2Q2/20C2W90E6tDiIilwCre9
Wx5LnbCKOYbnuCm4VMHeJh47k9e6uBRXqzbpmW9Rql1tZQAahfbdCUp5KzNfu4Hvbh0RHFwYkp7M
kx1uKkqfaX4LZwijtZl8I/IjXkzZtMcAs8tq9NV7S9tuk/jyGQFBYUaz0gNOE+swNQ44BUbi2Nwl
Bxq10I1LyCS+MQ63jFRrlrWGx3H5f4QDjSEzWRAqbb4DazkcK7KoccBUn0lDBYMxFxFqFwgi1oBR
nTExWVBeifoZr6ooT70NDWs0Nrh7dAM77yhvYx7Ghzyyj5yld0Xq0lyhlXkIEqYoFPOzSnwO8iaa
48Rk7P9u1JtUTMcqHhMPl1GG6EOOoStISgyL1i3Id8vf/9N8MoxXNvg9Atr1zKQZpwOcEyamvXWY
qEP3C1+JzY6IaTDItw0vNe5mHAJ557zok/UjaNaOHhk0zXCeJNF4/e+fnf4vs70cw9L4BdIgDqlo
wf792YGK4ewztTy7gH0jiUdo/UHqP3XWjnAhL2VjRzsr07ZZYk7P0mhxNkTvlgwvbDti15RQ9VDf
zkQHJGgWVpJcR1nOxIHxH9r7TI6HLHL5/xhKZsplQN7fXlXX0ZSj27YyNM1GRvv7864bBfon7UDv
PRomcGiTK3lv/GfupM74tLJnFqfvREnzw0yF9ccTAy8HPpgwmRxEeo7GtTWgw9XTTky18gbHbbx6
7Le4kZJXU09eA3fKdgG+YZpW3Y5VvMPvmGnPRBy1545gl2hg0M2EtZliARlBqxwgjelbr1n9ucvj
gSxxo8N+sMKN1YIEJawEDNJknEFRgBfwneiM4Ts7BcU8bipSFBRKxrbzq+LedrJ54QUwAXcxAUKU
gL6auKQXLlEoUy2PThHcwzX+OYvo5BCxZI8wado4YlWE1nZowHLBkCP7VJWOw7trQWWriKFz1mpP
fQ6ZKInk0uCFu1m43RYEG2uDnrheQCAQ4ixIW/4NnZyTLvZxYTSXWRXh3gynYB2mZrvDT195Vilg
8C+Xx0Mw6m8xPsbdX19KwzzcoZ29wWqgL9YmyGhsEsyjWn7q8fOPH7VDxRwD5saY/hze1HKpciLA
ut6d57okglFwNJVgujfOlNPepM3EGqD/rIbGuWP4X1WLmFgHg/OCOsRwDwnsXOf0k/TtBCSdS9rA
negsnPkE2K4P6auUxnSUPVaSACFjO4o8pQTvGEUS6agKBdncx0VJ9QU/srknKxVvSfMUkFYq++A2
4mcT9xk5ZEgfDL0svMdDM4luE+0Yp9FGb86y5661qgNaLTqquM4tc7FmQ7/0LlZQCGJfJbXgcQoN
iO2yjJloAGZ/bCb1pNcl1g2HSQ9gJ/zz45JXKZAKuwFraobinGkFNbHWMjmGOuupHkrjSwRQ0RXx
/DLnuY6hcNY3AbWUDAP7W+DqA7ktEChGwIwefaTV1FbDWkVMrklRvOlx4vCfeC/c2bzr5SVh9Pat
1Qvz3kxXOzHFzupa13NGDAVD3QKuNdTIkdoyPKbRQHkv6+l8H/lUnsko17icrQB+QFO3O1ogfrea
7cg8t5zLxNIsJeqVeg8fJpstCsx8GkWQXxkoVtE+rD+BjjLL1M5aMhnlWq8G6Y2GS5ZUn8Qzaglt
UdTQNRJljFDNOIW8kuM6We6Tdrk78q0bqPTAJL/ivS/zZBXQ3jLqrHw2wQrCyZgZpbCABOgouWeL
AMR2YDlnolYFGZ8ZY4B1ta+OBHxh9jrxLDjW9zQgLVDkhb0J1XKGiVJofY2NkW3OmrVtj7WnE7dd
MXmhyRrosrVDkDrGX0E7NvImJ/jVsEPgTpnO82zi5IVVr+sVgzJUcWyduD7qbklpjvp1EFPUXCO/
IUta4CTzK5eOyfK1mPWG+WVET+rG4ahCCY0D1Kkq3ldhnGzhXhk0l/Bsy/CMh+KnbyUjzewLRYN5
9k0L+2qaf9CHt062PwTQjmoCgUmTbWuTSOTE2dNfJsIapcnxRMubbcQUrv2Y5RgwhPzETTF9DRdc
ultkJmzBgQYOjODGGoka4wbPsFLh83Tc8DepXf1A37I8ZlAkNwPLzbqZBEzPQSvvsTEHByKzJzt1
m5sR1RbFapl86UJuEdF6hZmlZ8yF8a5vHO0qbGQOp3ZTz7Bx8ZrFcDFIgRNJNRjqUsSQbSYvceL4
o1sAzlPS2YwxkKga+B2Io+Pl0P3uxyMHxMDXeRWLd8YNjDCqPGfCFAQ/1urecPueENzcg5uN9j7S
2t992GdPUTpW11xq9qo1jO6Kg9HcTq0Rna0hmQ693n8UPcpHPxAWHu1xkxHMnHzVvDf518jEshsY
nDHqIS2oTyBgpv21tbqluyKKPXGN/uYo1/NDeYkYoXLzfVMcp9ypGSgSrjTfoHaAmnWllqIjN3Pq
kEMuyL/V/S4ruuUFXVqVBsE0wTAF9H/1q4QtdI4HqFFtEAxevVxMFLR11+vWFpoJO6hdyQPNtux1
hs59sDlwMBuIUtHwQTOlOowh0JjHiPkYG4Fc8EP0BxA7+Qmtptpnlj+vgwm3Eho/Tussu5i8Cu/Z
4AM09f3Ro1Gr/5n4+z9/jv+L2dj/MVD3zwDpn0U51RHC4X96+L+v3/v2s/r35Wf+8T2P6dp/Pdp/
Ftfv2Wfz337T5WX3+p+/4W//KL/4P57YMnL7bw/+Zfj3fzHe+/mz6dL2v/jLv83+/v4ri4hVwtmN
frb/PPvbdEzmsP6jEv2X6d+r+rP9zoyvf/2ZPxPAhfw3TeoYdlzdMW3T1BWjov8aAW4yf9t1EJyU
rhB//zEC3HT+zdUMCi8cmjrLn844XiyAjxHg9r/ptmObtmU5lgsb/P9nArjt/q3As5anxARwR4IO
4B/kd/29wCvNRNeDJdIdDUxTiMbsPHSEWecI+aBg1BUYl8o4ZmI7MWB2XVOYElA+aIbxZvX6vo3I
yve0xtF0j3livZQ9+tHoY4mkgwIzMk64P+LuROhhcPJD973HDFBtbDv/iOAWku187es5wouGZQOY
6QDzSkcLcOstNm7CUWzMekYUrjn4VflVj5iGZnVn4TAnuR0XwwcnLWva1I1xyJEKqjTa2x0ReYJr
t3cCe/WmNSQzgaMS4171Jq3JA6a1EWo89CCPKu1HlWBDtesR2oH1YeAhICub9dl2SiGO2YKzqPzu
z+o7yiTPG77rWGCJSEkcwtA8uU5bHf7pA/R/KDuPHcmRbdl+EQGSTqeYhtYiRWRkToiU1Frz699i
3QfcU9UHXbiDBhpV6I4ICnffe5st+/8v2W+p7FPQ7/8euv/nntg8LrptScc21T/via/VcuzxcXWV
8hwhxAm1btcRC9W23bFP61d6nw/M9u5xUv+tjPr9wP8/n+0YtmlbtkE5YE9//x9lVKvhh6gQD+EK
JoSlK8UhrjeiE3fVsAmpMrZl/W4Ca6oy41i+R2V6UWLrWU3kXy7Cf0ump/nmaI6kZKKN/vv3kJWl
xGyhI80BK980Ff52lPM1WBtDmf379db/62/m+Xc0w4J9Jf74LCfXy8wj0RNdvYECxb+0nXijiXtq
U3s2AXRtRb34KnF9cNzD+BoW5VJA7ZJZvSuBdQyluEo5qXELa6s07HURuUxmdjI959DJ8dWDefrv
31n7L88IC4SmSU3XgB//+vv/vE+mJtlFdK6PYk6GCe3sYfZEZ5LPGmHuHbRhInYZDyDiBC79l0//
vZydnhIqWVsTCKNAEai/yt3/+HT68YneqSP7eMCBE9cPyeXpPS6CpZIJRgjBVh+1E0SR+yDYF7Uy
0nFk1H+7CP9cvPgaji2FpdkOd276+//4GhroKSKbeU1FQjKV0jMSAyih+ctU0XEyIc8J3f5RteUS
sRdO0PEaZQQl4sB1YaIaSbvyEvVs1P0u76E4Mbhb/uVC/fPRgjGC2d1xKFoY//7xOqEy6dyxmsJn
QlaZwmmqdd/RWLfOqPO9IDxAjfxWE7c9wkavQhYUIjr1DZ30Zo4CPfnb6z31GX5fWiRYLZ7zaVMR
mvXHo951KRUc7UzyCCxs+amtUGqOa6Td9dGA829aOWyogGFM2vvMwYy73efeznSIQ8prwD21T5iA
hf8FSHUV/t8vl6nyztNu0AxdE+KPdkPY1SZhmk5HdZ3bN2qWu6FlXxnUoJiG8pJ2Ntm5w0kYZXMG
oRNqKaoEjbgd2O/zROn/9pr92v5+u15y0txD7dUcg52Yzfa3J8zVRlEU5Th9oRhz/Uj73ynZ9AbV
UQ5h/4nS/GYOI8ZbLcQdW/cAimEJqmMnTrBD1m2YrANZsmpacu0YJVhi68VUc6qoQtvXErskAMR8
kRMY95eXVP/H2yENoZPFQ+dGTi2nP7YROwla7DBVizbRfhz7uCe32gMfUUWwTKuOIXjBzKNFVoBQ
CMmlnp4kkj8yjxAdGfpH4liozeKTSpYUXcOWOoNiuTEQP7vEmXVeio8wYe4+GgGhc2PSPEdevf91
YPAcL9u5DLTo2/2tl8bR5/dnWBqGkBpHH8GiLcw/emmyZUWCLtnMIltsNAjXpGHhzNSaOSTse9FE
G9JjwJzjl2xDRvgSwc6cdIGFVMAY+/G+pUc51NExI+2C6sNhOtZ9DdwtE/494i/BoF08uZb2SQP2
AU+byyAXTown3L/coz+6liyk0pCsDJzimJuxA/3xfMVDQ+fUDxpU7mSJKCkKCxsWsyZLTF3sSAzg
Lsye8406zXNcvynIuhwIkiFYVvc16Bd9UW69zGWm11n6X5aL//IESaTj9rRe6NNW8/vTH6PYq73C
wneqwfoxaOstINtgy8rLAz4ne2GphNaFHSpbt9T/cm2k9c/7LG1N0vTSp11O/LG6p3UeNMKO6D1O
wJ/cJ8ylS5nQlIF/qTmJgD9hCKYbnOYiM173dvRt0KzZa2H2aLi6vy9a7aY3R4gM3SasOzA3o6sv
HN0C1g4oGv52unfj7AVxJADIOvXmqHFofgDkXwmCYO0yhYPNEKOMg3w5oOJBC1ijEqk1ucLD88Ly
rkHaMqGEKwSKZwN9l4DeXmNLGOGK/5k6Pvq/SHvMsc9vJPgIrTBvbs6gUCGHIjeAtTHXWFhTlw0/
ezlnyAaxeGB0aZGr1JkTO0lwIP/3femfN5Z2J8uZxbnfkI7+xyvENxptAJ8NasScoXNGuKMcrCOr
74BJE/S9mlcLpW0IrAxe/v2jf/2/f19S+WxOdpJbK1jp//hsvUJZ1gnc+DkgnZk0PtClJ4ve1N+n
tDZ90GiSfda9ms4czqCzpM/QyCos71LHQg0a02rNigUMUHgBG85rH70CQ1ExWdQUA+SQQ9+5FRGU
VuVYd+5Rb43kL9fv15P/jx/h0BlnIdIMqf7xZnAQHt0k4QIShwJFyvsgXXQVZAmJOkU+V6cQEiqR
FID1bEzzExAV2qC8wf9+Lf95CuQFcbAfCY2l3jHVP64lci7abKbXzJAXQpcDKjwQ7t1mG0WhPRD2
8fskJplZCUCxDi/uv3+8zrv4j3fUFhMXQEiugYQF9fsKkWAo99BEQOfitVwqJSov3ehvKtd8mfwY
0WTMGI+FlgUrCgjM7TlyCQVmU2aET9ImNCSJMZhnajAP6ikiHRSfXSPDKXxEPwDeBZ73tJgDG1u1
VpOtuqRbhfRn+jg4WIPy6nX5ewOjm/SwuloXubxEqr0DSeajIApPnZqpGzcsNqba3+oSJWtYNXdP
SdKFm4D81A3iaNBKTgxUMoWQI6WJuVAHj0VOB0kXI7sAVUiwVUTnFeM7p9veZCvJxEvlAHD2YmRd
fs4wl/1v1iOCpY7lzvOOL2OTeGMAq+/eYDXIPZENVApNbu/m/hS6Aa4KQNw2tL2NrygkO1RJsvID
eXRyTqUZuXRgz20mmyNZoFXrfNnwUTLXP4FK4IWR2kdgmW9O01OuD+js0IK7i67sGIOCCvESpMtd
7b53KhYR+9rYlrVSNUVdZn1O6xjcYFWCGOUfkrYMew+e9R151SZsgMRhbdsP/AewD2PM5cGGgf6I
BkFZogdLHkZjaQl8QDIqujWCtnJmYZ7nxFkeczsdTiPMXi/pFk5l4vPOox0ds5sXQPtTvfBAkui1
H21GbmGuzTI/PDilrzwoavypM/dYGDDamc7i0whyYGLSA87NnPxYRUcH6dqJOZMyRQiDe5tOo0pv
H/JGf5EjxAwE43NK25RLMtSoT4c3y+4ZW4rnYShAk1RMU2KyPBegxAhpMDS5rOxemd5OdO7DvcZU
MVOIjkFE94yXXp9XWQsON2DBUkgZC5n1AA8SKHWTnwiUX2fQWhgVecLA/dxRSK7YyvnxCcwuGykx
qLcETJzPRBdv3xoGBNt7YsnJTX0s6TovarL34Pop3YpVoupFDzATumTkPkZd+iUyBzlFrIpFB253
oaanhLGHXe2twG/xZDLtLZRkZWImmgXDx2hhVUIxBxXSPk3aQE7vil3WS7uBN6KF6CNgqA2mBRtT
y9B/TuZjPKpzNzBo7QA61119N+JaXjg9tWRLFBWIbYoDszk1ufVQ1MyJqUmxn3H4PVVBQ5RpKJs1
gIG1DgGMd2og/8jv7maoz/TavwdR8AVJ8cNEdhFqrUK2Qg6QBi/sUlcKe05X7o4aeZtbpLqx1M/Q
zMH9F7JZhIzSiBZbmhq5nTCV71ke1UujoKiEfLn2wFEiEiLjCH8ULFbLP6UQ5R3yDGK9Q/+pGJva
GVd1g2xYluYlZstlbEFBZmsZQdw9U0PfuYjR91ZWZlmbKJyCwWwT3WRXMgbXj2atGts2aWAJwyD1
1OJdm1jkbeiQIuz338OA65hoAuLxkLX5FiQyI+RQOQ1MYT1jANUGcgVGt1yU+STGMZk3Biq6lDxF
CUerLIKOTgLzhRViWYao5myvngfEc3Ngz+qVSfxoj94YqsN4YTX+Jm9cIf/dmBewZncIvXd2Q6ea
PjRpSPoQHUD5TxrSIVpnVf9sBao70wDceYGy7yvryq68dgfzW63TzwRxqInv3q045LtJ/UEecoy2
C/802lvS57g9EbBUeAreohLNrFJLbeENjb3OyblEjVm5k+qg9Ug0txgUq0Rvd03NjJsuXMP7uSbT
873piaCzBvym8ca1AjjlFXGhbgfyQl1WGUNXVDf+sqfNHnUtSZfqe0/QbxBgUhbN4K4Gr37o2FuX
kItJu0SHiNFDBqgvkCLjt2hc5Rmya7DLypM9KCS6Js29S8hVwIjn8vIajBMWtvTvRVkvXPRu5HjT
njfT4AsdJYthmH7GAt1CRo/L1u4GEe+tw/QFHxfC7a5Ygnl1mCuEZDH52YsNtqky02EHx+VGRgUC
Nltc7KQP547q72LDXTITvkUlwjmL3pmGoWOXZe0aCDKa1gDqiJ9krxb4MWKcA978UmprHMM3ghxI
NlLIHuPgvxyM+KNTSrlhfYEsH307OgQIQcxbJbGIEvqyJc34waZcmeFVROlsel9D1WxaFuGFE2xt
if9AL/t+M0TanvgmSHOcpZYuOkAjkeTqlBjhctt4SYpuh0tmG0DQQ+XmepsGpsNIkHhrLjrE2KyX
nCa6UT5UDCO8wLmQDYdpXhfgTOwBvz2xyFViHZg2MUyrs09TsMWHVrH1YYAkISLUKIffhCWxW0TT
a+gOGauG8c12d82L5pEZUr4dRLzl0ArWvLZ/KpFdok6lxh+VhSiqFzoIqFmoomtyiML8xiAPj1Kf
fPlZegvaEghmS4pnkHsbmv45+JpR37PY43qKz5mpPnkaD0aH2XBBioMKhQ5+aQtm4ODocXjAclv3
trOvfTWEdRPf+A0VQoCo2kcDmijHlMXaoMN0bsaUh69HLU43bke72IVXrB2LLGPEE6LSHmrGy+gq
xE6vPjINpJ5PJ9eqClyTHlgwU29nJAI/Zn1HSV642pKFb6UbHCJgMjzrtOUroaOf4I6rpfVuk1Qb
t048t7J2z960RfP5WOiL0Bkf1TI+gPjEpUaT9OTaSK9jPrAtjE1sqm9mEhyocM5YXq+cMRhwE/oW
ym0zAdlDa5/BTMxq48hACstayUzUZXWbp4MsTnTIIQUQp4QOfmoAHSzwTVSfXzbJHU6kHir4QLnP
K46lHUsY5OfcBs6jotUvhvg1sQn6k0jtPKW55nkJ3xPVpup2T0rUPXYx5ZHgwg59veB8RPZEjmHe
t/uL7XrfYDJri+zeHDwA5mGn757TOPrQ1Q8b8ubUIS/o6SOr5vAYBw+m1ZzzTN+3XfKMV+HOavtl
mNU2puQiDCJlSvqo2x8ehT4Tdbx7KkJErGZnM4suY/MjhThCqUZb315r65KEkz4aM0XjeIcax4HZ
/nSDcZJwWopYeYQRUEa8H8741kdinZmKAZM0fmWecDV16htfFufIZJigPRbtcMp071MDvT1rTCsm
eZp8U/inavxURtXWaeWb6gE62DFVuNltQ/ZJSGquzJtFpNSYevvuagXFaxm7N9eDwsVWExNcYzfJ
XW3pzoVxg+c++1QsTjMNnoTRfG5McW3wPpbsmRgw93DH0Lu69W4YI0iRc4Qnj47vUMeSZuWDEI6M
s+MkeySiR8fhYNfvjFi7RJkJ6x5y+3RR8YZ31lvR66fMdt64jmAKUCZxFGu/SFn+VEJQukoUbQtd
f1BQwfQQAOPQOo4YNrxyQizFiNZU50Dhy8WNlAe1aThZOUm0dBXi4RxpHrq6X8Wm+dy5yafSpHdi
vfxZHpJYNGRpCLKE4DGfsNdhaqMVarkB3nMcZbhsxuSpUpM1GYTbpo0+8c8eTJltNNR2LuIu3Ylf
vFxdg9HYz/rE+vYU9zZ9GzVvd2BAgGvrxgXuzzE2XhNumXRx1rX+BP8IdzWAOhe5Lr2k+gUgjM2+
SZBjjRqKn1R9EdO2AhnrjoeaJK9gLB4U2CdF/VT71qHS7SUBdpN+dlun4gkTH1bZ8tpEZGD5L0oM
lzqDwRGyI0pkHuSsTQMsGLrLmnvmEMnXNNUyGofnaiA7045Jbh/qMFtopDMvOPmeIq17zaO77w+X
aSzHmOpeZtnBNrNjjsZCwSKeJsVm+r3JFNKsQ82cOYUSwYPzsSB53pfbQLIJPP0rCIaT4SWvLdq+
NvW45tAWS7zdimtfaP5x762b57OOMdJmE60RRXHW0N9gPiSgqRkpJvjCuRwGFEeEhuVHgY5tbcMc
NGOWZS1SzyZRrZQsoMyyJYkHT+CcIK53yhQ9+Q0GdUGoqVjUMWwfMD8V0or+iJKb6BA9Rl/+g5Rm
OCkp1tUBqmKJDY9MWzLC6ml8KWIHs1S5NWLoxwVyGMNvxQpm61UXhb8tDVzAIkjEVg9WTYPPiocP
uBzbYkfsAECgJTZPANJGU5IZlsJuK71zE+AYGq3qlZKtmveleg/RJT0Lbd1KQXc/LbKlKMJoDaWW
w1sq3+NM83ea7qKCSUZy7bZ9DdIbIt6ry7Wl9suxJ7koAqoaXEg2NCdLqT7QsW0Lzp9zN6J9mxbu
l6up2XMrrZnSkpiZmY66zfxY3Wel8pP4xVIzzfTsqioSLlaXnDd3BXdmr6cyhPRoFWejZccG2Xor
RsmuwNFvIA/EcZP8gto4ssJ4P3G7SS0/Q7oCtW/lp3QY8qdQ2esReZrjL6yrYGhrhCoY6z4D9RxR
OJQdJ20by8FSGg7GqLHeKrZ302pcq1FrfIu07jdxo0CA5fQ3MwmHOwy2WWDjwVJqYr5ZwC9Wd9Ki
fCZAUrfdm2eF3gHd45SmUcUDh4quPYVBsQiHrybS6x2aPZJ2p/tnWMTXBgDQF4CnQv/awCkzPJid
jOzo0WSmiy/PeU0fnTKx54HDrMVizJtJjCKJ4ZfLkciwI1ryq4o/eZnGuj0f8tAhgkFeg1BNn6dk
gSnQkO+KzZvmFFZEwrDCrsWO46s/hUeGV2r75cbVb7++U+QjKW34g6DsnipL6g9aHN2UykkXjkrl
hlspPI0UKkT3IIUz6n0gcVCVtZmv/RamjdaQtqIpsLNVwAV4KUgUs2UDX45wBi/BwlW08St27plO
HQOeKt8FJvaFX5/eqOIriWxrPSaUHRJbVytahUBuMBqOlctDErnzKMP5o+bWxxhCfgtbaxqOlSN1
K8wrEo3IqPLaW5cH/cIQOPGSRlm12JfGpMTzO/VnQAbCjRmJsMgtOM5ckjnsV2UxGuIEPGIdFpl/
lFp2hEET0w5qgU4nLXif4r1PcZRaem3PDeB/tEwrLPzKVPiTgbIgrDtZRdiItCRvtyaM3Y1OWzc0
Q+dgUzcYTmFeeyPHNVn6O7saJYoggdMu9I991u0jHb5jZ6NEdqhniSdZG4NA7URo07rCQerqhXtR
ohvs5v7Wp8C/NSgR49GG3Z2i32nRcd+Gdht5WEIzXT2OnmYtKnuC6Adib8OO2vaJVmP2Jhsyt0W5
NlRWWDMmkcVKUpJo8+6sRQGpXrkrAOUTgYRoKC5tQu4DwPUFray1WmNM1XFHfzHTj/dNhdg8aVv6
luF9bFDPm33+0HrGgYRGn2PfWsIf26ECC/dD3H+ychL0m/n6NrXVa5IR6ahn4bMYknPtRhamF8Jd
NfwykAO0o1Iyugsaws+9HtSLRaE9ZJG2KDSAJxARMLX0Lg8/rewuUgaaAMgOE+jfs7oYq5kVdwX5
QuB3xg4XKkNZ52KV3jKztC+E3mINdbY+BLVOK27Edui12BtrebBH9dnEErUDj4883TTRvaXyMxMB
hFQc73VCamkVvXJUY04WkUQA8J51xSMjo22hDslVFKTKven8Q22QAmboPjEIxcpTk24ZW+oV4FxE
sUKLxBB4kiPT27rA4+Ewey9+CSup8sS1AA23d73uHOuhsyQXUd8Jl5meBvaKZ0h9ZitUYO8p5wnR
t/VccwbBQ5wLaU1RJeh/HfKTSmJ8GuNzaPVhOwENFr3qs4EZyjydjA1Bn78iMtv7hYoRLz6i9ifU
z18merzpYQM12dRiqrWdjQJ8Nsr8jbyiGcoExP0E+UHS2ssi36NOflXVamXmIUlN9L3NKacAIz0N
mfHqe8kZpuHGwdKpez+4GZ9daay7ZLgS0PSspSpcQE7quXadulX5YBAjqBC7gIN10ejjuz+pV9mr
0Dd8TidoFXIBmaKfiVKf67AWdPyUb+9U2cZlrPpTWb0gPnxR+2pPNNZbESOwdDyGVvSsdCLWs8BX
j3aBn1LRSfnVsIxkXErF02nh++wjWap+megCWuU5yGmvVD9TG2WewH/xzQLVKtkaG9sBx+xm5SPx
TKusCu5JhcOwqodXvQ+3cWWdsf4ytvYvaR+KpV4w+08Y4rjZNzLNXWb5IJpC7azH+YQDQLco3gW2
Ser9rZ1OHddywVbKsZ5REto6962BnT0EPqkpNfrKSJ5Gp14KK9yYtfIcyvYrc81jSdjCTLcE0Bus
aGw7s0hG2CZc/VF1nXcHO82sStZqXJzz1Gxmuj8cp4KKKeWAiGcpAgN7a0PibAw0ZYYpeVt2yk4K
Zd1R/sxSjda3pG8/Q1FiCkLeAxy8un8KNOfZLVUiyDjllcH4kTAlTMcruiE22ZLCEbJ/xh7HRntE
JYkQC1URB7BgXSgaJ1VgeKNC5WV547Us/VWnGl+q5d3UVH0Y8gFxcG98WExzR/crDexrUBhfWo/g
WrPeU6DyegnQgRQnF3ayd+2dCHu+C4+te61tg/AtbzVMrSyOGJATIhhRaTOsoyY8g83dZLr87mLT
pfNGqG+uf3t59hkahD3QwwAJowUzn6WxIiiQkX+fDQeLfKTCecZrx0G/FG9llT5F3Dstk08BrCFD
AY8cclEcoV+pEDE3gvpvwxeNKagPKBI2K71AXCBR130JKdYJqYWMtvmDnMYiaZowxsr0njkWpSBB
0JpbTsozchzL2NK5WZCiUpu9OriGXr5PQW3ZTYdrSHG+/T7+bCPnFOjOJgA/Y+BmwAhbExNEzp1p
PnUSp7liFVfA3KhJTLoGaDkmEVdtbRuxCSatjuNSRVLROXh+5pFI2WrdbquF6oKI25c6dL+bOv/0
/ewJCceZwuMlyi0wE345x5A4zlTGhda6BCSVNBlL312tbZpDGdQKhVDeZuRZHVapzyMU0FE3XH/L
CCokgqyeQiFvVSS+aEJ/Oory7sup1qiLnB7y8AKd591MizdSl9kxWe09yEvruvigadjsbQBURo+R
ozUe3TwlcS39in2FzgTPUhAJDzy1twHdgv7ZKRg9QFDKC7pbxuiTQ0AKUa+4NDppreRRl8x0EdJA
HYvv3jjnpfc6+uEqboLbdJ9ppX5Sf15EFFmzqljUKXRkN3GKuUFiIH7io0wveipw39nfyRhO2fPe
m4RyEmRkIcnE+4llfWX6P4vZUkhaZATYCBSOZEBAM3GNLxexPMki1htnvZhljQrfeneF4Khvd189
FH8b/EQ1akxSmD2ho3Khe0wvX2e/+12Pr4FPgWx2J+tgoKOO18SzH5P40pTuc5BGL0U6GVpIHil1
UmbAKyiBj9JYe675AFcwlYFFyhmg1K51568qNXrTSqzzA7MurSKXiGGHu264hCswzN4MwZ48Irt/
KmdaU24JcN0Xtv3cWRFlYv2lNNkn2n3iUlJWk8TckH76laIJJ9Wv2FlKuUep+R7arDKxEcxdZYt2
4q1s6q+CPlDVI0LIHTqcmNrd6GGo1QeDowWjf+4jusdN1CjvNaZhWtkVNu/kHGEBHeAU00R/A5F8
GCq5pYdChxAcwqGxGEpU/ZLoMfQJ+YpK8+bICBi1oDFzqksPoziRejOXpgR0adKPwN8PjXeuO++l
hVqU8lDP20TuOjUgdIJaIw8I7FLEOk/sa0b4thJGFP7NS18F556GL4jS6nNw1I+K+27VL3rXF3PU
L2QO6/1rH1nPsaSv2pn6W9LTnh5lcfnl/Kex9hrn5bcZBayR+lOjK89Gl3Nsw9xL/Y2T2rTTydh9
GMxuovGwqJHDAS9i1ZgaABrHWxQF3yrx7loRbJvuvcmbc2D0hGZP2bCg60lZ8InVhLeRxP6lMowE
ngdpWj4K+2VT1MC6rWFVKOpj1EIq7FxsJcmoPI8TVC91p+5NwDAhuDtFfHKNDT22ZVzzAvvGAL7R
81/C6gzgq0FziDFXpKF1pgf85VryI9SYEWEjntrMzlNUsyFLg+2iQ6prBxTNjvoAY4bVpQxXZlet
LAV+nksqiay7t7R2LsM21fV517Y0k7geQVd+9iNQr4beS5WQxWJzk7RcJ887MrGUdgG4V9Pk8Z6a
nPnOkNW6yflftG0Jo45gsgQj9Sy3iDBVY1xiOn0H3a9SAuLEeepmDiHBTXTCCBbU/A8OuX3ssPO1
j1i67q1T3A2ZHGvWwEkZDFBwxrj+o0+n2SHRdL7xmOTOc1Ec25pXzTG7pR2L78H6UNX0ia4WW4KO
qlTW/QEuHPbE0GR6TzkPKQi+t/MB2uwb3yU2quKMhvmVsoHJSAFeHzXh+ldDMxDsjMy0T0XwNo6F
tyB6izloQMEdS/YW5x1gXrHwimI1rkli4NYH+GSV0UdKoplnA9bHr28qxFuTAD704hemi8NMVu9Z
zq6V5RAQWv+k+P1PD0hzCfIoW8iRPUAx3rqBty8NbjxcZxqgZBFH5KENmI8FuGtm4Bl7QnUsOTDN
SpEcw5ozfkXbPEgo3Aq1uWXT1DBQjtN+SuzK0RbwWTWkC2YFMobMupDzRnD10ZZCTkg1/6ce9Uua
EBSU++GV9seBF9l7jDBwUcdMBq7xtUfvOVMbAsdIdccpSHBpCYdV9vXdCxh75S/mceiLuwZ2ObWB
InTgb3wzVlZF6+oTwiU/m1X7oNsx5MllJ7yfMCUCg1yeo1TT7A7yd4oKhkIYlTkE9Eo467qz7Mlx
wektdgkF0JonGBEPLmvoxhMR6bi1QU/WhyBFLuGvzgmDIxhko7hL0M6ABsmU9kzepDa3ZlnR/zQj
bEa9PGBWq/YUBNZKiP4LS5W7IYfsNaiHcs+s65P8r0s0MIWzaK100Bj3XkMxAtwDzrypMSlNCSfP
a7C2JBatmjFOl+kiLkW/VgIcyah9iiXtkGphKgdzsDAqI08dhFXvHX1QN7mboFfrQe2H0F9y+9lC
lwAHQenWVauqK5cBCiM7kPchp4AoN+2tYma0+Jupp+ZStYh6Lyv7AyeQtqk7h3IvUw4GpsmtqsN6
Ncf+kKF2WaowkFYtvr4lLaZ9rcflToYEHUQVR8G+wpHZhdZKG3ivxbTymEpXE+WT4gG2qEScqPvA
+mni/C0fUzM1D4NKokhdD/nWMlTsxygYHEIO92gt8twZzl10N6w+24GHvDWNBYK6jsWxqi4pgrBd
FyYeyJSnioWgx1l/YIVciYEhYaaPDAtJi2hK9WUwiAtN0xZEtd1/4F+YI4o8Ih1zFkYPQ8cbAm8W
g/p03OHbcdJviNQmkbnBjcZkTWJh+SSJOWk5KTX02jqiEVutiRcyYkJx6GKS/XrkC3Lg8C2xqSva
QlHGjWU6NyJP9yJm0+0nCKQZtj8ErnC2oWtfToxGCzDSTKpQXcyCdEzTfSkV2ZKZKwg4LzmRsred
SdMN53r7LBqdAXILWAh9A4JQulYFuHG4VRGN5VrD2ecnq4CmDWY9fVaAG2ixPJFPSGC7t9ZLMPJt
ZZKZZV7Ik8ej3moPQwunXPTmQUsCZyYK55oL+wPECG+QyoS9SJZ1Tc+z8Nsv6jT6cvlL2G6zmqSa
yqdTRAzEGukR8gw/X/y6yq1t7PrIeBx0YhLHflyCRKhmhWWFy7qoHglIY5rVMScF+vGua/qlBDPA
sb3eWHY4Lge1etc5/Z08Ev3cyLV36oR+oP8fk9jXDZfKexV28hoj5LvoXfCLT7xohSrndSa7u1Q9
JmvtRyAluEbL3tOSY6RUuVvqDEDN7DyyNU9ZkJwyv+oXFFfM22poA3Jo13YY+ItOEpVX+npCa2yE
4aANV3/SkWNmvec0QmOGM1FJJkKjJBdXRepfg4pqpCQ2kPF4X3lvmhRbU0bnuAaToPH4dZeajiry
iynYewAaozjYxigphubGGc9ZMGn6aXXuhmZcyBHOyVNmjQvpnvVl+CLo56xTdtSr0UERUqQ2Kxt+
kmU5ZFTV75WiPPauvvcGerDd8DT5/lLQ1keK102YS402u/3jueoWUmK8M7iNYyWfAfd85qN40IKk
2GuANNBqIPiDdN2U14EZL6UhQhqG+PE8zMj8gkE/mAHhIll1U2l+eTrc3L485SrsqiEdvyIUEHaR
LBoYoIAKwE04ERMhJITkCbCfNzD2OQMGivoD8/noxuxxtMsZR4rqmQzyt7aUK2llK0PJiWnTP8IA
sM+QmHcBW4QT1ZZANJ7jZh3amDFbF37jJGLD3evM6qRatkVGJgh6I/0FzCNleBsTnFe8Ky3kJS9k
YEpgerPKkoFCuA4WUAs5AIb2V945fKJJCDhJO7uBzG1qH7aqoCbjPSlNRGAZcIUYXwPBtlgH06s0
+ICUzbHN1R22kGlqwZ9EjjiqI6uKmQ8/hZPxWNTvwuwemsF+TIvJ5+96qwrxoT3WzwC5RnCpxb5P
DfZuZ4EQaCtDOTeIXUJsEn2S40k5iwVhqFOwut3SjxyiX5qVlop72pVf7FJb3/HZrIlpoF0mliJJ
L+U0/MEkc4CRZjIjOCV0/PAsUaZOks60Z949EjQftTpKARvTUGwdnC64N7X4cuhEZuX45ZvJe1Xc
LBSfQgcmnOXAKkHa9JTabuYefy15tacpRGLA6xKesonz7oN0r9eC428ANWeWY2mo3OY7rfiXnnrP
Yzt0W1TJMTgZ4d9io994MUDyhIayRWElkZCZk5Cz0pgFxJC7ggHEvRfPS9ugg8EtX3W2+1klBXOX
1gLPzxHRbB7KlhQYi4W2IdmSNRDgreZNR9C5Imgr0c5/h7GAowsaxMwazZMVJsvKsiNirrubEktY
QtM6VfZzTicsjWOvztnX5wn86iFAJ2S01bMI25jyGVN538YM+GBi9YjmpLoNKnvDWbYnVZHH3c3H
d6pkYKUNcVEFzfrBUmlBkvsWQMFsklXXsLgbhrLoBl6TmFjTfGoEZar5BQ/iwRXZClDkU4Ip9/+x
dybJkXNpdt2KTHOkoXnohuUA3J3u7JxdkJzASAYJ4OGh7zGqbWgf2oF2opXoINJkVflLlbKaa5CT
PyMYdPfnD19z77mVXgA/b25d+P0Wz7JBkJCK5nwtrLNR58x300OmUJLVCzYfphAN/uzy0OTzueI7
6KEKo2TTb4zVJ4QHilC2zIRz3Hj0A0HTlK8pqWgoLtRlybU3M8k/WkPcqLW4JAmG1Fretimwmm4d
IKqp7N5OGY3IBK4L7BlrRkwgYd+qQp5YuFnUxVVQzeU9XMpm52ziZXNVTHubX6TCFkcmL3ZgT1QJ
21gtb8wHhOa4lCcyG3vVv6b+0NxSv0HQHuX9lKVBMdFW6bLkk0RDYLvtCb4BPDQCuLxsGvaxtMZw
jOfdBKAYaKH5GyA4HYbn4SbPlXOs0+duk24AczoTkDMjViKRWR9QWluXPCmfpG08yTK/nfqijBTx
6Dt/dU5jXV0PTr5fm/YLAKC/7xp5Jak1jqPIz15OGFKdVxQ16n7VGSAZlf7iu2Ya0lTx4fQ/9eB/
96X8SdqYyovMkC1Iq/dvkyE5ggIFpr1JrEZCDBi1ZfQF0x1mUQbYiA1mZq6jAb4TRm04SDLC5pH2
XYiXheoKsikfWZOQb6sosVXVTjwtkOOw9/d2fplsxPsv8m97JJv+izUPD7o1vzIWwPFIxop/l8v0
btIce7+Acgia0XtSS/X0Rwj8/33B//U/9gWb+mbm+I+NwfdtNX6XX9/av6j6u9OC//Hf++//8vt/
/ut/+xd2Nv/gFv77T/q7Xdj9m2tQ+/iuMEEPgdTAFPF3t7D4m+noru97nAzMZBiJ/80sbP9t48r4
PiJwTDG64C/9b7Ow+Tcf95mhI7Y3/1NOYe8f7RgAdhzbxGbnUTs7Nr/IX6xjwhI9+7CCQo9CKEg1
twvdNBJaqp+7Xj11y6YbzDy28eSNI7Y9wrsiDdE1XyoYJLuO2HoERxpgrC0vgWZVivnRq2lAkw1e
ZEN1T78WkowjIHzPS0OqgZifc/bDmb2+LqkBmdjyIY9gbdQWrw7ds6mJCagBD8EuXz502/1tSG7s
lilpF1f+aeKHdVb8IkfSYflfh4aN2mn+xR+FJt1SgsX5VW6POaRCfrU1mW4JuzsV2Trv0jrpQlnU
H5lPPTJ1zDWzBrFcbZ6y5Au+C7ZLA83JFD9YWa6ds8Q18HoUaDJ05Cxj6kDxuEkpu3dZDgLKy9Ha
dQSHHYZyuB8ESyDIEYyjm8o7Fc42E5nLm3PdlailHDa+fs5Ea1T4lBrmTtMS/rvj+H+xGW9H6d/5
qLYP1PWF0KmSSRwSjv4XbyKh5Cnp72yhzdE78XnoHQqiVmpsugh7r5YMnbAhP1iL3yjl3RA5+Ayz
6FViuQwSDbqhtOY7wyK3ws8fVb18pMPNdtVbvryYi0c7pGnXOjO2DTo6woqN9wSZ3v3zV/GPZrDt
RQAowkFPG4EFFDDsPxoQXC/xaqz3DaO/+X3yxn1rrLcwHe7dfLiyoVnXE6XBf/7fdPlGYZd3LDwR
f/kmjCuDiallxq2QPS8GtAnWffuxKk+L6T6IHBKNNn7/83/T2Nx6/+Y4+fsLdXVAAtt3XOh/tdxC
uxm9MYZMCW+OeJReR6GK4gZE5v1a082IxGQ/rX/gDnvnk4cmBpIfalRllft//qvggfhH2we/jGeZ
TH+3U7Oxtv7qHxJgAjvhey0VGRB5Vt33tTMItsMZ4mk/v4iqOxP8/IhYxd/APhlUrvQHDJMXuABU
NgX2aXEx6Ok0D+E6Wz8uv7JlTcepcbq93433C3VV10WxTZpm1qfsx7IpRjqFlXrsB8QIyqCKs58m
dkoNF0wU99NJ25hn2uq/6ATcsYHxMP65ze881b4FbigKbm3eMZZh2sTkuB/qE60KSUO6wxJn9fSw
YKG9i0v3q5swdwgJM1Q3DNDD833vk55VMVit4uRJs/lr5Z9tYLF8quxjauT1gCxtV3jxQ96hdIZM
+YNgZS66CnoeWj65jAz2wBeVWgvfs/S+u4nBz6rlp3wmTnDAXk64EBskjSYg796sLgdzFEOpqSwc
Dpq7W8wFukm3xe6wsZq1qy5WNzM6x6Cd0IKMjBULDyUJYTDKCCr1yIzH5IyM2BhM/7MCx7moNVTo
xgPpTZ/rdl75umpod9dsZTMwxS6dAmnsA8L6nresSpKzayJZbgz5OBdcZHa5sLrI84vp1jd/3jCP
2J8dbrpDrMm7wVt+a+TlJmNaR5Uujg26uKHZQKT6jVkz2y9Shiy8H2NCMAckmu1xAYGpKb6xQwZ9
l0JSQfwGgYuBdz0Er4sxPlqdenEVSUR2pan9UNhehHmChlNDZaX049Sz7KlbEp27tTy6seKmnzWq
P917swZc6rP4NjF5BsJv39qMphTy9b2xOQEaIlpAK7z6qbzzUvfTSQrsGcOPKMXrbJM741QMZuz2
E9QfLR/oM8bA3hJoI3ZI2pm+BAkDbTdoEqKUoMyX8fe4esjUhfW6juwy8RPkoLQCk3i+A/nmtMrD
5tovwWrx+4F9ebObi2EArUfO5BGo5m0/lPX70Ll0petNWnjAZWsG9KLuAqcxXvt6uEEsRobb3Czk
bf5yY42rdhtQrSknTWeylK5ijsgrfTUQTdp69mtxvMfOlH3gLP2lII56VddmTpIm+kJH5/5PHPMZ
eONvOBBPjVd9MZDFH1vyWCVlFxVjiYielBylFOK1TuCSsBXzj54lPxYkXFtgsrYduZJOMKj42gAG
vkEJcmZXeExQ5MEMW/xVhaSTTAigSLNatXtvRuxEvgpNa0s9sUBFm9SpALDt0x7HJY/DNIM0liaD
RGLkM7Itf5g3vxY2/9dU45WQHvZkvEZhjTywq4rXnmjSyCUJYUeSLW/qecqgRA/t/dB0HNelvaB3
YEjmxD/W+Iggewn8R9fwn/gvfI8V1o3GbFrmdLxEQ5AOZ45PKAgFcdKWh81uQc2ZP7eWAxt41kLR
oiuiXYxy3aJGYOHQYUEkPmy+UuRSqIXZZL6+5dtv7BQiD7FonowCMaTgH1hNHpQzoO3QMcXHVMNH
E9ZJxfYcVo1x32XoZOOhf6hZ7qWScWUqCYcozebtj4cTrRTRFw6qbTiskT+0+OLHoEI7ECPaLvPp
lfpJS2Ci0UQuavpBXfGgNcMr9uYX4ARnoyGSk01yCvStQKDMZvqiC/uDHfKtoYw3ELZWkLIwcSdx
666jE6BVJ8CHH1MrN0Tc3oYMMqd9T/7h7GtY+ERasRN+ZCv9TLBUfdViL+NSySJVj2DCrZpwAucI
3PO7NOIlWG3xPSja/D/zyHTtxOakKKN28vezw/W22kTTds1103ADljmO+WQFw28hKBCahqcEIk0u
HREhFH8l+5I01BTjqC3uxSaW/HP6WFgznBzFx7rO3w3vGcbcm8xS51VzyM+Rl1H5X2a9sqefwCSU
Y4kmiWAyKOG/iDqBIxt/DGK+825YH8t5xadEECNtd3qDQ+bT6l8JKoVFrbNIqhoXi4ETGV73PcxE
RekAxIOt7y791tw5ifLCxOM26EqKRAdy967uAAUXw01Z2D8L0AW+jxW749zd9zwVdmtl7mXbPrM1
cdhYMQqSZfI6JkVka/lrv6ZfJN++Qsre2+X03FeIpMaBFWYpE6jNW+0eT1EVUy6Vpo6cIueMTMV3
M8pvlgUfYLYfrcSyoxQNX9IM9okUFJCLbbNzjdq7cVHQQ+vrfYr4a5WkyK8m9y2TCEZrE5FEX473
hN8QEFHrDOMxz5CJ9SBSfTzZPlsyct3RkY35te7Xxs72EDvVGf6G3ArM7FFuK2DxLmaZXE1bSYfU
ndHS2mf70buzpsEPKre6LebSpy4vshvctYSwtjdTKvNnJsLMiapLZ2h5NE/dugPxuJ9jwGVVk7+g
o7evSZzi3884OHZnPjrSeiGsvjuP1/64qr0zx3aA/evcCPKWap50cu8y98MrtdxYsq8iz8Z0zNbz
k3O5TW8jv/DQlICNXJlQRjPSyJ4UgZGhbx1rNzTwAOLxlrtDMRL9QzcCrnaBHLjcOd4C9RlHS6lL
5yjgoA88R46wwpGuNPF+7uyTRcL4zh/8+XZIHrLBiPemr9XMszW+0aZ2ZpA/A7i805W+80hNvCi3
IPe9scmqSkDUDI9zwgDfnH80qVv7UZ1iPcU4RuxDNRZ8l3KdUWSzqYv5Pupb4ZiTTA7ADXIznOwH
5ADuyeQ2C8yKXwW93AVZyB7/aH3u83rfmwzvnewwL5A2/XRwd+lU3s020watNeewPTeZPkbYTVql
RFiaYxlkc/zosF6lTDP2CIL60PGHd46ti2xDfQ9LciucKrsFUxi05N1jh6FMQDCb1TjUsl5fj7P6
veKbxM8DwNVan9IEbT9d1BjOI5v6HqtTtrApI325KziW7gIh19sw/7GcnoyhqyLbf3NXKM1tVptB
ij/riFfyl1Qp+ZM+vj1aI8LAW5697Xtr+ROvAX6x3r0ZCDFixVZ4zLpivyoWSoDegwkIdKEbL3bh
ToGEinPm5rkZdO8CJ0cLTSsGuCnJUsRVFrfGs9uDLJ7wWB2aTt5Jw7WjzHR+hrL2wHDy9J7apmAx
+MbsmXygTr5mC9YSUdnY7Or1ZHlaDL0TH2Ip1lPjQM2GwjNec7Pfd/kXxSAkc6LNlvxT06V3mG2a
7YLAKB0/iLToWtHepZCHS78j74BBH8/Q9RoeIkFKBJGEg9uRj1c6dwNsQSgZ+HqEXD95aB87nImR
wR0cOsR1nWajjJZaLTtFKeGwWsVqk+/HtJmjtGfxsAAtzTElLey8Ap7odsRLuppYagXE57pAp0v9
VubeDZLcJ9sfG2D31i2el2bTuO6GkeNstXMX1OOyuX4d/MjLOUnY22Of3ukMCEyyWenrl29J0B/B
YzPxQiIOdKQWjeu37G4bRsWowiSApCtag+eswN8xI5QeBwvhVeV/S6qRganDXu+K5IBCwCTTI+3N
94Syi04d0iXhLBc92TSYjKy7xfBO9bKCPB0Rh64TZnInccgtdM9qrZ8SvG5FrJKgtjrvGl/LiOEQ
+eFoA2MmFhqgygCZXj6XWuw/+kjIHQm+krXfxAKmx7RQfE5rSbJc4llwGCbnNFN36z59bYx2RmqE
U066y4cv+ZJQwiFQ3WbmRAuuK0fY5zoioY71iUH16iTxgxyz9ew01Ep2DaBqBGSaDnp1YEn5USYl
DBd4W76N3091FjncPulBw1D+ZLazVVV2de5nDbGbR8C4WnkaWGhpRXwpa+fiNwedjIAPhveXmdrb
rNSvtXIvsmMRgSbcisqu86kSyc2eLMKkvcFhZdGhEc24+eAiDqg/5dPEu9x+1cKor8i8vS5G8xfy
eiafxYTiTOFpmjr3l+stYN7qe69lopyY+WFyyD6u0tVh7q8x70EpqzLnylZzFfQTwQ3l6GQhAE6L
umL7F1WAMREfdnrjbO6cQvFncL5Qw6fFKdb6Cntp+huHjcSlHpr+jQJHkSanyWZhJOKfyUFjlCfV
YRjGWyNDBGinA8Re+/cSxzDjnOojIeTGNvI3N3FDEk0gDtREp2I7RBtX8c6u6x3qz3w/tKU8Ji3z
rtEo7yb3ysiTPWAHpkUsNmo/A1rgP5mp8+S0SHpG36OZgXKpV3aQZ/4NT29t32p4qwHflAcBIiAw
zIJc4E0NafSIi7vOzm6XOL0mpDTM65U3XQRGSyFqmTQYs+n9YvPBEST+8ljZ34RP4OjRzfZgpaJ+
dDYArOu0Gs6N6rXf2m8i6l4miSaqynL3er6XrpZEsslhxRBD4zQ1EoIJLcko9UuG7SAQbfEDRoa+
BOOBMVmfCSJ4HTXgLm0qSXgH3xe05lYwbFesxucVWi2gaZaCeMtT97wgYyZu/AmXhRO1dvFV2um7
3ftBTCW+y9b2s5XGD1m4jMrZyXbYPihBdE5EzYZKrTFidj8nscfO6KLGDMOhpgCupNM1nIpzV3mX
ePBpczn13cDkxFy5EexcBKV0FoAj9PHWAJViscskimtC6Q2UF+dRab9jR7FGnOEPIBpFNtwSAlI6
fmCazVeyCaOckvKbTeg7Ov5Pdk/y4ABI8gjhnow7zFC/B9t5xCR9nZsuf3pBKeR1DFNwndI9rgRf
20t9QNbFeq0wT2VXHXqXuHqUxtjn7ZJnOZnJlCzIPvdIut1TpTmw8Evtrmq2H4HjgrWvfktx9TL5
hN0QKaO2v49RG2tLgSbecIwXQKVUm1HpwvXLNf0OD+LRnbfHXeccdEft29xaHkzxoLX5pZQUWOuR
DIBHjLZvVjPS3PrxLV+oiKxbdhOVtuAFCWHn4UBYxl08leeiqZg2uvcLe9vQt89SxR8CSQwPMOy0
ps0Ex3HiF15wHjXI2tOEvWBaceR8PNNmz0ZnkskNYeRMbp0VWdFdL+gwJ42JF1Wac+4X2hRjqc5C
Z83Uiu8uPRA5Aq1QzFw0pMVXzCcw9/DoaNTzlCN7TfjsxqywozUnzN1ePnINw6mb8ySbmT0BYm/7
6YI2544rRw8qru8d7+PbkthPvSNJYi8i4jepZmi3A9Od+d3N/DToze2yWHcV6vNdDPcYKWXzlBV6
SGCYCOyy1KlR7xnWOCx+PD0+EWlOmhdGMTtDxCj5ioqeizyZsZh4lfvqDS8DWzUWQ46MShGH86z3
O6uuXsbDQqprqGfzB/ibJ+xVLBF1SmSbwn9oqiSCYJtwCS5gDFGrSBDlUw+/xpDGEom8PrhaBaa4
P6IqR2xcmVaIdnLPRHqLUFyWB1e6zJi86qXSiFHTHWzzslR7aUrBjkrwIS8foFdCYrChhjW3hTlH
km06g7b1OLmoO+gC5Qdbdlozq7KI0eiu7GqL3d04IzPzi7hQBYtzhCV+U7T3a+sw4cHiY/uYZHI/
flE90eOpuOEESKpxBJQ38bTeKfL31vSCSV5/SjeVkRo+E96JFcrTTg5keeqDTe3u8DhEeX0F2OXb
6Bj/8blbK2qpZP3Vd1+6V454cwfzmJbZvcvc+qH29lx9zSFeGxjI8YnU0jZE5u+RaW0dx2JBfE9K
+FrFpHnomFlAkwVcATdFOhDt7fePFDcWGWOAJbrm17ImH+h8UEVVINiyXNyUGu82JyJHWBvYVeoc
WPHcEaAVOH4SbfMQVBJZVOCXCJax4AvadtN+8NizCDs/rrnDzVINO0tRJHUKkbONJNgdtDs198iH
NJa3BTiltU3dSLgNs31T7DSl/1Col4fav0G5o3gX/N+ziekNSBYSA+8gTFRaa669xGM90aNikmiK
fghxKfY7YwVZUMw/XdWfp2R6TlIPzDWnlcHpppS4CCNKBDePbpNo4TLtRJQVphVtvE7kqMiSOBIY
trKpGPYpzpIWKhePW5wxrf3Q+Na777kDp6e+NywzxZ6SPnvxUu6nlhEJAp3fWee/NEgc9y3ocUPX
uRiTITSc5UmRrOFo1n6a+xN0NfvKEGreF7/11WjOokX8ooM2WbJhCY1WIDTWkF9XBGsytmIdpVcz
tJzNTDi6JO7wOhkAIP3KRjgbCIg63qeFZxRgeuS47m+pa+lB6WAhtnA8pTBPNIKkNOhQLO2YQI+e
5LizHh9Q+6quusLqiDercIMEGsqZtpNgO0jfLN23Si01SdPuBdMjn9CHqtp3Pl+Mckh+rMbV+IbU
d1PWWNjBIDJgfP8ohPMjWu4eFNFxqgISa5nfGIAn0N/zfvbaHgYlybdrD4bTa0TEhDJBa5J1Rzuu
32SLTBoe/i1XRug1xrvIqntgEQzYp5I4FJvRl1al2TFvsEI36X3TMh8wCSlBGckyv5VX5WLdOiMe
gD+XAq5hI+imq9Hs5wd9GuWVpgqGbEnYL9VFDcaxnVgJzg3wMQ+J1k4MxRcJ97eOKN46o3/tUm2M
pFdbt3h0iS/oKNL91Q8QTkw231CO0LM+6R/C6sZjOmCw6Y7sEw4lzJA0Zbq+pIinu0aQoKxp0aRG
2pdMVVdN810kxpWOv8CL1ZMiqsqGtp2nBRQblwMHGeOeAGgVKQ7mTvgkYfsx4CrN5EmAZPDCiiE/
QDzyEfihrU8s9UWKCtE8Q4PHKWHMCwehU9Or0yJPbCyCzY1DyYzz5LsEGCfTjxwm67pNrTdYRNrB
GyHwNNW48jDApSGarRCM4+w45kc3t/qgoNAL+965wulo7osZAPqSXXXonZF4XIFEeVY1GVhCopPJ
HjL8lVdedZczJo+QFGOSKsR75Y6XZIiptRz5jYq2aYdHk4knznukxG3n8iqJQkG5nKHDIdbMXeSD
hPQuURtXxA9Gmt9c86T5RaLyTzOoN480k9Bs+k/N1K9ziRQFkxADOb3dCnrKwGnG0WJp64fmqjMz
patibAkzE+hqzLR4M3JGoyrr1MFccJEVMEq8fP7unG46EGGJ2N3zQ1UhQqal3Ney9AiJ4jXPsuXH
YtAluaBDg7yqOzPvz3Xyg8XSu101gFCSAeyusZwkKnCyWNjLYeeIJmCBtLPG+aGS7r3hcs8PEl/t
VLzlJhFpgPuRXM58DNUhby392hg7OyBV5hmNYh02enOlsKsD9Bq2XivSLfuI2+WJLIqjSk/sxNqj
iZCWJDKmDTojXaQuv9zOCk2d2hO2sE0STxbU+XwaNZdJt8vGHEVjShWIBSIlAARB0lXRyDXok/i7
T9wa7g04QCWehk+/sayTDTeN5CTjXJp3osW8j6iczM+ES39q3Svo78BPBI0r52dhFGVqrJAqM360
SRUv6kmPrATkSV9b12OKhQ3+9K7GSRasUh7ySnODtIiKFM8tRjIunc2uxq4TN8Gw6geJ0W8hrXPX
k4J9QGN+PZLQlJJU5zKCQLoad4d4QOrUFEdwCPW5IF2T9UVzWXV4Ave237JmsFAjVdPjHyN92eKG
lY/Yu7t9ToPCBBBpZeaEHknxZBPcTKSRrClPjdlQczD2/u8Ozt2hLdWN4fCtHldWg6mdewyvCeoQ
Tv866/6xW71jjrK7HaEOG8k0BTghTvaUAHHzp09IDO+lUC49jn1b36p0+Ip9gRMwNy1aCf8nW4sl
asb7npNcd3xqOQRXBjvND7SE5y5v1lNWp+OuLq+GGLrPtuwKGffY0TzyrBjr9KGJF3uXCqtmdmR4
YdP3725Z3/tTDowjmpwaf2ml/bIXCjQjO+uwGHaFtj573jTv/UR4zI15cupWd+2niCNjXNKZp8Et
Lpn7wnrS6WzWYa+hUqj8B1ufv1ZL3yeJyWiWklDLmgppPCoqo7+2BhhtSd3vBRe2Xjk0poxiNV5J
vUb2u5yxQ7Q6hva+rZgeGtMPXtRTag0fqcHQ7gtsJVcE3NGPKdmCdg2Hg2ycIB7i386nLHKdM483
Dm/x5Rj6A1JLfK6YwG03bvBT0o6t4NNj0O3IthDWY1tdxmfUBi/LgOiy8yyQ8QNQisoB8PPkV3Cg
gI+kbNmTdc4DbTGfU6c7oQNx99CewXGM9uvU2/4eG+kXSzlStGJ1hlVFh6ZP35javOvEgfypsrPv
qzlM8rE4a7321uaN2jctGR45+o9AalUeNhMosEK48a6rexYe5EnqbcvyQHO41Ei4XEuyGHWzPnlV
Y6JfdS4qGcxTzuiZQ8TtxGQoLPyO6UK+ZrexHxJHrV1mLkUx84EV2LLuMjv/8pr2KY3To1UC0KoM
I1SQ6MCqFOTADd7ZK7NfbsV82bOg1PkZcyOxzWjNyX9b0e6TQm9Pe2fNoBVqhsFvP7L7rtz4YFXx
82ghqLTkwexwSDD9IJmOfdEK35eCRITZJKBdsXyzgcxYI3ZOLZnNffkl7IpJ75rwMlSDUtOL2nJx
T8uoeVd20zzmSes9wevEjv89JVdjq30pbaZ9QrTNCxBRUmLWQpKX0g7OryZZKsK3aFtq5rWLv9w2
htPuC5/hSeEB9uB6a0QuIzvnTBaZfWeOHXcypRPJmkEx+wa1upCBspobexDt3nMTOK9zGiXtGnka
e8SWzydo7fEq1ctXHQJCbSEnTVVdBC45L7u1Nq6rmFwsoTHbSY31zMrnehY8tK0SDbiw+UeIGTpZ
GjSicQ0zOfmomicZ+Z3/5kxB4VEnr6vnhMph8dyl2bliJTSPn5qHhiDBsUvoVrhkU3JIadA2DUYd
JtqchFLzQs0jnX2xfzVO5kbpNuD2suQ6XohdFapsTjAmNcN6d6Rr02AekFHWUa0z8pktj3ypROSn
LrF/DRa0gowVDPRpI9LM7qHABHOyGo1IW14njSXZiDjLUvgoDqXOzm3UmYKL8aLOyC1jbrOrmBIr
2F/7RQwvua/lxxKCRtkyJxtnCp2ODJJtVsNGJq6ezElDUZkZgruGsAavnukRga0Nqn1aMPH75K1H
BEvw/kkv0gwFuaePmmSh+iLO2pU+girHADWR+6/TknzIgnmdyvVAMIXd19yVFZHU54qf6VvWxySd
LmpNr/2TMekT3rWXGApt2/w1D+2NoTeYKNyxJOaE5Z1lFiHhhixKN3itC6flwoF9sx3j06rN5bFd
bwcndQ/L5sYtx22U4uKZkH1x2rb83ch+rjMApfWIgotEPU6anEJb8pRjPx0RpfN7QRNzgEQWUaRv
VhcWRlbNPp7tYhgDWgr4pN/bGMmHA6MhptzIMjsSIKQanhZI//UmnIiWI7f6Uric9xQVyduiHdn5
tVHD+QwWL73Uo8uwsXTtcObsHnhgr5FbWGi1iyl7p5O+QFuKMcTVH4s0H3Tp04FOHDQlbyhGn92k
/N1Q9Bluezsn2Vm4aI+gCQ4AfnCBgeViZVV9+4qpFasRKK3ZNCNGYHfoZs6OGpJO1izyYMS7Ffpj
GbHulDFiUo/Q7GBIatwTZnyflBIqwjA+MGK+2DprD/fc9RaEDRTVtO4BAI3zOH1O3OK65uCW9jt2
AeSCrF78ZIw8RP0xSkgFE2KHhuvbipNPd37sGu1j2b7wtu48kHalZpKfhP8k6rk75VyjZBElL2WS
RGxJcAwl9FVjal03zKOhGkC0sUSxb3z6EwQxBIzTInTu0h1eW3Nwglrg8cPtz8P04vfdZyiGmXRf
TVARVZ8sopmCpW8uogB/NmB84cVCmRxrR7c55k6M0qf39jA/3hakBCG1etIW3ETWYZmMV9aUMVN1
VrgSPBoKQNjYBAHsoBo9OCk2L8SEyHfJEMdbPTZMHNUTj7oidOeSxKqBcFWXLyw15rtlT6D7+Cra
89ze6Ys4NK7+W3cWLTL4dl5NxoipDSep0zfGobblp7BR6jfx6h44ksfBZaRg5cw5ZLavDAbMWkM3
6U0MI7LReSO76qHno24YLZKdjtsWwd4fBZ9yVoTHBogF7DgSW3sD0SQpM355gFdUJMx7nBZBBNcM
vXNreEy9NkXMpkTwU5zmQxYDLhqJcWbN9OcjBo/FYJxcd1ROeAnJB98k4ypMfHprA7SdsjTeOeRR
0FDWVwXMV4f5x65c7MCBEGRtXdFBhFj1KEd8kw1Rkdz7FAHQGxgH5XX9xeKam94M1bgtfj4J5o7G
ChRC1nNB591nYiFLI74OVRPqxYx7ifCPp0nw7dcm+ccbDAgF3dF013Jo8Rykj1qqHdplhrvloVkv
HI/UxU3Xsk430hx9FrUAbVEghU2WPnNNs2bhZ/fCe3CEeV3b/u0f2Zc3xyrc1G7EX3HYGrBMthWB
f3qZAKUEMIslvYl266VPtkQFJUZI1Sx9GB/PP5cVAHxuvjRleWmLmE3xJmwZgNEbAiTfz6q1L9oY
bCv2xfPfyLL8reltyaJg+nEYjA4znsu85e7qvE9Qh+/koBFPDpunUDOz3/t4G+l79iZNEiyNkep5
Rv5sYqlYnPS2rsgHUKUNvk4+e/n0AWB5xlvIKG43tnsrWV7S0b40XHzUiZjOnMZj2D6StjOSxVO5
zOvqPpjobUdRHyStVFAo8muJ/Wyc6n3cBFljp/9sUjDDYb7ekis62fpJWfGt32/rDpayzorVSBK2
xzDhxtTKb2Es3zPMG5ZEt4NLl5fIq0FC1Wudva0lMpybTSqvuc+2PR9Tw0Gtwq1kJOpdbotZXrvj
o5y3DVHzRPilmo0voRICtC1nBaHks7H3Wf2lKBkSBbKhXkKnQpQBmIApbHY/trhm/xxca+Vh1PTO
vtOKq1GQOtBPgBIzn6lSD6WoSHHmSTzpRfqmVSwiUqv4Kf9IHExO6GgBkjXie8clWthDE9JKbD/l
7BxWHZqDUxmkaydPFnKT0moCHUVn72AzMI2rTsufe2vzXNB4DJtKDtkdGNk7f+Ew6v0qgxW3M5xr
+26p4XOmCn5K9Xsen3zSjiE9w2PM22kjIQzRdlTseXzwt949G7xXOPesVuBbbg+VuN9bs/fQ6+Mb
xtQ50DShAm1melqx25RyOHEvQE/VTJObrUXoSP4TehQ8FO6WbT+95dwTu2kweSrCs5og1GRv7XDD
QgMzu2dGBfvGfNvpIGpneND6eyK14yhR/TORp7siThA+9VDMV9EdBLadaDCZGeo+FNV4b7MID+gw
hyDKivGefdXX3IIFc/rhcYXXFnS1a4a2iRlvU3Oyep7/H/Bz8X8IctHAIn/F+mijyfetvyiPcYmx
0baQYmTVV+zqDItaeuDR7d/Nqv7gW0yqlXQGpNJDmBlIMgceqTZmpV1rdGjhRkDxi60fptb5aWpF
8q9xaeNbC7KfqiZ673p43g5+Jv4XdWey5DhzXtEngiIxJYClOZNFFmuurtoguibMY2J+Lr+BX8wn
26EISbYVtnfeSCGF1D+bBHL47rn3zndebW+dZPwa9fPGIWdECjUZvNkmzSEs6NyQ0dXg45q+vHX0
q215xRPjiqszURLokBRq8qUMBj32fm3+zsTy8M+h4P/EYeuCW9MXGBMsk0VZE8N/U8VjjVHKr9yo
1WK3r4lp3BJ0yIGYl9du8UeM5W9vxB39z/+h/1Bx8odDdoWtK5uEdKit+offoBceB3iDg9sf7DGf
ccu68tNLCKLRz0e6oJkYSN0+UUB6AsHncp3xFPrjVfA5R8lIkupNUEoSGgYWshoSZ2swVyXAnWcQ
4tYo9hLdfUqrmzQj+OAPkDVnHkRXd/rnf53/6pHipBO4Ls1vgYPN4++/xLLmS1zgU9At01ui/NlH
x2JLox9bhkCp1mtLH26nkoNrahHqluXmnUuq7gaO6iX07aMH4/kHlOwrDr9hnR7jujg0Eb99Z1zt
yXlKFn/vklwyFYlNFuRkcCG7VoZ2UC/ygUTbJ2uAlBja/mpW80PP/uYnoR7WLtOaAzt1j8QV2qA1
QaFr1Rsig8VD6tiP//zLMP/z++XYJFF7bEeSbpQ/1Sl/80RFsxUKSBs6KqgkO2WDuY2phAMW46CH
4vJtJHpeMvqsIl244rx9Q1CvTYwQx9j/w0dxXOlJ3nbXFP/4mPG1d2Tn8lF8a97b4YV0/Hi1cFo0
q+YkO4J5K00F1PO9lhTDJSXjabbv2sj9D/T+f2W0uiSfzGCqn+4f2xP/rpHxf1DT+P+kgZG3XLo+
jklO9L4MTNenJOe/9139Sz98txQyGg/xv/0r//bHfvW3fqv/8s/7q/vK9E08FqCsHmco1pW/uq+s
v7DAkCkoLAfcjcYU1r+yav/0Mcq/+MKxMEaBamMP0CUcf3VfOX8x+RMD/H6O51ElZf5vuhpJR9EL
wN+bQP7+m9Cr8N+8EzAaRABGLvRRkbbkotU7SokXpqnutqEm4UqqEIOPhuJFExVvHbVCU4JAVl0+
XjkLHG0tQU1oUaEWpbI6QdPzmBBZ3KwKlKuxz3G+o2UlWtRyVPg1OcTQdzglPXQvD/0rRQdztSA2
aWmMer5dp8UyUQ73okLwK7WQxotJfZgW12SHwrCwo9t/hDcrbG5ChqgIco6W5iZWUQ+trkCzm2Lz
qet1hDFqnkLVk2ZZ7RLbYGIRfEV9SWqmlgDZPp9jgMSTPbV3oZYJ516+RwrdUAMSCiUxQVGkAKrf
gUKcXS02mqiOOcdfRm6bUmJEQVHMyEPjUuKa23EkgwnhstcSJi1Al6ie4We7m3L6sbTUaWjRs9Xy
p49PZE0e7wicYbxUIbHyVE6VCTUP5ughc6Kj+lpQBZEySeYhplP8RDgzRofYOfFHhNVybDWEb4UW
aI0xuOZ9evQbCEW+GNwpueoB4b1dNHC7w4i2UlryBdAHPsyKad2VU7JN7fnGQyHGy7p2UIypzpD7
TIKa09NUaVGZKGemsMjMVgYis6A8Y84Vhb6gaUk6jMfHHi/xGiT9EqJaAx5GyJ8I2VGApE2Y4EWi
cTda7PbTWGFHvultkFKpBfHKZwyJQM598Q57lnVYtHg+eZ9j9GsBtNv0WlyPs9MUhV+8P5Tqavm9
mJDmMhR5oaX5USy/XXf8CKjHg1ETT4a6rx0okd68NpW6uFrkN84hin+G8p9CADgaBUDQISee66Cv
MYH2DzCg0YF8xp8bBjnHTrACcimOgwYNBo0c2J9G2dfHkU2RIehhICGjhFAwIRVE7HCrKOnV+piR
g/eJRhoS2IbM5gJfatxh1OCDDwFRaBSi0VAEsB291aO9mTUwYUBO+BAUzDT3lkYqItJP1mWXbiqt
r3WQ7SokfdMySIIxeYnBH6kLJ4+NpKSMnLvlN9cYmIy9A80xaqyjgO/ARZcSxwLyEfQvAQRIrFGQ
qiNijkUAWAhOZJLRI2kJ2BQ1QkJMRWaug/reDDuxyzRoEsMXSMgTS3KvLzWMQmn5NezVba0xlTCY
twlR5HD0yHqBKLduQ0t46T1Bw74BQCJpauxFOuZVwcF0XXrxmEx7GpBhQb0YzvwbW9BxqRQkK1TJ
KrIXvGjPzcwEf1fD24RUJt2xgOK0N7LfAEwJZA4BWL8sSB36lQkJ1vBOZBomyAeXC9O/IsiJm4Z3
IwLUK/pOm/g9gboLDsRLvarhg1jySByGGDI1OtRpiMjWOFHpRB91esY/mG86eKNQ1qciq2+EBpEi
iCSPihMNKMVkhRJnmm9TN7oug6X2OTRTV9ePnXeoYJwihdcpezSMZHnIyNFqLW/vayhqhI6igoSy
HngplW0V9JQFRVUE0xXusXoeuwRTkA9opWmeQCUvS2rd+iHfp1Ow8vRETY2u4aM8gGxFsFuuhrj+
hE4DdY2M8dZ1Z59aUe877CAmCKe2y9b7zPa2WcwfoRyW25kAZk6EzHc6GLIw9B9F3n9VTJiuxHlM
9anWyJkn5AdRR8DWwGj4dpJV2HafngbVyhHlgA3vOdYQW6Bxth6uTWjALahB3WTPQ+tZZNOGEwly
5JlAsGg4zuQWr4ycz6nBOWj1bQtJZ0PUAVOfJ43YLRq2czR2x8ABAC9Ml00ZudwcNZ7nx9SLFFyU
uV6wp8HwyaL/sOh9X+V1uKaV/F1B+4FYQv7C/83C2XC5uHE0GEi3qQC2EXJTyB6kQQOEjGaKNeJX
Cp+n8UI4QwveUETeuS/5U11IxFQjiSNsIjI11VPtQP2StlVqgDHzQBnnO6eRRNDr+EirK17ilFlo
GxW/fMbplB8BRDoajTQ1JCk0LhnVP7JW40Fa7EE5BecQxdwfJP8JEo/EJgOvCW8hqaw+auutpcFM
qRFNS8OaTqO9IbLaD0c4vT0+F2OXQnf2beeSl7lJSbXgowOAmpCgSfBUaTC0ZWSiWr9eT1W8i7LT
kEfVdYzkyvL79MB0LNtZEIZgm/w2DAaDGgQVpZThOVQqjZ9vBtyHCa2aEB24HRvry4FjFRpo7SBb
UwhXUjrilR3+DBp9nWYKhVwu1eRqkKwCHmvCyRaEjq1p6DsFGqHNNUw7R9jFSExLLjW/gQZuOang
gqI0pjeSDQwE24jGcws43UwDu9imX0qN8I7sdjvQi71oXcjDrr0DVtoPcL+WBoAzjQJHWNBW+YBA
QBFnHgTU3LvdJxlvafFUeMMBUgZ0AtMk5gtA40Ejx6GJDxKOMwCHBEi2J0pjXY+MYGrGGmr2ys2S
OiWNfyjfhcKIx1uRbXEd7ZfGF0e7M8/x0HxWwViCPtCHM9F7gW2T+JeQ9Yocq5SKsD67YFget63z
alcBdrmir9d5mDOY6qbPhngsbAqUtnjYy5e64GH2b90UHi8ayi9cxw/RXMEkLSRBSDsiAoQgd7Iq
oApdEw1ImIgFWNXg1mkKQsFbYk56JgH/lVrQqcssZa9mNFVZwMYybjcZ5sykivmTpEfMatlcsGIL
uLHsJhsy5ziPkORQgebBFnjQUF0YZUQoTJ37BjlVQfS+o5dk+9wgVqeLgOeYLqwbNzgy5iVOEWFq
S/3noXYJjiwrua37V9bUaE0BsNr5i3vvc2pB82OVmCySQ30rzNcThl4AJa7UocmGhTTPuq6IC+Wf
yTJvcgcXfAdEifibzkxSQBYmtxUOjzJ2hnWOl5Wdel6P/nQwQcT3MeJQ1DvlpvXJIulFy28wJ79a
inaGof7oqDFb9Ya1k5Rcr21KyBCinMcJ2PFo2OroB+PbYGyyyP2ek6JZM0CoEGalnx+r1gHOko8e
sMGGATJy2GAeHbtAEGdOzKDZOvbua25lZI9WBX8bX+1Tsm52PafzsUkGBJUg3IHT7C3DjB88ropR
iqzkZxAloN4M+MrU3SwhDgvU9LhPL5ED7xdnIWLMWN32boNBxmdGGOE6IwjLZqFTyFXS6HQBEC1e
lYO7xiHslxQQzIW1JCi59XF6IjZb9PcicVylZFJUkVBGBVp4ShEIajcGgUVUbxVmNiISa2jrJqPv
hzz+BdBPjPWlVXvLpNNtLPjWpyLYGI5SN7SwygvqZDtg70gsq9q5mUu6qsBW7ccwAeb0OgfYjqAl
H70eWtRxUMJjReNc7SUbX7Aaj5Y8o/SOG2H33bY1gZ0y+EhyQ6ObkcZN0x79HekLCAOa8h0otQV2
4qmkqW/awhO9W8Vw41j5e5mobleVBp/AJRIib5xLDL4Ed2SuffnYzaaz447X88Kt2wXWxFILMwVt
swDPcCxeR2Dw9SipRUtfpRt/CMNjdpd0T8XsPXZ98xKXfag9gfW2HaaNO/MLu4tnHtC+DcOKMKyE
F6Lvk50fTlh4QV6dkkQdiPGK04X4sKQfbggDi7aKcM11SrXuCp33sRvCHZY5uUplYHDQHRjl4s4i
n5acxojTbBWygLu6IHNKYIn0NmY7dX6uFgwTlk/ehQe7100MvoqS8qvUejZixlc5rP8qG73yUgh7
TbWvtTEJil0R1macBt2dwM2bd2jub9QUZ2sELeKzBs9YhzZOnyIBGk7pV+Y55SQp+P8YwzMBD90p
jnivKC8ivFFlEL+PYmgIeYg4KXv8/0Gj6P6gwI4fOB0Y2ZL/u2D2O6uiulXIjRhN7IHLHf/0pTKA
UMiRg6G4RQzbU0aF4WQExug7NKSChW9c8Od07qG2y3lX11ONPqT4J8BegyRvmL28Nf54J+q6P0ZZ
SYNA6d6rebrGfnZKXMazXZwRptt3l2Ti6zAfSBCT+6aanpzOGpEaCjokhwJ0qpbR2XF5T4zBtMpV
bQbUnZBoS+GcQ4QX8Y6UGoWw7FQ8xg1pYgmK8jbB7Xwkj1aBAS1M/ZHrCGYXB6mxR4JHkmMVtx+y
Y8G3avobvRpjmpdMoOH9Pfafcd+UFR5oQVaqcrihNxQ4rkmaXYhZWcQ5SGNq7pwgQjJkcpcnQHne
KKcDefuZV4Y3TWSh89MRgJ1DqJtWovrgpr2b5B1lHi6KQfcTSWD2DqWHvMMNGPmH4bbkdRgbUW8x
0N0GPhtWPFS/FfmZW9odbrEssedXu6C7xL1DMVv928vieTWREos9dVFbqg0/p5n/ys6Lgy/now8H
1M+srrJ66hv3E1/XQ0atFRYhvqjvUB1iBuFvNb+CsjHrRmRSuyEKPwe0pmjwAvXsDM1UPgnd6eop
byXHmbEF/C4bqfeWMn7lBNqi18TfdpU/zFTl0lyAbfu2Dt3tMOcPKg7SjQcgN9TGqZKf9eh8qIFY
Ri9KK26I1a0Q5cP86U28AwhEr2YxS0pExZPfjMW+8I6USJtruuJn0lgADnB4cVrjr5kF5lfswEuh
KLol4KBk7R2KZhuNYbmGnCi2seRDphRrjoqNo2voWJkRfAevDqk4IbBLMFuYemRv/TAnV+eO8JD6
RIw9g9c8hCpJ86fO60iGvE9DEk69kRQ30qLdXeoP7jFsxGOelS+5h7c3n+rbNsPJ3PqcsGUKmdwb
GFCEo5xNFHafWdO9eAlTAy7resNyWAuGx7DM2otrGchlvdzZTK9Y/Id5HZq22vVGTlCvW51GRcxg
NZg/QSLNDfQG1hlv4xEQnEl1UO0ktnnDZVM5Xr8maI/XfWAiwRgVPdP54Hwy7dr4wwSqYR13rgRr
UAyzNmXnHCHLQuCZbMucTTCrwuFm0De98tPbnhfiiDqKa4wdYTWB4JKZidabk7xMHY3aFp3n7skc
+Jxczm7oJhkFIndemX7NcY2Tjf7XTJsZB4TBbl7cX825mCeyfIbuK1LWUQ4JhJY7R7R8LJ+LuyuI
IsKFZP8wXd/Y8tHX4Sko2AyMCGrCCRjcDxUNODbn5wSmzSsOXhlnD2mDOO5R+bn0DOHIn2b3ejIY
rOGjseyt6Mqj1eopeRbu62oRx7iV/T7C0VnE3KEymyAS7QmrDSiAPgy5eSfhQTwKScQoxky6uszi
UirnmTfbQg3FogxgFLjjJwNyAI+ESU5S1/zgOoeVFXtV2VSszbP7o6xX7ifmuuV13LbBJk6S+8TG
y6bmH9L+b+kRuR9cVKua2ARcDyCrrrops4RuAPfi4Uhf0YONnyAVVFbC5A7JvbWyJfVZwpsf+dV6
j6xcv6G8KY/TR3Ue+7l4zBeGOYYIjhy78GwTWrpeWP7pS/uxhmTazVQ2WLjktyWB+BCHj0k9Hizi
BNP6kY2aJM9dUgMoh0ycHItIianJyFRJCLn98aPowHpbbywS7tb2/DBZBKk9DSX3tKybf4TBdGuw
kol49vLaxCSzEGw4QJsbczgfHKObCO9othDWFIirI6VanIHCcSd08JydZqwSjn/Wh6KkYiBahJxe
uPdEYUIRW2iRvZrcO1Sixe57VETBahmbYGM61yzJSASxLFImh7tqRp1t0uGxCbGoNq1dc/X8mefy
Bb/xVdbdI/nZ7P+0DlG1AgbYhZem4Io+sPq33A5XkccWGY/LkxuXwOUxYUMc+0zmqjt/Er/dlMrW
zBifaXDSB77iviuuCXpxiEoT+f5XU5tqayXxrUrhSjtvunMq0vlyH5amwEflpITaJ/QIsI1thuIr
N2NMznXy1RTYXeE3WBUtDEQZkS64hIKv4HdcMrvhzknkz4mOwzeyZ0o2KPe7sp0bYiJ6MHo8Ak7y
qNSZ2rVdqOKveBoI6s0cxLThUTn9LzdW4T42qn0ZNx9BYO5nUd3MdOZCafHTwSnfx+8h/o86yB4S
f+aeDEVAuxEDDuoOEdDdu97vb+OkPo/e8MyR8qXnD95yRdnJKd4RvU+ofM23ZVUoju4cfLSV9+Nr
uapI2guRBRtB4IrFr9D7WXtjDz+TmwPljU+JPdVH+j1QtvVkljqTcptlwz09hDJQD5k1aIgcdkDR
0h4tfIVzgGdAcfOY+1+ZmM6DqncG0jZBZD+jRWBFFpvPvocNjraD3kzArXm6neHQymHbptPe40RY
TBNHVNunVViO5D1nwb7PaczDXnxJSdhYVZHAmTuYyyouFuZ7zXZW3l4MIyNCmGWqNyjS8z6Kfv7V
FPRudZ4V7UKaKNa5S7fgEgTrgKyHk2PP7o2XMXmR2bRRZb9phyQ7Gu3wi7NoTqNL52hkBjyWDRwA
VWzMTMh9mCTJJkOnDxYTm4lhAyDkBKuEBtJ2V9IY0Dknf7nFbc8ETLtkeHR6Ytt3cU/QZh+rj5lZ
DtnGMXP3YSthX9ceyT/JHH11VersjIw8nyp7EGRX+suIS324taTzXqZ4ZxKzpNgZlWKS33SkRM24
4TiIid46TqRxBgtfnIV5wgrxD2VWdZeE3z4xjyKQZ6tnoO97AYijJD3OEYylrVeQIBo7RHJWZrBN
JS131OLp5NxfuZVcUmUwe/eZ3rp9/FURjcHlnox9+lX3C1c/bCzEMLvfasL41E7P+dB8M2CjJACu
2TGbPTl5Z/Rhi1hmBlu8hqxtYk2wOxs0Y4yObB5quIxztkQLbq8rh2kssH6xm4RN8kLBBYPh+bHT
Ce4i+ERvxIrB361z+w8c4M0NNssz8mi0S4zxYYYZ4OTXgj8kFDQapPEzWOOAl7YfTstMHsB6Uc2h
S6CNRUe7S0Hb84nR2ar3Ga+L+oF6bU6INlJBRlzPiuHzdhzqdwmsfGN4GLcaEpozH0sHCjNaEDeO
xkXc0Q78YCYEXuQPbUnWd5uDLjeL/c1ILNwMrXVNu5CjRyawGcvh4Eftqwp4hlFKqrI6RR0uUAFC
t2+a4tJjotF3O+5hV9xzxk7YZrNtaFLp057goujRstBA5g5LS+1zgwsNOicTKiNPsfLf/Jp3XLa8
+m4lviYpHll+3U3moMYESX3bTTrvJGBg3ysWHHp/txHBRJsiNt9GmrNWHPcecLpEG/BJJluZuBjF
kuMq1XWhdvvIxQPS23G+w9a/Cs73jMW5wJRW8FmFzX1bEWfk0+27Y/r4kujSnso1vJOXAWCae5re
M+yZ8ZWcMJcg4BEbgz9eJFED+5GO05QD94pX5BnO4jzhHzqHOCCymFhmFfDVL329Cdo52OALgGS6
i1haDPItnJ5fbeLGlNAXwgE4JuwofPOVmW+LlO6PhS3CrH0dzUQyNxWr/EJZdZN41dtgwadTUQDr
uWywY306Cf0qcNgcqz9GwT6CY3e0ZbkNlSyg7xll62ixDqMPdYvuRz+irpBa1hwN4bwMQ/haB/a3
HTGFXzpMLmNSHah++t2E1XngWzDigNbv4gxrfsmSmuq9wceGIentsqzuIQwsMD0EAVbqFDZqTk+m
92DgFB2sW7cNxY4wfIKwilMdEfj8ZNjs5w3pCgxpnUf0FIjyEPUSTQAcq73hF+EiRbpJ3cF9D8o4
WtBXG0ESycZwiSce+0s20zzlRRyLh2lilDe8Nll0NGKLHWQaevDN9J6YqweJk9U1uveaRyP2OyZl
Mv9ymPHtCTJ/bjidksTA/MBxiJAr3LtyZHu3lfuWReLdg4tzDIJdcK2kpIU3X1NTvlu+jZs5CLl0
GMN+7AebGDvyLHz44SHib5NWxAETpUXozYDDzWOI6SU+SLZ9yCrYLCTUrduii4xxvbaFfVRcaCeq
bDZxrx4Lu+f+5Bu/GDrOe7MLKaOjqJHTCbMkrggxXiQoGS7lCSoNNeUMOqdfNOESBMx1R9gOyEOq
8mNsIJyO5s1S9fbJW6wf+lreJ2sSa1MxwpjK7GTN5ma0ung9KyNADvX2MhzJxJiKd96l89Sqa+4N
/aao25+M6olVcooEp9mmJJvDi+b33uWQ1vLTrpbQYVFa4mtcdfk+KOTFc5azXc93jAxRBUpQNd+Z
GWqJdWPETF9gbyMPh6tjJhciuO017+9rkbd44U00YIliYebvnDbf+N9J4qMZCxU9iDj4LkEuIZMT
qGVjBgWuCQDK2N/3dRs/fxsOOuCsmOGkQ8DHy6oHk8olR7k7pUjmjevhI7I6c4saWLjVk59gTkrO
NBJsUmm0h8ZvjrWi+h3T2EvCh93Qq7EP8mD4k1hg6TQTz8x0dCDHpzC+tlgnVmQx701pvcYxXmxz
+NX7MW8RM5psBsAjt7sI6l1RiQv80/MwtL9yfCM4wdOuvnXM6Rz6mDoWjoOdx0hYuagTs6CZFY8p
EZVFtB1ttk3KmKfEfoUbXTYjfLbf2RJ3PimmGQ8TVsz7KmIF8yZZbBdRE/aoQ0hAj9nEpLgGPQ1C
TkbnCCOCP8dVZ+nqbVSXvJERWsfyE/XBZTbUr8RPnsIFrcDBJLiJ7e6uZaJR+UiLs3NRlEFOsY6U
CX+rHFK/atIfun8/HdTMtTP8miUrYOSUPuNdikeWNDkU+YxTHVC98GxCehrvC+Ag3y9RUW9Yrup1
an2CbF79ul9Vcuh2xhiFaxMpyO+CcGWJ5F4GTE9pS5hWrfqMlwyXaHtfjW19RaseTmM9nKu2Phgd
p3EzCYD1arJIovF56rKfoLiVRj9fFnN5q8N+jTcl7nwUWptukDmgFEvQcoEtKPUNvbmOH+gj03jq
TBelNWHSNuGxlnFzlJ77Y8SegUe6oPupYHwVjC4PzlQe6/EnsO58TAvTckOu32DP47YpsZ2g51Ob
MrYEVERcO4yywkvyPI8s77aknrgQh8ZytlWD+dXt7/8cfmeaQqtcnqMkMhmv7J2Cr5cRLPN4Ozuz
6w2bNr4nJpqKRAx8pLmY+7ElpDNewp1tWG+zw87ZNCj7Bekae66GZ0xRd6XHJTVKuCc4FkUzoiAF
U1FRgsZd3ZehuitiDlu6uEr1LiX004HoNiJ1YpqaZdsjJvkEwBT2V4Z6tSY24TWbAkDR+XngeLF1
TQTxgEd4dMdnk5zVzn2qFpZ0i6wSZ+EKRpnjiXkuXeyBd8cvwDezmXGTMP+ZfychcZZOchMZyUvl
yaOvW4UK7K1SqA85uBvGabxxZNP3pIITbimWzR8RNpHNJc1n6xgjtVIK8JlLvIShqTsvhuc6sd+i
AGFMaemGkTYD6cl8pVwC0sV1bpyCxtHCoKG8FvbeL+ja7E3r1S10Sl79SpQcFhCbeVSWyDNprhhR
zew4JwE+YQHQ2FIWGmV0LVkng5Lf84QmlQ+pWo2FTcaKUPWK7J13E5WDLubwZZ7a+KpUszO4lfhO
fR9my86o25pLNvpumr/jc7grvPLN78N70xq+Z110aPvRJs67fUDc+WoJcIySFEOZRlUeddccAMkp
z/KHrswe2DdJe0TEHGnmDeZ7b/ADRm3pSdhsjKIWLyLxnKtvnZvMtrYKV82GzobfZVb+6lRy++dV
EzY+iVnIm4zxNfscERRqtJm8zs6OQRfOMv0MT+zgZmLs7NheNub41U8ITy6WDNLg3jntkwSUMGIg
qsWlY5GDt+qI/2mpCqPJZLgEynqAv4Npx/u0XVh01t4d33Cmh6NCEmhppRY/il+dpRfjeBYcrfHO
+FsbO5TpbkNZUQC5uE+NYA9eanhQVRG06JGqhoGMkP9pxOmR0hXQ+BjBe3Lc4sX4cVLdxpOkh6qS
X91AGqRZ7xyXsKdY0cRRsNgPyPvJ0t8u9XgfJurJsb8NknO52L+kwTo2qWG0is+ll2cArXxFhg53
0cKgbsAgE390kk0bVIeWzGoQkAjzaURobLwDHvdRx81rFoYDeCQprqnhDbvIMOV6JmcOs8Kh7bP6
0hmYIrioU9HgP6jmImV2NmNaCFOHw7fquev4GOcZeETvSuSvFjMWl/HsKTJYiAsKoTn/YL7gvuBn
znNRck4QuECXBvooaMJvr1y+fatpTmFtvbshOEGoqo5/QZ9nakWqXkQRDb04h2GJJoBpQIfayS42
Vsx4roJjEBv3rbscWoi2bdzCFMckP6NQZg+V4jtpQpo9xI0zUG4JsPkU9va77iEIfG6ZU/2Il4UG
YisI91bSH5ipuiuHULCdoMRrZbh6wWh94hvCht4GsziI2f9V5+57rMvLe0kfS0ijxL7AY2pJXobF
YH2rIMNWix7K6OK4STEIDar6Nlj808RhYJhY9KzW/D16MU1p0/Qc6S8Fqwjdm3X1BamGXscxZ50R
f9TbJj2Iw7H3cCxGk7OTXNM2DPtA+g33qY1wmHX+cBgLSO5EuGdPzZfYFgRLI1OslBrrtUi5ACvz
p/MYiLbV2zTpA35PXgGjgTvb6JdV66KXBrzXjn9SJrRbWLHQhu5yVGJ8Ab0xAFqJ4Ojbj8xIb/qK
D1E4Jlko4iF0MPyGTn+QZsTtwSRWuUbQh0B0WevZfMgcnGpsnqGro8O5ZMpcfUcBTm0VDZ+RXUQX
fqCKQxUj1J7gicKoqOoyOZhnvIt+psyLctu13aYkt+fDuvacd+WRk1tPzZ6hNDfV5fefdy8o7Ncp
JJ6gbMmzFuFVJanaukIoDqaCqg/F7hCU5tWIGyKHBxbkUYasQP2eW/27YUyvUcyDY9cOdb/ugxsY
T902S+n6CGFO6HmSXE4ZQ7ll+rAQPO/ibKeu6FyKq9HXVG3k8DAAM90hzAgenFs9jjOdL6pXs0vQ
x+EpaNOriCauQrkYgTFysY2jmrl4Hr6omgzJLJnXRJCdyglZprPd9zHUfuGpebBqvA0Fg0PDwEif
C7NYx0v6lhVuj/UnNvEjBZJRoLI5xA3xTQc72MraOzpmie7JPNopvJ2UPf3sy9SczClOGVCkr4Y0
jl2J37C2lnkbLzzdKUkvBCEneFXkAQG64Nzc0zeO2MKkl5BcjURkJpEs1O26nfNhT96lDtMrI/Of
aI67Hc1xYsvNZtpMnDT0dnmhgSLd9vRtHkIqB1deQJ98Vgpq+AZSu9wKsYpr9ezJj8KbinVKPw6z
ouHDHxfSKxsOtPfKMAtso21329G4wwcOjl44C4J3SIkAa0ADZ2ge0PCyhfUgAy4Y5TEF2l8Wpu+k
jcQUSVHtnH4oEQ/YZanwHsZnd9xQoo1DsFTlETzgQksxD6PR/eQt+csDpv4NQ2a0SDB7bif+W+J0
twlx5JFFEeHsTt+BQXFd7JPhX8Rb1S/dNrCD8safziTtUIHKWmg2HAmkw5ueTh2+P9PnhlEgsrZe
fSBFFU6sqCTjmonocFIknTR8hWFZcQelIJbE63wkaIvaU5QkHh6rAIVqlvconH/ilKAgQ2ECGyPv
ZiLbRiK2n3q3JpG4HpJbovfyA+rZi1y4Da54kPd9BA8SeKTFOd0j79O0PWDc4p5XqvRAlAxFft63
zozmdXo2G40JBOFbYFMaDXFnKXY8EXU/vLfqVk5c+/yc8hCXs/ao4SLTII7ge2JyaDvRI/7LT1++
IHKyoQj6F5KEV6PNDiSF65XPSu4Lq7+tdTnEMAONREm7LQz72zUcf2fW4yPJEACgHGxYOkaOjPh6
U9KgMfyDtboBtQeE8ONCTElqaftHZ/ruhPI2gTQeIVWyE34kb9VAsEyCkU6Zdh/dyI/SSftI7vSd
x1mqy/FHWT21nLg58ENn7TpI+X2MuzZ+HEYbbILcWdtmgtuLF0mATn0QQf8csbcSOMpdVHI9MkJM
sC456CXrlOCRZI/qCCFt3g0u/XbwlfLjBHKd9sUhL/gs4OAFN0aq0Ez3xMSBWeVwSDlzl019Vvbw
VCGWktJzGxfFO/LGgzAoN2O4xE+ANmjPO6NPDqXL+qmGl9DC5YpQQcTbVNIJZCroRvyVgUg57qOU
IPI+F3VCXVUpb2rtBO4pF1s52fQ8heVPGpq3QqFGlqwDYwZsVhJx3lp5DJIGvDtzXJp5KfgA71VQ
QxCnJyhZuii4DGwsjodEqvu7ahrPvtnuU7Pl6WjSfV8z+GeaZsIAmJugd07pTFPNFHroEiQQbjLj
LlzanRlZX2KU9307fCqCKLfk34V+ixUbZx/xV0/UKkDxKc+DP3A3SYERBwdjSgBieINdFmPiXB+G
fPoiRpQmAUZJhfWqJ4QpwdhtpntJkMMstzj1EBFrn1WTOZgk2j32f9mKimUEz0ra2OIlclI03VVV
n27spSQGxewikPgjrtlozm8HIpuY8Qff5LUQoOTu7W6Mtj3RtWtvYmFo4XkCgh+oFCzn9N3EPPPv
3J3JbvRImmVfpR6gmCCNpJHcymd3uUtyzdoQGjkPxtHIp+/D6CoUutBooLa9iMgMIPMPyZ00+4Z7
z+2hVK6Xf5iXyboMmKcYwbebK/Ngov9KfkkvflM9x28xU8rPLlMqK3E/0AVp/ryu39Rj32zAcyxI
JJgT44z8o+OSBdq2bXL+rezKpwzosDKluazi9in5t7elvCYoxlZBx47JqId1ryHE6VvfhFo0OuEt
OhneaAtxyUKFS7V3nEX/xylVcZQh+TM4TzF535IGfqclzxesB/4CrQ+APFrFqKlAbMFRmKLncCBZ
MJdIA0bS3aLkzu2a4sJsC+PwJuTsuAkA63cVGBp2kBiQbDbeSkynojNDyAgsp7qxfhs6mZxCfnF0
+Z2rL3OlJ7LvsoNm4zi1E9TnSx8CrMMKXc3qNpAlBFtakIYtUJ0AXe0KOEOd2W1Lv30JZ4MSZGa4
QljBGpDLtsu50V3JxEFDp0KoEx7DDK2E5IEkRAFCRNClp9R5LHPk+ygTxKaOJ95WtmFUPfaHVQ4f
ZTWSD8AHEjJVhnRMx0N/NJLEu3JuiazNtnVH28dVwqYG4iHtDzMEZJVDXD3HJhOFCBU8uLn+sbIF
vy/cZRD7G16o8ezqGnxRmKB1yTB1WTA58JhsyNGmwE0WmlvmRwdvSZWcfBmt/IHc7zZAc76ctErr
W3IZ35uJ/eldHItdDvUeeVX2zMYqTbfIa/196yRcpVO/qyfz2fTjC5maFwKlCM9gfc45Id7A7aDL
tNkbG/5JzhbZgDOWTVPjr/b838jGt9hZHY1JwbmehURy1vqIzeRc9tSfboG7NAUbMLh79ub0eQch
vPyIaBGYeV6C9vI7gU8L1dXQIYlyGFUaM2eUtq9d3Wx8tNtOnu81FyMmBqNderbPgRqU6Tr50LRD
EREilkshjCr5WE8di2ll73TnohipPM1ii3m/3Q1sObuPrIR12FIZrJwi/jA9tDqAFZkwoV3X+akH
p3bTaoC8RZiRatufg5xBhccoZOXue3/JHeCQwhgDOE3VAhJ+tAsSKoRxRc/r74XKkZ+tAsW0c3CI
Ao56tNygUNCSs9dk2bTpQVjTki+5aNULIpeXvpAfie2spQUiKHSCRz7kIoJfR9h9OB7yATt8TeSa
VzEVmVR/NxbzNznOENJbFjKq7ve6rY9DP/QrpvUj+aZDS9/O3IUV8YTYCFLasILb8FBUhxGULUpR
Hv3EL14sBnypCgBTgfAbouGtMp2rkbJIROKAHSbaJHNarRDcDbgJttVAtiYQZZwKKYwF0VN02w6K
FhItsYtPTDPovSaPfvmfNasXRx+GUmqdBABY4g9Vye7cVYh9WWNim3N3ygDkzu3wUITle1JUM2+O
A0Y/E+ZG5d65N3iFhNXIDfJ1WK4CM8/AHZAsg42sYAVXNLyzCZ1EwWKRE6X96vtF0u9KYzULsAa5
SkNssOCmLYUb0IlZ5tvwGrzsKoICeHwmnlJ+vNZf6gKHxrVxrScrudQ9f7Kf9ruRfFf0YShnxoLv
OvbEa5t/jEyfENcBhukUApCCI6VM/UNADy35IVq+v2Lx52tmknbKzO8fSb8Ou3KNhi2Ppgl0Gv1M
ONUvhayeGeNs7WU+ZGmWPU3G3emhHYrLq5ujYZDD8BV448npktPYVI9JGNH0CpMoGPb38be00LgO
6DhBrx2GtkPjnuqtpd+lM92BMnnsRfctCsR6ceo9GNm2k+Nd2+NjbSymQhQioZHvC4OsZdPp+Bs5
dx63vgsna5V5xkUPzkhMLgmSwiN8JAgJXq26bDfTh4U+3TCpI1Q6OnmtbTKvWrXpM/Vu+NElcZsd
lI+PSYgPSNk9ip7kr5uAYcdqbVV+vh5NCBAzZCb+F27qjxTBkPtp/z1r/iUzcio41sx2Mhhis5CZ
k5vUpZeb5hc3KDdasFf1U9jABiFhvfXSGOOhsfPukIbBPpfdcxDzuLAempkQBcfSavpNPjkOKp1p
64iMsehE9vykKClTpjkD+JiVk04POWND/mS1NFPpOjFFuSUInNouqNGySXZUrfMUe7R/wNajuyIf
rorfqUMjgZdpD5o1W3mScEBEgkerRdjptEqSFiKydXpF4jeo6pIsppuh5JVNDKzyhWhXkPu/qKt4
8UNUWFn13bTyPI1oDmAlxEjvsWyYBb9Nm6LV0HQNQ0E9rMxLWNIXgnRotkEy4+lh0c4vohijPaKv
adwQN1IG0tBMQBi5G1HL6+jJW9NupiMAOMDbAp9PkqQ/wmzYoC4LwHRRxeCzS5HsLgOLdm+V16qa
t0XBS6bJ8SCLzRvXpA3/pdW4V4nYJ9Z4tBvGsE6BNNTnVy14vrMZQFb7igNFUjAzZAMXxJyb3BoZ
8Cj7GrUNuqL4oSEtKEb21FlDsB8NyqwkJa0rNL2nIqo5twgjmqyyxoDH6ZIQH0qteE0lPyig+yff
g3Rmu8aNJKlog9WcCaTV3/RO91UM9e2cZ9k+SRAojnHRb2i5h1icA4ulyaXyGFE6JDouJXrovM04
VEIDSYwbRAq1qtZbgalsQyjKa+57907oohVsd12OYgesABGVYCc58XABJNYu1+DcInWcnHLr5yW6
/g78BrMmtDY0NW3uH+YkyLbkfCz7I+QzJc4t0+gYxlYneJ3uCk10g82uoTYUD3FafhpBSmp3zgwk
rH+SirIqZ/fNuRSgSe2vaZK+WIphdaiau7LCPIKq/kGTZbSMGHZca5vml52vzPiFZOu8hGgnql5C
A+bwC0ffJ7zkpy49jzhRun679ZJ9aOdsBgvWXqHkZA7v6tz+ssjwBmGL+HDWpGLn44h8wtJLhCpA
xkQxJ1icz+nCalygjc2Cb2S9/xtyoEL+505IZ5T58WRQIVfv3oJ/zAdAkIZwDykNcDOJzyhkgRcv
0EiOKQbMC0gyXbAU9Dy3/KJf3gKbTILyfVTzH9qE1xAaZSUBjbsLoNIwz/YYX+MFXOlCsPQXlKVa
oJZdhvnUWkCXNb2jq86BLn6BJCPi9lD12PKjaEArZOlgbMz5Ts7ecMj6ay265lzn6TpLyuesSA5N
j9cNNmPYjBdrHMWWieQBnDv/bs1ILW33xlAAcc8GF6QYOURQEilJbXThZmkZO2N038tM2reMK/5w
WB2axkeycEgiNaxZa5c734Z3yAdbLgjRYIGJalasUUu42YIZDRfgKCcXp3FSpg+Nl2+1zRbXsZY1
w4IqxQtQbITj3McLxtS0aFAjd0Gb4mxx0iezyr9JcDpI+eOEfnkYFiSqho3aKCCpOC2JmlnAqQV+
hMRMdo2t9nm1qaJ82GchHGV/fB4W9CoqRR/MkmhBsooFzposmNYmBthKSCv9K8Hd7nCp3PKbQApN
QUNNbwzkZGkJVXmGBdnEjMmKv3kBw3Jp6WszHuIFGfuP2dJdMLJz516gOh7KBTBrQZqtG5CzQZXe
I69Arlkle+XSEAOWEBuQABYI2OoesM2HdDmxYurcBqitA92WOEvAnOCF2YSDvrVrjYQxIrIb85ux
rSj0TC+pb+IFmov8PltVgOd53nKouh103XnB7I5s9ghxYDeoQPAWsHj/3bH/MxBTo6pVS0QjWY0Y
XShSfBQ3OESH9a5bQh1L0h2ZA3lHGcHo4PyHEEkGZLeEQbY9q8V4CYi0JsoqHV2sgejIwDSuPJsM
/7tIsD3ujJNrRo/8AXtlF9z9w7fHcuqopUI6W99TgJEH7jSf6GlaSg7WI9D2j4OnL0zTOHCCmZq4
KUDfElAJKXk1kIOJGZnpJsmYy18NSZkDO9Hmn+jMJUTTTMGJ6fBnmcQ2S8xmODCgkqdwid+s/wni
ZJmCbZsXgozOFPjBEJvPCf4z11DPegnzjL6dILmOSOb3bUdxRcT5I74DTOvR+DCm5DeYYbd2GFgy
CTdf8og+OgqU2icecGn3r1lGR22ZPjmOM5/Q5uaLUyNJlbv6BxPwP2Ir/H9ETcApJukYfXv5u+sC
0vh/URN2zWf582+btvs/SAn/tz/jf5MS/H8JtphLGiwRte6CPfhPUoL9LzsQgpxa0mthH/g+tIb/
ICW45r8s6cFDYPpIaidm4f8iJXj/cgTgBdOStus5wgr+J6QE4Tv/jR7yz09uM+LwhLA8k5TD/0ZK
KCSvp2qpoHMV3qEaKdIpuCXAieEqRuR1hTjeoa8IQ0iuX6LOF7Ba9VeONKeBBWRF6Yjta3dtc/zI
gcdepesWc5NEwe3jbwm4Si0+gR1JkldGCkcLvTbx3n+RjeafWcDNGC7lMnuHPMGspeNO7ueajlho
h0FoQSKZPSNz7qbdFIf3owi/BuQvN16FV7+UAvBuNE8oxccPyolNPzqsa1xm5/mckZCXFxtZQZHU
vWYG6ohj6iThLqV6rya584jZvLUgyMyx+OxZYtBQ5S+hDC06s9VIYyOH9sAos1hN3XdnIbBIvMAl
rqp/jms24BaCWE9M4oxQ+5bBSuZ+5EFfvcSFulctZ9xomc4u1UNLoaThZtoDAHSkoplO9hb7OrYq
nrhEwGK4St5d2+DOuV9WBTvUezRNXfOEJ4jzGAgP34ZsUJxE5qF2PJv2hw1wVBqXyAzu4tBpd5m6
9XCbbaIiONhV/FdZuK3p7rCZGxhg0X4RenFathv//KeeFZ4JfGZN07waCvir69QMsINi5eRDd3Qh
B+yCMn904/QhywoPgwYj6KlrMYSl1sYKFmb6iWhOYnhoe5MqzVdTyhCsryI2sBkRjFElIc4mQDqL
VzvNISOMw5GFHdO/Clvi7KfbeTQOlQJwUA0Y4k2fGe1NoogOK5ziLWtZ7WfigudPDWjysZdZMvqW
cbeqI1ezhLYXlDaHXd9YyZb5NSAONhHsyZ0FXMpo0Pm1rHbdWhu8JKVZGQ9KvqWwoNcYMRsMa7N7
p6N8Jx0+dDMJt0HjEvYjH+OCFYFkL0k6Mubirmz3DCkJRCHZt/VZjoVoKHw0F5sJGwQQUNRydd78
1rkiAkih3Yp0tOI1IW/Af7M6RolWZsy73qeOqslHZYYwrv0BRUPzVKMmIvczOGR5Q7Peg0HgaRKr
5HPIS4IfiXAuh3G54XH7ZZK3DT3kJnB5Uwg/wZe9wNHcWJ3tnN3D6L+pVkW3IkNXHLP9XmVMTHJG
7EwJf4q2RG3ZtJ9R8BizLEYmJv1j3kjz7JrFy9zwXCauP8KtjocLZqqHuMED2Zq9+QZQ6cVwxT6v
62oXdDBU6nvHYcA0VuNMMGv1k5XoYOVra1T3gk7Ndnz3KOr5ZGYuJFBEUHH/FbkR0NeQmTRpQcY6
moLviV08+0HIUbLGujecctXcAhjumHGFvHctST2T89fEfnyI8znakNZGNmi9MtxkuJQuozVV5Zuo
H+8bM0SQJYt562nD2gdNeKr7sTk4pX4I8mFb2e5dCRniE8V9foPclGUrsOQHHewSH3g+uUbmEXbL
cIwbZq+21pu+805MXo4AN0CSMII0nfaVRRQNLpgJY+4uGCK3dVHZ27JP7LUfKfh3MX3BAB2cDEt/
hgABXi7zzfLBKkymdXQNzJdGHmQkvI2BySnLbbLC4+DMVIYQJgO1aVIUbLI91hSlkRxK/10lKI+6
yTvYKAFXtWDHWKXVRiKsyNPknrDO3ciDvTVVu09nxkrVqNZ66vLNjNoD8oGFNky46mBSSs4js2YV
+Jt8rqItSlCkjmCuB3815OKhDBT3QAa8Iq9ce50pX5zbNrtkeceP2m17N92DbMhpaFIXXSUTexmS
SAAjlrgduI6Tzm5T4k3w3Jckdz9PKWCCIP+alm257N2zjdcXVCxDPBMX+WpYfNtG1tIUIG/x/O4Q
u9OzWW2nhiVRhos/NXxko2SUl4wowQd8lQuxrY5lfvEwkMUqmEFm+8sBddRZ0q3RIda86PohppeU
thI7odLPZPbvAoypLFGiPT94hQC+unrjeA4GBuRoCI4G9pkVMY1fGiDkVBnmesRfdpOysBtMm0o4
nZI1eQbnmYAO3KfNxTTMk5n2Ry92iN0LkO8abngZe/dqx9GuynAQSTm/9XzRVQy7J3jzFudcs+kV
nadj2B4lMHVdXYhmbS3GuK7NXrpuvigSGKoK16oYm2djPrZ9/MIx0d74rCE7og+JOmJ553Zsg9DG
EwDY+6uxOaOxPeZoYu/btOEam86dVb8nhn2b5AXa+Xh8mplLHx3k6/2UBgeZeT/KScHZLkm4BW56
ZrAeqzjbaddB1L9KgRKRaCITlwnC8qqhrS9Rl+OBGQ6liXE+J1iHAthfHBs2Gc0Ospjb3KNXnWYk
9SFj2qpFTZJhP8vCAo3i4qbrGQ7G2m4BvpPfaU4FazYwrqRRVPeumTPVCD7ZDMwoFuAkkGhJoOjM
VC5SuD8tZJfIzT3iCI2t4UC5gMpNmLIjfnOZGHs00iajKtpiEtciH89RapPG5wQvXp8A9TBb8ogo
EpZ1NPeUx8JTWjupwVrHM67WjHus8CFgM4jDkGycWqd5jaKAhzZgFk2284Lswaw5hkDspxygUEjP
OkLvoIWZosRjONDFZ4YYezve+zltQaGMb8Aj7LpFvdOpe8JKGiJnYz7L+gsV38gOGWN0mJRI7iq3
3qZYEU9IRF/48kviNM14IwbnOrrM0UokxvjoSUqKn2YCHpCac/KmVc7aXefxjlDHcE2I5yrVKthA
pOIldYpTwYKlH/Bhzr9FYp05j6e1ohlu+4xNq/fauTM7xMg+MHUgqZv0cAxPCpFF8SeH+NHwMZhB
Ff72kXEntQN1uJUMPSa/W2f2ZRGED91cb4MxIS5xgcbnxpyBwLoWpvEHaVDel8baUt6uIOYxNxDF
dFg6CE0gVQ8vHBMl3yRjumBV2BTcHCQZQzlKw2Y3lS0FovZZuw688J64Td0RPYeMtiLvnqzC/5yK
6rcAI3LTgTMidCaH3GUBoh/gGo+2BzO0/FGNfPI0QzlIJVB3VcsM5jNw+oAXiC3pnPsdx1DU71Np
b9jngp2kucUoP0yuIk8blbjJaX/TFk23+UWFSOhE6+w6Sez46PfOqvdT5sRWxxsyu0vd2HDVMKpN
l9fVUQzMTQy8EqR5FFXcoUNIgcm+hKnps4zGZuPFnN6KVFBjDB9S+FEHsRSnjv/V2Po25pe9CQAC
bbx+3uNtOWVz/pco29u2Y7edu1Mbh5eYNQ2AGPOn7JGcDMM7hRlzwJFJpbPEZ5ct4gH1oNP0C4ON
WK6j/GYKTZcUPgWbIbhgzVkgqzTeJKEUm0AnuA7m+hWNxLcJ+2XrNmjnogheqk0aT9k5pCOIqtg7
w2vYJOFmzNhMZBWyXOZTe8AnJ51QlhLWhPjaHMgUVIiUe3GbyfFamYxmwHTi1unV+8Q84aae0PbZ
QXdrBMUGa8Y5NmwKn0G+EGsApCV6y+I/ZiTRfsR4QXv9NbUzLh3PQATphd+8iC72LLYPQd5gcyCh
F8lV9qdqD01iJXeFM9yhtF4b3QwU3sRi5PZXrgwOumz5uhxrLWubIiVG1efzQg+ZpLLUyB4PxkKC
TPv5uehiUjbUCCstjt8YrNeruumoyqwN2OeHTsS/fWycZhMJc5p7fyXb14YHoe8IXCecioxVwRBR
czmsMUkEmHx8LhtyB+AcvxTO7zx3z+yUb9k/I8UqCU/x/OgT6McYxDZKy/5j6gJKVc2Q0lGLd6sJ
sHWOhD4vHO44sJm32/LXAWqCS2kThaQ2do37GcSUmp4v9ymAY2CgybnQGfvjMrW2RMY3fEv6LyO9
4wYQzFtQOe4eJTY/sAuSlkbJv6kC9QX7771tImNX2pryosYzpkteNym/soH1yiDn15m5zErrZGsU
Ls5hgKFUSNZnr8HyRfXVarzmgHpu2ACOJU/Nil/CHllET+6DwfvZhgAa+km/9AOgDbi/7eaa1uUb
0dgIFkn02iqNL9HTmLxBIJEEEyeXJDWuAg2tywuNfLcPX//J8WyN6dHq9EfeQyewUi/fmH3zy8bq
hU8Nu1VBDl5t9YhKU4bSLsS3TZsU1mqlX2o7uAtS60Kau7fFZdYQ0uoeKtsSYEN4AO3KRGYvaWiB
wNRrjt2jEYHBoG4VFDPVoWIugMZhiA8iS1/KjCcCy8+wTnzMJCaVya7l56E4jElEl29BbqCF5/Rj
9fiEjvFn4AJfR5H/0Aja9D4YX5aj9mY6I1KHNDW43Iq65tnvXoVTxxvL7+5RibDcuwqGSOu+KOEu
9wzHh/5nbmi6ZoEgTXHUnCtVEQLBAG80MGjUwHCzeBY3YcVHAVoaf9afjJqvWeXXEYoD731BC2nP
DDAL29irM2KTxYge8tgpBudM2zeeZq2PgJtrpHK+WCyOleTm9toHmBf9quhHXKw71wEq4ftyG9KT
ewF1d5ihlScP8dnDmytaN975HbSrhuVfP2vizWNeFfacuTdvMuOV+JBHn7QxPPczfQ+ifRuSYjpP
/k7DBvb4DVTBsarULbz8hK1bjgO+7fZNlJ2ChqK4tsVe1FgnyS+haQwUIlyByK1y782JSGAANUeT
zx6Z8tGUOtoGZYKn3+pYkyj13Db2V9JpjtYYYPXUgIjzC+uYSsgHYcC5RobPOpiw/VYGw0fdVgZo
J7XImG+6IekPRjAuQAqAD431oOFYroIiTnfmwmZMEyzxlP/Y0OQ1Rj6LB4geopLePUSoP8cRyOYg
b3JSqud0IUujooEzIr9UxwAXAozFFm9+Eib25j5N12xXr7FXXROeIsRZ3dWN9RP7qM1QuzhUNdOT
OE3PI5SZmwG4OgwSRg34vt4ULOXtqOdLUqcvVbaBoJIfetIZ5sr3T40vjnDKsHoZTHj6iMsVjyTy
lnQ9GeC9U42JSeEhJUJ0xqTu5c2pIq0T0eFwVyduux3ACVASH5FMYcIypyfB92J6SIh4lyymomV0
Sbn/K0/s7UYFd7Nv/PLPXj/EG2Rwz/RzPdIOuwemD3xC0FAGZf9lkWK4G/2sXOnJuKiBKpSrHXlL
d5wibDSO/6GiPkEWjj/HzMiONTyAQanVH3zmTEfpmmcnWtcV/kIDR916TOMvdH3Zpl4aq0Z0951F
0+X3qJTDWSAVRuwxoTrybP0uCAnd9/l8GKIO/bOr3lBpX2QOnnLukYjHW4o9b7LOtTP0WxJgeqJD
rE065dlKeIVm/N581K3NUgSaRB9Hzo10sVJXKRhnv1/nAArBp0/HuXxx7HLcDikfNPP+e4mRepd5
Q4sY86ftmSdLXTxrJ2+2Q6gR/4UsOlJZJkct8vsBxvxqtj17ZWt526v6TKKit0676ZPMuXfpIqcN
JvHq+AUwlTwlos8PXpjH/CbJfA+ZAWml7zwAISS7nAwYgfIOJKfzIRb9J/28fdAFal1zeo8ELoa8
/Bi78r7Dsb6JRHmA1gSbvATWNscF0YXAuoaM60RHSBFKLzz5szjBk4JxldxVdfqkfcqAwjAgH2nU
0gH8A9SO2YkZEwrSClkMQqIvZuMcEgPACJTjuASju7Ru0C6go2HehGbKztcWWAVW20CYDKwXfeT5
9xBYTWzYLNrnyTjJYI7plKGN4Py5GMc5Yys7ZjmiS7d4qUlZix97DnuWLoA0kuUJsp5jT33iwwPV
hgRFg14IWVFn/WWaQeTkyUCHXh7TEE0zMyzKA7bxsO6SaRM288GGF6DcjmWyaprN2AvgmlH1bk63
RCoxgmU3Ps/VPZ6RP7YkJC/l2wlbYyi6x8F7HNrhcVW2AR5EvrABKVQzRx9uG+2WNSJRJliHjN82
JMKmqrs3BNf0Xq23jUlw4bNuth2wX9bh3YNvSPxybrVEtLLOSzDaDS0QWU/eyzEgoUkle1f53No9
IpBRDM9+YB9NsBhribxqytLkxDyG5BvP38+ee23c4WHKMVaFoOr6xCeqfdXiWWHSUO6KhKHHpO3P
pMVSKRgbg9F88iq+Ghx27Ctl8S7mU5WarHnwGBM20//53eAQZ+3sypIACEcwCLBTcNc4M/E6ladI
xwTCFdE2GrGPVM7LyM5TLPaCtuaKGAXOYfhapqHN7dWdrG4ro/Rn5pq/SRXgr2WzWaiRJD4jTdbC
4NtDyfhkTsGLiQny5jOhFMoyiXjGIXB0Hh0q+wwmDD1dBmuUx7e33D2Wag559JVOBhxiaKirYpFR
dHpksdi9Js68DjjqhEvhrxdOfwSGMmN7PtUnRIqIswr71hfZk67uo7EvtgEB7hTnaHmMMedloa6v
wPAgfmF+DwRjHsIZvic6G+Ao8cbXSMd6+ErKp3DMxv4IQ/ya6ag/DTBeq8T+JM/qiQSX1xSBLok4
O+RkHS6h8ltW707J3QK95Y5g3j8j4cbx9OzfdOmIENL5JYMIKiNY/Z7TGYmQ0R+ySdy143DwCh4f
0s/TdYr9K0uX6J3uYyqc2yJ7iJwIuu24Hn3a6gRCNZh8/MwjtiLEJinvxo5Eg2QjJTNI/u0AqDcD
4PppUHvfaoluiSbWe1FwtvX4YFvjM67RV6XRUWN3Xo/D/IcYYq39/mgF6FVF678qL0z2TcxWPQ6t
m2EYmWZeiQkQzT5yES/2zWIS1fJAXEK0wb24QI6Qm2fkkWFNG7ZoZDjuSw9TnCKn0bEEK4FF3D6M
wWMiR1TZCIkwEic3HqY/FvTLfvDpH0dB3CB5qaLdiMtm1yn+IXQWbaeXtfskxn6+irUZvTHleagc
3ktTwx8KYeokUCNIDCSAcBwXhMG2npwfOEno9H1rPdmcsuCvTkq1WI56SspYWd912/HMpv1XV0LB
rB1Ulco8uki8cxHv89X8T/8rGbRluiIta/hpzOHBk4SMeY4CsXIG3VfQlBBeBevkxmzSRRVtk7pG
SENeVsPWddxpb8z92xxohuGNXRBQtteV8z2ai3hmGSNL9LyNKZ4DvcwLe8od1fiXrINhwtwxdbIn
PEwbEL80vpFuERQ/NwR4eaNz1HHwaFrdQTP0TCNJ5+Wcmlic7BrVqsl6hoORPmD89mMeWgwoLARU
v8lQDjhEuG0YwG7amZF5EgLQM+F0kZvHuDzxv8uxu9VF/uCUfJ4QHKkt88Xr8tCa2R3f9T8+VMRd
kDBgZ1zroiQUVi6wDWx9vUT7OpnxATk2lwY5qTd9aoU7sxvx1JA4U7K6aAcoFiz1+NOOcNxfcDSd
ZMhFEQeET3QRVMQkToqtF7BWF4n8yCbjp41T4vTKedd5xXdqqrs8KI4NhLVEkadY5OLVmn2wQjVz
u0eZkNfVw1HTSrB0MZ4DoQ2qsiV6pnI/JvuAPKYZESI6HnpM0WZf7Ac2kTaOfW9vzbB+Rq8EGyLm
xC9xhfZJdu09f4eOiPMzomBty+KWAInPdOaVdXuAa8XROwyWBpKBD6jo82s8Or8iIakVWvQx7gnh
QC9fAcQzFVybB5v1yKXLanYCLmYw5uDRYTQpN/3ph57w1MXxE/F0jN7hOU9y49pMJ4n8ZZOCZNCj
e0cKj9KmkYdgsRkNkYlILWwGmknqzEXnLv16paySXdnk//mu/ZKamMGNhHNvZmACnIqJTb2BGt00
89kbAUa0VfgeG/FP4g5QHiD4GAMpoDrlwXbH+s6MS9LHIfDMSBaqJHzxLN5TbY7RJUoF329Q/paJ
OOcTqCtBQVDU4ta3x2Ib87GtvQoK92TdggdJVjLH3BE6m7A+qhBBK53sXd2Sb2/n+zF2tmTPPKO0
eWfH/0jQIzNvarBC297OIlbMSL09+HZ1A7QTGacJzV1iLQhQKtexqjYMaKOtst1vNabXAJ+Da7vp
U1l3D3H3LdtQrilVLmNEu5DhYkLwtimkPLK7PguH3KAk+gkmRX8Qo+HBeJvXcm8PZ3s+1BEmIh00
1G3Iwm/6YWL/gkdNmDQRnX+fhslP3DP0tpFAgHl6ZFtj2QlWEuLYTOgoEVYypk3u1eiCPep9DssC
yR4+RXLVA2EwIR7vKpSMa+V+1CZ/GSgK83nYDzb+h3nE4BDftoN+toy+PYAr+pyb4Edm3JIUoaSi
+nhTxPjAQYBWDO91CXBa2pgoxqi5TH1yHcaFdOEIEqGROXU19mLdWXfxZL0PfQ9gCV69PSzVX3JV
SZSt7EXzR0AOmScFnahnLld1imLL9O1j5HVveBWIrDbUuSTxdseh+oB0dM9nEBxabEMwWsS+U5Dh
J2WSZl1Xq9k8I9Ftr7ZY5tk9z6rnM98pGb5IRn8wFT+TXuK4Cc6SRdQBxwC2LydJ5LO2c4YjA8mC
Kt2HaQZRHQCRmuZmg0h1Yihv1jDh6fSLM9xjDsgA142XmGi8LZ+NkwwAQF25U1DqKjZmeXM0YtAy
voVLV7jNIa+5uoWdbYsSxOakEWn7GU7VOsp2OMzuMN5N2HvAixUDq/nZRueE3hgVEBBnwYBwLMY7
G5sOEB7fYSFWH8uif/MSuBPe+GDiEcQOCMp6rJf/5pFcTIDU02AZL0S33bkaTkpXTO1qKJbPzEpe
syY7RT6+QNtZ6E61fw+bgOOvio/QCn/rFDiyGe1klzwv1lbHQdIF16kjiDJ6bT3vA/T3TdgNj+mY
72ze3xVV0FNTzp9ROjurMFUswDSjkwkllDTlfcP9PTq3CCDPLcAL9IShXvLK977rXKOw+SPt6LWd
opO0uSbtAsXnBBKMQhDgV0h9ZGKWwPLYLAldTxT3D90sdlO0XOyYqm6cdlgzlj13Ae9t4TBMHFIf
h0ngMMnGMsu8mCphETzCewZGh94aXP27baPwcZfaG9GkCFAYGRYGMGIz+X94rEciCiULiQMPMIsW
1xSvYUeCYrS0gBykxIIDer4hPgS+F7K7lOjLfU3WAj3Ke63Kd9uks6NeWjByTRecaTnYI5eP2YDu
1uPhDowPzwPfWVi4JbPcI9CaF0kV5aJIrOptjqTKcmnh1P8i7zx2JEfSbP0qF7Nng9JILmbjWoSH
h47M2BAhqYVRGcmnn8+ygbld03OnMeu7KXSjqrIi3EmzX5zzHQnvCMSsBXUIO3YQTxcht2ZeZI85
TKx08Ei2S/0nVZaApDjjp1TJ21pUhMB6+fcScAFmlQfDxF9zbT9jjH6xGyovrm9IfWDmXChyQduN
/Prmfsj4MEqoCvB/XlAC6EfSPYcQ/fetlq2OIuQravjY+qYqDgxUIZLYIwyg7iuTJVWs8ZXOaXWi
yRkJN57MmywPnxoL4OMCWnOiiE/jwVvPLcGGkYestfVwSLbddGFPUNwuMvqdMbKHTUVD0DNi2cSS
iD0sLNcyGpDqTr8wPar9kMq7TPCRpKzSaZx6/wLs/G0yOOWrZLgEIZZyiuJmZx0pw1peETRdHyxn
xC4NAYHFOisB1TRPtMHeISkzrCNzcWU/z/ASZ8AsEZ2UqTo4kaLT68InxWoQCexM40FiYUJa2qTp
MW5WY+hzYoaeWPHWfgP+OxbdSeos4YW+BJBajN/H5g7De0GXUrv3OIiZy1nAx+cRA73pthMBB4Ku
rz0DkDd2bD9SxrPI1hLR3BWA/EG9ntxBZWdOlqciQIfa2Ojdlq5h0JNi6rx37CfHq+E78dAEteo3
hEuCE8j9G3ea14IMA2lG4lIpB39nM937LbVd01KVmdm4KWtyQWP2dn41Q9JyiF+Q7IV34dDvl8G5
nT31ruxPey5fauLX0E8zwYURnw76GQU3FHZjdKk7vRCogRPlsv7MI/t2IOKwli71L1PBxPPFKbWA
s9e5XPFFyOMcJrAN6uUaTt4FriJgV48mAkscBR10F7YEaO98k+QFyPRQWQSc/SFAih48ub68ST2f
qqL+gczBvqIh/A/d9tDcFJ6L8yyPWanQLEKPxlO0IYL9IdSXoZgf634sd45lHo2+61mQtTcK+NRg
Ops6zMS59F3vZEmQ3F7XE0P3EU/BU5pkbFWYdMrp3bHppczQx7rU5ruKIvlEUQqwgAzQFdtL5OEQ
iFe511vwgV6cBbdTlmefk8t3b/sxby3QI45djiWFHtxmQUI8bfdB6N4H4Q/4WBrnO7EKerV5F2Ts
yIKGcOA8Cb5UVGLea7mpRBP7u7zjPwnE+CcoiovCdSma4HdYdx/1hA/PEe3JH4obUevAxG5buGQ/
BMO906fXIE8PSzI9A9XoaPxh7aSdeLMg4XVoMi5t8ciAd2QUsViKFiV+CeDbaWNPQXrYVt/bfdt9
8MM9eQa4x/BiUfsRC1+s9RhCmwRTnYhL6MNRi+WTOn2spuMc1cdM+lfWbgRguz4DyeBprqpzmHqM
SEq+dbnVfxIKr4cirF4Wz+13vv2VB9BGJAVO/0H429mgrSI/lIAdAgBM9Py9EkjflHgNnNnc5q4i
azYK6eusCIYPLYJwrF+y4YNo8eiFLpudzllOpZY3FT5U3ta6Zi7IhtCaODULFW8cmCBDA+huhFvP
TjV/iSLqk4VkIpESouMd05YpnhyDWzv6rScyYLpXTDPnPcOJR7MjsLSUH3WS8R4ori2yMg+Nb7rb
Ba1emAzHztaiasui5cUHW+LM7aDOD4T/7ARw0HUA12t03fNS6fci9p9Mb3xuzPYS5OwjpdMcC6hR
ME/2qWiwulg40bz4zXXxqNgUeahfikM2cCCwSmK0WVvHBbNrk10dA/1WedfV4SEWPCkJXOmlv4E3
QP4ucUTHXqhnJ0EkwPCCDTOzRaYCULUyyAhzxAVRMpgVfshXXzYAEyC49UAsj6oz7SvQmM+hkTjX
4TqSY89y1LUQnLjuHks18mWkDIF5bxL16GbZwVucO0ZM7w5pBsQAk9fAAuKWbgPyRwW3k5u+KVhp
5N4C0XtUXDCwRCGUojdwB6gdpTJXI0Vf0217aiUdaf1djuJt0iyqJiGnKBo/TY/jWgkKI7ce1qiZ
iu3Ujx+sx+8l7D8rdpAngMmx7i0tnhjn6hjUGiIBcaHhMb3r/UPAFmvpNGB5fO3QQRKlUB5BOR2D
yH4luSTdyIy5Xl3hfBbYfUN55e3FsQKDFGc96spALvVNW3VXdseT6M8pmNKNGEjGcm0E02aZR5cp
xvHkY/as2WxxSAXPC1lAzYtyyVtSS/1pJeKJU21XFooCHSZP2XtkuBjvgRvhCzRSqFrT1bKzI0LY
TafzDCRh88Jnxu4282V00vveNMiSRfaBUGrA38aonUMlMhlPyLY5ibRjSxgkl7i3z2WJPTbjBwuG
5Oh0OHQVP2s9hXe4D0cPzSGLWZ58C3675ECSc/07ZJvbsC8j2eXW70OSas0Mmw/fDvxkzeYPGam5
W2s2LmHkPkUpaEneANr16V4yzsD/iqBFhcCp6IIERsldgkMjS6ZjMYHPw6ewb1F3xU2GSAAWKUN2
B/pLayI77RBuJ9dUUKKMzvhiRcWHwzQU7K7LJc5tAkSWpVhcHl3sFCcyblaBnBB66YIothhHYn+u
cW2EPVgZl5qx7NqA4QcGHxW8BDUJL6coax+zpNpMit6Ku2fGEAndZ5k2zP5pw1oHFx7IIxbYQKpp
CNNBqkPdD4i40re544sPGx5Q3+/PFAmvYIUeYis4+PqpAz7xbRbOxuuz94iamAgbpLMGLzUkLBr1
hFe5j5/DbJwJ7zI7mhB1047XIoMalCh7OtAhbZT0rsDIKWNaPO+NbdyNQf6UNRRaSS5PSYlup1Vp
se7dmYqYmlYustzVpg6Y4jfy+4/K1nUaoXPoLOp9kZjybIXyq8ByD5gmbPdkdNuYdC9xF10C7Fjr
ZgYb0Dj5fpSdC5IDx4Eo9b2ABIe0K6QSg/ZddtWNu/hvVeBDhgrbi4ZLFdZ4GxaCGpiBQG73J3f5
RNVhPrHk21miafDO+w8El3v0zcR516nctRJV3zx6TyJGa9LZQKUSVTzF1skYq+JisVBOl8I+KDt/
j9Ty5frhZVDNS2dTPAm/FseWnnHygvrekDGFfsn3Wcz+XWdHh7Gun3WEl59NxhnxaIPebz0hibAm
tJM1ZBM46kwdWhs5Xo/ACdd74SbG2jD5jKdp3FVg/5i3EFkz1/2EfYHM+SQuzhBKPimdhzO0IrOo
3QNs3IMFvkPjFZKc486Z4zczeVVd/9WGyQFlFdNzl22FWR+qiauKZA1CO71qvrFiBE9TmQH9VHRa
ODth7vIFuU7PNLwQaufj8SoK/HXtnuxfKDYT6x6+jD2ztWwLDn1CtBzvdWDCDmsQa8X82uX+r1h6
zp5p8VmpcatcZEOtC/e/rc5VbBhryNbUPRPtPt6nrecaj2nbdkcOfiSSAj6imUQOWzP1GIasotT0
jHoGWArGkE1cIiVY+OybwSSKJzks+sgcLXr63gV9ycQP9iQTeBZ7n3nNCzv72UMHE43N8VEOHrdH
Pn7ai3U06EU7gnBxr5/FiAi/65gpJqyL3B5WiKhexE6mJPbCjcQzSS5cFbqs9hlFREP8NcU1mqzk
xIqPrMLIfR0GIwJuxkKOxjUz+GG6nCcmvheIIlOcjq4HBbgkAwczTf4wW/XLzM1pi+YYzaR++JPJ
cAgKKXisxsOlXIf2FdHeHSXPV0/Yx7Yvqf5QWR7iFjeVVV2Rufv7rp3eExuB+LIkX1FDWLfiUj/4
aO9X0pgrKgLrpuii5FIjwW8guuMrpWRJFwAVZQc/wxkeLUIgYG4A3TL8N2H3P2rm6OMDLuhAKEPC
0vpVmLS6HrQ1pKZnCxfuZYL/k9rLSZpPs28BzvaxUs4ufsJi+M0E6eaP6+P/UxOM5/qCsE43FJ5t
WSaQAGwq/+/o0Nua7NCiIDNUDmn/nlbf/+iG+W//sL+7Yey/kRbqkg7qOKFnBqaH10Z9d/2//5th
/c3HAqMtL4HHJh96yn/aYVz/bxbemZB/xRMWf5e/1dXDn0xR+28E0uNcCUz+RI8y5n9jh7EsnYP8
f3ND//zkruXzn3dwuxGhiifnH3NDKyTIEFkj9iENdfuULLya5bQHQfuq5vA6dbK5ozX53dcSvLeN
tZO9Ll3iu8hEhoxJukdVQIxiApVxzoHFHowtkbtNzwprMaJDhHh6sX3/NFfhrgWZyb4GUpma/XEb
DTJGN5RndKS46Qmv03IrkqPw6MdGtDYZnlq9NuQ1rrfJih5guBvq0Is6WWVN0r4OFUEeZWkyI2lR
fXlxA61JXEEz75t0kVunbqN1XFOpxE6wHbjhucpTUK5gHTKngpVkkAnqInNkIa3nuiC0ILMN23Ky
bgJafaxsKIDMCQGd1EkFatAZYYm/DatyY5TZ2cjJHqHa/mXhDJVmuOYSZQmBGh2EIpurzrhYJr8G
mVcO08NxgJjss8wIcG+u+9xJN7XpXfMcBTMSQnNrjqws5nTYxUI+Mar+QXWOEResFVki8JqaHz//
cGvUYmoong07eYQYZYBPcwggYLLV8iU4KXQImrltFU2vzciebZSP1mSBtLQijudSrzcjSE1OUb8m
Wc/T/p/vxt3fn57/Uw3lXU3YW/fv/2bph+a/PFQeJi5XCDuwtdXqrw9VlDezpSbQugRHrD2X8osR
BsnUfWTf5dQQoGuaT7ArHfbk/pAVNNc9mmG2V0gA4KDkk+//3cNHsnH8Xf83PxOv8z/9SLw4Xug7
FpGngX4P/iEfF+xLUUHgB7qCVIVbN773u0DB7kXuiGrrsqgA6KTxq2mcx3/xaZh/TUD/p9PBwtz2
j/9tMi/QBRNYC2N+/IV+gEuCtX5Fhh06FW72YTB3CdvPjKGGixprDXmHCq5tCEJZ2BcuVvmCOIJ6
hVgbdAUmgHT4YqvItl8zxjlWRJUsLTKrGEfjLh9Y3S9+GrHGIXyu7mHiJ/Y9IQoMbKqO7eho/0pE
G2yUcWfjQFol6CTWmMPEeomznU9sq46oiNdd65H0hWE7ACi0NlD2MgjK9Doy3eZ9GO6qBFv7aPtH
5WE86gEDMtV+KBpbHgaR0HboAUsqhk1tw7Vj83eM0favOqPxdwDB3uJhgLvL4N6pPkJ2u9tFqFA7
Bk4qBqoscNBh+CX9NDV+tz7arhlkaxnb73WAxBAFkuch/cOvOrMZPtZG7qxZtz4gdZS70Zk+8QZj
sg9gwHXC1IIAYwO+hIPgUGSkHA/NKLaKIrryAeKVTrj3R7PdxKl9aCQoXJvmTEkHKo5AktR4DjUd
oEa28sD3C7T0kslBs6D1CA3Awob1MtmB2v+L5+efH13OZrRDmIbcQFsh//r4+Gh5UnYwLNvpPcBm
MguW1tbOwnwPxgtRV30QSfM0FHa5crqBMCJ0UxyUDnGdaCUK2PsWg/dVtrTTjUaKRtgQmUr+izfM
/uer5I+j1PFtNJ+YOf+LsdJbvNKAwI3EeajvMwcZHSOjWRb3Thsghhs2fSXu+lG9Z47prv2CrbKw
RlJ0mu46OYoFXf5ActahhA6+l5b4Un17bQRyjmEJnkcOLssxt30rXv7nD9j5qyNUv58OWGrL8i0T
3LltmX/9gNu8F1R3gsGzkvtAmcE2cQ9QPeabcBpB6otEk06Mm/oZyZA6lOHMmMp3+XgH7EhhCQFM
Lq5PRHAhVk08P8mJGXWfNs6GoSMjyIUXKr3alZ+fW3ywCGW4b0R3BInF/8nM6dy4wyM5R/yzAZp+
wsaSrSjEv/iGHGobfpV/OJmFCALfFij27NC1TEy4f/1V3QarC99SurKYxm9mf/oduAnhkbkfrAzh
nAIvfy4mpJiliTNlHhExKO87oBe2be9LWDkIAm0wqKadu+TWzgE3w6TXyzfCAeBhD42Llr4EszMC
1oLfPhRU18RLkUjJVGMtm6U+jU75nBtheKyc+DcWHaQC7XfVVO7OV/Zwdcpub8JLgfq3rGo4UGs/
aU2CG1azSz9kRjM5ufk6Wywby5P7lAt2J/4Uik1vPDVt6tGIIWSMmAwMvA/MY6N7nleMSx57FiY9
oZc9sPryD2NP3msB7B1aaWI3Ww9NOTt97DZp6f928uHS97/m9jkXt8zknV0wUzuwd98R1ZssAdKC
Up5k5Z3NiUM9EmwOYTB8Ld6BoNDnYaaRnpkfIphQrBVQ1ixuFB/6UTwRsbufGMyyzMGY4IgAvWUd
PoeoVcPGQluYU3F0fX1HGGh9LLOOKWNgvQ2AQaSfEwsNFZhs3YI54Ls1oZ2L+ZjwUIGG7mh08qza
xbaXbFBKfE+t9+QTOLOGJjitsOu92mkAjTMLUZgU9lYFcjwqf8TQy7BHgZzhfCaGebprlog5Xec9
mSjXej7ZG8tWT2bm0bp2d7PiKWdy+ezXuHOCxAaZSX9kdiGeQc5NG4WfsglzLNShcEEV5nthga+Q
i1VsPEejudi7duJCU/6b+E7/YMX7aqIxrlM66mKeD1zoeIdA/efUZXgETpkqX1sUVDRhv6qE/Xkq
mBzW1gvoXQ95X9LgLwjNe8M0j0OT0XVG3abMFXodlJmsnhnxNvNj1ln9tuYSLlNGRWK03iIsXF4N
uAfV/5ZomRfDrxGORsQal/nwMVZxAxplYExlAf2guFWtpu78CROSfO91Gn515fRuj85XxLBpDq6i
yD4lJPB1tOjSslZEzMb3NbFmOHM+KUGSTZpLuNyBdfTML6pe/phZFbd281w76a4f1LVp6p9CtQwg
5LitkoQyKvzAVX2Z2/ajJDXL1YjJvvxsB9Pb+h7GMiMHk8aoeZUTFgJUOH/iQYabwRHEzIOzFJcP
SU5Mt/YzDDDW2IzK0QhZxCZMROvQtWxMIyBGW9xK0CE0lciJeuAZgxiugDvmHf6WW2U7LzFzTLh+
MHyqANvkDKYWOBQxg7H67cL/xCwNvEyVTDA8LFY6R6glzRRtG/EeKjf2RffI0MS9HQZ/F7RwTt00
YA4GaLdlk7Fbmk8mIyT8dPd5KH/60fmFjPCSt7wFdvTOdFzzJjEFkfZCoFpMTldYVm+NgulV9tZM
oHt+lhERCcIlwoyccWzhGRs/o4rPlZE9wghcG9FyU/ctCahedDc4lAW+sBxMXqSlaJGD6vhjVYFX
28QuKkDZLNOvXt8WE9sdhwW4hRi/biqCrtUNEGL/4PnsNN2FykpmwVOkmO4vTncd4+kpllGxz4yv
oKkPZv1YUhJuKyZLqePFa7+MHwwg+pPjfFfzfKsCUH0OblBoHBuN7iZykjk1iO58jF9Lev3o0k1A
UB1Cdrd+wLu2QDcS8tEtpvsmvBhODIuQlJx17UXhqeEowGzsnkTeb+Ie22+6MLglLexajpda+SeJ
ZmJDEXKCL/dZ5OIprqJLubjfMSjbVTug2HVh/i5VhZ1ivJ3n8YCRsV8Hi/k9l2EOaL8j+20Mt6WP
F5OYPVNG48ZgbWEDL+QZwFDSDPt05sBEu4/qpH0hi9s82j1iAcUGFCQfzxwZZlpTZGGp3bEFjJF9
QCpqyl8uyiBh8G/nRGDbKUP2AqzABNyQtEH0GmxTMraieMweA/OtcHyxHanweG5w11NYHyzxa+mz
37blvrlG8AVo5yYa8gcsizdZyErImM+EbIKjHHD5Lu2hCtjl0K3a63jR4MxiwYKeO/uRLHEXmfLQ
QSJONKFlHObb0FXFsRCIyQQs1yAkR6oMr+nMYnNuuotwO16zh84SamuruT/UgqI6sIODx9gGmQiX
Vt4wPApKxmfo3e5UZOzzmJI1fEV2sW2F8160M2DbvMYdjoYsLP27iDRS5XfjYSJpeuMb7XVJGM35
XUEqTymdgzCh80Hn4MiCUL/tusFHY8Xy3Bzb+zz2t+5EW+T26sue2/hYl1jw7JYfw/TR/nW3TqMM
oBbZdPoyGjYyKCkeGwPXkTnjFnGJY0xz/6kaYqiVkrWBXsAP3q+MeBcylvjVZbRlX3IJM/npLXl2
kDDFV+mzFCs5dpd2FPil+cEXHDhVzLYajwXVYX22WDBmFphus95Heb0Hr/uBI4m9wchAbPGTa9AZ
Od3PlCIPg4zLbHMtDN5d1SOmQSyEAaj6nA3/CVIe5iPKNI2at6T3BW8a/zqLPiw3q0HZL5HnPyWq
eolYh8ym4a1UK9+LHon90tznMgaY6D1U8DqOng1CwNWZvoir0q67eI14GognQswZvaih/gxD5gYp
YLB6JgVlQQJmZW2x8bHqYmBhJ2cM4d5V/CYFDlfacfVSW+kVtQ66q6lcUME0CdmATcIq4ksWwuRy
gPlUsXZ1B1aFfat2WDdBb7brZAhujGYgNBP0iOG+lTGXnUdCWW/WrygB9+2UHj1ZxczPKRp4DwjY
GLAMMXlllfxjoO3Gk84nOlbLsWAg8wevZAZdsx1ruXds49GN5QM+fQLmRPqFOpKGJ2Dqk7D/6Obv
RrY9m8XpKfQf+mE68yDf1j1L6jExXrx43BWDjZiPK7q2L2qG0e1TSsr2AcgHbjOd8u6gOFyZ97HB
Egq8N+bHILkqgtrI39rlJSh0DzZ2PfNkgNOaVnlV3AeuzVwIVXVH6LouGyqDmGHGAGuDVMaySE5d
rM4suO8q8CFrlB64TosjCmp0bshurZplrWJl5IRpumUNxohH57UN3Y87mbd0H5i9jQlzr0yuMCoP
M6j7vE8O0XzHpOZUfOehehzKrGedV+W7lCyWfHQfa8KH5p5ZLOoJ9LicfFZiXecSMTTSNSzIkqLX
YYBG1cv+GNqYTSp9HmX+hpRJtV1qi0eKoL+8BekxYJdinZyAmYzeFbqxTuThTpRamezVnwSLR1sx
N0+iZaDlcrVjkji7Bgg+r0rO1bgcyyr9Wqz2ZeLI27SBJMg0B1yHKBq3NybcwPqVmkbInMnYNGQK
3VYO/NVE5cyzML7GofXj1sQ+CJ6eykGqEbfdHfmmeB7K+VlC2A/K+R3pNeHxsl8Ta3bgG/vFBXaJ
bfdcE3y443nLB3ZT0gN7K52znRQPQiLZytljFu6LN4WkRuLc3bkY8cge0Bmw6HTicj/NI0qJWt64
Q/5EdGe9H3DnBm2EUrTh5O3tatpLw7riAX+FM4mLXpXp1myoooPGexvURb+ThPug/F/UL7NoJlCu
W6rPN7tQhHGmX1PgrCbr0xuMZ2eYD2N5H8I9HURzg3mRCFG9b4ESliduv49XjQj3DZc9UqRY7uuR
aC6EHmxFYmTltJBsRLqzqihLp2m4xebIojW8pG16qCUFllx4pJFYgwJSzy66MtcWN1jEcG5r5iWf
CO7x+tQ18RsiubNbPQx9gHhDjWe7wtCqeD38zvTxO4MURAD0Z32F8gvZ1sTmRHXbse0AYAbH0i0e
ZEkJ0qHvYIbAtdyFlzJD6zq0F1MKZDY+Zilnm4Ushv3e37hOsIMuxiYewp6D4r1GHQmLkvsM/YOR
gztxPWdHyROfazT8/LLWb6tgDhIoZlB4qxTpWit8edBwrOCOshy6PwLRlZ8jOiJ/9cZ3exIcgdnY
KSHpfp9swSbyHcenpvG/2VtTlYQv2gK07izChcJYbpDJ7OhvX1K72Uzp1ShqfytMjmrrhOHzpu64
N4khczZpg+KiK8728Kad5wWXIQZh7zEoF7ELZ+e7+fqz4Bf43taebQ+Mm9hdZyNqo4X+nJDRb3KV
JSbTbI9A9ci+liO/P4xufm0s59wR+0TsKotCM+4M/hfnvOyMtU+WR0ua6rYrYrJFYJkHaO04OTnT
ibmLRP+RUtkzzmaVntpASXqqE/ap2dKJHUYPnqlS7qRkwKQsVAFQjb7+BHTJjpcdTeg1jrl+0bcP
uzAI5nVYVa+JL6Z3F5rVikBdHQtZeAcOCA/pEoBl3vxSZmRVImEL+vjVwG+Leh/3dRkCsneya/Tt
DuZwKjPo5WR1BMzcu31okxEKya1eLWW85pXHo2xnD3Gc+xunS38G1gmrNolvnYHSoPCtVLOwHmX5
itiJWPSWnOW+mrxd7hccP/FJGMEdrMBok+E0DTK6nxKZDBiq/JBJLec2yHGf7oeRL6AUHn/pdZ5O
+RiXManOGa8u+/+HApvxqVLVU5BNw6kZnpyFSywcuGIcc+RuzI1uU7eDtbNKRKVFhETYrnejx/TT
5G3BEEuemSSSrmMXUWIXKnvEMR4XJmJ/Gm8b176S5u6eaXW3xxoVHCJ1Qm2SagL0o8zhjHRmhkwv
IdkDblTUUI2ynmXg75ysEXxpN6t7XNtojwJwBgwLajd5s4km4TgvPo1CIugKIi4wSruSviEOENSm
1mATj8aRBkwCXUoLAHI2s3fc5dRhPU0gY94PG1XGXh8lmmIdsyxWlcscBYH5MPxSlt7mi2LnGxiJ
8DVs7aS7DZoZZp6JHB/HtQ0ZYtUiczhEFmvpYNJXU1BwvZT1BY0N8Cu7/D1M+TsBrET7NNZPiZjd
BbxDbgmnyJy5ZGfmGq+TIvDmV68T73Ue7kqTS6oPDchOXXhT24QLBNWL3/6EjXwoDGaXYFUgbdnF
fRy6D0bF72yH9Klqzk9jMb6F3hKcxwozRiLbnyVb8JY6j2CR/RvYPDnMoCW6LHcZUdgHzOejZGKP
7BSj6KlBEuuAnORXCe6cynhZ3LvYxg9fZzMMDbLO0S1Z+zLjxG3N9tNhnWQlEoqPGwfrYaF3iT9q
NhnrOfYz2Cy4e1N8spZr7+FkaBINb3aW2jPWuerFkW61dRpioaKKjzOhy+0TpG/BewNGbjMzMz51
QXfiOZiP9oLG0ENhMZaYBFSB6ZDob3I4YgBHc7rL635DVtQH8fD2reMqeC4IqKAzZR9tkI2HMk6R
q7SjD48NBHzi+Iqh86X2ZX2diwU9w58YDsZIWdR1hGmNP5GabHbUwTUiuwOBwJutwzzq9plNBFct
KR98T7epjv1gcDStj4EOA5nD8THyxZMNGnydkzSsrXTzb8DBL76flIdk8lJSWAgY8VqiRvrEeqot
jM/tECEx5Q6PXesH0f3bQOL2zG9CIDbNO1qva2kSZhKlzbmggvNIOal03EnEXs4N6ecUrAswpYCV
dTjKqEkPBrEAuzSDVWvTeW5dHafSk6sSkmGoY1Z6HbiSkbzCmgGtL1ks6Wx+16B3cUs7PxlpLXS8
wW9vApAX0Uv5Laq6aSJppPTUD2xa0LmR5EY2q2OES3FX2ODbGPXFYt3qqJj0w85kcpa1n2wdfYxU
9Bnoc8SxWVIXODc0XKKW9kGEv4ZyySBTgmCaojSO0wwlzWxUf5t7Pj4G+75BrxCSahMu40euY24q
5CTrVIUfiRU/TjoKJxv9c6bDcQhRBzOmA3N6HZ0T6hAdhGQMIojVKXXATqKjdgz6kF08Lz81KTxM
ty5F6n9YLTmf3A3dGMV4NQFd6QCfPObzjYuZUB8OsbrC6iPAhaU6+EfqCKBBhwHFLEFAIr3aOiaI
XBp5EqVrnOmjdqoJA4RbzdmpoHCB/AIYTOBQgUCZyQZ1KW5Fi+MVW4SVlL9Lk6iihWN3M/TeF+If
PeOQD5MONhpIOEKgw6CRzKMCj0PfEILUqfg15bABOkBAEr25ojO1HTglxbUh5eYUe8WFYCH/iz6e
WqvBKRervj/IAjuFb3UNqo9r1Y43RV3cVBa5aUXyoAPEhY5wKgO0W6b26U4kQKTPkJsf3MY9qRRb
BjfqK06Ft55UKKBBW7BIhJyleJ8jXdfqCKlUh0lhciAVnlN825A0tSBpw9UUkAHhvJoNQqMuJ1MQ
1Q66NEgW2D0luVWWDrBySbLqtUc776wLtKgVw7Z8XenYq7G3V/HCpEO54GISHY7V65SsKqI9joZv
/OtI2RhgsBmpNjmXlO8UW9bQCK0ltgA23gdMO7wmZB4aLhu4hIguH5UtJR//wlycRTJ8MP+9qVIu
6pZ8Lw7a459+o0vpToiePXlWDGCYyHoaZvC04V1eUugVHp1vJuTvxomvRun+5B2zKL3Nzl26/hRk
GIlwM+8Q9avgAm3q6QBcK0PeFzyZBba02eeHUA4xaDrQzCDZzJ7sNQOHm7grYKHwAK3HuP2aO34F
PnNmvySkTToqzdGZaTo8bSZFrSmjU5O1t0wXERv5qBQpGVe1Q2tt6hA2dIpkH06gknRA26ij2tJe
P92ktwXk05H2zF5J8iTogLdYIMYC6z5gcyL+De+Ah5ZmOIQ6Gs6E1rFO7faRYfaHOzZ3ZSzeRCie
6prcGOvcMqhduT0PjiB3LgVouUpboug6HUoHYu+QxOF9quPqXLYUkvw65RNkp3SkXUS2HUg37LB6
BmHo4DuD9xWEHC2oQSpeaEt5CsjJQ0L4bergPG5VzX6mwsjdZ9SJHoGKnIWL4CRNjF8MLc2T48wP
vVm8xgPhzjBcVoGeduU6ts/WAX5SlTcdEAcrejB1wB/A4Q3Aq+ZixgdQbgZ/kCXWhrTG3ZIJf90h
l0ULsVxNk/BAI4GXQOBRHBuH0TLHdTVXB6LCOF+wdfglmCKl0G2oAJW0ST5hTU4hmqZvqHI2e4p4
JHWt+hmo1TgT70Wvbmk0WI2IjtCupHt2yEHshdx5NvZc8hENchLdrjd3KYA/aBkGMn86eh+/1sJG
gTUQhSEc03aLKuX3n3cvMDCu5U5EmCdzL2dw4q2FzfY0RWpb5cPVDCAr2vEG42B701LQLHJk9FSR
tp2ze6F51qPLqtrNlcPcTfExxwqyq+Mlt0vbsnAIut3MHH8TJHxd4/wO1ByfAfpeFt2/azmhm06w
IBeNPI2LBVynA3vjC9y2ra2SXcbXk/gZKaa+G+2SDUIF5PpDuSLfpWaGCgIuDMcfmbMqkFl8zGv3
rs4RkLgsv1DgEghQ46bdIOqH4O+rr9nxr5nBdfknsT0x72XCbjwqoP53c/egyCNZ2yO/R0Mar+c0
j0pOE1+Zz18sZkizTovL6dniFqZmktw5QSr2Ac4LhYNo76BSPNmUCKvYZBxvduV8FCTzOuWrD7pp
F2Z2tI2cFiNw+px2et9cnJAcO+gYGbAHEDBcgw2KWbOys9RiUtP351YG3rUO8bJWNjrnUgcaTBRc
TZgj6GH31p3srn8cLKJ1YH3H5YKz20KOh6ORFIjAZjaNq6uLD+6iPxYZf/mJ90HdWOq4A5mJW/h0
OkgNIC/bjneG5cudp8/9CW4/Z3JnEurVpgiPqzo9lRVOK/x6moBl+Z+D1H3c6L2Jvq8Zmed7WVQ+
JHBUo8Z/kHceSXYja5beSluPH54BcMhBT65WcUMrTmDBEA4tHXAAi+hN9cb6Q5SVVb2a1bgGmcbM
ZJIRl4D7L875DrBIVP0BsNcZUDkeTJ9hetiKbmflzUEavHG8aqBjO2LnODgTnJ70FfNBmlnHwYD2
xLYbsMM05qsmKRJK4O/Qrh84LDcBAK6tEG15iNv5YMTdrlbBTwYC5560gTW16l/L62HENIxG/IGZ
cTWz3WnCBbqRmHpLzu8AvDw89FX/CBVr2ji1e3EFXZMUZQaAl+zRERs0s01sdsmL5xIuQ8QVIg4z
x5ogaHtdzONRSPVgGuWmm4FZmmfP5gOMWdKGAarZnLcrjc+oishigjU2zdeJ9qlbnFdTtZTZida4
kWqybrX+nBsfe1Ewsvh1oc7u0yx/lBY2MUQpuKY7arC63rcJnjjDDhjNuUSuolAgn+mziaKH37l5
62ftIYXhcJh7nDWifS3sJLrkC2ck1WBgirHr9qw2pfESMNCD78rJb7rzRxo565YOxQqMh5Z5HhMj
B95aCKWuckpmTAkWSQvFQp5H+a5KcFUvC7mga+N9xNJlFfDRrgvf7ze2itL9wF5sVS5P5zQgtPEC
vLRuD/wOs4Ttk1vWeyca5B3uZJuTnyUAeQ1Mlbx8EzlsSfyA+UhZedBY8TpX9j52+Nx0Qv6Hq4un
0rVhMFXes9057oLc85ENUWk9Wo548w3exXyJ7/Yb5hTwpkdmoCTwyF21bM6Iy7kWSHjohyQJzj25
3468zxK9N70GZu+QNscoLw8wNwUp96W9cxKgsyzWkawQCcMSdqNqCyVW1gx7kbQfRAncpLr/zOLO
2To5961eeBENDlCZG+Qba/eBU4aB51KcBwy7KQPdO9tnQWhjCMIKNdnyQba4DFr+8P3I+IBSO++D
rEflV0+nQMjXGpV8p8TO8rneTOMxa7LpkCgGOPbA+Wm+wBUrVor2N82DUy8QEVjzoFnLzMSqThsP
st5myDP3lBJRz3hYfWcWSiYMHpBxG+dAptuHTpTeRRmTql6P9yl7hjWcYprYaFCX38ho6VaX0GII
xue0MP0tvsfM3RYtsCrfIxSJoC68UbncKiPAD8Z9J8v0BvzaxHnvZie3BIGtussIxAO3OGu1VpKP
Jj2ujAyMSl0Xxa72PUZwmIBzibxeL0yD1tkmUYk31YdhyZ11kKHp7CpnIq0FePtqCDG7jqGEOMel
TLWe72lnEbtfaL7w9plwD7xk/tOoitgwcBi885+ZlZoHhE3QDJHXlym+PUWo8XoK9UOnHGKFenHy
tfEFKoKPkIOYt7eGkE0iBQgial0BvMircVAaabGGzI+A+X4QNTNVm2mjKRmcqDsvCG2UJI/9LvIY
OHSkpK6qxWoRECatEyBIPg6yWNFD55AsUXRVE9VMllJVwDp4wmHM8WTV074r0EEWPMZaUZrZIemA
ep7E3sOVUCguqqC9emhKsWsoZIXlR1CTeuHiaxzB8QRqMdhHaPuKlFuKLOcZ+Wf8YDWfNXPYK9lN
H7/lYB+Z0X4oCJEF1NjXLB283DpWKRtk2tQ/Fcb0qHHPAb7dVYUttRfAUWsyfp3pC5sTwXJi2jcd
wiBhkOw5I8kfySsa25bllVKMvXzJe9WoozOhg3fZk+Mm2DUzqCDcBI8lmdTr1mNm0JQ4QkOrPs1F
9mIveSgE6Rm0t8wiC0AVxUibE4mGd8k3Dz4qEniEw7SPIrqqJOFAsd1pUzqsSBQKFsn8knHgohp0
7n2+s00cUKfPLYtaHqprbwXJUSHs25QjF8XsMSotcnfVt4wvG0ZVZ2zPRxwce0SqaPrVouJrrLOJ
jgR4wnm0xLEe/CdU/SZo8M1sufVlwJGSdwVERIMPboCty5htlXWjudUVb+WUfCIOeDZafBlUf/3u
VyiyBE+z350OVhduynm02WEsshobPUVmcEW3TIBKrpzzuJAV2I1ooq36oRVHyvqDpzApOm01AMjF
BWvx3EkiB6eEUmcGbWUN7Px1G95kmnH3GCiAPdW6MOSXG4O9ES5O3clgMa06o78PJ3gcswWcOz5I
zJU0lqQcYaec/X4teiluOmZeJC2y3IvPIAsZ3szi3GbGOiTwji2FuAO80+1rhbYhggue62Q9cnfQ
1sgIWiPzcpiYXZoVcDr3sm6bx2TR2eRtSHkZ781YpDcznNQw+GbKsC1d77mRqCV9GFLErQT49taN
qkGQplN5HWagOoh56o3nz7s2JhePTc5NlICHCm2XqDxv6YYQmTgZb6Mtcd4ssEz2pvwxqU+hizdI
bhWnkwWiKYGc1PrDT+bmu7IWF4C6/dYDvcTEaVrrqGTiXoO/8IgjA4lnrhFnf1pZROSf1/9FiYkj
2iivBR66xuDRwL94myE6AuaV9ZsOjdjBaFDNlO58YkYB6mzC52Ho+WMg+onblltlnF02OOXwgLWO
OjsNN12AIaIT396y5WGQxs8pevoNIf5g/SeLPBlIHPdxnPc/vUscvJHOtF3VY7Xs7I1ONWsc3cq3
rYPBGKmTg746MroSMFcjEKV2I0F8zW3zYM/ZXy1pLloXKpXtVC9d6h892d3Yo+rW07Kv6+6detj1
I4bAIf+UBYtCPGtwPrjfJ+hQa8yNMDVaWhrXyh48X3SHAr0ptzU+FEjbz8pjH6TZTE1/tIreuoBJ
aWHHp0TOLf06NRpq26sfh7+gOIYvSXfLAAizpAnnW57ySRxq4d1QhMSMSr1ve2J0EJFuOLopqGzu
vXpJL5cOYnZGTSF6oqX+Dkg7hymxrXMUckbL4BDN3gwOlHj0DiNkCbBfhj2i8bFGHcCgRAnw/fki
ITPD5t2eZmrpXkKK8CivGRsjMjG5q2bG3zazsNV6sFkGYdA7zDkIwYHgwQPHKoR89ZcQvycV9I+l
Hb3EUrxmHFwzSuVuyM1T0Hhf7Wy6O55Z2kQfW56Zmg+DBdeKqMafyM/inbbWdkbjJSseGsppGjXr
SoQOJqi6ekFwCPRsEawQmcrMu4Ow615D848Y2z8JE4OVqaMXSpW/I/MQtMPjZaqKd9TvX6OZ/tWe
+gMCno+jQ+DhdDxlYchEg1sqWqo2SzApqIsc8ZNLFLiZm3v4tJ+5pKBE/QkKPqT2DLric4qJUFRD
d7KA6ZnmPJz13Cd7DDzvQdJbJ4Jqmj0Hf5gwxNVQwycL+UVgMbP0ultzSH9q9q+1H9/HDpp8zBqb
iYHvCVfJmwfWuctKEpDa5tkp1Nlr573U2VfMYA9sAKHoNrHkBNztIQgiRGH9HbuQiBwGIStU53CQ
bDDLiQHwp+SGckNL7F1j7+asIwQ04w2s/888mEeqLeTMkCpQDRpwLJDT7xgw34cd1o+Wu35tm4wi
AficGoOqIw3YKHlwyXQP7DlszG/7Db0Ydj5zCX73mAaMRX0tQ/c2plhfuTVf0UiAt40qYZOE5rmC
cA02oSPPq5IPjubccCtCK2bS9RhIMJfhti6rvdJ8trEGb9WVyd5Mt+lc0WVkNlePbe3hZXQ3Ilum
o314h5tArN80+wLICmvUCA73ST/GEUnrzz7M5Vj331Qgz2TjfVeKeF8bbmWCGIOi57CUcdpRb9Kj
/GeAo1i+j7DM9YMmafcYzRGzsSjYdS1Sclm+Bkn6VPQT0oI0+XZTesQwpKraeJrtOiw9VfXTOZis
5o8Z1E9BmN1HuePekdnCUkEmBMXpinzCuH4Z288+7zfcMd2WA/42HBgBpkSVFZlpn+3hPmlm4vmY
3+z6GpxWv51M44DDHWB5Zb+KqvrynUweIoObEL1lR5uLVOsJ1Pn4DJJXXmAL0QLNaXfqa2CObrO8
5vMEgiJadBxuCaM/hltVcolb4U+Iwxau9VxC0oXdSilONATWFkj/0MVqbtHinoX2M2qUPeSs86/7
prcYb+qUNI2owsRWz4JQhzZmMiF4KIWpXoaUrMl+b3gDIlFUnhu3AfBRIYFQ84uAb8Eyz39GUsT1
5wEHZyP27pkJ+Wb+vF/ALZhrYNjMvKKi7pjCKX3U5Ois2JeeC5ebN+opXo2RXOTf37iaJd5ULhqH
iFCkJqxAmDLxKCxckWboNxN+iHmWzoG8gjU80D/4kr6x+7c7jtFDGUrOUt4FVWU/OIhwwk74Hxtn
3tZhDTA8n/u1oZx8h5cWh+MlItmQE412c2alMcj4gYCFAV1xvunUgJfHyVBgpeoDfPGypWMDNYGF
szntCY1lz90M+bu/7g9Woab7xBxek+6xhtaFyBTwh4Aht2noC/0McrriSwkzeFFe725HTMNnn2OZ
4RKJw421hxhHPM3obUZzuomVYgObPYt2x8QSaI4DItInm7GhvgRGHxOuLdT51+oFQKLcEwEOS/dZ
Z+nV/crID9tmJFuspa4eMzlTpObpW9GyPBxrWRIb6vzkprfvBnsbYE3eJQK4ZKRYBKe1c/BgFZZ5
cg36vGL37J57ZG9HHCR/NGt1pufy1pn7XVO1JWhj2qtsepM1G10dmo9LMeTME9avZLiBnF5upEkq
Rp7nb9qmu+miJ1QUH8SR/VhGcD9qNC2ZJCcXLeMmjMIt0hQB0AAspcVxCT19pWvzvW7UTR0asMuU
+Z7zmaA1ZFw9vMSFf+TceyBdbyb/gjAWssqoqVrvXCGGOeDthLnZEzfCx8IeBKxa0hqXVL4OQbBG
vERC4GTN+zyhDBCdQ8xudc+DKFdzgjuHlerO0wGs0wioIAPC+w7a/9qjCnW4fClXeVxZ/hVbhHA0
Cx7qZIC784HpIQIag7/5VRpAG4Sk1RGpkCc0x8xeCEZVHr216xwSgeoh0CSmE1J6h0Bo6QJjqJ1j
TLyVBxu7ZDNZjEN5UTECuGSO1F4sZ6qDnS5izJiENS19kLUbJdXezCj7J1YJBMjqiB7LpvQePZIB
a5fYChcG2MrImQchiUC6JZJVLchItAjAMNnRiKF65VK+mm74qMO5WxFdcw6i+lqRWApkGQs2i/w3
q8vOuTcuFXM8YTwHH55pGMX7pHeSndVpovhCZj2O4Z6nZLyK5QuFB57BiOwZ9lR0hsHVcfjWbE26
kWJIjxcAESuYOVOJaGP0PlrRBdALSDaPxa5LXf6lTo8cfnD90rkGWpfxs6ONC1rmjscYxoZtuMSt
JBl0uAc0AdNFVWijDZHEV7eo7qnIHg22yeyfnE2t0+Gu4IvOdS94Oqh0HZM8LB1ifUPpfgVZZZ1H
e7giojBu64xhQKviazBfMhjNd7Luyvsx5s6D89Wn+TM65S/wXRCe4MWzEmHJ5dwNHdtjyBokOULQ
5jaQYAMYKJ0MfiIK86a22nNZGN7adJj6xhGNONz+lfDrcy0M/RrdWT1sULAdG16ieqMXBFJqY1ZR
g8/9qun0IYrNW3OcGCAZxc4m23sdm60+2bW+a4RBTDMDoDYaxLNnVx+0ieSzW28ZNNVbyPREUeva
vi5OSyxrlDsDUgCNMLYRYBmJu/BXeTdo8shK6zUkf4VV4aubGsXrbHWPWibpZ2UPa6tUW9ecm2cm
UeJOElJkFdUjU5D53myN+pAb6zpz5DGNu/LQt/meVtndFN7AYnEkj1tmldibTrUzsJ0CsuqNF5GN
13EqYcAC70JcAL6sFF9uzzdftgDSk1My2tGlzGPypAmdKQFt1wEo0hiUPG2dZ2+nZel86rqcoWmM
/F3HBClW402OBMBm9bgR925CP+9J8lFyGyGn2730gQZFNCDMkUZztTOn3eEtk/CDS+7ZueqOQTkh
BA4C9PatHmBXl1xMc/EK5iY+lS3MhqZrn2CeQX6F8w649JyA0FnW2iPIZllyCdblWXhTef79x0ZX
P2TbHHhE5bZyoT6ABob/tPwoZwca2/aFh4yWJw+3boZh/vefXCci3MoqrW0f+D3GsXy4pM3Ejxh2
GEiwTwjPppM2sRzEnbokfShZ0zIqRORyw7zdXuTlk3UORybzvom5zkDvU6eRBTKitq5VG0BSATCy
yXRoX6Ed/sQ6bQ+YI8ddwpYcEUEBoaFwqmMGNszxM85KjIb0sH+hErPEbNjCtVCcrrKFDNi2ktwB
RUlR5epg4L6Gz9AwAK311YtDfclMVGllPp7TbtYXdCkQ9pT1abUEbXmCeXsd3QsWKy9pYXaLAeuL
tmDesFuMPqBz4OGonSMjpHTnkllLOu9kPdL8H/w4/2AztQtxXa7zLO6vbZG+L7XF3vTt4Wy1l8aJ
qhOSrhHgTRitDYyuYWzrB7gMM4uw+6Bpqo3OtFjVqMsfirZ7RXN1sc18PLKITNjMj4L1VXoIKAff
PDHedD0mIrtnleHZItyWOcg3EFYEA0wCuGpYXOogyFEIQpiojUTdkKalbvjWeiY4WGe8oHZYSTo+
4DXpnCOgf8OiDYUeFUwBn0xXXMHZYldZrlOZJ8X199/9/ijsXAAGJddb3JDrNGvijwZCEMghTj37
xIXyXHV2dcdFVt/NXpLu4tpl1jzy5eaEqRx44/3b37/NyNtvrW1MVuG//QvRAJyyZP3Fqp6ZJR8N
r7eb3//+zac/OhTOPK4MQzGN9UWA78I3YJz6ULloRQtEuuOJHCr5aBZzsykai9wgwmZok8z5T4IJ
aJUG8FD7yrwGpEQfzRn5aC2xL9StNI8qNz8UeSJ/c6GeE+MDnJx+DVMG8lOVVA9tWEfbsIvCjQZx
vUuT+A/5DdHLInYZ0jDcZsiZ14Xpv6WzcDdq4ZTGpBJsG2thr026vvphdSw7X12AxJBdUkcxzVfG
EH9geWu53RdzPfRxdqkO6HNK5grGz8FG/8VAl7u0ZgcCc+BoSFyhnVU9gowhOZwR8yqqG+iGBgVv
cp2JvFqlrXOXLXtHU/yM3itGBLnBsZvuc8WsJCMog9Xd0u6mQ3oSsGlDw2xPbNMQ9bFPQrCUb1NF
S0K9Cawnfi9KajI/Yo4AB9hHAyGuYxZtEOlFLNZJHzfSv4KJx0Ek4DfxIR4tDzW7XzOySoGhhNyL
sOzXAm30svMGHAAi9Izf8C7SCqhyF9eLaJ5UTeqBSkccHiG6EtcQLPxQ1Rcx+qSh05xC/RKvFQf4
4Qx1zxId1ejyP5YNdwZrt21oQDkO5EPi9ISKGEQ19lbbrvMANlDTVTv81M2dowGK1AT6NKSzkG8o
gH/Mmxa2wTV1ClgCwOWj8HYiBX3tFkFwNL3smDgAz1FM16cc3goWt5zlEoG73njRVTTcFm34XqXO
QoabFcF6PtuyGrnS7HKj9JaAAdLll57AHo8e74ISlbBrVJ+SIh3LHRLSxpneoxEpSmlahBHURC1I
Rw0HRZxirodFyFycxs4p7meKHIxw0d/aiS6YDqtN6KBZjVj69+WlYWCxVszkUOqIS1UmZPv4LXui
/ruNAuPoVKBf0kre9YYIwetzAgXkhJfMgFcJdcK6K8rbwUEAkwCTimOfNq4HCmeZe7Qazs7BgLGr
XBPfccKMDOd/unFhOK9VQdNrMnLI2VoiruStiTCg0sTvlGFdqYOBGknxKTzqudETzh8gceRZdxjE
5jTaSas7FgCTD1WS9qdB3IGHyZ6D2FvsNsxJDKI3hN/tDVdFd4gcYeYQ+kU+iAGgZ6z6fVYDeOZu
OTaDfdvTvuwXHb3BlXakOU2OQ2Ns2qnH4ut17MARO2zmvEBwEgXvcVusFTQe7OFA79iUxfF3RO7l
A0oSbIR1cmQZicQ54FtWxJudSlZUW8CjK9bufkHWj8uigmYegie+XyRu3n27VNEJmC1uUcEL44+7
sWbyz9gee9JWAcdH1WCtCC35GskjqyOusqAQalc34+1YqydLtze5xHj0jwAWAOTCIqF5d/fIOJdo
ktraZpl5HHB3Kjr4lTNh72zGzcgjRfoCrwQA7xtCu/1tNeh7G3T8r4HAC1EhmdYpYVvYwuvyR+Ij
UXrtbHtkUMuog3ihhWIPYBkyXvOqKjEe2K0j0ooiOtds2MjplBho2fmitjnzNe7ZrWjQcRFT8/2P
RMle5WoBC4j5jysUmHdSw5glPU4cP9um7Qh1yYabONLmymqTo9u9zfXAGwfv55gR2I0XcWVSPKy6
nJOylO2BM2CdqvvahLzVFzSILPdJoh/ZxUQfHo8AAZ0n1xh3GWIBRC3uZe5i9t0d9vQZN3E4XLtU
vk+eOgVsRC9ehzKOcTZEYHGkG+bVx51ekdHSVPPx13T+PxSng3FeYPnx/pPxfvOhPv7Xd6kSIPYf
xff/+d//7//Cz/n6Jtbzo/z8F37Of/zf/wbNEf903cANw9AJgkCYoET+HZpj/dNxTf5D6Lu2CV8E
+s2/R0g74T9twB78lyC0LAsUzX8wc4J/LsQcfj2GlPjeHeu/xcyBs/MvLnrftLDQW3zVlFWweEL/
vwADOofdT8CSeNXXWD8R295WfrJ1/LIClZs+erHJnkW0D9jRPCG7c+9NpyYPNINs0GPFxHGIO+de
ExyFDSNhQDJ5zRO6eYssiHimJ6puDdtb9RHEQrbfCXHHLGWLzqdOLSKMSCnnmFtSXdGx+SXR8T4Q
xcZ7En1zG/cPhjPstCFvC6rtLWf7Hx3gwEciiG0QzThT4UejYMQQ43GYM+PeDfHX2AVmOR0F93ae
HiMDUqTTFyVQnY94mHcDQhdhxD+JyaEhbXxACXuHNbFOwTnOff/cGmFzrPW4KYfiLtMxCRfle4Ho
v6/Fa1m5V7dciNNipxnG26nRcZNVp7ZpbqyZ3S2FMkTT1kUoVPE7DBXk6+Tq03upJHgz+u7Z0Nbz
2Kd3BHCs4rL766XmpROELsLZ7BzVbNoaCKhf2Y9sgNk35zhpDQX3zLPPrlsghSMuBN3qJvVYrg/e
hyFZAwposu6UPhhWzzgIUxBWnVH9CJPlie7TdZaiGoDTFRjL4q0aUB1VlBdJYt45AellNpC9ymXg
m7eAKrK+B4HmHPqg+pvlVQWCn3VBlZbBNmnDOxfoUWkANp4o8V2CCrI8PLN5yjclnd3a86a/mXaR
CVf5XqfFB3ECwy3xuWvEkjFOZVmzBklve19M66a7GIxhdqhAEeF6wz1+ojtpEmNoSzRyNG3sj+tL
0WbjumtAbgeL+j02F2kbLbdtWTg/dHpq/QD1E1epDG3WRVmLiwSp9Ox+5gCHGjOxTmQUXWePqtnH
X1jnyZcm04dbsPr0v1o0WiSwTVh6UUks+4YK1iSpMeKVOOYvyUkPXOsNpvPtNDnfQZl9dxpMUpg4
317tybUF79bt76Xkc7aL/AHbxq2a/bu4tW55VO7G0tuU8XgwouRJESLGcjBZ22zkt3wU2YaIKhQR
fXggSOFBd/zWoQl4P61YFyIDWhx9SW0+SgB11LjVZTDzr0QFWGbzh5ZZ9bAw/ZOF7j8tnH81hRhG
gqMz3BS1d7DhNk1Ff42WfADbSb76WV8hx970XXDK3G5LMILcaM/6CYzh2iz+vTwAEzjce0sGQZTw
y078RoQTiCWlIA+GauvCl8Wl0a9SogyMtgwYqTBEVWHrH+r4AX+Dv8+QxUcjj1whB3DkxjuD+mcm
d7uQE6QhOqGY5ts2IkvBqE+FsZ2Sqt1OcZOsG9a4ht0cgScz3aVX3sHjufy6qQseu4rIhoroBpmB
bISVJa+lyetX4Qxqfn8/TLeZrO88IiCmJQtCalIhBuIhUpeciATUb+fIP6XFCrrMcClGwOtrbHE0
VBV+0L4m2SsjfCIkhMInjGJq0hYALHbRiexhEwFMpcth+dVK4sxZJpjEWnRe2pLsa0CtZ3hS8Fh4
omnP7eBurSbZJoRjADN/mn3vHE6s7/A92/Jo49BHa0L6SM0wYmiu4ePc9G9OObGUQF5PEIc5u6fI
RD+dAM6P2vTBzmzQfWR3BMdxOKncvgy1JtcjEx/BmF2QdsIOURwM/ejvyX55qAgFSWzUzSmV7coi
MKSobCagIenh41YQKIIYeEANhbhOMNQSx57gEXZuS36Ch/ayTF7wQtrrHurFklZSO4+j8xVP8WLy
Ea/cWcGmQwpEwXgSuuPtLj4hNpB/QhBKTiBKP4o/wZKQ0gygVbolNUUu+SlTjCfM0NgDpXzlI/AI
WglAAWBHDG90rBh8utOrWlJZCuIWUa45KGiJbOkXGCLHBsDAJc8FnD3Akge/o2Ski6M1MMuWffHq
N5tpMilRQyPOOUypVXNNQLtUfwGGzzRA5KBh27IXqP5UYQftYsaTUAwtfhlIoe95A4e4gRu8HH/g
sjE6giQarDd2UV9d6H/ZEf5NnlkNOYKoRNG9VQ1KshqdmCiKh6RBf2Eu142DtR3nM+SpNrp40EE2
wRCKtULMW9ruHUCE1kIOm3W1tcv68WRH/p1swNG2RXPw+2mnK/Mn0xj2JSpPCsYSArxzVM5NrIc7
FX5WHTB+YbCDNGSzKyrXOppRU92A3Ljzpe2tGxZMdHr3S6S3U6t3zxH8jCm9NUsG7MggovJDp6zG
E6MB0WV5DwkBphpAcErZPROot3Uxx49tepCI7NbQTRYFPKEJy33O4QE5A/EC3sYA8cyoGbeYNz60
HZMpcgGF+rVmsL1qlPenNdmuIoVytiHaA1g6OEvCMxXa2sXyz6nZjsU5RyZnzeCaB+SoUaEZE1Ro
Z/ptVXMoEguAGx/8ebvXMTdGW9zEgh0q+i62rotvClPAV+FAvRuagjxa9FcrwhyOPb5yR44RJT9P
htc7p6SNv/TAOKHETE4cdkF3lDgXMpCqXVBitx36N6aQ0Io7xDsR1E7kWZxtZJXg8u+mO935exAi
aEshTJR9i5QFd0VUHNuuf5fxC6RluC4pieY8GrlB9FWIDWlsFDqy3P4Jy+nWNv07VZoHZZrn1gx2
FrNds796+F3H/IS3HC1yTE2xxGtXpjgPfXRITYXtvFbsIA+okg5hcrjBAfO+AC+iTj0St4CicJHi
LQJ/Ym2IPbG7v01cw23Q8CBIIpOM5TTcb4xhzmvKtPuQZLSILdAQIn0gvKXQN6I0+XHi8sOWeJky
yeJAUsexTVs+s6D+i7v/Qj7ZiKewQUw3tzSC7XxXO8NpLMaHOAz5+M0tCXarVk/dPgBMbjC1PnoY
phg8oDUj/OfctTGdFMOAYuBmY0cAf8mvglVivzkBcsgggXgDN4Dq6lNpcWyhEzcyM2/7emLaxBY7
mwBQcNnhiCRMYmeTItUZ7gMUkyAbygfh9p/IeFro/ITC5Vj8B/fkBf1NAyyWzNsVO96WoRmCR8Tc
QfsXvROrOrWvEJqeTSc2t+2r0ep+p0zcJn56JTZFUCQBIpdLAdir7KlamNMRBqmDE3Jm9ii2KDpE
tU1L42Ea7W9hJ/1qYN0zuzOitbZBQB59xkZ/NYnQ2HplfiPK8W22u0eP1Mmzrd4bMBJBvgQGeNNP
Fg9vcKn+mvKTyal5NFHUrhTgGOEzfwoyKM6VO2EzGK5SdjUmyHuiLT+1gdwvjnXCKkU+TYm59kYr
QbIH9pwh4E+s4lcjRejKeIDjlVA4z8rf0RyBoOBgknG1dQIIFgag4SAKyWiHcgvOhrRxtJPFAKYt
g1CF/tBwiwKxz97hxGWrLNhTDwhOOs+/hWEF/5kcCTx3bIc8t4GbAA0z1KAFR3+nUyxPgocdtQBz
cDtjIQhbmpucAtTgt6hRXPRMOibG9VvEIKdGVHgDZ2DqLiyCJiCXAw0ZIIF+V868iklRnzETXxLq
skFYf2fbukQzhUTuINkgmLwIqiciDZ+YjjwutRIV1LSZsg55WLOuhkvhV/x1IArxlHhoKOVi0YiN
maR67mcg86taPaq2v8gxZosyUoHKvH7sFky55PoG7vOJUgQyiO9zjIQGalBULlOenOLOOgi/xY+z
lO2hRl3QR4zv8VXkEwyQyMekKuLkbiyi42S67QUz2aG0n349DhIQ9qr4hpOZ/4xWmN2EbGZNnZ9L
YVNqEtflS2+/7NvXg+t8LKwfu4fRLRXqrcuIl3JbW/fBDK29Kp2To9G+RDpnXs/oB87awNRliWCH
fRbWT2bqPxQS0U2HfBPiOr4IZ3FCl9ArFOcMAIiEeGP/q2RFFbrNdUjNGzfnPZkaytWxfDF9XGMI
9D6brti1Xg2CDesTqw9uHCAG0s6qY4+PKrG7m8kWr1ofMkt86WZ489oBL4NsycDjHIC8ufMyjW6/
wCPs+nW17QbcDOkw9utuQg5j5UjbSZwAFoodHWnX0QjclUIQwzfGH1uAARUVEh428w2Z5lsh8wi8
6ni13WJPVYqoeCbpnR9VDAiNm9oCQmEI1i/TEGPSXsy1nt8846GONxL5Hv2V7G6VQ4ibK5xDo9m/
Lg55Azz9xcc8BV/B/h5N6oS6Vey0Z7BH9tBGB9MyHXb2HJ4dMTInkTKGr/CesF5MP0a3QG7ICeb7
lGezcDg0wmk9Woa51w3fXhAOS/LvWUmD1UwVs162wdRkwQHXMI62JT9wbM2Tz4d0WtLdJkID2MAn
zJapvaP8Dy1cs/Nco+caH8BsJevSNQA+gVuFzElkoIHWdoFYRuwitzPDKyKY59PIsngVOwRZhP5m
NqbumCbgDKhnT1Mcbgqx5NmVmXfMYydeC68j4yaq9+6EFqENCTYxDQP3UF++j2iWqHWJZpHZ4y9r
xHUdZ2dU7ZE9FwupbrzT7BUGulmjT/obR7XDPY5rTKxhfA4H2vTURY2MESYk/iRs242YJTrp6voR
G5xlappeoCtIRs4sAfCA7YAAs90DnbOeszhErhuZJMy45ySt9zza7bo39SkcDVKcK5D/kAXJtAei
Yh90PbD0YobcMQqGcuceCW75iwxr3IcFK5YUbdk6ZizidMmfbOhtPttqsc9ZuFaZh1IGFi+NGg9k
sBLa8xrDL35qsTe6vTUcexqwCSShKhlUUMEI821uxVctu5NqImvjjv6yiQasMxYHfGzBFocRRnC1
weD/Cm05XCcDBSkErx15xe35pYzxCcTmcI6Nib6Te2Pn+X224WHnkhcrX9jiZPrjLX9yyKT55bM4
/sPgcyEVMoV3IXWko753/j9755EcuZZm6a2k9RzPoC9gVl0Dd4drSqdTTWBkkIS40BrYUa+jN9bf
jZdWlaLKqmvQsx68tGTGy4igE7ji/Od8Z87djdKMQO6BX8zoVW7ITJez5d/0xUA7WKPt7WmJA9rQ
ru3w3Ir0kkJq2eFEe2MEyDyEp1MYwK08Y9yN6jbCRfNmgaYnuAlsK1jooOjajQbQD9MFttt4Sb6T
6XtKqEOtQv5uLvJyEk3JKYt9xebCxm9ZA+ZjTCCtforlrB6z8s2QHJtU87BjWk+0Nol308RwLwhC
/W7aJC4i19j4sHphsZzlnXTqh7q1363E3+em8WKHJhjCDDmcsKMgqp8NACdzQRlbrX0ZvZVtwQ0i
U9Px7TqvfcJdXVrcC8FYHSR/lk9Kh40h/uUpS6M/caJ2uJqqeDBZGtLkdhdkjvu0UPnmwbqlJ31e
521/bxOMLPv0qa/J1Dl+/KXjm0N1UbWlFCKZj1FPwhvh3Ij9h84X2zq2gXTh+g1rILCAxDIVKQGx
fKRwjbiW+TJaWFTJrOhL+qoqx6ie2uOYJenqYNXTSVInfByajrO+LTnFyIWmNdhkjF09Uj/2yxBp
T/ocM0CcOfZGNUyQsHmH3SOOfk2PSjJTrx1iHkBMyK3mMGrjA7fI77xDJViEUe6GSYwnXQu7rWIx
clXh4AztD9LDtkiMmwbXEd1Sq6kBBT84v9/FpjaQ4Kvi2txHvn/T1i4gyQYKxEgtSvTiCioctOVR
lPjnMFnyW6pA4Kl32mteiKe09bkgDLchsfeQUyGzzIPUOCb4+s0CGIm1cdhXiQtDybsfJ/fR7bwL
Va4bRzdfWsaGmAjD4sBgRxWZ4iUbCTFn1NFWE1MCuitDSVROc/fTyCEmKaozQzhO9zlZQtA8ujlx
J+pd9ECDUDNkwj5ubwqf16mc+c35K+2dmFe1S68u9FgPXxTd8YfI9b8qctslrTxMMCFrldPOmZIv
jXg2VWAcPQvxMYiPsWYGGC+PxIIPi9DeIh1KQKNUUainWIjBg07Nm6bZ29Qp3/1SBxHXPDWuDgQK
quMhnigESKIy3Y9acZegnDEL5aqdyP4tN/RzNA+vVKa/SemsxOS9cyE/L1LPtlrELupEy60ZF88O
qDyr17mfqZ2z12ESDoiXtqgutQacuOdbjQvOClE7fTT+/FHO04dj6HdhRHGAEX/Fw3mpLDpQ85hG
U2MLzGc7duZOdiG5lcU50Kl5W7AmA4ZM+I+UpPrYTx+LxrHB8CBG8b1S/zpQacdIhrFhFgcaVe2Y
zlQ2hxceH/G1MLK7fi4OLRlzVqLyWXUFzm5/i2f+LL2Zoij1x7HthpP9Xhf5G/YLa+335Slss8fF
5YYkDPcCHiEo7QI/NFiJSbkyvUaO29bh6aThIoAsWGGL4VI8tJ5xtGAnpOy9a+CYWeAUnTgumeq9
5sTOsr0gqDUfA6du1LPW2HIecrf/TwY1u282w/y7/Rc1AfpVVrzHjGr/9V/+7quby/bpH/+Fv/v3
23/9/csgzdX45O++ICHKKOWBoez8+I2148/f+6//5v/tL/51IPM0VwxkPr4IVG2SFnDrr+5v+wz+
nMcofvO/Ud//aZpz/zG3f/n6/kv28ZdzmTT/wTxH/f//nOfof6BkQEfQdcMzDP83GXr8swTBZNQD
j9WHSqw7tB1YoOKLEq/b//wftvcHkx+mNgbWG8OzHLjYbflnCYL7h+mCHtSxGPq2Ahr/dwY61j+B
q7nmGL7umqZgsmN6/8CGN+1aA5Vh8oBG0Y2GjWRT58vacwD7zxlmQksH3pgW8WGZGOgLUjHgSSb/
MIbJcQLDEXDgx46iormmMdGnaw6HgQhWM2XZndF7LKW6vrVj51DGzSfTh5YpI6QGN9xkDWtBwzDs
YE0FnjCukqMeyiMKHemHj4K45J89Hv8pCJ/P9R8g0Kr6gkoK2xCmR/HF7yHa3/LofZkRu/J5VfOm
/2XQPLoZkq7Y+QlnYbtcbmLY3AEkaPjJIiRtLWyL8sJ4WBkzC1UcXdQpgT+2hFUMBpEQkcDc0Lbk
VDjzO0kWnzs9mq/l8xDKu1iSBfeVKX0oCW43Wv3l41fPKZEmKKXtLbpV8LO7nOO2sbK4G8ND3/om
7T0OeOMYL7dJ1ZuyxeeUHxrur6JpnmtUBK4RxNvyRnl8wta51/3koTWLp7Yp6ncepfnUKgu+M+4w
Ngk9+jbg3VX49DNl2PfK7Mlrqpe2Qa9OMh/ZJXooSVAeMFI9AgRfW8r+D5Ea40U+vrokA6iNbvez
3LMSgoAgKpOQIUjIEnTl9K353crrr6FG1UurQgfuoz4o+Ee7Pk8ExddQbu9RXV04VgQWbJILlbLb
JirMsKTBpMINDmk0SMekANmSw9EitcCnO9Q3XTsbgaUiEj5ZiUKFJmhOA/1IjqIHIIMKrx2IZ4P5
VWELgVZAzp6xDULhnPNZDwNref4xpdZ31MPFQ5J/lirCgcPc5HTYHw0V7xgM4EOVPnRY84wHsUhz
W1WpufLnBZtsqnPdJypikxmxVXgEyHG7crUd3SIWiQfcHilJk15FTqQaBo02SG0O9gtyHm2iaUUF
kQqr1Cq1gqZM8QfsbfIs6F07h3wLLuwrrkgDaSP80BP3tUbZP9oqFIOLZwON56EkLbOQmuGydAea
/LyoOM1EriZUAZuQi6AK3LSeaVBXnL4Bm0l2horlmORzenI67shQzovpoKhplut7jeaTAbWB/t9f
Xm8geSGg4C3sA1OFgKCXwR5TsSDiQWWFhVZXkSEna5dV2YzvVIF86qSKUFLeCpUyUnGjmNyRLhiq
FHDZmqR/r9KP2bkFJ3NyVVyJH7q3WRLMQwlZJjMe210d3Y09jrffSpilgk+TsdZUECojETWqaBRp
QA4sTGV7q4yJ6BOg8klS4W2Bja3CVRnJGm4yJZkrpnaXhKa2zPs0HBMzhApnFRQ5r2P49rRrFZut
pUJcUsW5igFCuGVxhZiYJ5aqHLmfbQqq2u6tanjNYxJF69AkJJY2HH5jcmMl+TFXBcl0EmW6ipZF
LUe9WsXNfBU8c1QEzSWLVqtQWqziabUKqjUk1mYVXdPIsFkqzIYV6ZtvLDkao3eTk3eryb1ps0F9
CB982N3xbDLsUxE52Me3ye/QXIQ/g7ozglII3KUmXhMJ6tF8mUbERd++okwB87LwqUNkaPfg6x/n
hpieN3CGSFri/qYK8bE6/8DEp+sB9jklcSvMMQzuHxbSf9bvGGBZ33gcpdQFolVBwZFta22RHcQC
+5g0fDAtqUI5EIO1yBk2KnCYetq2MkNjT1gy6ogk2gNnOWyIFxb1vWlWxBarHk8ecg95RifhdhcS
g0FCS7BhEkebYfqtZfEjjZxSYHjtm5iEZEtSclSRyVSFJxf4KAq19BFljHMMFbGEOQF6n9tfCyqe
HoOKEkgVydTm7K5ODD3AAbpeGFdkEfFNSY5TV4FOuDa/oo47ikPWU1TMQgcV/5TZgs6pHOp62Adp
5Jxh3m3J+/yYKTdPrVORipHHC0/ja2aMv5CeOy7wwEFUCayanhcqjuqQS+WMS7ahN+ZN6nc3UAQZ
KKhWRGxhbJbUlQK9KG5dANCBULHXJdlFrMibijxsk/jXKdLR+93vAUt63qU3wt1Os8PtQAVqx9aq
LwMGJhW1bSbwoNwbyAqE21HFcS0VzK1J6PrYpxbTandz59xPFpMNjV40WTon9ph605HzBfL0BBQb
Dae2bmaEZpdEMMQsritUM2s2+NfC/gSIqXQCRr2dAYWWdlLMnVm6pxTiq9Eo93GGO519czWQRnYG
gg1a3jLcYSfUBv2nRNFfSYx4VkOY+XfHomv4+9BlgjiEzqGxvfcM5mauotA124nUYkkFE3Mr2wKc
wkdIngPIsSvxYskZuqPi8PO5MUFQkWuP7PWU/BpUFDtVoezGX4mkHLddRazWiRqT1qDmqGVpfQZJ
Kgm1BrhdnnzpHLBK9rSYbqUKgRPvezRVLDwnH457/5CkYX8CY4LNlAy5rsLkpYqVx3gkCKbTgTlV
823RtyqhSIdT4fQTT4plP8hJyXERHi6xowc8vuspWNqASyOkQ7C91Ce5KyrvMDRmz2UZN8iQ9TvH
TghmteG27ubdOHCxK3zmK1Ou7UsLon8IOqYuW2fjVDYATliMbEloM0BrtFXf8HNDwwVtlB1aNfRs
lNZpNXvwa8z9NlaJrYbr9Vduyma7ODV6XJ7AnQ1B4xce95o0dkRg5foeJ58LcYCDWtFi6VGFD3gn
XPJVRWSTrh0M9lWBBEtjKkNTnWwdM/oHG/0Hzx9Nd77c6B1/fz8fg6FE0k2Yo9U123PvGumuaLG2
GMmx4/Uu1MWRaTo/GRj+cq7fGbuybyxADwYfLsnYqIviRMy/nfO73s5fAUeSYuSFYcXoCJczH8/i
CBRqf5hxSUD5U5wxVg2be+6qNuPLKDzIBHF3h26B38gAU9haJfM4AGK6AWHctFD6GYuAU8JZq+vt
Le3Bq77k2Q0NRiFU2+Gq6cRTNPDJyulY1/aJ0pcWOwVSSi86rqlhGlgDJNdaN17AGdkBbtFnp/LD
U4e5djda/bUxnJs85ATd6IxH0qn4JTxqLqFpPlBb+tIu/qWifAIJirnaEgNSFBmWK95aWt7O2YSF
wbPaEXbL+IoZ8uTn9pOBflGqPZO6KwWcIR7ak/RMlovH47MCvcxexu67y813u7FuqFEGG9VQl1Sd
K9u7a7wK/PWoPQtKC1aDZL5aXyyb/84HTdcFRVsLX0gvbBm2aWiI28lF8DZrwBIeyx8coupEjaBz
r+n8izY927g3Wcu1A22rxflZRjxGjctrW1Tl3ZDCL2J4iLO6Jp9R8RjFIV4b92wuZr+SfprshR8/
N23+TQkkmgB0TnOASeSn0xqX9cGANEXYsII/O2o8G+SWE7QBZg0OvIDf0mf5C1Jzu1aCjSeMZzOR
D4abBIM9vs4LOkNNfhRVfAxQoLO9MTJ846avjzxg3RNSjLltS+1Ziwl3Th0ToJDKiJwDSdan4Wbq
4/mEx+1dz11yMLSBg3phqEQihpayc+sknzajxZ7mr7HGQD/TUmrktX6e9YNb1fG6kd1JQzIcEZJX
uP1ufqMsE9MGxhHq952GGO3O53LiiZQtAJxwoPOEJvilUIEiS3wtMP2wm/DOK+NNic65Gl29W0/W
vgC0AonMfcz1em8P4uo20/PYkemaexjRNkXtNcUiLBsDqU7i+bHBGA2HXxslhtJKfsHg2btTuGxL
lY2RpOzwu8Y74BQEF9HKSmYrRi33BbERRJ/xwLP7NQpuf+4CRsCcP8sqfg/Bm+AXqQ7kTe/aBEtr
7rTtvixDZGVcQHvXgolc7TqS9MGAP60E1cJUB/Nym96QBr8bfcTFvOab1FuWOKOCoKoxT0iYC48Y
mErNvM9ELg+YAhziEwNMbyaSkO0j5ztc2C1TjkpLFbNGshWFVvo1sWRtIqexj9jRYmDb8UPkmOBz
nC7awk3O155XUOAqltuls3+WipS1Qh9KlZjQOOn7grFWhHC17s2eXcHiB9/36vDTa1+hy50kskOq
/OrK34RL/+nsJ8ksdpjsQ9m5t1A9+6OYmZ9P7kPlOCcALqSfHMBMos4Yr2M8OaUajb3oQUzDNW7c
ebVQbcZxNTFmfxd52WdvosanBdbukMJ02Egj7XmYy70nw6K7PNNxW5qnw+BSs53N97PFVT2c3feQ
mRIoYo8ChWonGDFqec/8WdWua2hukNzVP1nTP0+R/RaZDOISABwEerWI1co2jyJxV+ns7nWt2Xl+
dxsnpglNLn2cKGE1WvvNTcfLSJaFaDAZ4qHrr47GQ94RFQt4psbj0FSbuWGZ1CH94H+SHFTDeSsH
apCAlutB4tjvAKGJ/rIRbAge0b3C41owDSjHksYRF+J7qgnAeT6UJPggJqkct3flTVgoMVzMJzyy
yabPfXc7Y6yGpHOOONXCcsSkRcAEitecHMZcGNguWVNTBm9J4mHfsVwCu/azTiIhmKPyGsdJcjOE
5tGu2YHrHhm+9dlapLStjUf2dDWdjUF/NAX6eYpjO0oyF/MJdKtc0Sn1iA3eZQEqS9rQa+tl0cUh
64EcNPoDOfYu0LKca90U70ZdJKdw1N7sWadVB7M5fAYTQDazZV8Pz8MqajhKkggG8DdnBPPr9q7p
qg/KIW/og6CYYJncHc/9tem06dHnaMdEZOZaj0Juk33CA/s8NPMbM5WDdJcfafNxQ/Z+ywnRDWZ7
jbv+QGfveqq4WpgC3IkYwBpVQ7UaOCoHmdfyk6/do5kMWxYRmI+HuU3fPYBA4M3rrzIfjFOV+7sl
TCk1rxCNaib+i4AguJhUPcMy/f2xj7EHaInCD6E5D1rKJFdcxRgdLcPfFVp7AjNJ/Uuv2bC7mlNZ
UEOlSf1DYN21QLNgBeIo7YFlt08x6ZUqJZI2dpzQPMsCc2LDz5ygW8HGBhDGK/objeV1RlDnE7aU
iuPlDEuBb7L91HxqGga2V0t+GrX74UTuhxjJ74bWUbY47qUmDqCbOix9gnTH0DyWk3I3kMnqTdwn
JdgfPM4I5Yxxod7htNEl2W4etG+0YhHQcvpVVQ4xYw5M67ZN6QCPv4zR8bf2aONUpnzp9/+chhhJ
p4w+ARxdlEc/pnVkE8qLN5MIP7ukfQXU84RLncqj+BEXK2dML7rtF2qlWjY6LrPLgar7i+nX1Ibl
WHAcVf8eTfIgRXyse4w0EorKBjL+NYw3ECG5U0TZm6RIwnX4ojcpMObQ9BU6zvtQNDygYudFOTFd
xpB9dm+Setk4Hi6yosLrlVItRlaRSqZRI2koHfRwvMMjnD3iOnn+VpU9rhcj0EsVnVKMk57yIVj9
9yl3qI0uaGSh4HRjLuPGVqg6/DoHJhiktzWurXpFJkcrZ/LnNumbuhlqfJT+lkUt3SKKVVwHyZ1g
P6p8LplFOv54nZ+8ut5kb37z7/Oi/YZV/TDm7pmRfdKDOJn8PNCr+YzZbe0wiqoI1fl8iHPXp+ho
fL56aVIf0bfk+fPs2DG02yoqUMnYcJQkzjwDnWGpWi6R6YNAbMQUIV20QhQx13pv9ZwjiKkFy5QE
TnUreTXYI7gnJW5EcQMl2qSbjgvnNZTfd5M5DZ5WxoOTRnyeFN6+1NThX+Mi39jLO+C4kdJu1huI
/4D5p20fA0YzO3psZh/3iMQhRcz6kMfWobSsS6s7ecDAjvA0QDGvpVAxj1gN3IF1Ge71V6tAcaBn
2b8inBH4oKhbWLCSct6GPfGU+gZJZfcu4oSzzjluuyYHx2WiQkl6yXlgyBnZ0WeNt4U9b/RWHrXd
aK7bgeb2nSw4aY9ovqsWBWJVCwrKMZxQFDEkr7na8n974+x4vP5e1oiObYgXo8Jxx07Scw8nZS2X
EOGq4dodIgLtRWp8GFwivBg9z6lNA2Sb1j9HnImS0I+h2vPxYkT9olcP0g9R4pXbtRvZaS9WonNw
DZkzsvxvI20n8v5VJmZ9juLbsfTjY274V5NhUDvEa6NxGIJDEVq7JssXBLAqmKLu0exnqKYJ7sDR
QKaxJqS77tWwoaeilwVNWXmrifulHo43bdsCNfNTWjORvPgpdtOwSnmb8bsOO8olgAmibayh5819
g2PEc7otyo/NsYp+Ma4wsvD4GHNjI3kt29IFiwoqHNkU6t5EzpCX/i0t+Gn5effpt9g9HTrqM8Jz
S1f8yl3rW7Af+DULbKydcChs3YQqj6KdrknVSNTbBW8Cm/wZKlx3FD1zYAS6YyWs6ahbNhfaUDub
tvhmW13uR83dODi8PL/stq4APBSPFIthYF7TDR34kX0fcyxcw5c80Wf01o/Y5ED/XOqKo262hM0G
PQWXUIGjwWC9tolNILZDxHQa2jvHmEwUBOJTVTEe6vHIcMPAiqbXH01tl+wbfYBObh9mASXcQvnQ
LCJ99CUzlFjEvqkEQ7dY3I8WTEkImYr6MK8kSwM3Qfc+LkwAqYRVdM3eS3PsYf8gVaW0s1N2dFvz
FbVpiHvCGTfd2Oyc2sJj04Q0REbmq2MAlsWRGFg4YoZB7yl2wBhieCz0Rje86p13wFH+aihXrHCd
Kij422JN4rTittNuHsfPWCZfYaS9JBQgSl09OTNS7cxH2Rb6Dmpev+uSHsRzNfa3lsHckZ18ZMoi
Hh31Ff6Z5caMxHuINKnXFV3xHE2I6FmrXHffGfAAkQD0S7EGlSShetFpmFqbKU8OyZjIb7qgjo4h
l6oQE9NAlQspAtbw+VO4CL4upQrjzJza41S66rz2VNDOQguDPtO3pYyFZgk7mgbfr1KGFyLgG2m3
0x1yJa2o43aCDcOgFZ1rGDJALBaIHh5jVNRl3AnA0nTmYYfA5uGwl+J7qvN4G8VJtOXcei2kfQvC
nZLuJd5BqfjhNsufWHT+ViyBMOKe3R0/Su2j6Yy1fQ2TcNf7DMdRvV47TryeR5ozsw0Hs1Mar8Gi
UM7oTB1owhyJxNKvFo1khhje9VmxwghyMHbGX7iwX9W9+SJcepiwMoHO4dbPu6XRqWvnt528mfu+
u3Exxbm0NnHUYpqBYwemk4e3K43SX1ULeDpq47McMIT4WkQKutJAnsTn0ubcYFK5VdgTNQ4tTDc5
bQZon37vT7ez0zU3BVqDbuBq9X3yiVaPQDvMgW5Z+WOta0ErtJlvNtonLdHDSTD+Hq2T7NGjUM32
ptt8uNlAswT4Z68iBwxrZBVZkUU9g4MYGht0D96NCzD10RUfWsa9OzYsAH7N+CCJGNMihuvJ66mF
civ7vcuWTzydcJJldKtMdAooV48Ym7WKA6id9iRoBgHAqbSY2kD97KB9B9ZE2YegzJNbJcevL/ui
V1l3ZIHQdhqyLfBe52MyeELKENnBD6Ndhklg9fu2VvsK7ZXJQ+ezUbilReEGd+rE7K1gMplh+CYT
c1kM0akzjcCYo3wjCgxHQHEZgdGMxQUyZN/jBcq5EHvg1mTbv2JiIpSgT89+WpPnJB9KzPgWVzZj
+Vgc3cq6rzzKYPJceOhh+Yc3a28YL8/S1g5RDKC1IeNkiG5rhfzEs9kD9eCQZZFl3O+8ef7BXky1
S6njiqPP1oXUuSrD7AmcSuBWbPEy4nxCeV6ybasbO6N5HeDsVNkBBYl10MfGl14aMfsFM0hXc++8
KSdyRexbjAnMGlcw7xqCdNzEM6mZNu+PpV81rGLk4KtKmSEb6K3QiGAgEqbr4VacOynzVdOEDu9b
9NwwmMEBEXK+g8AKwxTHQzV8ulT6Eq6I6N5QwIYpZmBVmDYmp4kzQTFfGCgSCLOZnrZacQY0Me+6
NkU3ieL8GJYDZXHvvTdpQR8BU3GT1scMm7gBwjINiYBcNzqWDc+JZTA4OoeJ6i2NkINVkV48uKfa
b5/lhLhjz4zn2P7IXsut7jvteey/GlMsx24gcVFHy91YJZhMBIVxy4CUSl8VHWtLYHjPidXWW7MB
CtRVDD0w6H96A8f+tDEPiRL4yPpWe7N4nioSGxVvMN9O4JncO9O6XMeDFu4a7jRcHoBy8NquEqnk
bV5tBfHY+e6A1x5YOCITIHNoMD2uUFXWnEZVz/SA0qcq0etbSfJ5m3iwKAyZe+eoFO+QJ6wtKwDy
tJ0dPYGAYZZCWxE5gwE5xqpWl25iw0NcWJz7VFoj++elHtLu3NfRrrSn/EwEBeCy7uwMv/8qHY6+
yUB/eD2MbxIb7ZbRI86y3r7xG3amsMjsO/EuWxeW/VwdnXhIbuIlp54XyWqFrs5FKToxku32tvud
ZpG9MezycfJTOraKOd96OWxsM823UV+4gVFEaEWD+HS1nLaKmlS+OwLP7NJ5k1nUzspYg9LVYEGK
AIBrRtzsLcN7cfmug8LBt8JIFdGeYVA5OyjofCerqeaOP0bw481Gil2Vep/ZoMe3Pudlcjgn6g36
bRoXn05xxY5O98NAXL52O2ude3mz1U3Or0CZzcCKFKtSVcQyf0N4oME8Y1iV8Nh7M9CJsoitnW2w
seImEo0xB0DY0k0aZz+59ynMWZx02E5M8VTiiZgp7ldaWvDerhlPm+jliBVjfZCWwUaX4iNaetNb
661v7ZdlfoI5rOHalOHeKhsTj9sPY/zsMM34V41JRb6KCtiDH8mdTSi986nfAH3CP0hbIkXMp3iH
i3HtfboxPI4peaWiIg+Wwb1LUP6Q6cD71DnNanl5X/vmrwpGTJ2w1Bf5oq0bESfQBM0iWCBxo9+I
AwE2dl2r2wyl4RO8e+NEb50sKrFb8o5raHn0TTvRU25zgaJ1IezMIIyAPWggz1eUnFcBhdv50cyN
j9zOufCl3csUl1BTevQKGGU4QDFm7/o+OoskekRh93fxFQpfdMd6ywxdO4HVGa9NkpxkUofrZU6t
LZ5cSrsqyBJjMmwcG0wt4v+PDQ0HX5avClBHe1PbM/2RMeDJ1vJPuI7lPooaCECMKhdandbENMcn
cgTFWbMgX7Un9g/5pvOUBCmlj8LUor0wRP9Y0PrEiQT2aD6G4nZGtUnTdg5cKWmmGiwMEhYPlOyy
q1GmP0nKO1l2Jsllrx6PU4bRKrKGFx2D2jaFW4JUNEb7lNNYkC/xCxpjQyTTOAl3okMNBsaQxPIe
gZt868lm27vVjQnJoPfvqbQ/0KcJnWrpnsycTnDFVygde5cyDTvMaFmzUd6lfBIcn4vnZrgZOaqi
rlEaYYbIhBlZ4L1t+8jQEVzw1qPBkrygdq3G8FrHE81YZX7wuh8B8vSeGydBiHRodthkEBAcAQ2u
9J4A/enHca4omaefkErsmFNaKpfdkHVMKZflbYiNZS9wf2+F0+UBIWHiWLpBpADeydCy6pnQBIJq
1N/iMdSP0BEAKoQ6Vb8ekLqiWPbYmY6+ng+H3McmnXPf2DmJZLkEdMUNIsI7A08U8j5kzziC4h5m
P6Ml1RMMQsR9iUcbQ7zVi8Cn2fWEFMUez3iyckeqGULjqWnJWcvcrXdyGDb/3wz3X5jhSPvb2Mwc
ED6mgR3AEFjU/nNfHJJWE5VR8VfOASUn6zLv/vf/+lt/3X/4W/5plRN/GDiyYD2DO7GA5AlMb39a
5cw/PJulAugAv2qBPwBK8O9OOVsHReADPXAV+QDD17875QwHao+wkdsMl9/7v+OUY0P4J/TBP3wY
/P3+1jvmsTrNWJMYIAjaSNhMLjZDh5U5Wm+jDu2I81DQteQCx5b6pipyB9SnGpAO9/N8YiTGMOZi
l/qX02D98EpEIV+Eb2F5amamhKG2qphVcEVz37HoI+K5ySUvxwuR7ZNEEQuSvgQ8FU53NieLMKKU
us5vjJTJNLGmbBPZWMk4rHb+csT/9IKPa89slkIxn7SHKO270QPsl7TudwEhccU4jwigWTxOZXlm
IVA0Q2fl8l7DHIUjo+wHUc3Ik04ltD0yyfio3gem6boyeHcWHLCOlivY448d7SmcIpmM2oxRWn59
HRMN5zbV7EtGtQ6mVWgunzZK1ob+4wpfQUkkGgiDmyFAxdr4iJ7NuMUPz4sva8Te/nOO6VIuQ5cx
7hcmX9gJXXsgac0dwaSFnJnd1uDjxdFxpwvCv2OuUfbDgdtpxYtXYkevfehwU4o6NxaILWxoVZSf
LQMTruq3rbnYyKH+1urp2kzjNSaF5jTboqQksWm7XdEhrvFT5hZM8nO0iP0kLS5jaSZgeofXsAwP
iZvMt40BP05PzvGMttZp5ovrcMjFUrCaPOGvLAweeu6cRSFv4/CberB70tSYjOl0WFn+Ym0MfW+F
5PHm8Qo/fNy8sTV/cwWjSJn7aJ6mAY/4e+cOt4hm12Xxb4xSPob08NE/ZoMOTb8oikHoYiM32iFI
gK8SjdLWudF/diFULhqe4y2yR56awy6kEBly6K3DnIsDI6Bbh0FoFnqrpqdrYVKHYR2LXR/Dza/4
cgdhQt/UTrjle8m30zjbkM2JMkUthIMhQUrOoAlJkDu8wRQjeoynhT8ch56EQqUVhBLIkHIFi7ZJ
J7oDbP/XxPM/ze6c142Jt3/psPSIXSaawLD0YzhgqiKch2siH5JV1hg3fViQxOrDXanbtEkVib3J
JoxiroeTIJ12AwHfuu33ZbjtDBBc9E+uhWCDiY2rnWjLpvLbn0UDVz/V20yfzrX3Gs4VhJ8pHQJt
HrZlWxUB+xcaEvBFx28f/ehbqkZ5Xv0A1QD2s9lhAbOm6mCNT6OTsQIMPyTYmlPfwyvoeNgGb1OH
pBs9XnErCX+6IvrFLiwRgnnz3YUSBNdIqAedOeZiLbIozob5ek0SoBUY+nvLuU8YOyGKc10zOtSI
2Jtva18+5oP7nrzzzjy0BUaGqWa9meh6gwyzy+P6M9LKnR237L02d1ynu4yzpNJtIujS0okNRAKZ
lnKdS0p/O+wFoIAWADxpQcTC3TU72Zvj2kdlT7QirHG/hs7/SkPVkY2BBK0S82WVKy9slXxVnOXQ
YL7qcMT4mIhdWY3b2VXmHi8KLNpgcdBO9x7DTxDF8W1VGW2gCe9L9jyQ4HkdcdtM8mH2sLqmIJTc
FLGq1ZBQlXKEYwaiBd4w8sPv0bg8aS5TNm4iNFnWzbHixd7ZC565bKanLm74waF3QrW6uI1+B+Ly
2bS+Exwc50qhq6p0uBQz0znWgXt6UL4YBM8AQu/mkRuClmHOs2IHhPqxtO6zdFb8ZRZlPwc7lxcn
CLPlmkPYVafK4pxaGB+FmgqHWPhDGoOpyDr4IfHvukYO5GgSzuGsHFHoEB34d/lhQxPrTXi2UnlQ
IJv/9AV9kZcRBvzKnB97koJcmCA56ma48361eqi4b/LRMmMsiTaWhr4ZLhVuIOFe3KK5mKB7ASC3
zSVPNAXNYR5HZuxkymraVpn2MxObLpkmki3rqRGT2iGWLgjZMcwv8rbKsotkz9kkTsO8xoTaPF/S
rMlfcM8MyUPP/QzD8kUQUSDoxlB0qvCqyOTRdED7eBNR2YwIVgZEe4yNhzzxSDXPP7Hl30RJ8sDH
WvezH7CzG+sGc+Ls/BRWQziF/WUJC66NVUWOLKHsywj1OZhkr4wG0cagrHUNFCBvsTIa+c0SMyPT
dULu3hV4ZbjP0QezweeW0hSr1JLoGwuSUeRkrygJ/a4sFx3TorZjjtEQUisRTD283CEyXNqbT5Xb
/rImN9D6dFtAmMDx1/4f6s5cSXIlO9qvQqMOWiAQAAICldwzK7Oy9k2B1dKNfd/x9PxQI3D+xWhG
gQKVMZuZvre7s5CBOMfdP08eHACKkc/yxcIVNo83Xmfcw10w1/A9mNhCMmPKeSQ7xyBi/U2B4NB1
sefm/51lOjij9DMpuNYxKoz2R6JNRrdhEzpv9TwieWCVmyWvEqJN69xPfxqWa3dGcfV8jY3b8r4p
dHD2nINbZpo/7ewfHczS9C/u4sF+aaVT8ZOGS8x07aDW+HodCx8btI3FIyuCWz+UxVbYVn/PJ2Rv
wjtIrB3QtM7eV/yz7cQkC4XgnBcm9RoV5SIGha0aDn+DWjKq9M8gguMgkk8fVzE3h/GttBn/NNIa
fAPb/t17HobAQIbGahK30XipgwyRxeko7rHo8pjkdJM1vvHq05tNHQQ0Pd+ITrYzvCoavD13wnRY
AHIPk765r6z2YeKysDNMYPSxzWuybcL83PRYDXHMN4XekTlN3ParbaJnZ1TJg8gJtFM19VI1A74z
+ZLrWFxFOLGp7zGcxw2fSRqOdDZNI9OK0HCoze4lrEqic/10zYcp2s/hJ/v/ASEpwQODkYv76Asj
UrKXPlveGDIn95mmOlsOvDpUM91vnagdvgTvFLE4qgR1R5u8Dh99RMoV6Op+xeetH/Ea/TSQdWcy
Om9x6lPDOfMqGm50cZKVWhAr7nmU8ds4WaeorR/xCdKgZ+KziCrjTs3YRQicNtwn/YdGdv0NO62H
QoZEihr2+BjZKJiewE9lw4kkFkuMpYClsUwYW0BSjBLaRD5Tg24l3YlVBG2cNn9ey1XZmo/+5DkZ
+QdzuO1dcXK6Z7fAGGkmM63dDqRXWoj+dJM+tRojPEoixZFVG+8q09/pbuLlVqF+cuDirv2UifHh
qzcrKKODVDZVSkGzm5XxWrkjo7REhtGD3AA8+0sHEj2Uk/Esc/c27VjXBmzoqXcsADOm1rU2LlbX
IUaLXdBrsCjUCja1uy1pHMghE9K1uFwCMvRbN3jyO/8tdfFyWqH/N6jgVUlumD2iJvu59Mnu4ovg
POrtt0ItAYBEYY1vIbuQLlnWeD1PiMKNZO8miHsrfe8XntzGEDKhdc8PU7FcjzDQOy6bD/7E3hpH
MB/EQ5HQ58Q16E01u6JwLmak2P5XdPi1lnGZ5vygq3LYDBMJjskcdrLVr6g632lVEznAtENYZN8k
guYkTcf2EJV3eRov1thsE/mxvc56bqrjkHDZjp8cv3koUcX80cC0KLh9tZARdz06EtsJOiyccCcl
S2DbMlHeBrklyZhTmKIzDkYqD6TlwumKGYsz1RXbwkOStlsFB6sEhNKxVrwGEJNLC40L1a9Yzxqj
YY4GN85xcraa+BY9g6MX/vzoQt7EJFTBeWJ7XRMkQHKiLHB5nfRY9/uUS1W1mbxXUJn35GfQq7se
Jyfx652EDcolzeHEHvyb2pSPxCYC+E0UKKo0eKLeNNvYNlrHPNVbT1nexmxh8EdFfIxSC50cjZPv
r1r3Aq2EvyaFI5noL6Ye90bo0WbZsFobdDHelXmzh9LyQAkBH1KV7VR64ISMLl5onkFBAIcfsYWM
ygwPRhlA2ZnDn0iyeAPejxIh3D0q0LWo0m001ocuw8XRGfjLde//lE12V3ryWtmsuzJaKpcKcT2K
v5kNzspySm4AS9Ije0FFfYBsAzfA4coyAY1AZz8l5p1wspfEwKBf+excCaT2neHvUl+9TnGQbKPw
hM2Inpw0/qEDk5+dpzZC8UQJyQUoypkJEXfylyL1fyISJY3BqCMLMtWJfZPk2M2xVHxas3kkyfQd
CXh2rHiP2h2fHS990DBKV6LLvyEL80JLqagCEbYeTC7cwkGDpvD9wBeRj8Xmv2huuDb7Ta0E0Iph
fEZW36Xu8EhcxtoLh5d3my4g1bpujo4yHvEybMXIn3SaKPgoAjzmEw48TNW14kPfj0O/dZ2MwtKR
4EzivrXJlS8c3p6SlFIhjV2wpMoijJ5bpMS9TzoSpDmqFnJMyhioqRpWIDR20DQJh+eIOxmGNXoH
gEm0NJWGEw8McADayio/2xYjd7uazndDLSBWVv+NFx6UWf004mVxXUSJdjjdhmdZONTz9gcTlj39
FaukyrobhJfvKEhvInvMCK+0FCmPCB1IGjgtxx5aK8afTIHxZ5N7GsUpbxapPgVX9us2liMb9Mmw
+fDWw4BLUMejccMocBiK4rnFr55N7p07kJOiP355BY40zoF8YojDWiZwvGN9fykifUFO+1FJ9BnR
ynGwA9BFAnhH0Zwik2OvlS1BPs2BJN0nwubRkbLoXc09laRPZ6+N3n2QDmvnlkVCWIziyZ6/665t
TyN3XB+jQGYCfjEAOnv1pdAu5Yyz+xE3Oc0eCMdWrAjMkc+LQi7v2YiBgRW+IrYWgz5YDNQZktYw
6Qv3DgFi5MKxWu/HWWaLpPpT+lV1I8p8b8WWveaVBv8pr78arR5K0R4w7mQ7brisf9W0bnCMrFvu
6hsPKnNS8hkPOnmqpHHX1NjGtIB4G7TWlYgMVTKQXrKYopCmvwbRcB4Sr0HTJiaem9FzP8hjIbmt
BTy+iUWkm+rnHCNI/GmCvPE9648uMDYGkX9oMvuhrbrXvGCDvJhvqoyL9xxHHyXGRayow4H3NPyy
ZfPheZw0qdzZudVfCw6VDZK5hY6iHlLybT1nWmcQezno0T73+oWXC5SBJNUEbhTENyTmIFMftNBs
DZE8odPDcqFFmzse62bfo6d1xsqaEsSDTWCv544ZrCNyVNbxV922LxDH+30cXgOKijKsUVCaHEh0
SlPuaPCjsXwA1EwT2UhpdwLgloa+LyJEzL9U1qeNmWMMouypwj9CWdh92kQ/vxYJVmtPoe1d0JtT
DcuW0QuyzMInInHCnbnjguzL2wIEgIbrO8XZu4vTbRUYLEnCpfiE+xkq47UcvbsZLiI9UxpDCyBl
VeqL1HKvlGDyDC5Vm1v8hYD5TfweWYRBA1xP2GGTBK5cLp2s59oK7nnDjhfXTbZ12d42JsP16Job
KiSOUX6VEmXUU360HXPjs5LUGxfubxJsz2phJ0PnafDT7546+Q1IoxeIXK1+VoJywAz2JjeXaovl
zr/YELcwfqLdOhM/eC9rbgqoIFV1xb7HZSXrwCTkTKV5Sji2DK79cmTmOcDFAf/4r7XO9eUrdDNC
ryl7EZPhxO1fpwYLSswfej609aDvkj68ustTNycZqREkIVHeyyBAV+JiKHB5p/jT2v6r6AZoBkjd
/W9+dsKW5hYtGwXggoIHlMf3owvUn45U5IrdvJsbH+lEniKn43CVGxSH0CRSsp2phzUI5FuArIA4
C7zt/oyzEgHVK8xb/MOwHzwNSr+1Psni3NlxfDAB2FXudD+Yf4Vpn7U7qL0vCWT6LmRQlXB1nYsz
LfTfIx5DgvLwrAqhf7IM31O0+AY7OwPfV4Le4hGMFZksObTcYy3P2FDiypLJGZ6HLGiPecrCiqPn
7M3bweDrXRewooLsThpvRRteeRbtKYBNZ5JOy2pInV2NUR+Ul6XIxIrSf1cpKj3bvk2Y4hfh21Jb
5ZF9Yk0Co75A9Xn2A/cJah0Tq6JUhK0BNk+9zlBtdhSZ4YSKHoqSv9YYkIaksWrlh2Dy2eGaZqcW
hOkB6ZCgXGq4/Fg/hVy8jXX3ONLasiehstIuAHj/ve71reMxRzaOg7M2OlZzv5f5sC/t7KWuh2Kb
JTiTa7osw4LXq79Y06jywGRbm9fMHV9zLxNcK4m0ceTvmsk/1WXBi8Iy32hjzaDR+AdgjMGGESdZ
a9GIbZqo15FF+bpa6nJrVCEvzqiK7O8DqyJ9+YmCA+Oz3/X5j5VNLfvW/GUY1IMEbknBY8RN249s
PFdOcWO6+qkFAe5xyV71jc2ihJ8tR0gRPaJ/funcYUJlQ+WzYpEk0jo6xtfLvymcL/S0kKWARVI3
X0MxvGU5RsEh6N88hjx3Dl6EOWzQ5Piu3fbjo0788iJZcS4+ySKHVidq3Emwf58bh85r7OiBN9xn
yj0JVNKp8O409FTl1CcleVL8ovmKHJtNPE/WcvuH1xs3nEdRbyPXOR2grJAftlD+j1dqZ/lcLOwk
0y4yU7q1nD+YRqpVWNdfVGV9yarg35OCvvy18CL3cZaZ/mNaMskbKv1W1ICyinpJ7dbkTcie2plY
pv3idym9GbCQxcQo6gQCt4GSL9G7kcw+S+6ocRg/hKN+KucvwuG4pDgtJQfUiUURVvMZfzPhGV0B
zbBle+sm8ohfINtFxqOPooziACo2pK58qcRjqyhkwuLcVicSJ+fl1TOU1LR43NHdiqSwRx1NdYbc
+iR9Tu2it5y1IqCIGPAcaYIqESMAaRJmBmUv34scbJs/2he3mK+zF0pguuy27CKBEGXS5+JNDiiU
4qgIwN63o6bFQN4mJgWRi62lbAgHgijxLyWdD9WMr2xxmMoKZ+YE8Qw+8Msov2d7+DRK+3a0uv3E
C3U3WHTu0ADjb8IuOeUFfV+w2LsNi6irrhdbQNHfF8TCufMgCcA22YAyW1uuPodVYm2bAbfPr4zh
jtWljp8zkmcgqURTXitaH7YZrQubkGtS0Ocx45Vdn7LopQyd8q5Hci4aFWEPyIydg9ShE+eQqHDE
3cU+XJuYS399ZoQNGCtZTlUSvKzfB5JHisdsQuJgqKpPuqSBGRYvSRzfoTZLY9hN05E1rl+uacKB
aidZwJVs/+EtPJH6YW8nu8PITXM1d0yaAZked0qvQRaPWMaQKSzJ7zC0vFhjj3041Btnxw73S5Tk
Tl7lkWVlufM8ChPcomHIgfAztNPHJGP3QrYWX7hjYOqKqjtcNcM+D8a33O+eLL+68hMfV/bgT4Dj
+ZYnM9csy3FxOlXprTX3F+BClFvZVrOZawwWTkGrKjDTreuXRMv4g0SJ9wTBQJw92cK2naL8VBg/
XJyja+U3jFU9KYa8IM8HdtNpyCwNfTAS4E4Z5xLS6q5WN5wOjO7eS6rIvsKghNnkMNd4XIcMiy2t
Pc8JLp9Nl1sZwbvqJeBgIBqc5PbE9wrfnm0nf0qHsT0lOnxb9g0EGTsmW+w+VRyUq6VdT8R29IiQ
5gXjBVNhuNzXaVbseUSlzcrGhv3qEovb1RlWqDSWJWeJfU7NtAZD4nlgWj4ad6ZewUm/R50/1nZ7
blrvsixpo0K9KmG8V1X+Dsvhned2nXd+e0DoZ49N74WblfjqJ8dbDzGJQtniSnIgBsW5Q2uoJyDy
jYwIGIE+iaItqPGxWXct1KXM5WMDm6EsHgSdhB9RtIykveC+SY5MTqyMW7yaowckFUB7vqUemR49
jyNJ5/piN/1mBmCK1bLEoks7Xhm29/bsPBUKHbFqWfXgyP0WrP4pzQCDmLmcztZYAEALbkybkd6v
/zae8wDam1THMrfmlBnnBOQcGMJQriah7+aJ8DEhVHZ88YIymxUWshmWN1fbuWDAGyiiKEEeKiDl
kLUa6b1oSeClSNiIYwH9msyEBfueU7dYV3CLcWKxsWo9ruL6jgsjK942J1HgpzdOkL5i39dkenAQ
O2PBom5MIRwbL2UWPZUuM01Q8A1RBv9BeSQf3XCvIxcDL0ZvwK6ncI7t3RwhL/ETueJaBzqtHHfl
sQcTFtspLKsIskFwyITJSGIFV7fEseMm859KMh/6wWxcujneZWVuMLvAU0LEYQirUiS98tTiBvJC
Pa9bk8nL8fCZmhonrfgIfLxJPsGgoxlnlxxrBlc+hiMuv5XZ1tvKqj1Kx9Bdoio+OGV/mqz0qIwl
RTS42fYC+Ukch4GHb9aPBGI/E4dpnZ6/A2m1+2Dp+4WzMa8y6TQPln8ZF16qk3NFq/jM8lAeWhOf
T6AKb9EsDmAPqenj4eb9d8kyLpfLa1t09ikCnLDSgkVERXaCo7xj+7coHFXG8nToHlTPsF+5DPtD
191Ek/meNfw+JSBFHuFLrfgiDUNhMr5ED+EAm8O15m3h5ndNEO9lgYUmMbv7RHdvZYpH1yVeuBG1
99ObauEYNr+4Vss2bnRdDTcoelE5HJCmk2Up9lHbH6XNVWcaJuKBjoFyjvG/Q+uKcTPVJhFzQOqB
zu7gFVy72b3DwXTtkvghCLm6O909bLtzVEogD6DZhdl7PKnhnxFoO07dqwraN5DSDOfVD4jgV5UR
7FYL4sNBOMAdi/lyhgT/gxr4zVmH+xZQvBWy+spxFC2KXuTa4kS5+aGvvluHWQ27C5suPpm1m+6b
hUMvg+jERBxflerOJBPYuyesjdqFX58vJHuaE8/OhJ4/L5R7tDsk5ZxdUn8/GVA6AoO0hhOd/XJm
qVMxEtKRxHYJ2y+PFruVtr+OgPV9YsfpQtp3suHLrTPY+wuFPwXHj/sWgYit1ayAa9iIqbV7x0ZR
Y1bifBaU8u38YhG+5KFrs+5gL+T/nAoAyVBP61C/CSkHGJeWALPoseVGvOaqkLACn/MCYZRi6RZo
/8YlwzguV9/sSJ6FD7xNzn6woMcdnmOow12Fgyfr0f6W5Q41Bq6T3owh8Tk6z1jqxeIxb7g1N3NR
4bWgnl2bt1U7nSPqEVySu+0Q3gWj+Rz0zXMp7DcABKuKgiJOEC4n8CeXvgXyDwB2Tc7EfCouTOqn
rrWaZS2zqhq5M+H8uI1125bWa2c4oFTz9yQgGkfNQ0Hdg4nKxpHpIFdBgnmlqfWKyZIor2H/bTkf
jiSdV4LPMiLC5NlokC6I+EUEwlWAZ5BW09cgTT6xOAuahXJQPXzCKK4rc3CevIjrZ+mrH9R1DX7B
ein1smNJ4SMB61vAQsaRpAMbQevQuD65+YZ1keqfC1oXoAr4T0XBrlB4760kNBWp4mU2xd/eMYHT
CG9fSAuUJhG2XPMvgbpirSMVQQAeayylbDcDiIxDlXEQl9vASYxN30Rc+xT5/0Q9hhZvdWr+rtSt
31V5I/E5s9yyyHNjeAi27oAnPKR1i10xeFCVgMMZtPkziPjNioMPBUVm14RIy3nnfFCfTJfB2g/o
nGkq/0Xk7Vvn2k+WiT+xLzhUZc92gA0qY9csSTHRJhUci47+jUR0sFCxaHp8PpKoic8BvBrjwWBf
7a99sy1IqvJQgnyhBb1KnsjsHRztXoRKsTqOaKNJgks5GbClT0O8r0V6XcZCDr21SJtrZ24bMVxS
38Hb4LK+6SzztedPNpi2ufE4093AeAmgWa27CfhTZrzEkSdX+Wfd6B8TrbyiTU9F5nmyfRqzq+qp
zDcKYx0sndLe/v5H0MgJxbMJ7mmqWo8FLu8Oaineafc+9njlQmC+Qfd7AUH+GVHCvo0meW7Bg/v1
m6upfyjdZ+GG1yqzxMrggGjpvebpYKJquNfVzlvYZ9FmiEFwLNuzvk4TjMn8LVDXN8oijRYbjO5J
9j4EW85awPGYsHOHpfKbEHc8estDpq9wyHchVQYbWvZ4GVtEZtianL2MU4v5/YsK6jc8Za/CEI9d
o50jpGg0T056vk98AznFHvDe7n6ZpMP82mB5B7zewKhyfUJHvFtw1n+4HRowi3XHfqpHIjMWLoeV
F4nkmNv9JVJrVdDWRwUnSnPwkwzqVpEm6BQPAFEAbegT3pibusMJ4cZQMLLkKbSKmzKkwHHmTVaY
gAyEdKhoLb0ff2JVXxbsl1XK40bd2YsTceGdklORMr6Vprk80/XFBxMCsRlGI3rFqprbeE+f9bPI
gm6LM/4aD268Ft4V2i77tX2N7XasiEdN4iT8foujoYIHO943cXGXe9z9wkqxYM4/Z9MvMCgd6rpc
mtgWsEseHtrSfEAibI5skKU1mDz6rbVlEbNveK+xGR3ZXoWI5cjHiPPxwaBOkHgsXbStIx9g2eaH
qN0mb93AjgvfLN/6QTxMCGUnNfp8bdv5tc/mU67i8drKsd6Fhr1Oy7rjNfWRq+wxsLuXGLTTPg8V
O0VmQy/wd6WXe/vO9qlCnzV7rSine6HJNmnYvGc6925bwbbTc+phGyCsUX3A2atHlhNDhFNNnAhX
IrqV3mfZdVuMUhQ3j66mtafYUjeLKRZ4jgSslBYruPWLnQ6jeuyQsfAnqF/2CCUxUXeO4bFxIfm4
TnGIrrwU7FQhmatfRxIiq7QVECRYzrsh0eKx/UPZAdQxLznNKNzNHC4es8BZCdflujtsUbUj7NO0
ntROZbFsLCkZrnzQHwPIFNfSVM+NFHgPbbWL6d9Mg+HQzpB9KII2S2/YZSmVEGMsb0SEe76mPCie
fRw/yfuY0cA900RQTh4lAjlZq2i05bEPH21ASG5mgAZLJn+FeHyB5XIMB7OHJNL7WyO2PwePhHfm
5A+5RSWNzDNOXCwm1jRsMTy3mOai7s2ueTf9LfWYA64eQA1k3dEh6kRbIMRU27X/ek5YEXRfhdiS
eULtCYFkOOWLmW/4irTxoPRuBkeDL9FDEuss/+BD21kl5HNIrpvzu21006Ucb70s/xuU0/NYytey
QY51G64saLEHZQxLg+dwGjJZXvGJ3pugaHv3G0AvA6fHPE6l3T2sJ0IPGnD2EPjr3OnbncuQVLXz
NZLfbCqwAwdZufGpS9+znf/xSaCDn8ArRgrkrFV0YHfGD1DUbBu54qwH761IQDn17fidV/Ffjjgf
I1fwxW5xK4jpDbVzyTVz2gyo1GrvlNf7G28mEgec/CkitWcw0fX+/HeplyhyAD8qL7e/3qPBNapV
yacWkg+H+3j9PcFNrI4ng7AlZJ2A0QswKkdDcd/wsvGtQBIKDdybwaCoWKIAT5H1ygl+TzvGwamb
YOuQxhiXRW5tLxqXC7iajQjOPaIHJAzPU9yWtzwvI+5n3b7pJHjJCwEQFgz6MOwY/rm+dDetDosD
q4A3EwucdORrtYciQbMb+5nwSo8IygPtzmdfAdvOui8/9cjzFck+rowQt5+Bo4I85lRx0vQL7UOC
Mr+gRfnEsYonYuPDRCVuUPZfdYN702rsHSLPmxHSVdJ7HADw0DCAgmL7KerwOcnSck8d7Y0PDmDd
jByzXdQsfw29SbPO3Ts0Fc2B6+D+dN5H653Ww8WYQPF1WivqX4rXllTVelJmdOHXgZ5kd18a4QFn
zVo348EWIY1h4yLRl9Nd35vnMiAlX4h0P8/hdfIVybSE3YtvM29TRvxR5uRUDAhg6/AUV5wLsi/+
hnPVbTzqw6o5PHdh8sEr2kOHcPdjY3iHQI1ME6PcDHlyEg1ADsQmQeKLZeUs/05FZ516un4LtGsU
6WXjz/hoDHJYsTO7nSpsNFW9FzYbIkjT56DkMk8yFnQDGwyRsIekhujaDPO0d7TxllpACkiFPw4d
fPS6GJ9isFSKh6ml+RPFjKKHxhrfYbcfII/oDcE/TtcxJ0UROwjm1W2tE0kECjGexpfVMJsW4Xqj
3/ee/wRvlLhflX9kefVTWiwWLMSwncOyLg7ER+zJ93lmScKq5a5XCga/iAZ6XRLgw9GzZRUemm38
E2nSMaRSMIrVHxN6jQGZoDTie0m6jp25nNdlEhwzv39Nl8W/E6gLDHXvwCrpMgOemWVPmkjy5Zu1
BwelyNYlm7VVtcyJuCnpeISzbdvEaQtz22FDA+3BRK+4HATDkzd+YKw+tVl6WaiKO9nLWxJLdv+Q
T2V88n3O4CFfGLxSPC21ItrBCcNy9Rd81OzMObiY2dkPvXLbwWMvfQp6xEjVQXYwRvJYswEzuEIZ
7Hr/1RfqRdpQBtqBNUM02V9NIGrsomw1IyIxXuNkJ46rfAvn8aZH/5BF+lW4EA1DxqjZ/c4AXfuU
ORK1AwnRgEBIMH7TEbyKFXNaObIJ78E+VGjpJ7eBzoFU9pEGiL/pSBJNDJLzd14DFGAWMJ+FKtFB
dyXNpRsLGzXAJrERPdKml/Ia5jM5IwucuyB8jmqyicOc721Xpvsq18NFkb11FNgw4Ue0rC2c96PR
NIxbZqFPYcwJVhbxC0OFRRWGG5COb+45q35qkz0IZMwAfwn3QKX+mEyou2YuH7nF+3TtzMylibjw
9Y3X/yMRjP9VqGFh/VeRinVRN/8fvvDyD/0jNOEBChYKwDAMXwuQMAGNf2QmIAhbHvdhxxTSEzZg
nf/MTFj/JrCwCFfj7pb8w/9EFzb/jQ5p5bq249la8Ev+O5mJJRBBACwo8uPPv/8rfxrPFY7NQsvR
prKcpZbynwMTCTZQaU+AMu25Qxie1Krta+L2Nr7RpiOBQNL7PM/5s9s9/dOndPeP3+Nf8o4pO8rb
5t//1VxqKP+v39rh91bQNy1LEQ35P39rj9RryAPYr2ZYZPu0Dndj4X5TbMLtrODtQakV+ptPkZss
wmtaFvb2v/4TkFD5f/4IevG+WDb/F0EaRZPnP//tc5anfpr1xEXMUm4DTSSC4hEYf/PwgIvJzzu6
mVmhki00Nto2uei2iQJ0b9xQQyLX3CLz/eDKehe5z33qwrdjvNyN1VeJz2MdpxSfx7CL2XCn6yFw
9IrFP2DZfo9TdItq2nKfAGeVKLOhqYcoQVNzCw4deZgTuBHsJNic0pLL/ZycY15PLLgyjHGI0xtW
9LfjnH43iaJmbLrtIxolab0lOl/A2G+99DYaMrrOuHvZmHwrBiUxVCTS4z+kafN9TCGoTLFjpv5k
b3wQn7jnyek3kSSpZ00p8sjCxjNyipoavHuajAJFUoAfSn5Y/LK9NGxMr5ZxosgPbE0E6mSIzD2z
I9sJinh9PEdYK1nZTl26jh28WGHQYI2hP9kp8Fk6WbWexrRfSyqKesmVBTof7SWST8VApBqbotxn
tYvRu4qjrdO7f5OUP0qTeDehV3/XMX262MPMDUCidO3pZQte3oagR9/awAnvnbp2DoMJpbEHCeuI
9EF48qVi4Fo7sUIijxREipBmpXg0u0sbjBBXobTdXMMMOkamaeXGswFClUpS4rUwwkSDijOPxpdj
BcjPnXMOU9ACYozVFuIW4wF/oQ2+kQc1W/wbyu4yoRNv3YQdh0tbDfqa35wGaZ0B7JLS7rTzWuvg
Uc68WgdnXHhf7wMesvcxOScuj91U2eJ+pn3wuGAm8rakglH2/U1ZtNkxbOO71gywNsIH8gy/OTak
tE/h0Nt7Z5iQ+0LvIa2hG7mIbUuKmAdGJ801iOF2ytYztvWsTS5GvPasCW5mNRcGQQ98HQZ8YMoJ
B+N+tKOPMbfFXvMLWpPCN88LIYX5Wcs0eZMlbbKRTdUebVF/EiiJbmoPc2pZFDeG4z4Y2gS3kAEE
JVv+qmeVH6jSfG8rg76dmMK+Zr4tm7K+6zI17wIYeDuLMYdyxOEkCk9sDX60RD/CH+uryuVF5nP7
WJeGeUPtBdfeevruPfOzzct1yfKVKplquCM3sUVJV+cE5/i6Tj2xK3My+RZjmZgRb1Xa0+fAXeGk
3BunlCcnNa9zU9mHPBOAFjKwIwxX5dafiwBvU5Fcpc1qfqB5c29PONsigOtMsirc9ogUWzOoFeLY
EG6NmsIxZ5jnPZXeSw+ETUqkDc6xAXEwwFEpTKLaM50MlHizQOWr7J9H9dYWmkKtajzAT0r2idXC
ORkxERiGuf4tdfA15E1rS2lbC98JcUxV8sdX459JRctqi8prwsD0murqXcSxAq/jWDtoPoCfGNj7
hejX4jLdmMnEMsVJz0mYz8fAc1EBiYdGeNyKDtxexSPlubSfuxW5Z5elAEpUv8WLlPF1XQZrWIKD
V3FhEjzwk4Ia6pctWypW6tRGxOc0s09DVQx3HZePX2YDYZlqy8AgIFWtbduY+FGbeMHr4sfWbE2z
IjSxw7S3Vp8+J6ivx8zm5pPRAZWjjZY2eCkZedVB0jGrS68m5eqR+sH/GuvYPgS2cRepHj8W0Dud
GtdEzjjq+5id4ZG6Hn0Z0vEPEo1J6+FoEMaSD21ueCfDdMCuQbVduaAeEc2mvcwiaxvYgnC3hnFA
3mHDYoxt05gecvR9NMFoMzHxUu3Vv5ntTIBLKu8UwBFZz3XibinUmCAvepBy9GMbao04lDHvxIDZ
UooS2TMEJJ/Nvexq6+jXgLnT2qBZWHGbNEQTP6Qtps65jlcA3fgLJ2W5K4KMitX+Aa8+equJiKqy
6S1TwWMVwVcnDpZs2/ZvNRnbNJymNRIPAMqF/2fT8YyMSLVQOxMk4UWHSOHNMHzmgNdAaBfFuu6T
boEjM25jHsLdFm40SKI1fqFmaxpnIJWYIw1fESyVn61g448otg4CQ66bDvkgDgl721FzdFHEj0kJ
cKmGL32o42nV1v3fRpkchXbsIgEhI/V2vqYrWm/6kacxSLszszt/UwewOTtZ9tKMhRphHj4wCrrR
fCpQCnvIPo+Ys6gtNUu6TyfjFjVC7jLLzdb4bjZtzK0fD3ex8UIsYGODw5zDLz7LAFR60BCZmKOS
V5odgwle9qt18l3gSljNmZZYxpb8V1B8tESVNnbNpzcgbphGoyjHqwX7hlCtioZ2hbIukAfHeO21
wVualzwESzVKzHm46rx+5lFB/fUGSsE0crO2u2scjRi2jAzFc3KuZKmTDRA4FluLRpH2oSYlJG5Z
jQu6B827XkImosEAEo4xAzIwY31wgpFSsF4c3RAmBAPxtFXNVJ09MjfhguLsddXsPHPm0Mj9kQQi
vwKix7TG6lax6ArJ7kgUNbP/x88oyerFEjJjJHAQb4oJ96kjIItE8B1//3dLYaiLOuPsG2ZHxibH
iAU/bc39D93Jc/6MPadlY+KAVeQ1HAjc4XQQWcM3Xyd4JlKPyRhKMJ19PbNLYsW7RpCad8ntUKo6
wYll/2CmHsC+gsYiHh1uXRagt//g7sy2Y9XOK/xCwQMWiwXc5KL6XlKp1w1DKkn0fc/T52PHGTl2
Ej9AbjzOto+3VBSw/mbOb/K6WlbNZG3KeAKm9tBpUK4sqmOS1TgPHas4xxYM8zSav2aa6CYAk9xZ
jKqcLjrGMn+MTGcbCVBeFYli67pl1UQ2FxoMB1V6G1zSJixXmWR0qjDZRDK+b0GWIcrjCa4T/T2j
S15SHLxURgOWqecUF2OSHupV1RXjY+/ekdvFTsifllnP7hW0PbUFAkp0rcxCrexgQT+yqwzPZcac
PSrLQ5Y6a25Hczt09SXoR1QkmZexy+0Xg4GuwCMFDXS7/VOZMVVw7Zyzzr4gvQAJZdnOJu9R7dXx
1nLDB9eM7xjrGOuBNxDzfTgHOkXNpPdqGc/omNLHOOwz1ylk8GsxH16aeTRslJND7qAAl6X7Pebj
FngntWpAqGjmExlsGwXi1JoYJ0B0f/5EzE4MlRNPrH9mFR5utIaVkt7IJ19rYP3UXbGBgvEMEAGN
mkaifG6cYovQ2mCob7pZvFfkNmK0Ow8jJJ8xsOP9iM6Z+We/RSRMyTtHBVgAV307F0t2WC+JmL5s
BKobo5zr0LA7UYjoTPMvNTcQi9p2Dy/jx0Q5iuGKVZzKiCHuXOezTdKLNeMqNJ46Qjahi3Xe0YWJ
d8d44LmWutjqHSFXuD/W9N7EZkboXepvIwFTUhgvrhWLFeZMa9nCbPd0hruIZC0blE8MzQ/bQ4de
vXjio/t4hZdJmwpIW3C5kT2Vc1oqqO0Ym+XE87qqLWPZjBroLihfq8TT7YXBVEGvSZwaumjdYq/l
7eMQzT64N7eFHyJlDU2NkDl77+vNSDSC2ZOLagPrwuOzhGCOtMlF7pPGbDNCiEfUq9EWgZFeupzS
Zg1yKUagUps/WcQAPO4KTDkeOeV1Zx65yaaD0I3Ve2zgzY31iop8dE+V5Z/avsaTpf+AjtyUNmns
7D9qPn3qUflQlRB1ZHY40MmybAMiRn32d2GdbBqpYnJa7S9bMi3UxWdGiyTL1lkY+9APEG6GKXsj
LGidY+G/aHd/PkA1Bb9GEYj1MHVyEU4oWMH7Vz07vJRneRk7KWyjSG37Csiw7r9MGtfVbZtrEg/6
ynXGE09puRTWBy/WcdlMbwjgEYaLykKxybwNW9EHNEW2xfadg+V6ZQ6MEdGtzoBc4rOxr+gYpdZ2
hUbRj2cNAJpeoiVWiAFx3xh4JXQDB2hNRcs+jHmuYqw1cLu23gFh2jeP8VetzKvhOc4660ksGY6q
p1DAgGOdAlL/ykLclEnebMO4sG7gwKQss3bUNJar9E0c2wh15vibycwuwKR2Pl7AHlQ7hj8mjfH2
zwUJUE6uElJYU8LU45LIG+kFzioVFusB+sgg+anBly5rGT/UvnwS1ZFWJ18zYgcfPHgUaILnOxkF
m/o0G1a6zhP6rxvs/zlcIAUJTIQpdQvOg5wnALfPa8hai3nAv9VxUJiSOAcIk/xK6IiPoKXpbtno
0ebfHMI7ZYmQgxN12v3rHz3PLf5xuMCPthwXLbQrCZT8p7lGo+E4Qf7CjNfoOwzmmsMaHeUjns4G
IAwK/bg/uTNI4c/PnWOwCLP6+1iDHKy/Bmf90x///fLZNT/lPydp/fX/8e/b/0d5XAyRIH47Avkd
oFZlS4f74P9GkNzdbmHzmYX/MDP7X/+O/xyfScgi/ARdZ3Fs/B0f8p/zM03/mymYYM3EEeUKgxAf
fvJ/UUesv+nSFq4jTcN0lXSIzar/ns8l/mZKoQxbN7HgCIPh2p8v9J+/4P/+81/nWHLO3/rvW40Q
MMcxbMUETcEFsm1jZpL85S4PG79tkoYWrzT1vd92lFHAhMnKuksLc88hvOc4nuNf/fw0qebQRP67
CttLPLEyrfMHvQ7cDQmPJ/CJ1VJpA3Oww1gzK8j6zzmYY2XWEBynFqIxn+nHDB7amte5X+3qAJXK
FNHQ0XZSJs9CuNbfs7OMlon2iqV+T5uBySDuzkVVswhPGegQpvTo13IrTQRThTl9/OXr/PsT8A8X
5B8He38uiHAFXw3GY4PR5fxa+MsFcRqdvUDC+WNN4mdSuBUBzyObJGKAzJg1HJFnbTi0cdmx0QoJ
TmZD0eYmHW9fvlaMJJw0lwt3EXUDq9RCJ1QQBiJC42ONOaa0QPcRkpSVYiHj9NYmKIWyrn/QBVZU
Qz8POvtW6uceWQUO3VZDFxIbLkMX1gqxvu+GApEAKQwb27O2//qzM7f9H28eZQpdGA63hOUKx5xv
l798+tQJlTtYcyHbkxs8Dgp/Q+NeWHM/IIEG2mdQw6ejBRHGqYkjCdy1Nl2gO4C3bqDzgjBWWm+e
xsL4IEd7ydIxPRfWrbJlePaCVCwpi+1FMOlr5Cv2OakFgm1DE6uuML4qf+6rUcWtVCAw+ecrnF3e
O/j8tY0q9jgZZIAEFoMFvC8LW4cPmNFFnxRX0wxQpXkR3S//1ik3K3Fsk/Yp0MSC81CDTGldnch5
Jvl5MbuKS31SuyIHtzwg5a4afesX5YHANPBOjBItpEvY/i5tsbb6cV0FRJ5AgLjaeozi2Skg19lH
WQuiSU2icutrgBpc0fcDya1PKCKJ70F7kFveVxJFzxhaH+PAf9U8RF0h+0hUQbwyikXFpqWOq0fb
eJwK+BgKYg9dDmbbqW2XIPceUtVxD12BX9lUb5gYlSzDoxq3XUsOkeEhfZzXSbsq96BWxvdE2tq7
hBZwMwv8pUOP5BQp66gmOGYh1tR6rABEBm52MG3tM1DqrjX9aK8XkfXh6U2+RbFAxpOMFUsxyKI2
uWAHskRWozli97Eji1tRn+lzpSKqgSGdfpLzf1QY3w4Yz9camu8zfhc0F3CAlhOP8SJKiF23+aHs
uuFY5Om35rb+QxFHDAQA1CB+mNesaJ+OuRGism3TDxf7zRqbjrFXUWYvzUJVl5bH4RD3rAWtHidr
4qrXKWfwJlxaZncaH2LjjNPX/wTo8KKXN8b7FRnM5Crrpk5rjzTZHBitBtba9ht4/7XvIcOpxu3Y
ESIchsyXjGjn65H/0sjW35hKO/dpyKC5q+IryGt7baJhWGIzjDcEtgfsw9KfvKTVijLmTaObvHoT
33/CNAc8O3TU2qNUN6ot7OQO288wbOo5HbjTy32k68NlSpW+7kOzvaS421tQCjEGln01ZtlRw8um
ghQ0uCfbr5n8gpRgfPOeAWaGOCAYNRjA7NYRAXdjI7QLXhFn2VkOjo1Bf9MwjVu1Gz3kkaDoI6U9
DPTuYMjwwagnZE7K++jr9qmhkrRat7/1wt0nFTndDomCCwMF193QRJfACesnYA3Vo4Z2AWKv3pgu
VCInvDYGk4wCwxkYjubKwGLcW1XhH8bRYZzsl4bBeA5rNu8yNHojIRgaD32Z2F/A0tedQgrVVVCb
ROFpCEd3gnARGPDXPmBUZ462t8cEQfeS+PcMzHOoOOpdxKW2ndr8aezGfBuN/Yts9fZQSQ+LUxIe
A9Xv2rJwTrSQP0mKgXoYsuMoAkTfaX7zS9RFk2u/eagCIVIBtiV/4mDb8lkbhxi8NFvtGkJyMV0M
9ynTc/Wq8GUidzmWNT1RHWkvuhqemwn3BPF632benCp/alYCW6UN4QPkBh5O1NNEVl5TLb+17rDP
cLzbRrgOBdObBLsVdsJZNgRv6ubA7y+R4KOzcSa0MgWrYiM9DN3021Y5WBvFO0OzGew2Nxh307p6
S8aKVUGuLrAoUZIgbZFosgrz1AUxCrQKPXZRmw3mIPPE3c8GZbjFuXtlitGJut0MOserlXkABh2+
nEkidgt6561Lg+YEC3lTAEdYx6M5bLxMPBPGA2Ynj48J8EKpB299TLaMjTc1Nxdgne9Dr/tQlT3f
oiy9OWqYU1XRtWlm7IbuWMBQgmLVeBKTULYPCnDPVVxO3I3Zs+nUv1HV2MuyLjhRsQlVHXwRqInR
5P6yEJ7fEC6xlqK/JfcEN16qqUCZOLof4QA12CPMAOPooehxOGg2YoMYLgoP984IiLKaleYNoYOh
FTuAk5GqFNj0GdamZ6cqvC3Kq+8GqMeS9eVsrY7uHLbctd29iVCteHV/AFnFvmMAWC+65NEeNoSN
EyroPI4u9vfGHup1eIUIvPWy/CFFEwiHBTdyV6Y7ypp1oifgvkzGQ1WCu3CqVlGenAIp8i0nK8qe
KdpF7FK3lmrrRYUMdZEEKNGAhhLxia8siFGLRvigLQn7fMJv7qN5LgiNm/QOAgkffN1UA9Z2AJtN
0S77cW5o6c06WJ8Zg/4BRKdIkGVqSRCsciVRYwb32CyOKpfRxitNdCZfViKfJlRGoHWLTet7P4ic
YEoRXYLedD2kWDaIz0bbyPhs0ZPBQXxld3DGYJlHxFimBX5DrRGrpnRfWRzDOm+BgpnTcCL0tdrB
5U2ydteE2VMd2ztHW2vd3EVGjFpHBq+iiGjsGusZIy0awcrE99MVjFZwM5TxfSIkOz4tf/cqarSi
w94cufeyG65MLfhO2YdVqeatMvKLK1P5KMJMbs4Gzbxfes6l9H/NuDkSTp3cZdQymYtwENSBWpaJ
+VUl3h0OR7XGvq6Z5OHI2g53UaINyzKzWVsF31pPTgYvOmtRtFxJtp52LV8QIPGKYbP3E3Lq0TFv
iVIBoSKI2MpxoGpldTdkJTaEENHD2F9DGwHQTMWJ8nr+BW6p27Ur5mmc/kP8KUrEm3gtTDifCO8D
i3UugHutuSdVkxY4i1eIKnAFGyJGouHY+6IgQa+P0IU2qbMFw8ESIdtMw4yxkhjRIfRUGVULPivm
BxCZE1BWsdtsc8VUzrHvx06+pnjO1gD2mKy5CJxTlvwLHRuVhMFSxpg0ekJ/JnHyCI8yNn0gzqSK
yxBZapkzlNZQae6SDq8m5k2kgsjBEgoEXjXsXSjdcLmxs+2fYoXEps7lNQjlsIv0YlVOUAoth/aj
FXAtGutJlfhLe4EcrjU6TLpQmHBrbR1VBA/uAA7LdoW+1VTBmHOevWvC3GqQ4MGQvSIiP6TmtHFo
K2QH8EVW6H4ioz9Uodhp07CrzOmXtXrP3gc5LjRvbVkQVQCrEA+ZWXkMOjQLOMRsQjFnQY055xyq
yv/WB3ynQuNLQ9k+HnqUumkKeKORayN8J+wGFqnl4RTSfnXn0S9MeCUjitiCwVFmwv5rDcYJyrv0
JHvhDyN5s6ypSUs95VKl5aFOec8MPSA4M0FrZpU3Ir3OKcQl8LDDFzxlEERa9dtncyQP66wFS6oL
882M85l8ZSo/tRC14a+FC/lZxfnGagBH66rYtXDVKnbsWdJdLQ9oLqv9eJHU8slVyj/jKtzBtIUE
E7kZykDMQcDLkVixkbai8aH32nnxzMB0KjmhRiveW5DAaHnGTTpKua4Er1jXdw41q080WnimGcE/
Z5W2q82k2dfkCoSt8dJp4ZWcIZ4Pjk/FCmyaXmKLvItknDgqmnMdSG0VFggVwTBy2/yklY+qE49a
hH18EuKDuFiasgR5hcOAkc+E1BtsfPIbFhlsJP4N0cUfkVVtfde/EKbxLutyndj+o3Ti11FhehMa
h78jaNEIoNp63rQXOmbKdM6Q52noF4mtXYArgR+xx2phuBs9GnGT8yQRM5dQI84UYGMDMBB6murv
Jm/dBNYDObPxMg2qWyHDR1uOd2J4j5hW93WT8uYeCbe29pQByba1g1vIXoE7OfJYZw1V/ujb/jHI
u6PddV9uCCgwzK6dTW5oHWNlGmzweyFOKWCMXPP0GV/YS85zt0r9ETllvx1ZtK/yEgKLjFDXjpgi
PDrnRWqm/ppb6Svwz9Ok9mGKDy1kC8MWSl9Jj3RbffoIbfHqRzj92gAD4JANANqidlu2uCxEeGEC
/NTi7eVZJLMSyxuBIeKJOynctHZ8ra1h5UR2h+eZrQ9ZzxD0CU0aRVcxPOYhS5uZoW7WXyK32gXj
3pm4hME4mJkOOrcLVAB4UAZqcpqFpUf01brReESrxD6T6Kyv40bndTZ446ntkvcwmB5Gge4RVSdb
gHrX0kAsq1w15xClIb+fXyGGdzi//1ARSwsH3lDAKHaJxgxG1vdM9lj3Mt1tWOCs4pBTreiQTGTR
phNgqIj+zZepJ/w1ZDZ/DuJFinSdjeYeuC4ALu6Ou/iV6uxFgYyAlJbMBO99jGsAIFMHYgTgUqW5
gJCJTVoNLfUJ/wy0aDnWBWAVZJU1qNOcUQ0Qov6mmvquC12uDasqFIt4Sz2em1pbVb17wwkBA/xR
4TUOAUunhvlR2tlLaqQvvpbdpxMThbalhQ3deTUjV76P7aLHDsR9wEQeycA0Dy9IDNlBy0mLYEEh
sy0KZMTanM3B0gXdR+nv5U7JlIqwaZO1YdTYEkIkx6Fz4mvJeYVFx3rC+ztqEq6fPEpa9SbiTZNk
7Kfa5kM2JI54M2RRsZxcjg2GKKc0tyX/dPZUchDoq8D35C7mcPvb4d/mzEJVoD77wiGgSqkI6lO0
q8HXoq5gDGNevYlzUfK6m4J+l4CdtxthLMhg5kRJ7WSxMISdHGB9o+x8s0O5w32brR0r/Ua88uya
1tmv/eFgDc4hYc8KPrVmD5CQ4IFFH9OhAUnNWFOqgJUqafHHATlm4C/TTLz1FRXn6AJhIVH04oT+
xUCbTmoLhl00FKlvObswIo1+7Q8hTyYZUn4gtvVdOSrcvmB8RUZsFAauGJkabjYeWHuWezShpBKG
jYc7tV2QusdYW7gswdpkVSK1JTky3ComC+hfyh4kLz22a9TMv8RRuC0LPJqokBCldR/kz3DP7JXQ
Q3tdxuDeWwvNJ4+QPuakLV2gChHa1FEbclo+pIJVIHRxlpb9vci6j7Qk0gXcJoTVEV1zMDDESIgx
wo9F9F4E4gFllfWHnDgOOwUzYmzw6CnFrc/TincqBofAfW5MiL5RQmN8d+qXVm82bVoxMwhZZ4Ut
UAeOj+us5Cqm8jTJrZjmKvleke2HKR2HQhLR+JH8MBCDSUKF5g4Y+1R4bPvijacHvyJri1UZDsh3
Ym8lK87qNqcK9CRyM8EJXVXrzmh3TFHTCwYaFNB4fRIEBVqn7if/uc4sRP3VHIYkTbAoittaR3U8
Ki5I0vV3IGLOfQF/IzBTOtWZfija3xgIE9jwp5iko4WKcOjngXuqmfMuu+HUDe0L9H6iC4BWKJNJ
aAURflDRSY8DYCM4p8qE+JtphFwI33N0fEUCog4HizK+JqSG9au7IL2V377nLIvBQiFZsT442AkS
LCd+wZbKxk3dt+BnarFl2QF9WHvDts/unEp5FYXBhxgAVVmsW+c/9O7eyczoWaPTmNETHgzFpWhw
YTFGtEnF4geSyRCwH/Ml7T6om27fGDgU5JzDKoFJ0wV194kis1bv2y0l3pmo4n01WW+1ICyrji1F
30YLmRY8gArapgjAruo0Ewt/i+LwNZ23hZzpjLa+07HYOS2eupKoWqngJKP7RPAEiL/tOQP6CQST
yJ50DTeu5lRqGZAK1Djjuqu6G/bFh6GYvr223DjT/UTSx6phDIcmgZWQ10p02wYtSMj7TuTU6EMZ
bWOjuriMYXy7JeMidDYmZi4eqHSVg5FbSbWXPVwWJeVHyYBmWaLnk63Y1ej5VnnV/vYcx8s2w0gB
KXSphfolSRL6CUgBA95LOiIOIsxsuNhmaBG0Lx/AD2PY6ID+D80UCJEBByHPl88dirSj6V5yi4sP
B21nuNOGQxKd3yx61vo3UEnXRuQftIGXQo37xuye8rI4ZYI1bD5wX3f7DH/goYYA5xrYWFNK9CxK
duSrqKX24Pv2tz+gEC8/aovZhKPBSxyl+phzBWwGeLoiVGVEkb5AFkSB0z5HBfApmLXiRZpY2Inv
JPGH2iN49B9YdfLajwtQN5QFkC7D/ZBQP5pevQC9dm8V1r7tUXbnSOJGnd+ldGBztI29UNSJB09p
j60OW88afkKr4rWlIvwjcwXYY26aqIdjZ6jZgLbZyptdXRjOuYH08XNox0eDPdgm0SDuugQE9iNf
0Mhh7fX9xSlE+DCmPbPpKuY4RiTSV953qbjZ4vxVyvRWm2iMRlJKgp/QxNpW4sBcIDqxUby4Armm
0+6c0f9iJYhcwyY0JJps46Iy+0sv6xUnKkE59EQGZKEhycpVn/JJFdMTeluMkHjD93VVHZCGmYdG
9BlN8Kdlxi8MMcErRNyDgWevKywua+BRL0BCIcaMaEq7UeIw7oxt4M5R8OQUKkdEjIV4n0yp/9VN
P7X0naUISpDkGNczpklYKPFBqQn8rNcsC+rSRSBCoDbyXmbay+B499CysK8zUZiS+IBDbJV3UBRq
iBOet9Pv3dq/IHJcuoieCvtUm496NCECidpfO+WQ9azJOfZJ94G0CRqLiZM/p2Hqffs6iOQhs/Vm
kWo8C0ON/d/+HZ3shRP/ua7dU+tq8b6t56e9vS8CC1wn3n3Sr8IVCeawq43H0Kfas5ADIY3LV35H
nJEFiQi4z6cn0vey7UkVTfMz0PMShQEgIyxi+Q4HcLzDSAnKBMcZreMeE0rJjAcNitGvzWrSyeCL
N77L1fO79i03reuQEfDT1MzBPBhi9K6zo1J0BmC4otpUc2tBL/E5hggBB4dfUgXoLEOtFAzc+Myx
EcL4zrStaByOl6R8YB12M0JuzjzX3s1cv7iqXOMSabfV2D8IorW3jIcI3QLQqfjoDoRklQR3FR3E
cmQwCWu4f9ThIO5dnHF9Qjou27LtNelL+KS4D3Eyg2+IKZBQe/QIXZd544UrnWDElY/QETzmtrdC
xp0i3wS4/oKoz8HFtsbGjLV6Zfs15m7bajdYMUA+tE+M9ls8SclTICpqLw99XkT7JbEVrUeFWA+4
XYLcnpcSx7jxOHQCpJYbsIYW4XzNaXZAo+IshdLo9ID+ffs+yfxDZBM705TWxu6QxEjGY4vQevHs
5JGsW1AfLTZptEFnYYGrnybtp2/JQzL04FppZokXDAb2bI0cahP2d1JtwxrQZUYkJyNpprrjtz+n
lwauevY8Hs6SxGon9F4yDWiON/nfCemLcC9wNroWTYknd40D5LZH9sS8sh4+B1q+opIjVRx7EU3j
JeP7+LcKBO1/jHHkYn/LGsBbGXPpyzwFX6eZWxMI5KbHnrJCz7jWQkBLbYeJfQo2KVzBcrb0jFTX
Niya3kejBmlw0XUNRsRBoHan4RkYsxg+8rd0CGsqVwj4ri+OlRPeSdHQkdf7sg73nhFuuwqbDUkU
P9bEF0AXFi+A7HPXCq6BSy7uHyqc8cnZ+kPQI0DJwXqMp1kMRwtttB82KZ1BAVgR7uUqqyGQejPS
AXhjmr7T4GF/De9CK4djab0w3984iChqRqurwmLeEJf+a+/AxCvsH8s/BC5NyexKZLBh7KJwGtas
rz/QPp1UjLo91OaUiAAQUSjUvRz6epkrRAuqYoCpVLdGj7RqpfFeNIiRygzOCzGtG3gE2YrnQVJh
pScftEkGAGVVBs2XzVjHMp1N16qViRcNwyUBQZp9H2fyisr03ObtxSQakH3N2UlocYuUt4hnRFcw
Lfu+qndVCJeYXpupFUiBmZsZ4xFfdilbn4ZchX4uEqlXHS/tjk3jfJl01y4e7sL/GGV+GGK66CAg
zow4ViAk8iQB9HRej9uQN65LNkNvsjQcyWGdXyVWPwfE1aR5UiXVsj7Gve7AMuN/JrWN4Rhwo1pk
5TbPScHMieX8jQKJkNkl6xn8Eh1/xj4yPzlpRIH8YKsJUErw0hu33mHlmPtkN7aPrW1+JMXaSIph
XRGIYOg8uTMNpOnPdoFiqCSDkLDOcE3Se7lwG/EahvpdAAiJ24pJad3wRkshc4JxB4/Zxk/kcJ3G
scNApm1KNoTLqK08+FYaJ+pMbyzRtgbVi8sFmWNPX40guTIHPBZW+wjzoyI7YO/TGm40Qx47hqJR
2r2ZVrZjcMqJBOPUTsfPIjPufK97pn4hJ6Ss73OytxnMwcoxc/+D6MvfqgqXLHadZW6O8brEZHqR
kPsiXXNhGBtvsF8G3M7+pnLKrVYgAuyl5uBJK17mB7/yx31iYOKY3yNE3h2FBAQ3ssMe6+xJ5am3
njftYcyzXnsud5ehvUzdZ0BQNzBDThfH0HH990gMoWeeKyY/PMi8obycZ27ur/sCrNhUTRHOg4K+
ZTiXUZCvRADkJeFkcqow3gyEmGd4R6lFHkN7Ppz9eNOlEQYDt39Mf9AVHFLvXgd9O7OmsnzacYbf
8ayCRpqzQqxBv3Q1l4NauBpzn5ouDNd6X/L2z2mvJVQJjeWUxDWh0KiT7sZkKnTuG78/kit/8EhT
1gFE5BqVeBYOz3qLDSdO5DEmKYUb7KGfcMjkEzcyu23mWyne74A7muQQ6QR3zjyX5WdEC4zHOuoM
xGEkeZc12sOyYmbNdDGy9n6Bg2G2EMTGtiGfsA+0l1yBRAnr7jKo7hj01zQdnkoQpthox5+E7JFe
o5Ib+4I3rP+dJ2a5Zl99lUJ77HPilAIc0HnIGivAMjDJYZ/6Rr/0M+AdWKB/G44wu7V3OWOMNVcr
WSgCRvD8hvtY77atnr/OASoe64KF0CS+oUUk4EET43Ky5GzxHD/8tuo3Zjs8FxhBFngIbmk1H6/M
3uGdQ+Qk4q8cUhwAEy7p3PLvHK9/IXIA9/eMZyD1191qGdK8TKeGjXv40Jl1zYvZAQvhc+m5XD2e
yZi0jbSfYUiFeiLl82zhOLU072yYIEVtZlBo3qxrrLkvmXePWxlCiJV9KkhboFvT97AnWGK0nrxE
f2H+V/YxRgHRc8yHzjeodX+hd4HNUOtWSuupzpKb8rk+fmtD+GYfbdLzdU6PeP9PLAxeXdADwd2f
K+oIcCxTSHRvnG/9OqMpGl6B6ywsQsv9iDujy3wCT2jcUfqvyg7+mlmeR3hAzwW5Ogs5AYAgQ/jG
gOJMAqW3dmMiKEzrKKq3tphxPE4ZbfKWlDZfPfkkgtcGuZil1hCdlYB6KIFp/QgrGg6yoDJI6our
sw2ZQ1aLtC9X3sjumyz1bzTJjA0jEmj65oGm28WfPMsIxwGrhoDjZusM8kAesCVRDkUqAknan/Iu
GaOIsNOk26XgyPm672lkeW4jQsEq3kO1Mj/RZAIdeiWaas2bGdOXurdTKLhRwbEpR7hwypnhZpG3
KxTwCbMfmx2ORmrMq41afQdE9/wHPqPn9p2eByfm16dUcUd5sk/204RQU+fNm/Y0WiZhKJzOy6Jz
kc5EIysi6lOVoqrGMTMnFe6CBgd0n2UMygidiyFO+JV1ctv4Wpb5yQSbYhjyI3OS9yF/513nwqzk
920RjcemrdDHf9RN8miSK7KqJpDT9sS4mFAZBso7T6YzL+bMA4gIVFin3IneSh8fdRKD92TzuYkE
fShT8Qr4EMpya56veoDKXH0vvWepqERY1YOWKcgL1r31nzefX7jouKwOjbGxIljn3HQuUYM1MiB0
OkvCWX7cliZjGLtdk3aXHmMYY8vormyzgw8vk9hd+YOOHa6Ieqrt5GaTFxS27JCz3j4k3TnSGMNM
wIPh5xOXm9UrDRBlwnKQgYnhHtxhUsuoUiQQTmcZdw90y4/2FEPfodnIJoIVLHbHGLGpNGa2TS9h
d+UMJh0P0hViGbIYhmcOMJZCPRQE/ccnIMVJ/StZ3/4yh83dIlVe687VLfJdjEoWVseWyvpJU+Wd
21OBhA4cofmtIW3cdZnu8abqCeClbQh1Jt6dKQ/V4HzXbDPKCSaIgs+k+xvUy5/4phnH4FmnOsY2
WNjmqjEdmkDLf5ChyO5mPVNkcBJp0aOX+UctpKJrHZDXStG1Fx5Uhl4kx1bgEsp7Zt5Omn3oGX+t
4WnmOjSHk87Uo9mXkfMZVfkxG6rzEBhvepT/8lNwaWULU940jXMfYBYTKDZudsV/27T2Roy+JHXl
sYu1bZUXqOkn1owklhOvEzGsU3261V3IGCZtNjjtdwvzCBHyTM2dksNRsqLrOQcXgzBftCq8KKsc
N51q71jzaktrbNejZI0VqMukOQPHrumsjKG71MWwGzp/HRjWLCR6DbaJztHeTIyW8FLCTP5FPkCs
RxE/8QAabGboUr1YfWaVPi5N/LsUvMXNkOyOyarhFfQVD8hXBv+GoOvB0FC/FwZOky75HYb2Lqeu
N4rnbOyTi6iYo0v923MMwLrAfYC1+is/zG8Z0BhPv0cbL9jmMOUIdV648BJv0CTuXPtkdOa3Iydk
pO532/HXAHghIgLm47Js+mVgsEoP0G5VpYAJ1ldfk0C2hmy+XuVR9FKQaJzojMdIamDKPn6IwuCm
suMnE//Tmlcow3xz2bqcdQlMomXhzTvdSO1Jatsjrnmw0wTEoLXhtEly4yVQ8ge3srZgvfyWBcMa
Z+1rH+iHmm+YV3LC8F/u3Kocd3PVMGFBozPHzdbZ7LjKd5gGZ9FoG2kyueXarCyjLZlXbwdQFbFi
wDoMIXp+weJ+XXe6e2gJNahVz8Qpp4rI9fF56il2x7S+NyKLIIn2ydKlPE22da0Sk2wGxeiz6O7r
Jvvsu+RmIOWgA2rPvhEy5IqMNZ4PoLHgeflI5isNDTWJsOAexuYTUs4fzbBgjJBd4TccYt6YgZ3w
ATzoA7R/9em41AwzNWvENb7AQHtsq+lDyJxcqDk5umry+z6miLb63l4W7L01Tz3Dl8wwkDLFROgE
HoPg6LZTTzB+/R0AoU3bcLyVBl8E8x9g/qJ8Hq0d0+NvofG91/P7EtjcsWWzinTW3pvVBY7rhu4Z
oWM+mBtCO4fq2dJeq7o+B6n9jgcUOtukgoWr5+sBiFeY2FtgeL/DONjALYKraTE9x+j1g0eDBa33
QNFAHHAPA82G/WUMttzU2pMaXLWKFOhS35KU+4aAqQoWwxsvw3+Qdya7kSxpdn6XXssLZubm00Kb
mAdGMDgzc+PgkPR5nv3p+/Nb1SqU1BLQgDaCNoVbefMmmYwIc/vPf853lq23TFcGttx17vJjiqwG
8UgaG0en3W4u2z8lmfXXsnyhcsiEduK/xbTz8vBtAB95AUCZSP0ygOQy9Fm3IIIWbAzYKIxQU4nF
NI8hmEIq4ET52B2csH8op5aOviTdJXUSrk/S8ZJ7r6KAZfbAe6NzmmG7j/kp0c5WQJN10Ll1RRCg
/wOPp1s7kwmhPMAVWk7VHk/WR+jkn6OVehu59OWkI9fNsLTHSyEEiHxhsseZoM86VV8fGyt5mzv9
0mOz3HbOc9lK496MBb4QlTlkOhIQ7oW+iyJQ1LJm1k2IMcxoKkanyiVHiymi0gHOS8J5HOqoh8XN
7wfm2Jmgk11+hnl/jUy7vLGPJW5DadSOqF6z8uvku6n0uLIbXAyyk9VG1g5vTevYUvt+Quq6B1x8
VwLoBoBV31xFgE97c3Qkac/5Yi84THN67xXfkvD6S+fYBDrixuMmmD2qmtYEQoa/+0q426maS4I7
fUXySW3nOtfEQ7btaMVnLg+KUK5xHSFjkjxhWrSDc1LJH0iXPYGP8qCLwuVhIGq1apMOzdDkNGoq
pBiSsCN99DDrqjj7MSCHklPyzhVSyyYFWhl1+g29nQt/5O1ceyTa20jMcO6Qg2Tlp9XIelMokih0
gSDUEpLRZvzNBeM5m2DQham1dixxjbzXpiznHQSfJ1x+3gl0TVVT50DsnDRdieVtLFxj3xTMY+Pg
3KcV+YgpGMI9xFVrZ94M1qyPkzkEj7WnifkXwNmJABzNxkg5I9mOx2F9J1IAYugjEVY9RFX92AUK
PmmfXGaF/CmJbl6M0fgZ0/a+JOa1L4UZ7iYw9fTkUhUbFJvMT37KrsffMNPApa5meDL6ItmWutJY
Q8HgzKFJZw1ucJ0AnKmrX2MLCrMTwyKtOyfZUEk98OuQtBMcgUNzmLGr/Q6L6fTgzYwNYSvyQ+bw
2XBa+idKAHGRPOsReM+g7rkwNTjQpy+znZDOiggrpDGcqKnYg4W2Ia6kd7YzXG0z60+J4yD1+jQ+
eGOIgFEH69ao8lMX0R6e5dljHC21O5zwSOLZNRnsHdvJ7zkQt7Yv72VQKHoyk1NVBwc7yuWb29D7
kYdhemSL+NvzIr6piMGdf/c0+GS15u9sia6Sz2InYLAZHamgvKrpZZLT3uq5Mi92xr4Y6q0yCXQp
HVNc9T2406OewOSILgkOUN8+PSp4YoNeXgsHBWVvw0aqggC5IiRYLZ3v/hQw6bbWciu1L7pEmcqB
9dg1t6SO+2xfZH/aLOivfUt7MTqPIO5EEUZNpyIhZahzDxy55m524ge6RoQ/3s3tZ84Gd82Vfjej
zlcywh5dfufM6Q9JjgBGLJb65PiaA+g+VMv5b+wxhAEtNoJ0q9iO7Wt/eOgN9TqW19gtPlVc4lbs
vyDq5evBjN3dNJOGmPPh0tsux3da/vjT+BOb+YOjcy6JNQ1C7pjyN2g9knC4shFOVuVELXcVLsON
p4u1WacYyVwipm6WWc/liFpj4LxqQ3jT03xMIWFs+I5xEEXz45ih1OZJfkgi9p1h7z7EKRskr0A8
7bwq3yp3OGUppQqmpbvFiHrM+oKCV4kNyHdn9VjrTTFIgJ/tuEliE9SHOT5EsnPXnU5oqLCCc1s3
+jgQZrUbB9+UO9/h80DPrD373mKrGPr3btZ432wrH1K3ZZ3D4rrlwKprNz8rm7vO1Fyr+ERIjucA
2I6d+dUGGEMUE5bXDtyVPN7AvVceWf6cXBhad3HDGBZXwR5W5n4uuD7A2gw4yPoAD7y9qxE9jp0h
PtyglPdl5ov7xWnr0tvtOUZwkji6DSdCe53m13AGw1br5LedD8YTjJP2GKRcrkfffmuLst4kvnys
CnLwmWexcrMS6zA1LoSjvLk6fEAOYShjLBtc63xzHO6zDJB/1ponGub/G9y9adIJcW6nzXd9gDGq
ctJtHHgxnRtuj4OLm6WS5N0EV5KdnTNop/nViBwTUQsEFC2mHjKvF1JCGVJsLzEYhjE3OOfoZf6u
gBexKioil3hW2IvPj2hGt5GLXmxNf4/K/d/Ojf0/wk0CpkOps2tKCdzIIdxl/h8RSoePrm2M73+U
Uv9rMOw/+5P+IximKKUTQnBLd8AHLV/j78EwCEmug3jCgkoox1L2P2NhlvwbfBd+xaV02uY/Jb7z
H7Ewl6QZ4h6YJiEsOD36vxILI/CjSPr8Mxj2v/4M/qdgmOu5ajYFlxaZYcVZnv/cXjaDF2Mt8Zb7
Z4l5TgzZvfdU5x7aUYZuQmcJEJcsf0BEuKvq7xDmQlvxdPuwF7KyGw8LWi3aDkE+EiLO97LCOmrm
tCiGkFeLH6yGOD9AO6NRRdOBdNw5GNAvqamSBodN0h/T3HhyBzqgg4lLxEvkq2brSBaybZPS5pU8
s89l6SuunCRXpxu61cjAidFXv1iYKAheBKteIHS2vv3VOgevszldAzPfBKLDUh/Oh9Dp+h3scloB
iOo3IFspzODwjON2G1oU8cj6Mjm6euaFXTUCzaHov0nxAkHweODkUb3P1pkKDzYLcwnNWJdjtF8k
bL9na9SwYWzF9JWHslvV0DBWbWSe7ZBnOQhixexbbGTpfCt4xfw8B4EDPOw6NGqHZ2Luw7MIQe17
tXqIRhG819Q2kANwkgYqI5pNxwVtNSyLtCLfRzX/J6GMYIVk9gxxLtc1aFNEzU5o7sv28Jex/onr
EqaLiXulrGfkjdyh4a/LMUiZ/S5OcfcYKfRgSgDyzaixEuahe1QxBEnwmZSQRO0BKnjyNPQDOQB+
LCGyVlWhdmeB/aY8w9rTzXTSlrEZSvXDYVRvosr+Q1ruTcvhhf3RQxGw2jEo6qRMmw7IpAQcg8cI
23lQRfdTgsMOt8QW+ma0dxefKv2awlRXVErBvgbKne0PmDno8E0e5kzfiWr43aTzNrH02dV4RP4K
57UD76JJ3Qf9Ecejn+tDEst7twewH9X6D6CRdd+ZGGFiYa+oivlZvnpArQir2F9C5yBGzXbrRlyl
edOC6HoDEfkcSOsDItpVyLI7+yS2mnA40X3LJDK4NBl15YZeVtqjoARvDCcWGzOhjDiMuWPDOB6S
Ra8xmK7bJCFNxsw5+GLJbd1gkaDykqpDCaLebirP8akOyJX7VAKxfOP2WpeIbHGOTvDXxzVSSbYb
amyi9DngaF1MOz6JBJCTB7/EcOkbM4uE0ZAbwknllmAX20SPC0Ck3FWFwZ4FhvCWjAufJw98eQqB
YJNWA3rm2F2jaqYaiksxbKfgW0+y3T3MxgigqBLttu3NjVGX7r5QNtc7Ht+FfjX67MusM0B/1K3Y
ZUk5n9pQWsMCWgAPrlU88DS39i5R7ONgD7xDbMxHpc7wqXEhYIHZgMB1ibtTgMR3VcuDPVvyPI7m
RxoxLLK53bdmRBsozibKgjwfbMmcWjhP+weB0uDSmzQZNEQjYUdnZ8K1h0dv4/bWKTDw8HRsXcEb
lCtLxAdr8CSuNveWssxjN3bGONYxsi3hTsNWO8pIHrrlLlIH7a714LywqNxB8EQiV/17E7fscrvo
p263+IQJ3DXgtpBli0ot9mz1Nuf+eleP45OTPyunf5oBcnpFulNNcaL16kfMxY3isIuklXMrsbuO
KL+dIntX4WubePQcNKoyygn3knlrKYYcumVSK2Yjx+0yPyURQyCuQUi+Rn/9R6p0rrGkQoLABVV9
+PKFbQSjVSQ+sohTPXgqSEcMcflalGP3JJLFm3RHv4i8jlhBq5I+UDMP71wTs/YgAE50NK7fipwd
Rh7z0ii6oysz3dgNf5qyOfT7rNmYHVEZFzcngef5oB1qfMvm03eRWSrsCXjAIPGAbF85rkdpS4Yv
c+LWi2MlfabL974OB1A/6kzhGuw63r+OE3lso/FDAOzZiQl3ThUSQQmS8oiXt9sGTXmL0/w3Xod1
G8tfFJKtmiHTRxoxGD6V/RvOJUFnKZo1+bUdt7qHyYxAR4fyBm3kT5AHb4FP6jAgyIWepKhX89wN
0JzfSTt9zD2iQV+Vl4KyXWGyiRtatleeyG8mnxIIl5D5a8TFlVdC0bTc+akZKrVWuIu6WVBULxQ0
48459tNwsLP5udXqaZ4ZyubEhwHftm/thIM3qu+jytf7npCYPyDmWf1bX4GtygTw+cAoj5W9gBr6
YOOEzqujMpIB6peTtxwNSXtNi4E9FmJY7HKYSMNfux0dccYYCPxTB2FJCROfgl/4n5R41yfHHN5c
p+8vWpQe3I9l+efwltHFochAwilPI3irgdLYMnjsaVzk309bNxVPrsa45ZY8a/DNbWy5YJJYf6ws
Y34btHv0YogoJJZQ4gT8oBhg/z5H8zAa+SPNhlciSjRb9LcRX6BhmzFFHcMjRnm9EqCbqK73DoN3
NWrqqe1uU3rikxnowU6gqerB3js9vuB6AsZjDHxGfMw5GMeNN5to7047xacX0rqMuH4J3epYFaa+
84phPljkqbEeIyxk7Fcb18vW7PaB9OgLkQcezzUuGj9jYeNhKKAEaCDOsZJOLNn0k0TuLAWvBbl/
lds2yzNHzRsKFCAYJ3N5oG6ceAruiBjgBktuk2ndvcZdthnsBdhDUTF747//pIYUbpVTlbBwm8De
pyPe8zImZRwCmF+XZB9S2vbWEHapy53Rf9CGbibhak6fhJCk5+08A02+lxmJgo7KvCZgK11+IgCU
q+ZrDjx0p4YlYQ1Ij/dmZGxjJwRnAnhZSPTPzHAoIBtxIHcxYxW4cWy9E2Qd/ZXS+3fJGlSgQneH
OMhe6FymE9qB2MX2LUlv4YANq7W+8B6ty2y8WuzQHpIZb14e6xPbz6ce8ckbHx1KDDaVQVAzmbIN
zZ70rkpCTEX0PgyzexxZeWLlu0zJzNu0DsWOE845iyJeVnW4aYrM2xiG+ZZQdbGPKMks83ab9yaW
Bnrp2bQlVH+h2BdbKwlfejvxgP2tUMFeLdw7+5QU0xrc1NoNBkpZwNKDSdfkaspPuEq6Dfg42vOG
IJCztuwY267EIOoykukMM4sbZY9ZaDmUOZF+CWkwTc0DLoPpEM89mQt3vowDPPluHD+dcu8z25/B
uJ8Gh5st7/1HMlPRA/w0Pn/uEU94RKN86sT1jrY9vPPx6zhHzdYd2GIjuHH3uDPHalynLjXzPWQi
kgHbMOw7bCPNHnx3vI8mbTB6Oov+xj+Qln0KWtyeNrFSHwzajHl8JtN5moqXaO4MWrqpOKVm8m7h
6MouXJ7Z7qbtrPvSp1RAW/xdW3GOl3gORnyKX2kbA6/tYiDwU5Rp2I1wEPk9wM5iuljopY82fski
nNUoeG3Zgk3DF1JlPBe6ttCnEqxdXPYU8eBZyulBX2O4AMvFGbDqjQn/BXuUKcvwjtMakNkjV9PO
/50b7NI1CG9MyR6hmNH7cazMJJ7d0tPikLKdQLCSVV+oO5esTW65nKNNWUfo8tlwP7LRGk1wzT10
h51HBChLE/tolj5JEfMjiVyyA1IYOyCr4IM6CjuVAIJWbXPJ23RVD02xHXLGCtdk8QHlHRLDLgsQ
J9rols5etCmceKka5wUjoIYrkLL0a1F+iMH6Tk14dHE278DOpWe+p5LousoPNBlOTVVtETOJjI0C
m3HZnwWwz9zLv6rEsI5jDcIPYhxJiPyrFOUjIwvYMckeRqRgnIzuo3Q2cz/zPK0d/I3FKLc9tS1k
CKVayYiVyZQ9U4G9FOsRW66m+rNm+cEIR9CBlDPDV5Zu2ygucUh8uiqkE5jeS8RetPTWn36ht5KS
TVEo8x4Hb8ccYFviYC3U+jZnZMN6s20sntrxTEV4XLS4JRbahYlrEUxlgKBtbAqJB9jyhpbMlTT3
mJZ32iMQ45H1Zb2nxY5Kid3c8GTALCZw7/A5iTvOvcLhi5mY1hWGMYXmz1fTQbwugjnZ+MF4EB6F
ECWVKquQr7Zq0G/JSaVlBrcuUd9GUGFN9085hw7vtXkvzFvRInc1dofPc8SgWXbhS1fbP2FSYaVZ
QUJl52L09XUOt5wimoeJRSRhPFfDUS0Xop6kW9hIG5voQvod2oto1K+y580j+G1z3N1Jv7ubDFVT
ZEJcSdozM1hbv8O+pu/Biy6mJR1qKLqJZzrb4/FZYotZg3IMV4ZbPSrPopVaOySwEv1s9NWfGIDd
kWQmrdNa7TG59zuhsI4Vw+Dex4l59qAU4whfkqoQNRhZ10bWGxya1H94g/Osu8r+e/0Ttcir0LHM
6/BVTlZ7AwhyQBqfaQJGTFOVe4eBwzvmJUUbPMTuTfy5kTF+590w7NPcHC5dXvvr2SrlppZRc11O
qpagqeLIld4grmgWI6tS3ziOr7pviF87I69UM60lQbYd4IRwnaXzkwW/eK18mzh6J/5E8ocxkaF/
DslPs+iNJ+hPLRKZNzIoc0yZPOEZ56M0OLuN1JQkJMuknD5WyhyXxG16GgfuTNlYHfwUr+FkBk8D
lgE8PM2zAREL/sBMKW2CSBGYmzEXYpOAERuDeThHefYnZ7d9zDT5A+roAmxgdbAvHOc9dmsCBuRf
dp2FaKqrzkKvi7inRXnMrl+8RoE4xFwvXh1L3svJeUVXqqFs+gRV53oLh5s5rIbg78+SvRepSxnX
FzFxeiqzt3YpGYXktWhnbO1m6Rwq8O4RZqqT53dns+naF/bw3ETUpip1v5FOHgK4tPtNn05HIYwH
I3dDAMZy3owKPGggt9rCmuqynKpGqsOdJAu3psbeAAZxV2iaXakMNHAjAgNI3pRbzSBJYI5MzMrS
oJlz8i7ZNGbXymAFO1nmO812b8AAXDYZwxPzd7NnLWpyeEU3Qbj5bmo9stYalq6PcbLI5JsXzt/Y
z8szCLqd7KLuZOuZTYVhpSBIyvI6ONy6tF2d7CzbGTiET1ZzJzt6C3AIreI8wFrvUkEQtckvydNq
i/cPSCWiN8vYq5VofXF6bhvu8j/a8pobN5xzSeSG/O5PSkS6SBGxVJB8RJ31lTX1nSlhneKMee1+
VUGOSwGaFleA34KgGyGTLbqvsSWGzPQ5uZJ7qJuCQU33KiCVSYfrR054P4vzZjuiY4/FeYYox3tJ
xYsffttMrr4beayHvV3vuFASc53w5xSMhZu2LhnWYdVtnGl8A2pzdHL/buq4P6q0uOPHcm4zD8C9
kk81FY38lfycKA6IBkTmlxIHHev+2cNVVF+wO6HM4SjI7Qb0piyhvgEpwFPKzN2YvP9hv61sCtTB
vlrpZkz9j7oTI+vmG650wgSgmW7e6H+rQjnoOMMLjQpUeJE/JJD0KLIB46VtvuHPsZFhCMVaIzC3
YF0Fpn/0VALtL2Zdbto8W1QWP2vLuc8wKm51E44bs7YeMw8AUNRUb/EwjWcLrWuWnklylZTJ2LeY
kYjVOjFbQUpHX3w2raIlTuHbetvaLNBiSfadCCZTkbhVYX7ntMZ931bUdhoGD8bQw8lSmhuzJMpT
Y32yQmh1ufuS+lV31/S1XpHMYBcZTw67ctKbTlFMWygXCSUWhHpFnp6A5h6ciIvgsi3C/ffUZ0F2
h7nutLgG7IA/BLdAC1/5vcjnfKcz+2YW2akwCnPnkzjLEqSGPO54SC+r1gRposQypxIOaMMqDgoA
Cs1XzknnPEmLEIdlPlf3poMMCQrrjTMFCN+IK2nsaLHEo3Ot94Orr2npPzaAKjZ1Or4U4OhWeL2Y
svkGAqNh1F38dl3+YgiPoD/cRmjvJMiKxeVn0Co5Ln3zpb3UNcMlXb6DVOJKr/HWr5MWkkAWb5oC
GQoSqbset9hIWE4buDRupQrtS8LClhmDd2ThYH6nLZ1O2jIX27wuXAIPDk2/mXvAnp+vOdaxuldf
QUT4qJgxohIjwlcYIkgE5Qs1PTSw9iMBz6X1F4ZfKPOXWWIBxMwEkdfP/qje2KgOZzZwzw/Q149d
8s6mCf6l5EENdGhN0xoCq+PEu5n73kiN0bNhMGB5Bmx0heMEZ6m1MQPGcJsLpaXJIdt0YkUKB6DL
UnKVuNNPmbi3atEbmF6Z9YgJ9BGZ2NqwHj26Zzc8WvG3D+ZxzvFGqBlb3JCBj1fJIQgoc0X4EDDk
zQP4yu7oFzRBVs9dK98iv3jqOvIstSfWVrrsuTsMnSr9KkJfnAemipszk1UN+1TsJ5NLYBxP+7KL
/ii2/1seSAFh+Pk3hCy59vxrYmKhjXgBYdjkQE9L4w5iyqH26RJOLZ+v2zgMoLwnYmp9OY6ATeSG
+eTxENADi/G4WLo3kKZig9WhNHEihfHNrKv+bPRovHa6WGsR61Jl0ZCGOGIFCEO+gTqGPWJTT97a
4QHFi8nVR7CsXtWR3qEgXbWuLzbx54zGj7WfluXGJn0xI3cziZKe7Mx0iw8UUhfixYo9YrW9lh4z
FOytAY2x5dan0m2ZBggkNeUxVf8eS5Od4KGq5JvtVRc11izj3PyIV/HJqAjPmDMyS2WXu7LJdkJ3
X7PDS+SN+etYuTedClhpsbhAyKAENNgOpvctuaZvsE3gBMn1GXmG+yL+F+D4mEYCXiMntB9JmqF0
MqQzgOsRPI/ntsuKNz3+Zf7NsVG49L4Q3nhMCdQQS7jrgxY3R/d3d1/jfMSuXXHDYW7HEnziJXr2
4Z8Q5seakqcXdodwXNI/cMEVUXAbkT16kWbNJBA3d0PmH1UY3ch5RJtQYAU0QX84snZfQ6d/NUtk
u7qlvBWd6IC0copdXN4VkCREUv9dp6guvoi+g5BvtODnO5Q11mpeLmPAg9XU3V3RPs0NTvZSjxtY
hX8MHw9HhbNr3czxKYuPqUOeJb1bINlj0nyOHlmIKhyuvMGf2OM+M34+m4Nf78kMPYLefjQM9rrx
/BlSdxp7Fu2h+TkD2gUabweXgRzQ8mTQFl+0SK0Ta3l7izuOdseYjPREEqUErBXWBjZexq2xVeNB
EwmzfXj/00h4kurkczw66HPjezzi/bDY5YTEU6VeKuOT+6b8SbR3ryPeTip0UbVrQQU2QAVYJpfc
sM8qsf4kmhRDIlkTWHgfwzp/dUf3MBvIOZo2YAOdoGZXM6c0k09J8UuyBxgw76/8uO2wTobEKcIf
d4zAEC881AnQnRfHz54hcL4ZSJVtkH8N4iEQlPKOGqdri59qrkyAUJgUmsWRuUBoiJLL44xVMG0+
47B/B8j646QQEks82BLvJG8qOFXNE0nx92igZ94LrG27CHn9F7lZhljPyY8dzYVKQVipKqxvVfjU
Bl6x7RpFfTEb8w18qJEWAEx0SDPPwdJCinCUH+OGvh3MyFfATviShm5XveHigD5mCHEuxF7XJBcx
r3+KHnMxmYqXhcE/8KD3QlTM7oIb7JSm/ZW49pXusWZDWvML80r+GLnPywEqWesBy0523kRyAYsp
lF81kVQoeUntTtw3/XID0cfZ/FqqQCBo42x0OQhC9d46BTeBVDP4I+WvKulx5tTRdmLj/VcVZATv
i+8naY/sQDFdTM1ec/xXANQijxtKNj7Kcjz1oTnflGofrbDqds6ITS2xxR11Fp888DG+WcRCYvzu
KxkgNem5/Mi85KfBDg7quyQxzwOtKjnqI7ZVh0Lpt97ls0SDLDrJVNw0d0jGdyau5lO6CYcurA3d
SxMY+vKgGPunxdnsx+GvLdMILVoHfVAlb2uad6dF1sBqZZ2ZrW6Y1WZMiMjkaXciDHxR/XAV+Qkz
164M5nPpTAcpnFuYCsZJ/TNgudo6HpaqxOAbEGwCk/lB0s3JI5+Kte5X4mfHcaBGqWb0wWiND3cp
T3MgQ0+3wlk+9RGfyy6fbWKQCPV2CHtvJi3Z2O07DfTFboroncC+zjAElyQg50uhbfhtkaw2yJWv
zGD0EYv4laQ+cl9HHorRwjKPx6wI+u9uSaRKA2d9YJoLuhPsApdpPdU4kyi2BBRUWD/gFuueB3oW
dU9pwQ4hLKNDspz/Y3a2vXtIfCfDYj8x0x3seaACDKw8EU0loF+Ym+kd1RSST2+dv01i62xj3FKt
uNiquw6RS6OM0bSbyWdjwAcP6YYADA5PXIoxN8ihjg+arMIUo6ZFln8JahcPpv6jR9BE8DHWPQ/n
tZd/eEZ+nfPkhncyJjWojkwsv8bYfnbS4SHq87MdKNRh17sJRxQXfwr5LUgPO0VkeRgRncvuKx3b
W6Mvdslbv8ML3OLvR8cJD30hfky6GUxcswFojaP0nZswppOIEUoaycE0BLCZrBtgo43TeyZXC45m
d3bvBkgfFAHBYkEmX4UVnyeVZY+guPY5LzKXzrcxZnAsS3Ng7cN10RWUHKbiO+nlu6mKW2cWrOqd
W1ZpVFMuGXHj/6ryhPUGLmkkhhGCKRD9anHbrWYjdtZJzXkSBu2nPeCB9pF8XCNkvhC8Mf5toev+
f+ossdhsCWlSgenZDhZNy6HT6X8PG74WdfaRf/8rbPg//TP+7imRf3OFNiEK2w4zlC1MPBv/gA3L
v3mWYLcES5gUkScWuwlhzTb87/9mib8Jfv9iOJG2Frbiv/qnqUQSafE8jSOFFjD3v9TWJZ2/Crn+
1VSiPce2bElzlmmaf1VafX38D6Y230do+ixoVkNffFZIy3sobwAUJ5ymE8o3oXpuXlOoD2NFJakk
v8ZAAxk4s3iWdIIFbTWnl0z4mzTOS0hCLvJDx/CU4ZgE198dc6c/Yp97V9WEEhk+BLPHbcshjhgR
adzg3VzTAI8QNLCLiVM6lHqJR45L8FSWd5gE5Bpr1gtzD3S7zlk79rdjWqj8mgIUTsznSvko6iir
okLBdTqEunB+E07J009yos89rl+6koUK3vBIkK4hG5CVx9ly5YbyzFoMVOj1ekvoaSJgTwyWZX2V
sVwEIPNAuUOwqp3HUFQtxkA3OXp5hHMlvjj1onRyqEhFzqNPOPHC3wTBuMLMzGbSIaUknRly00Jt
49sFQYEU3QvzCEFkwqiSdJyFxWFqneZwbNIp2RVx8ZA0nPBmUdGpbSQoCOrVH2msCQp6d5v4As1S
EFKyHjsRtJd5sF5T08Y9U2v33pB+dU0Fdj9VHAB8gumpyPIaQcO+2Dwo/0dMHqNq3C0NPeGdS5x8
FU0Y9RUTh7LsZt1UL4mKWaz2rQ00zXwaqpRyCP97GjrqMGKu5yDXvqa5fHWK6Q6QCgLH4s4IAfxl
zPzILgyHIyke3iHL6peGK3bTBRu6xqihJQWFfWz8c0K5J1rPkhaULDbtyn5JYB5lGUAbY5rdk6Tj
d4h3fITdvWMQlU2AX9QmAb+STVmDjS/U8nlm2Qvg1thlbrCPYupnKthZ6xSC1daKB4ptExpgUm88
8X4Wp+EBk2h85JWgWZGKE98Vf7K0xQdTFzBuubhbpGW74sfnImdCzBlz8h0Gc+qMLIuMtDDiJFhR
/njiGtvGTT+GuD2PunrgAkHmPZgtLnneJhFbf3Kx6fjDvE4dfZjT+SXAErhuzfEdkPg6jaA1QJ1c
MDk1K7QxeqZn+3UC+TsFzjvd496KQnYSCJhF4W0H4hGbSs5kTpUl2KONmovhMujO3AeZvXwei/Fa
tdm2zUIU2dJk2ppAS+jp0aES9EwHKJOw68+bqHffIu5VJ1H88QAarUaHoPgUEPF2fS6/jiRVidBJ
FQKG4DHsMImHvLCU8ZIGbbZtYcdvC1JMxpgog6Kezn5Mv3xLTUznj68F3p9tkLjsuQKYR3qipXKg
8IAQ4ADfM/gtOgjHw9JSSmsYlSHVvqzcP60dFjsnYDgdeWDD02E/35nssmHCJT15RAWIR4zSWheW
wV12AYBGw5plJqRHxbaOy8tv4jrrGt1vxk/Pjd869TR8nzxrOlWL0StsGDpCbR8S8pJdQTjbClOg
pr59do1hOxCSpvHYoBCE/gthYrh1HYhlQWA/ThZIQHqUPqDElihYpHUat55Ovcl1dpZCb/xu9g99
7Zt88GnBmwQP+c60/tDctWgbSXrHcUJCS1mQZUx9aJjMgY0297paeoINNGQ8Ai9Bwf6fvnvMLClY
Ns835+OgwqvyZbGzMxBxmS0m7MAZYfIRJnbN2ewU77h33rGqJNzPLroFO9Rp0HkBNqIJR/jRpcBG
8tdTqSaqq2L6dV2IZoKCvxXsmmLrZs6wpeYjWv22lkSwu+gEhRnXq0yT22ume8TFxnKmE+SGCgOV
H8M2tpAcTKQHgQRRIUXQV4ZJZVEn7EWnqBAsRIyvh+xnv/em5sNpkYq4Pu1dDp3JnInK8mPHW40G
EsU3dgdEKBd1JEImSRa9RLexh7tKQVIwnzi963WyqCv+skJTwCGzRXlp/tJgEGOAIxl3+aLPuBpz
XgISYCzv05y2FIGUUyyaTmfyvqqQeRLkHpBHnBi6EXs+Z6RNMUrcdAGHNaqLL98tfi2KAPavJdJW
l2BR6ydlmW/Ta6ZAm9iL5jQhPomOdaa2SeVkHmVYvF/9mNC0WDQrLqTHZGRV4S96VsNcVtd9v8nR
ITFwgWyYeMxUyGB8Sn7cCKEyGpmjaGba2otmVoe8SHWU3rJFT8Pq3DKqF4+w/QjSLqpbz74xLpbU
zKLIJUhzgVqWaYta1ye0ntuPWs4faqboTxHiK1T5JwMTBwUJxS9C+hOLBtj79zmU1E2XogXHZf2S
RkWMBmyuig7Wx2AzkFnWV+sXFioFD289kzhddMdiUSCzPBRbtjHZTqeMF4ughvI9jbxMqJcqvoX1
A7FlNE30QtBU9aJ1pvGGXZTBw43XNFv0UM3y5DSxW2oMXkDZG4e6DrFXMdZkNGCxZVuU1b80VsTW
rAEiGCK//jt557EcOXNm0VfRC0CRABIJYFve0hQ9Nwh2kw3vPZ5+TrYmRjOLWcx6FlKEpFb/ZBWQ
5n73nmsjw2Zaj8WlRn4NibbTWm3cGLcJ8bbdpwi5s1Z0ldZ2wYuR40PulVr3ZWxBrgQl2NGaMFT8
k61VYkYj5aG3+D5CfBy91pJNkWwXOf4utMps/MXcojtLBGiHH6DSirSbvQ9aoXa1Vo3FadUgXo9a
xR60ng3gydP6NsPpg6UVb9YRbrZo4J5Ww3lslhWAT2bJWiunRJUDldbPqTZ7UVpQ18q6RGKftdYO
9f8ahmFASljr8IOPP6uAbiYeUoT6VCv2vdbuA9/ZmlrNN5D1S+R9T+v8pRdoa964ClzqM4WeBijG
AqmeDyQMCvLIz66S0YGjZwiUWqVbjr2EchgJjMqst13IcmOWd1Vo7hympW8JtnwgwcBjPWrmyA4X
H2xl1jo0W7k2C5NXkkHnE8nHxz4e761kaI/NkJ/aMf6S3RhcCNk2dvoGmiq7VOyY6IqlIuEfWGek
6Z+CXmasBVa75xCN3k34suPFJVcWvYsexBYghM3YZr8XgAipH9L0gDuqip/T8SzitMeT+d3iixwF
LmDiMq9uZwmmiXDJmNMzjMUdtus659c8JZtkVFi0DPiATqQ+3RzXKY4Gc2O7pXsUifPc1BlvCo7N
fTNiDLZDBa4i6fKNAua67oKtU1rdvZV3777nUDjWpl+2P7/R/B4fZm8MUfiI40eWbXFkSkDuQW7f
196kdX8xXya0v65sTszItyKM+vvCK88R8SnSjQTZlaSKLE6CP9IX+fNEVzgpfDoXUxt0ZIFjeY6Z
6ZTYZnr+6dB3TLw2cFD60G039YyyaC/BLi2s9jpiohUyLG9cGM5zy1nVTGNzh1+5Ort99dWFmX0X
wlA0ps+qAthe8WFzPIOhCjySUfB4wVbPrCyZsjUKR7nlwSIEs19iWurG2tuOg5tu+avYeOIEGSrD
weH5nDnmEtyeI304peEqye3mQeVQLG3d+wGULNjYjN6iBanOLSlMAyqnPcTDzWh7ACpAvauKH6vs
ESzgITLSSr/w4iKU+fW5W+z4JOHbWgFk+kxER2ovVqapOrJVDb5w2463tCavozirDlOV/cnq5bdN
x/XIj3X0PUC/VBqdPSciYTO0mxxf4jqc5RH5tKF5rtwSX3vlzL+P1bgD/AYSIfjxqLEgxG1m1A0w
xe93foU5uaCa140qb9VMIUciyNaseXeIBIxa880gZq73dXJXks+ZKb1f8bzxNXbt7zFkwAAO1F5n
TD1nTE87s3BRehrsFGM+c8Z39xA8FtBwPqc83zzkROC2RWVTSWglFts0Nzuri17jyuFYNuNXwx1Y
GZBmoq65K2K+/smxAVdNzHepU8W1RDEZwl9Q7PpSEw1SHTsgcJ/ZbXMgE4dznNiV43R87osJyNSh
I6OoOOSnyK+Xuse2oHyJOOaZV1/ZW+07ucsCazwFNrg3ZK6v1OX4IC1oJYUJXJIAZ3dMElqrLmmb
Bs+eHzxgh4SaMAzMufEfr2zbLI9V2t9DzC3feAwoK3NLwu+T8RK60fhoqwUxprU4A0Kbvadf4T0y
Sfdjm7zHyOHdFd2AtxLz5QaqIwqQNctrPMhdWRvOoY2tCJAqWDmDi8e8WLSKNqncBxNynwLBTB/v
axaMmYZUyitD8FOvBvOUtYmJiw9vVxPWr5lwhtfUGB4cs+suk/AxGzsQ6SJ1YL7SX7rGe87YKT6C
pDkmZdtfi5ZbCMjZY0b04vz3f2vGgWoekqqX2Wb47rMp9p7JzZigGHby4AXoVbvnbFlx/AaozcHn
OOuAKaQE+9QbFllHHHwi3k+FooSFsCTkgeTNb7gyMHMEOuyVsOTc7JHQgL22OvpNbReAYev2twGl
0h1Mcer9PyKmG6Cau4zB0K10NbohaH+GEaoWtCgFNFPk4JlLqKfekK7rga5MMaaIt2E0HBt8kpyp
0pdckBMbIMrkbV3c9YX5nIj6MC4+qGPxZ5xa644VmBXWtYttVkUGL0B9mHxeuKx9nBJGa6mi7dhh
nuFVBI11NOWy2BRDByXuKXzq9nXBZ70BPRt9RN056IgC0lgfkUd4JF49PIJKcjYrUVAqjFuNk2/2
PI9FeLOmblekk3OUMRs+tKtDhSU3UVnG7SqF7cqcqx81xrkd6Obwi+fJ9Hya1qTxTCj+0ESzvBhL
QTsAfoBkJqWTxc2bsNl1HRYp7jRevndqMvpuX3wWPEFg4dN+l8CFHytuu43l0chhq3znEE8lQEh+
lczAHrB3dldFrOOBhe0BhPl3aMVyPVYsm4XbRbvWiE6lGJJLan+3tsGuaZb7coqYJOo1anKj3zK1
Hxe2OaVm6xXPIiza3rzifAZX6sD6d8ZOPA84ag4sb3zKRD+yjoUynd1xj906fwhiZhWLRd8aGFRW
hNE42HFuHwVaD82TLIVWv23d/C4Yu3g3kP/FehHgQsqOrWghkhjqwAhyOLbW8Ni4iXs+mmAuT4bi
eDN5cwx1EKdvkcXqxB74JoK62E3ACjtjmvZpTOcGkGgfSOnW6w3KLrPglRYX6xjZGAYtLG/eMMjN
EjrdeeAmPpNq5cekS0smjjziiXympNSB7YqJNxHyHqIlprrG7Zk3BOzcEjd1H4U4XWuClF6aYOtp
7GpTdhS52+O+aZxHfKEk8s1r1eOVzr78qCp3oU1Nu5VOsBsJtqxz5qa7PEVVm7tu2HZ2ehBjr44N
s/rQcD9dbVulhozimwTDj7/AMmmKkX80kXCC7qXtMqtefKxEEsO0OXfJY2HEJ8inA7YKNgYBMoh6
oTsLZ/JKeKzKNErLM7Mksc06gAA0URjcYiUz4QnMmc/Nfm0VZLv8zOLErj904MGcvrtnGbV/gtbA
cFs2NHzj4mqNnnU4l8N+LnO67dwYvPrcq72ZdHKbmRRsVUkYbvEHla68Wm7v4MLCv8hJUxwKh9OF
0DsCA9FHn5GC1z9mvXhs+P8wVeNXttsu2rPGt1yNiv7VNKv7FJ6sUUbQd4r5GFdecok7Za3rnPMT
hiri0OQ4/dg7Vc26DePw8u9/6/V/9EXzXjLqxv5ayLswLymFVvUdBCJejMX6CiV57CDOf2WDvO9p
v77r5ENHngrEGD+fZcYPjj/psWfOY5aqND4wn8NuX8mfIq66O2M0cFqIcDyMbcKEgxvGzm3U9NCH
+ZtLb8OGoigqr9OyvbXN8CY5kEgpAWDXVvhhQFe9N75obZvOEN6NdTlTjDn483KG8hhtrLgKD3j8
sSFwFuiC9NVQyXdBKdo5V/mrgwdn5dtvC+x2LNFv2HE3wNmJw9rlg9V5fzxLVRs84kc99DnWdf9U
tsOjOTLwqot9OzKmbhIfDHE143alNpuxOOVhHEwcG3h8KbPfeM4KRD/n4phYjzzuHsKy+03UMasp
Y+YfS3/A2HpLPWSPvyonZ9VFLDm3yU3hAOCIAkTNoMiOFCOdSk++BU0/AMDxNRA5hcPuWNvMo2SU
O9S5T53p4PloEFFzbJTiMCqHQz8m36FJcLEVKKhtn92Ybh8bh7FwUkYfU4SZm46vHxkGj5yRnEPc
lr/KqaMUrGRA6HN4V9J9pWzB2qsG78RQ8qv7MFNy9HlEmSwgpTLsRR3iHqL2hhtAtTLH4hVGGNca
mjtzypdZeR+GkrsZv8Bro4r55NrmlaH0W12VOGtl6LMZNlsI5pjDfVJ9dupfa9h4Os92TO1jkxS/
pcZBwaVHYQ1RqkqYZjnMslfJ7rx2I1iZqBEUKJhffrsIih5whrYR5+JOohgWMr10ETbgvgTIaG8g
CuEYqueXv6PCoEa+GIf4PbeR5UjJoXm1gi+m8RwkKvDm/UifQVosdBC1e8MeabGVWOnLJvmVGCD4
piy5FPUE5QhnZ4Y8Y6RmvS7Vfeyb3AUz9xkqHsGQbsJ2z/S4YyQ/TFyY24x5JVGRbyzOLqIM8k3L
UHtVUx0dJWm8a4STbwvbfsoi++gq3zhaNK6v55zNGJIY3R78JXU17WbwmCU/k+XKcdfK5RNWQkiS
ABz2YFuHDJQ3czI0UpPLAwh//9OAGTjC7bPnEAozA8Sx5uNNMWqvMnEHKG+bTjTYsNL+jlv1SVIA
x0hKOIXU3cqmqYQcCrl5YJBEtfirhvyjCfLf2BOHnbLy0yImCGcuGJc+QeypmXfuPag7ZQoSqm+P
Mw9iGopLPPn5NurFvp/JU6lL2DqPvdH//AWCIgVJDthN8p74859uCD28t75ai+kCKxxtk69s1ygf
dgW0VYiyfNzlPJwX6AZ4yImwWTXF9DHerKMdD0/mMhLYKszN4tZMq+Nuo2rKnbpkGxJs0UDVAP+w
SeVLf1Si/PAddvyS+Uw6IJ5IXn6I4/CXCviJxISZrUqvoEqMZ42MbvEQ9erNDfMT3/keJ/HWd5xP
zGbfuUeP0pzrWzHBjCnMPuAkQyjLN1Yzv4icwcJsMf3P3OgUTelRIbjSxs0M/y+lXjjyqY/Mo0eq
EZg5n2LjhXdZ2uD7am9pw+cLyvK5jdv30Q0Y2qN91qH8wpl6w2A0ZkQVYo5vXG+i+4r+1TX7Lm1a
TDB2kYq+9X8NZ4EXq+IXdoX9Tc+tu+WK9LOkboVxndk+NwwskTRnFH1FyZGFkQGg9JqpRbW25u4W
qsjYkmyj9rv3cWPQijmOzkmN/pOEUiRq9ZXa6S87Jby6mEfTbX8BXmPXLhkYx2SGVm0jtgPFE7Bb
NUIVah+TP93ohHt3Jlw2dCxnGUbUdSfK+6KTWFaDc0XPJj6lnGV3tdjWV8m0CBhRc056A0Oqw69F
SuBsmRAOw5iMyGvjdWRxeczs0NvS6v6IkE8CmeCPYbJW4xnZWB6mmnEcoq1hpmuEFPLKUsNJOroc
EtLPXvYZpqdZtte85I1zF3Vy6H5qxkltjXGm9032+6AkVzlXo8+kxl3HXY/03L70GQlREX4mklqr
RC1/qiDl5RYfIgU2yZzNyEztGGFu5yx09DASuAVuqY0laj8EnI3Q2K6D0XylRX8PaM+gi4Bh3N9l
jSfMF8FlMIcLlB4LnH41bOxZAHMzPgbhxudxivaY010SXGEHVRriRw/bSbjHqLbfzBLSyqTM1yD3
OrZ5+rzsXr0wA1fgM5ndMBp9m9r55rOQY75KzZlGcp8YTEVFwpEcP/iuwAKAF8dXyPEvC4EZtEz3
VTVcOsGwgBjW+KguAAvGxz6BWjeDhIUlYj+gODFHNbwohwcNu7Da0ZYTb/xBnPMO7rHTq/RqDt7e
4UCKlLw2CuoPbQUftcDcscrNce9JhmfjSFaJ7N8G/DGNk478ZIgmmDHBgmK/3IEvD1dLSPoPtJJF
hWa9qatiOhGVQnU18Hv0Xf/S26zLg8fQAg/Wk2jlxzjKPSr1LY4tgrJ+d2cazT6d1WGQwFEaAOlN
pwUW5S4bw0StRm34SJv+tdAMVf7lGvMXVLr7AKgAxmNjNU7Vfo48IGUcH6xIfrKoDcc4mx96lR0O
aqKRup7vmM0dkIyfh0wLrLRA7vo6uI8LOEqWffr/bE0wcRl5roAC8b/7EdY/Rdf8GK9f2T++f/5x
KePmf9Au/v1X/MuOYP/TJHPCxcKRCiiFLfnL/2VHwHHgOC5GBbqPJZqp8FxMB//pR5DeP31NsnAZ
SMEA06aD//IjqH/aNlBHuBzYIDz6ef8vkAvalrFb/E/Ihe1Qc6uI55KRtJWlIRj/zY8AIhP3qEDG
m5AZFvsH6SO+dYpTFp1lFMfOLdabqW7BCpkH+HYBwH+AwdXMQMnVtgJOXBGunQrnKFoiIxPR+N8q
NR+TYPLWLs3z0mSIgHuVQ26U72NrItA5OJ9djfknCZ3fVX1u8opOvAmnXXgqrIWGQEHlApeSTUdZ
QIb4HIbd8hDM/VeZBdlm8cNkA+/vLiBcwNJPIYTLNpF8k5zBncvJ3lIoneTXa3OgS4xjKPCGxcQu
gcU9I4w3DU+5eYojKLgpi5JpwHMsOTOCBdmUOVqATY3FfdANZye1BRWTeFhtgwm4O7brhrjBqUjo
OOtkdopaJM3hxaqHZTWBx9/atYlUa3NLERdh9vMRJwPJvrjAH+dwtP3rfEV45HJQq30UJg8sRVuE
0s0E6wqhlO3MJIRKunqaEMyKpy7wj+bAiz9YWC4g0N0slu1V7DIMNI3HgFjUyfjLbTf9ezEv3yJF
SBgrEW4U7/+KCQ2iZurZHOrlA3dJ1DyuxGiPf3LBejkVFAu4uG1NSvEuXBpdGezoHQqBd2ZvtTVG
O6WIOQuMErt+QW9Nq/oE1Y36wHpCyVfRB+ZKCq6L4pczzF9uxFc+D8QCo571DF/3siR3YYmYWEFW
xWEK3q9vezrW5gp4B0P+2W6Z3wKywJpHMrYZmovFN+3VzSWJxnsTuDyANBpOmS9s/xp3Ezs4u0aY
rmdJRw/Ivee8HZMDzR/bxkKCaLwt8bZ4NROT37leeTETKvJayZCfkztIYIrVHgTmgrUyjGZLRTiK
yihv1aCGKwv1qQXXvUNog/MWOM55WRxw5RD2N2b0ZSYBVIGUDlExftN4saDtU5nBabcHMbuCQBId
lWTq3HAk4eXAfx1wRqL44JymNcyFGpMkY7S7PC0wHU5fzQhtWMF4ZejAZDdz7lOMKKLGGunGyAd0
4mz7rloepQNemgSDCeekSG/wBG9pKk+NsaxAqR+9lNdN+MylggQxOaZ0k4kFeHkDY4g1QKMNKCDP
Puw+ejCsj5JswzqsYcUb6bLzZYWBF//O1OwUyeL70AjIcXFFzilCsVwi1HJGx88HxrOzxXvp+uLC
3eEUpY82acXJYOlQYc4IKMmpA0HZSmKlkySgqnym4MvcvGUpuE7TeoOHhyQvXHsfuMVG9qTcJZyS
VLe7xQGMy5a3rnV5aAwPGdCfnI/Be6Hcotk6KEacg83fnfLA9inrCFT5qiauM/7iLBg1xhwzaLAe
NeIzptjYEe2vXmQYOjiFMF07GkH8atMjTRZ9jcb7pbwI+9UWnwl+Dt99QNWLdJfZCcM9s3DOfcXC
AaLJ7efK2A7O+GL7GnjLWaLXMevUwyo8+deq4zcbIHxZ+U/OurdGigAr4lDdLmpODKRxDqmrDqGf
PWcR17fE7x8qVaPQiWy7cBkj61kQg4x4IEqXgynzpYfGLC9WU9B+2qcMxAtcuM3gfGQKuKfNN94z
d94TWz7MrhsRl3ucFro86Nu78HA4G8j45rqa9gbua+zFfCNB8eF52PlRcB9DWp5rx9nmiwkDmJL7
iUcYNEZg4F/pa+AsGliYolpsqwLRBMfboTcA5lv6JfCqWzhzvHQt9ytIrQC6qjls62o+DnFx7fhD
mGX10S0e3sfoKZkcFERK7lkhaEUWDM+ZriCcmulHE9sUVgxzu2v7m2/bUN1JLU/E03cc+5yALHeU
IQml6R0FkTD66fTbFjWaJx25G+al+KEcDAWFMdooowjUfazr6SE4gm+AFBxCvF/IIRjd8F50yakr
wnHtTd2P40beNjPWeScYV9oOkQXxxp9m7EFv7IystMgQb0WQMTxJ5UPvTEwgqCnZpKpedXbNHxUE
3qNWI+XWYZJuQWF0+7SEYTq5UCk9lzoyulHTyv+i7c3azp11mrkeWLNFumVgAh1RxRogkm57xJ9V
4cFnBIPzMWF7m+PCv7rUHK4GPgZ4IYW/DxgJysm5lpGUax6pch85/SshqSff/6ymsd/4JCSiUuLT
mfrpPpHi1DjmG2IlkbyppRwTlp1pUV7ctzn1LR/xsnWdoThA17pVBUH8sFq4PwE8H5z4uqA2rChg
wG41F+rko1MDhLK3tk1hXIh5jXfs2FfmbWqL6FD5uAkahhw1IX8zKLfxXOEjVr/dzKASLCkf0mp4
XCKOzQLTxZzyadSdVtZXrV/uJwTF8gEKO8k33VwGDRNHXkp0X5D1F1QXjNhkfATgixo9Kj9M8p4j
b8KsVArwc1d43mtpBLrMhGUkx728khVZGItiBMT/cp0uvGV11J6ssTqLPGX7qGsevP5dAnP3De9k
WObWaqqznsplo7ybl+S7pdVQxlxpFcebabpWGQ5FToGoZxPLQx95zynwmqEm1dF8ej3n8NoNTmPC
UQicPsz56F1NHEgcE8ysdG9eS1NoabGUBAR710PradSXeIoT+RbOw7siixDkbJrUKnOewNrgMfkA
ylswdDHqXdl69+QgtQWZMpp3h/otei/X3tjsyhxHXPmRgk6XWU0HYks4VtGrOzZZupO9qVZDIv6Y
XRNvivKjgOFK55f6bNuiw+2R6c+Sw48bASD3XxgX0oPbvLdkg2frEnH43ZKrwCgGKCYiPuwHwM0m
/xE7aLwescZgay/WvWWHj6H2i0pyBdt//ZuDjtK1zEDa57mKUWFi89K0rNtV/N223rf725YhBR/w
iq2SXkcbK4wXGq8RxA9SfPhILQKXfEIsTJhgAgWtVcCQNPEI9veeUzHq9datyO4DkvH7bOxO7Dr+
umwXH72dsZnrudfJJRxYEw8RSKYpjltqLjmezlOwnhNMOpASaj52wrs+MWYMkHzGwwFDBr1QJ9Sw
aJNbtiYPUPo3kyJIBhrKm6XkRyMLkppQkMzwzQIeuSKMYDfFHr73Z6MXdgnueCeT8HOM8ne5yG9E
ddxz5EO1MynVyCx4Nnjbm44jeJlhco09ADVlUtEQyPDALnQBjflUch1lkyuPY18bRIbqbWhjb8I+
BuMP3v7U7BOeV/y+HP9Kj80vbXhLKsum+MffYygZwB6LP1iIXnuNczL9j6osxqcgCJ4lTXl6dP1S
turYuQzwEvuQZvwlgdEZR5R03FZhSX0Kn8/SOK9LUMBPM93vCtDpyhrVc4NTtfCxJ/U8r0FHFQ2Q
8a/QfJUjwTgBvWTlVX64CZyQhRP1LZ0lOaaCIxQXXHxbf8gvRxqMc+++6Ta0tlrUJkrHneGY9dHk
XToDiHbPysnoRxS8H+iu3Npz4wejNbSthWHJV9mCbcv5M+tccwQ89RgIlGrl0/9ix/6j31UUB/OL
UQH51KR0ZdkpEbISOhKGuM9+rgKsilDQnGHnay9Ze9/X6hnqxwDxg+oJpNtQFUwneGTIU94XxBKh
MUE3qC800w145VZNpFbOkN/PvY9q0+A0WlT9rLBgzPT6YLoibvSYzTU5lsLODkyPx11QTqda2AhV
7W5BsLpRdfibaDcDB7ybFWTjabLuQZVTxhHGatf7FPJyluzIQrDeEtjY/W1oMsi6mk3qniwHjAko
3Iphhnh058U85S5dkbbvlXeIt9vOqdXRb/iE51R/0w5TPxHWkJgYDY3ySShuE1ad3IK+PHszkmds
lR+zcj5BplB4FjA79uYjG+6lNse7wvWuwE9eU5xsuGCqY2lm9+nLnK2k5rOA58OiNx/7ICMR18Kn
Glh83H4MN1PQY24xSKCEkfgK0RjXSZ5Ha7exwCfAspWgPtMxpiPVplR10b1JJo0z0WmgGADu4MUy
o28rG5+UKe7xaX61/vw1BstXXLAlhB3Pyhx72zJsn7CTayhT8qR9IXupe6IVTQ64D19VuNyFEb5O
22IcPzYNuUcaBFMK0Gf/gyTWO+rSJUn7jzw2g33i5focXNzX05DgACd7wgGyPWKDBawYN89EV26E
pz/D0CEa03wkIkGqrX63GhMz2kT8hGt89G17bKLlRqhz67Zfk5Bf9JD0tEfNX4GXfBugZSfcOjLm
q64pGRpj97sevOQoWBj8/s6xnrOUP+Dj/JfMJrjq6rB1VV8B8N7Ri0A20eJ1tyYqM9NqO/WYp8iC
rWiiufgFh/tkOVhazy0bykCYr72MhvkHH8nC5rKfFc6V1MlLrN36nRPWW1j7G7aPJ0TQm1V6D3Ws
noE7Hgp9DXDT5cqw/0Ro45jnuCyIFwTJcMeqfACW8Nw57UuScW1APRyKcl+o/uh6082hU8OT/qsC
s59h3Wh4OMfEuw53bpS9tDUi6Kjs8+jQGuICKSb+T4ht3VTL1ZA7h9uoBl8l7GLODWmuY4g4j2dD
9uU+cJDayVD9wLh6zOzmKBcHeifbxJLSwlDbX45TuicnaD6NCmafYGFnLxWodcYz47baQPwcB40k
D6cv4HxkDzW5M4Y2jGEYZ2NaJJBpuM00wwF7H2tl/h7oKQp0HjVYb7HmdiHM0ZjMQTunqyTu2mOX
u3z1khJBYp8JYAv2OmYG68q6wevnUAP6JNH8CJ+nmzLbVSmyZ4c6IxrPHtoaw3EbBASr1DF31LNF
1WreA3aTEK4UcnnAIwWunQEJrbi/A79HRbdomnLbo8jYf/IM2rJTeu9RaXC2g2KHiWDX1ca3ZXv0
UDC6sozcWxESzDL89wEDsT6WbzL2D4QdPj2nfSz7HHN/+IZDnnc+wY6r4Z4ply/eIgoXXfcTXdR5
/suys9Lm2jMZ8i0IjZWcz1WZX1zGJsLhoIMdEqNeOAEs5O5S06q3nqGvrRM6NJf4xxAUSWA7Y99k
xd3UKtl6EXkSYWYU9Q3XyYSMw4Rtzx0v2PQd/vNg4I1RyUfq1d6+c5Onbnh1nOjFmQDeSBlyhtWr
kx0FV7BU88rK5hPgeGIXHGmdOVebFFbn6PA6oUkfmQWWq3QKPmatMwV4+UQw3Hs232uLSqNt9K7b
pxuLEr8d+R8gebjbygib9UPUzc1ZuTUOUE5wIpT+2grtN8BcHf0vm3IuvG3vFXoGfvl7akTOQdUK
25No7O8ps98VVdOV/WdpO8J6LnqPqf0ezoVQXkxPw5siulo7M4+f7sfGtzYt5rR2HTb2bOitndNq
cvl0ZwvKgRx8VWtHFBOAneSX50NQB1AO+igSOLqHW1Zbh1oBim2dk1kum2Aykv0gxlMzR4xpk4rz
hH0uHQIzdP36K/CHzRo0JTspAnwGoXVVtT0dd57A0cVBlFchp+0MSlJVtZtqou8JLTCgWptYUvER
+9GZBk7YCD4WFsCZ/XUkASyZpVfN8mD32hhYNUflSLmDfF6s3DClnI2JhgPYxOqLD5Ew8maei34Q
Qdjsc8LbqoUEGnGqQEBRx6DBnLZEPhfY3jultEYTPWyPHJ82sZzesgIKUaXESejePgf60LqbxdHT
qYmocYsdTLUfh8sX5QLJnZypHNBZC5fQxdj015DL0aZMCQF7ZUoyI7OjTRi5WOgE1bcuu3rguHum
ozOyDiO6aQC4xkfzxs02F/x+ZUymc9SJEO4VnEAJiSidFiGVZG/qqcS+0PPeOJWTsh5/1y0OszlW
b3JAB5l0AsXTWRSTUEop6+CA9XTb67wK0+BtjyvqrrSscTXpVAsVPqMG0G5GamWuA0TYdV7elgBV
ztGpGFhVHokQJiLvc0ZxtVm+VoRoBp2mMWzm0ZOBG9QkatMSuTFysjczIZyUME5I9JRbrsQf3W+d
DtBagVrs6ASPb5dYzbozObcvmni2OThHxqk4PCbaR4rSPIyUFqDj5U+SgFA+Wz+W/IGDSiVo6L2H
aVTe56I50b38YxAx8nXWKJRufByxMpJBgvd/En9TSWXl7aKKhMw8Q55QEwjlAO6ZOwc7o53cbSzN
54CD/gafFB4pwk8ZC5rOQuEW9PZLG++AfzVWjTEw1OwKAlQcl14C+Hpry2uHPQ+hwIR8DhbDOQp4
prDQMCIsDOC3Hdac7WBg7IubiaEuC2edcw/a0eHkIbazTQLDhP5Tvgov+13p7JeK8SwUwfegU2FU
cj41OieW6MRYU7+YOkG26CxZDM0LEyjShkfOzIj7I/gi9WAGf0b7wKdAXXvL7jZDFdrSNXJICa0F
Or3W6hxbldv4eTP71SLPfS0Iu9k69SboyeoUgHcbczF68qulE3IWUTmylghJhOcanaI7TDpRp6r6
QKEsHhadtpNJax/5KjiHkcQD+04mj3Ce0Cm9MnBNnmkOdOkSfEgaf4WO9BHtUzrjx5nmWoXhS5EJ
auyLnKVtuAm82uSRrMd5oR4p15lBYLypKXhxtAiht650fhc6ZTjTZHrEaf83fdgEr+CydUgQYVMn
FFuzeA7M8U1ZBQkFOMCiBew8Wz5L9PTsETs/DqPFcLb5HunWKimh57A4vrQMTVkGq8uk05JWb9HM
11DMo5OURBE3JV7wSGcs/zavjZ6DL8x6sNqBBhMCmTnBTEcnNDOimsAW6HDV6c004cXqhb+Z3eTa
6YRnprOevk59RotND3vE3SM2MaPpbGhts8uVyoBKw7Uz5jvjdjhaZ6V9jhZAMYIG0bApEaxH9ajI
ah982+9PRafukmGSxzGd/0iY1O0vo658In2BubZMls6oN76HPuC7NXj2c5+hhWHzFU3KoMcDWayN
5EJIzH4zFmzRw2L+KcP5zjMxAnFJAFOc4PmVXi8PqjQeIDgTMA1ieTIXjGhUoX83g/hjzMRRDSCy
/gKcAbbDjwmMoocTDVQM+KB/Tt0cRSWQD3KiUdHxkRo5JokqPaUdl5is5q0IGcYgSGb3PKHELmHv
utzXl6AisdFgjoz3cyMOXec3h6KEdpY5bUs1KpNkmct7fV22fMQsdqoPGY+/4qV+HNNeUNXjfxNu
I6tagiSASUff8rbimEokpOc0OUd7A8sh8y5k+SlYgH+2B8trfnstzwbQvmyDj4VxckTSr98g0/F+
S1lupt75xIebogaDhMudl6CsKCaQtxyuK6f+AwTvDismm2Y9JrdJk61s1MZ1ETrforA02G9rtZQ6
CZcDhTSpi4zS6TL1wDiD+WH2BXjAtrG2BGmuocfHg1SJeRyYBkaodc2GltfiohAxQ1v6oBZYOWyA
RE78K8nHyyzzTUpQjeF4TdKok1dkwk+gldN5UtjgcpCVPNj9HWeAW1NxemxK4zXwJmsHhvJ5Ge/t
+er4/UL/GAXsWL+38eRSfLdw1erl+C5UvOUW/+i65qu+Ibg5NYhlnP8mJK6X4s4hN0QyDX8ksKf/
oO7MettWkij8V4K8zBMFrk3yYm6A2Fq8x5ESJzcvgkYWKC7ivv/6+SjJiSQvSKKLO54XA7ZoNVns
ru6qOnUOb3MpG/HAgL5VFe05KeBTmvFoskIo25WYrgRri1KWPge250KZpxasV4BBiXlfqTSo1da1
nPu8xFY3bsxs9SETHRAB6cGL21qKwyvHuVgRU57SMTB3FCBWeqbdXlRVeCmHETWeBB9mAz8b1oPK
NlDyqjqCyZYLJZKHrQWXns4vlpxMKv8SxSJ26Uq6wwHGgwSXKsck7DnCycC9IAi/nobfaG+NRkoq
myeWQZizdNtJUACJDDv1JnNFDtHyouRMPrNW+qfKFZeZlH81NbrKKJOBKl1pV5GMIAAgnAEkrsQX
6M8kCofhvLUncW1/qezwo2WRRvTrcJ7J5PPCqUmjl2Jc1xpIhTYKACbY00shV3fweegDtO04KgBu
QA8bDoiwmNQ2cUjiINYcJzrcMxe0G7Unna4KlLlYViNbuJIJHXP8Itnvm7gssZ7EjFQ0f2wlkIHo
EZCQFLBkrpAZoitJgMbOP5Qmzhmo0yRyiAQgyoPKXCcNRLFiZGbFuRFPrzwHGms55vOo8GXwV9mo
SP2vvup/qKIqRkaOSN3MqwoCNM5LsDAEQ69JvnUieCoRSj9Nne5ggdNV3IsoIw0lClLGOt3UrQtp
Bxpgd8ugHPhd5GyUtt+PGxgGOdKXdvZx2bVRRRFt2pAGZidSWYPzR4AEDtta9JtLiDFhMy6ZRp38
HBhbNOpFQ368QdveEJxHtUYMNIelK6HV3p/602So+AUUcySEMhZeZd16+BUVAcesxrKS4p0rdTzM
U9a8tcLFAU7VSPHXrPNY15A1ojRqo3AQLeHByvGIKQEYySXuH9DVyIByXNddAU9xMaobysetXRfw
U4pz1Ov8UWaWDW8dkLMNmahKOXYY1MRB6/3EAJiZIonVVxpKwmEF+HUFk1pookuPmDrrhxgsycsJ
KmVKv3DJWqbuje4RZUbWMj+fms5Q5HkAtVMFqyS9CMCRgn6sBNlAuPIVNNsj5OYl8JXNfRrD7VZo
/gV8SKbMeyQ5fAllOb1SS/mbk5dXQm3P87hbetzKWZuP8ikUKmji0q6qFzNFd/Obrh3S98bSGU2U
lHEViJumAIXM3BjbNNGUASJcMlo8SMpCMBeRxYZ4zbPSmyDnFCkFo2pqUHMkxdUvc2p7IWlq6npu
X5LjjooMTEEQLD95Hv2VABFpdV7a1IDptGIOj6ZZBXXANKV5I/grqo2r1GDpr/DfJ+qojibJimR0
fSOX2K1VyXcWGhyv4cdVWy6vc8mjewtuvBORAHPQEWdrQ1saCdElCSjVTxVaaUQlkbAvtAurEmOW
45iMRkfTuFTpCzZyCMHkvqd48plCz12AWIagpflEtMo3diDa/goWgH+DqLF5m9AQOorKKRze8pIp
AfihBppysmbqqQCCDuWiOnPNqdVfds1MboGElCHrlxHN06c2gh6ohVK2hpwSkp0UyJLbz0ArD10b
SdLGBQRCyuJKhADmAurUde23FzRBX5OGg29bsj6JMHAG1JjowhZwM4RMBcn3jUFpF8jyeHB5g/kf
SGQL1/XViuj8Cliq33dNqT0tyvLjtAPAriF/dJLOKls9M+nLGHiKQOW5yUkDJHT0k5C7oIkaPtS0
6a+sjnwKHh1VQNtSavZFjcwlHIJkYqvmzlTLIT1Y1x5q92dLWZoYjfqZwGhISAx/9PQujYEg++Bi
2ilEMmIqzRJosKqOHb1WnbEUNkMbxOZUqYdWpN2aZcc0E5JmUpIABvbKGEs+hay4joBuc+rQupy5
t8x0iqPFPDGDa9VNgacn5SiLFbjg8Id9xar8IVA7EtJxv1W5Hb0CN4fqEVB1LzknWYy8pFGAXZve
OkJcQouPX3Ig4lUD5ybs9Eq1JZivaEkN1Ae1WvonCKWow1IBqmEkSIlHEyF5pFGUUyXTjQ9hJD4D
E6/6lM4+lS41BwceebZJdRRq0l+rSAzBJ1UDW6d7IdCgZpdpaot16gRGUKi4YLgNw0IgZggtMRW4
Qh8ZuHTCWIiSzaZLfiLSeKLAYgu/t1n05QbodFGDGyLpvBzBMjDEyYWnPsAeEESknroiQKiHuF1S
UyR7dRX8QE0wYkljDf7f0qPaGdYzl8MDVeNInwBSgNMBDZJspAHBo/LmGXBuuTS2pl+agp4KcHjS
WWL6dNF11RVUXsZ0Ps6XMskviTxhHdqAPMvoqx/HqELD5a2Cq0BrjKhIcicxsa4x8Syg6iFVcOhJ
8nkD4R9M4Gl1WkdTOAphlllDsqnvtjdR1qin1Rc6w8oVmswwdwGADkn6q+0tUD2kraA6gLu38Koh
vKfu0G05za/kAK7F0OagKbHdu3egHAyws5RIWVKQCCN0I9BoIHNukuDBU6zyCtysfeZE5B2hSawG
rkMhSl+xMwqSwVRR2P5lUWRDeZn8ByZ9GnE6LD89DNNlRqMdOV4KU6B/AhkaC6v//4AR3LIr9Wf5
bBDmbt58LKj1jBf0L+TZu3/P6z+cRdR9egs7cf4p+r2LXv6iN4v1yJQvF3++nd2zhfTdjELqPH+7
/ej8/s+3iGsJ1oNC85FmCVtBuOoAgLi+xfX9v/SNXWIkL+4ZSjd6Hb+QSc+SAPG9Rg8GUehsPwaT
SAeABboQ0CGHtC3gccdiz9nk5cfdGPfla156gI211iaRSVoAirS07id70SOOqF82iQVqUqN31ob7
yTQ1XX/7ZsckZg/kI7oqiIrppkJtf/MK/nmTzKMCfCnz1HGjcHeWWNzwHir1GQscfMHOpBA9oSrM
M12TBRxXNpDSHQuoPd1QbKzNbITGSdld4y8tk5df9983JTbAWuUQm/uMFQ4W244VeNMEGLIG3lXY
Btppe1aQ5J6lgGwxUHYDWyTTLbbRvfvnZ8LBI/xYHKB+hco92sJQSaMCM0cc72emxsE37hjF6CHz
p8LKpuq6gCGNt78zNTCKKYM4tsAA2KqC/dQNZdsrMsoWd715WQfO/Vc8p9ojFalCCw4XlK7bHRh6
xxJ2T5FV8L9IBcKqgL94dctE54xx7Gyw2B9sG5yHoqgsgU57cccGktoDdG7QuoeXpKtBsV/dZOAN
6QDdDYhKyVV3CPpDisHfcBsq856Xr+lah9PfMYjOlEFYgi2LUEnmqv/V3nGwvn94jO3iEMdPDBMH
YPKMJgJXh4tD7RlQKpoMtiZZVF7ftGBr0yBpUQ0Ldkhhgsg71iJaz4TQlA1FgTOF3tX9U4XSo6xB
0pV9BpvYVAvX470it8lK4a5eknn95ZVi96C/MQRqrmykOBKeeWex4DxYl2xZgrOnIVg3r80kOvvg
0StFo30HI+AlLXbpw9OmoPXHpCdaVeH0xxSCoxgb+CuaF5wxDI4DL5C0/sa8UDh+2thjs63szwuZ
nRVD0QdlwZhqcrJ5dRNj60X/jhOoBToBayBefLCXKD0O3xp0s4AV6Ind7ls/NTF+4qLvcW9Hq3Q/
6IJTd5E9FRg/d8HDaf/x5zsBLV5w77ou/t0MvdmSut/f7W1W66m/8+HDUlgPs/337fM9HnlvrIeH
evjjmbtIZ+l8iWpElwTY3uXNbEWYDHVfns/CZjfM2pyfftzKo7j9+0H7pW++TaNyEc4X0vuAR4dZ
Il+8uf/X+7ZI98baeJpjB/v5jsTnsxE/9VSnUZq589nuI/w4dh/7FOdoPjypH/7j8HLsELezJuua
NoPZc32bXXh57Chbwuq9WfWkOz1+oKJcBJjtPZSZOXjVxcPNdymUJ6PEY4f8ZZn3I2ccikJOEcIh
MExn4Xy5YCWt8r3HfPKof+xjjhjt/s0gy3cNykiPc1LHjvRhPufVhfvs5l1C8NE59diR3jNZUidc
SGPo6reOae/xnspCvjzoUx75+ynmsZ9+yAU99W/7e1B3xTxYzNJ3/wUAAP//</cx:binary>
              </cx:geoCache>
            </cx:geography>
          </cx:layoutPr>
        </cx:series>
      </cx:plotAreaRegion>
    </cx:plotArea>
    <cx:legend pos="b" align="ctr" overlay="0"/>
  </cx:chart>
</cx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4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5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6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7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8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9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10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1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1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20">
  <cs:axisTitle>
    <cs:lnRef idx="0"/>
    <cs:fillRef idx="0"/>
    <cs:effectRef idx="0"/>
    <cs:fontRef idx="minor">
      <a:schemeClr val="tx2"/>
    </cs:fontRef>
    <cs:defRPr sz="900" b="1" kern="1200"/>
  </cs:axisTitle>
  <cs:categoryAxis>
    <cs:lnRef idx="0"/>
    <cs:fillRef idx="0"/>
    <cs:effectRef idx="0"/>
    <cs:fontRef idx="minor">
      <a:schemeClr val="tx2"/>
    </cs:fontRef>
    <cs:spPr>
      <a:ln w="9525" cap="flat" cmpd="sng" algn="ctr">
        <a:solidFill>
          <a:schemeClr val="tx2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2"/>
    </cs:fontRef>
    <cs:spPr>
      <a:solidFill>
        <a:schemeClr val="bg1"/>
      </a:solidFill>
      <a:ln w="9525" cap="flat" cmpd="sng" algn="ctr">
        <a:solidFill>
          <a:schemeClr val="tx2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2"/>
    </cs:fontRef>
    <cs:defRPr sz="900" kern="1200"/>
  </cs:dataLabel>
  <cs:dataLabelCallout>
    <cs:lnRef idx="0"/>
    <cs:fillRef idx="0"/>
    <cs:effectRef idx="0"/>
    <cs:fontRef idx="minor">
      <a:schemeClr val="dk2">
        <a:lumMod val="7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2"/>
    <cs:fontRef idx="minor">
      <a:schemeClr val="tx2"/>
    </cs:fontRef>
  </cs:dataPoint>
  <cs:dataPoint3D>
    <cs:lnRef idx="0"/>
    <cs:fillRef idx="3">
      <cs:styleClr val="auto"/>
    </cs:fillRef>
    <cs:effectRef idx="2"/>
    <cs:fontRef idx="minor">
      <a:schemeClr val="tx2"/>
    </cs:fontRef>
  </cs:dataPoint3D>
  <cs:dataPointLine>
    <cs:lnRef idx="0">
      <cs:styleClr val="auto"/>
    </cs:lnRef>
    <cs:fillRef idx="3"/>
    <cs:effectRef idx="2"/>
    <cs:fontRef idx="minor">
      <a:schemeClr val="tx2"/>
    </cs:fontRef>
    <cs:spPr>
      <a:ln w="31750" cap="rnd">
        <a:solidFill>
          <a:schemeClr val="phClr"/>
        </a:solidFill>
        <a:round/>
      </a:ln>
    </cs:spPr>
  </cs:dataPointLine>
  <cs:dataPointMarker>
    <cs:lnRef idx="0"/>
    <cs:fillRef idx="3">
      <cs:styleClr val="auto"/>
    </cs:fillRef>
    <cs:effectRef idx="2"/>
    <cs:fontRef idx="minor">
      <a:schemeClr val="tx2"/>
    </cs:fontRef>
    <cs:spPr>
      <a:ln w="12700">
        <a:solidFill>
          <a:schemeClr val="lt2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2"/>
    <cs:fontRef idx="minor">
      <a:schemeClr val="tx2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2"/>
    </cs:fontRef>
    <cs:spPr>
      <a:ln w="9525">
        <a:solidFill>
          <a:schemeClr val="tx2">
            <a:lumMod val="15000"/>
            <a:lumOff val="8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2"/>
    </cs:fontRef>
    <cs:spPr>
      <a:ln w="9525">
        <a:solidFill>
          <a:schemeClr val="tx2">
            <a:lumMod val="60000"/>
            <a:lumOff val="40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tx2"/>
    </cs:fontRef>
    <cs:spPr>
      <a:ln w="9525">
        <a:solidFill>
          <a:schemeClr val="tx2">
            <a:lumMod val="75000"/>
          </a:schemeClr>
        </a:solidFill>
        <a:round/>
      </a:ln>
    </cs:spPr>
  </cs:errorBar>
  <cs:floor>
    <cs:lnRef idx="0"/>
    <cs:fillRef idx="0"/>
    <cs:effectRef idx="0"/>
    <cs:fontRef idx="minor">
      <a:schemeClr val="tx2"/>
    </cs:fontRef>
  </cs:floor>
  <cs:gridlineMajor>
    <cs:lnRef idx="0"/>
    <cs:fillRef idx="0"/>
    <cs:effectRef idx="0"/>
    <cs:fontRef idx="minor">
      <a:schemeClr val="tx2"/>
    </cs:fontRef>
    <cs:spPr>
      <a:ln w="9525" cap="flat" cmpd="sng" algn="ctr">
        <a:solidFill>
          <a:schemeClr val="tx2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2"/>
    </cs:fontRef>
    <cs:spPr>
      <a:ln>
        <a:solidFill>
          <a:schemeClr val="tx2">
            <a:lumMod val="5000"/>
            <a:lumOff val="95000"/>
          </a:schemeClr>
        </a:solidFill>
      </a:ln>
    </cs:spPr>
  </cs:gridlineMinor>
  <cs:hiLoLine>
    <cs:lnRef idx="0"/>
    <cs:fillRef idx="0"/>
    <cs:effectRef idx="0"/>
    <cs:fontRef idx="minor">
      <a:schemeClr val="tx2"/>
    </cs:fontRef>
    <cs:spPr>
      <a:ln w="9525">
        <a:solidFill>
          <a:schemeClr val="tx2">
            <a:lumMod val="60000"/>
            <a:lumOff val="40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tx2"/>
    </cs:fontRef>
    <cs:spPr>
      <a:ln w="9525">
        <a:solidFill>
          <a:schemeClr val="tx2">
            <a:lumMod val="35000"/>
            <a:lumOff val="65000"/>
          </a:schemeClr>
        </a:solidFill>
      </a:ln>
    </cs:spPr>
  </cs:leaderLine>
  <cs:legend>
    <cs:lnRef idx="0"/>
    <cs:fillRef idx="0"/>
    <cs:effectRef idx="0"/>
    <cs:fontRef idx="minor">
      <a:schemeClr val="tx2"/>
    </cs:fontRef>
    <cs:defRPr sz="900" kern="1200"/>
  </cs:legend>
  <cs:plotArea>
    <cs:lnRef idx="0"/>
    <cs:fillRef idx="0"/>
    <cs:effectRef idx="0"/>
    <cs:fontRef idx="minor">
      <a:schemeClr val="tx2"/>
    </cs:fontRef>
  </cs:plotArea>
  <cs:plotArea3D>
    <cs:lnRef idx="0"/>
    <cs:fillRef idx="0"/>
    <cs:effectRef idx="0"/>
    <cs:fontRef idx="minor">
      <a:schemeClr val="tx2"/>
    </cs:fontRef>
  </cs:plotArea3D>
  <cs:seriesAxis>
    <cs:lnRef idx="0"/>
    <cs:fillRef idx="0"/>
    <cs:effectRef idx="0"/>
    <cs:fontRef idx="minor">
      <a:schemeClr val="tx2"/>
    </cs:fontRef>
    <cs:spPr>
      <a:ln w="9525" cap="flat" cmpd="sng" algn="ctr">
        <a:solidFill>
          <a:schemeClr val="tx2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tx2"/>
    </cs:fontRef>
    <cs:spPr>
      <a:ln w="9525">
        <a:solidFill>
          <a:schemeClr val="tx2">
            <a:lumMod val="60000"/>
            <a:lumOff val="40000"/>
          </a:schemeClr>
        </a:solidFill>
        <a:prstDash val="dash"/>
      </a:ln>
    </cs:spPr>
  </cs:seriesLine>
  <cs:title>
    <cs:lnRef idx="0"/>
    <cs:fillRef idx="0"/>
    <cs:effectRef idx="0"/>
    <cs:fontRef idx="minor">
      <a:schemeClr val="tx2"/>
    </cs:fontRef>
    <cs:defRPr sz="1600" b="1" kern="1200"/>
  </cs:title>
  <cs:trendline>
    <cs:lnRef idx="0">
      <cs:styleClr val="auto"/>
    </cs:lnRef>
    <cs:fillRef idx="0"/>
    <cs:effectRef idx="0"/>
    <cs:fontRef idx="minor">
      <a:schemeClr val="tx2"/>
    </cs:fontRef>
    <cs:spPr>
      <a:ln w="19050" cap="rnd">
        <a:solidFill>
          <a:schemeClr val="phClr"/>
        </a:solidFill>
        <a:prstDash val="sysDash"/>
      </a:ln>
    </cs:spPr>
  </cs:trendline>
  <cs:trendlineLabel>
    <cs:lnRef idx="0"/>
    <cs:fillRef idx="0"/>
    <cs:effectRef idx="0"/>
    <cs:fontRef idx="minor">
      <a:schemeClr val="tx2"/>
    </cs:fontRef>
    <cs:defRPr sz="900" kern="1200"/>
  </cs:trendlineLabel>
  <cs:upBar>
    <cs:lnRef idx="0"/>
    <cs:fillRef idx="0"/>
    <cs:effectRef idx="0"/>
    <cs:fontRef idx="minor">
      <a:schemeClr val="tx2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2"/>
    </cs:fontRef>
    <cs:defRPr sz="900" kern="1200"/>
  </cs:valueAxis>
  <cs:wall>
    <cs:lnRef idx="0"/>
    <cs:fillRef idx="0"/>
    <cs:effectRef idx="0"/>
    <cs:fontRef idx="minor">
      <a:schemeClr val="tx2"/>
    </cs:fontRef>
  </cs:wall>
</cs:chartStyle>
</file>

<file path=xl/charts/style2.xml><?xml version="1.0" encoding="utf-8"?>
<cs:chartStyle xmlns:cs="http://schemas.microsoft.com/office/drawing/2012/chartStyle" xmlns:a="http://schemas.openxmlformats.org/drawingml/2006/main" id="322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3.xml><?xml version="1.0" encoding="utf-8"?>
<cs:chartStyle xmlns:cs="http://schemas.microsoft.com/office/drawing/2012/chartStyle" xmlns:a="http://schemas.openxmlformats.org/drawingml/2006/main" id="220">
  <cs:axisTitle>
    <cs:lnRef idx="0"/>
    <cs:fillRef idx="0"/>
    <cs:effectRef idx="0"/>
    <cs:fontRef idx="minor">
      <a:schemeClr val="tx2"/>
    </cs:fontRef>
    <cs:defRPr sz="900" b="1" kern="1200"/>
  </cs:axisTitle>
  <cs:categoryAxis>
    <cs:lnRef idx="0"/>
    <cs:fillRef idx="0"/>
    <cs:effectRef idx="0"/>
    <cs:fontRef idx="minor">
      <a:schemeClr val="tx2"/>
    </cs:fontRef>
    <cs:spPr>
      <a:ln w="9525" cap="flat" cmpd="sng" algn="ctr">
        <a:solidFill>
          <a:schemeClr val="tx2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2"/>
    </cs:fontRef>
    <cs:spPr>
      <a:solidFill>
        <a:schemeClr val="bg1"/>
      </a:solidFill>
      <a:ln w="9525" cap="flat" cmpd="sng" algn="ctr">
        <a:solidFill>
          <a:schemeClr val="tx2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2"/>
    </cs:fontRef>
    <cs:defRPr sz="900" kern="1200"/>
  </cs:dataLabel>
  <cs:dataLabelCallout>
    <cs:lnRef idx="0"/>
    <cs:fillRef idx="0"/>
    <cs:effectRef idx="0"/>
    <cs:fontRef idx="minor">
      <a:schemeClr val="dk2">
        <a:lumMod val="7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2"/>
    <cs:fontRef idx="minor">
      <a:schemeClr val="tx2"/>
    </cs:fontRef>
  </cs:dataPoint>
  <cs:dataPoint3D>
    <cs:lnRef idx="0"/>
    <cs:fillRef idx="3">
      <cs:styleClr val="auto"/>
    </cs:fillRef>
    <cs:effectRef idx="2"/>
    <cs:fontRef idx="minor">
      <a:schemeClr val="tx2"/>
    </cs:fontRef>
  </cs:dataPoint3D>
  <cs:dataPointLine>
    <cs:lnRef idx="0">
      <cs:styleClr val="auto"/>
    </cs:lnRef>
    <cs:fillRef idx="3"/>
    <cs:effectRef idx="2"/>
    <cs:fontRef idx="minor">
      <a:schemeClr val="tx2"/>
    </cs:fontRef>
    <cs:spPr>
      <a:ln w="31750" cap="rnd">
        <a:solidFill>
          <a:schemeClr val="phClr"/>
        </a:solidFill>
        <a:round/>
      </a:ln>
    </cs:spPr>
  </cs:dataPointLine>
  <cs:dataPointMarker>
    <cs:lnRef idx="0"/>
    <cs:fillRef idx="3">
      <cs:styleClr val="auto"/>
    </cs:fillRef>
    <cs:effectRef idx="2"/>
    <cs:fontRef idx="minor">
      <a:schemeClr val="tx2"/>
    </cs:fontRef>
    <cs:spPr>
      <a:ln w="12700">
        <a:solidFill>
          <a:schemeClr val="lt2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2"/>
    <cs:fontRef idx="minor">
      <a:schemeClr val="tx2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2"/>
    </cs:fontRef>
    <cs:spPr>
      <a:ln w="9525">
        <a:solidFill>
          <a:schemeClr val="tx2">
            <a:lumMod val="15000"/>
            <a:lumOff val="8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2"/>
    </cs:fontRef>
    <cs:spPr>
      <a:ln w="9525">
        <a:solidFill>
          <a:schemeClr val="tx2">
            <a:lumMod val="60000"/>
            <a:lumOff val="40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tx2"/>
    </cs:fontRef>
    <cs:spPr>
      <a:ln w="9525">
        <a:solidFill>
          <a:schemeClr val="tx2">
            <a:lumMod val="75000"/>
          </a:schemeClr>
        </a:solidFill>
        <a:round/>
      </a:ln>
    </cs:spPr>
  </cs:errorBar>
  <cs:floor>
    <cs:lnRef idx="0"/>
    <cs:fillRef idx="0"/>
    <cs:effectRef idx="0"/>
    <cs:fontRef idx="minor">
      <a:schemeClr val="tx2"/>
    </cs:fontRef>
  </cs:floor>
  <cs:gridlineMajor>
    <cs:lnRef idx="0"/>
    <cs:fillRef idx="0"/>
    <cs:effectRef idx="0"/>
    <cs:fontRef idx="minor">
      <a:schemeClr val="tx2"/>
    </cs:fontRef>
    <cs:spPr>
      <a:ln w="9525" cap="flat" cmpd="sng" algn="ctr">
        <a:solidFill>
          <a:schemeClr val="tx2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2"/>
    </cs:fontRef>
    <cs:spPr>
      <a:ln>
        <a:solidFill>
          <a:schemeClr val="tx2">
            <a:lumMod val="5000"/>
            <a:lumOff val="95000"/>
          </a:schemeClr>
        </a:solidFill>
      </a:ln>
    </cs:spPr>
  </cs:gridlineMinor>
  <cs:hiLoLine>
    <cs:lnRef idx="0"/>
    <cs:fillRef idx="0"/>
    <cs:effectRef idx="0"/>
    <cs:fontRef idx="minor">
      <a:schemeClr val="tx2"/>
    </cs:fontRef>
    <cs:spPr>
      <a:ln w="9525">
        <a:solidFill>
          <a:schemeClr val="tx2">
            <a:lumMod val="60000"/>
            <a:lumOff val="40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tx2"/>
    </cs:fontRef>
    <cs:spPr>
      <a:ln w="9525">
        <a:solidFill>
          <a:schemeClr val="tx2">
            <a:lumMod val="35000"/>
            <a:lumOff val="65000"/>
          </a:schemeClr>
        </a:solidFill>
      </a:ln>
    </cs:spPr>
  </cs:leaderLine>
  <cs:legend>
    <cs:lnRef idx="0"/>
    <cs:fillRef idx="0"/>
    <cs:effectRef idx="0"/>
    <cs:fontRef idx="minor">
      <a:schemeClr val="tx2"/>
    </cs:fontRef>
    <cs:defRPr sz="900" kern="1200"/>
  </cs:legend>
  <cs:plotArea>
    <cs:lnRef idx="0"/>
    <cs:fillRef idx="0"/>
    <cs:effectRef idx="0"/>
    <cs:fontRef idx="minor">
      <a:schemeClr val="tx2"/>
    </cs:fontRef>
  </cs:plotArea>
  <cs:plotArea3D>
    <cs:lnRef idx="0"/>
    <cs:fillRef idx="0"/>
    <cs:effectRef idx="0"/>
    <cs:fontRef idx="minor">
      <a:schemeClr val="tx2"/>
    </cs:fontRef>
  </cs:plotArea3D>
  <cs:seriesAxis>
    <cs:lnRef idx="0"/>
    <cs:fillRef idx="0"/>
    <cs:effectRef idx="0"/>
    <cs:fontRef idx="minor">
      <a:schemeClr val="tx2"/>
    </cs:fontRef>
    <cs:spPr>
      <a:ln w="9525" cap="flat" cmpd="sng" algn="ctr">
        <a:solidFill>
          <a:schemeClr val="tx2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tx2"/>
    </cs:fontRef>
    <cs:spPr>
      <a:ln w="9525">
        <a:solidFill>
          <a:schemeClr val="tx2">
            <a:lumMod val="60000"/>
            <a:lumOff val="40000"/>
          </a:schemeClr>
        </a:solidFill>
        <a:prstDash val="dash"/>
      </a:ln>
    </cs:spPr>
  </cs:seriesLine>
  <cs:title>
    <cs:lnRef idx="0"/>
    <cs:fillRef idx="0"/>
    <cs:effectRef idx="0"/>
    <cs:fontRef idx="minor">
      <a:schemeClr val="tx2"/>
    </cs:fontRef>
    <cs:defRPr sz="1600" b="1" kern="1200"/>
  </cs:title>
  <cs:trendline>
    <cs:lnRef idx="0">
      <cs:styleClr val="auto"/>
    </cs:lnRef>
    <cs:fillRef idx="0"/>
    <cs:effectRef idx="0"/>
    <cs:fontRef idx="minor">
      <a:schemeClr val="tx2"/>
    </cs:fontRef>
    <cs:spPr>
      <a:ln w="19050" cap="rnd">
        <a:solidFill>
          <a:schemeClr val="phClr"/>
        </a:solidFill>
        <a:prstDash val="sysDash"/>
      </a:ln>
    </cs:spPr>
  </cs:trendline>
  <cs:trendlineLabel>
    <cs:lnRef idx="0"/>
    <cs:fillRef idx="0"/>
    <cs:effectRef idx="0"/>
    <cs:fontRef idx="minor">
      <a:schemeClr val="tx2"/>
    </cs:fontRef>
    <cs:defRPr sz="900" kern="1200"/>
  </cs:trendlineLabel>
  <cs:upBar>
    <cs:lnRef idx="0"/>
    <cs:fillRef idx="0"/>
    <cs:effectRef idx="0"/>
    <cs:fontRef idx="minor">
      <a:schemeClr val="tx2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2"/>
    </cs:fontRef>
    <cs:defRPr sz="900" kern="1200"/>
  </cs:valueAxis>
  <cs:wall>
    <cs:lnRef idx="0"/>
    <cs:fillRef idx="0"/>
    <cs:effectRef idx="0"/>
    <cs:fontRef idx="minor">
      <a:schemeClr val="tx2"/>
    </cs:fontRef>
  </cs:wall>
</cs:chartStyle>
</file>

<file path=xl/charts/style4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5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6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7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8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9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10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11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12.xml><?xml version="1.0" encoding="utf-8"?>
<cs:chartStyle xmlns:cs="http://schemas.microsoft.com/office/drawing/2012/chartStyle" xmlns:a="http://schemas.openxmlformats.org/drawingml/2006/main" id="494">
  <cs:axisTitle>
    <cs:lnRef idx="0"/>
    <cs:fillRef idx="0"/>
    <cs:effectRef idx="0"/>
    <cs:fontRef idx="minor">
      <a:schemeClr val="tx1">
        <a:lumMod val="65000"/>
        <a:lumOff val="35000"/>
      </a:schemeClr>
    </cs:fontRef>
    <cs:defRPr sz="9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/>
  </cs:chartArea>
  <cs:dataLabel>
    <cs:lnRef idx="0"/>
    <cs:fillRef idx="0"/>
    <cs:effectRef idx="0"/>
    <cs:fontRef idx="minor">
      <a:schemeClr val="tx1">
        <a:lumMod val="65000"/>
        <a:lumOff val="35000"/>
      </a:schemeClr>
    </cs:fontRef>
    <cs:defRPr sz="85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tx1"/>
    </cs:fontRef>
    <cs:spPr>
      <a:solidFill>
        <a:schemeClr val="phClr"/>
      </a:solidFill>
      <a:ln w="3175">
        <a:solidFill>
          <a:schemeClr val="bg1"/>
        </a:solidFill>
      </a:ln>
    </cs:spPr>
  </cs:dataPoint>
  <cs:dataPoint3D>
    <cs:lnRef idx="0"/>
    <cs:fillRef idx="0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lt1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ln w="9525">
        <a:solidFill>
          <a:schemeClr val="tx1">
            <a:lumMod val="15000"/>
            <a:lumOff val="85000"/>
          </a:schemeClr>
        </a:solidFill>
      </a:ln>
    </cs:spPr>
    <cs:defRPr sz="9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/>
  </cs:seriesAxis>
  <cs:seriesLine>
    <cs:lnRef idx="0"/>
    <cs:fillRef idx="0"/>
    <cs:effectRef idx="0"/>
    <cs:fontRef idx="minor">
      <a:schemeClr val="tx1"/>
    </cs:fontRef>
    <cs:spPr>
      <a:ln w="9525" cap="flat">
        <a:solidFill>
          <a:srgbClr val="D9D9D9"/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ash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/>
  </cs:valueAxis>
  <cs:wall>
    <cs:lnRef idx="0"/>
    <cs:fillRef idx="0"/>
    <cs:effectRef idx="0"/>
    <cs:fontRef idx="minor">
      <a:schemeClr val="tx1"/>
    </cs:fontRef>
  </cs:wall>
</cs:chartStyle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chart" Target="../charts/chart8.xml"/><Relationship Id="rId13" Type="http://schemas.openxmlformats.org/officeDocument/2006/relationships/image" Target="../media/image2.svg"/><Relationship Id="rId18" Type="http://schemas.openxmlformats.org/officeDocument/2006/relationships/image" Target="../media/image6.svg"/><Relationship Id="rId3" Type="http://schemas.openxmlformats.org/officeDocument/2006/relationships/chart" Target="../charts/chart3.xml"/><Relationship Id="rId7" Type="http://schemas.openxmlformats.org/officeDocument/2006/relationships/chart" Target="../charts/chart7.xml"/><Relationship Id="rId12" Type="http://schemas.openxmlformats.org/officeDocument/2006/relationships/image" Target="../media/image1.png"/><Relationship Id="rId17" Type="http://schemas.openxmlformats.org/officeDocument/2006/relationships/image" Target="../media/image5.png"/><Relationship Id="rId2" Type="http://schemas.openxmlformats.org/officeDocument/2006/relationships/chart" Target="../charts/chart2.xml"/><Relationship Id="rId16" Type="http://schemas.microsoft.com/office/2014/relationships/chartEx" Target="../charts/chartEx1.xml"/><Relationship Id="rId1" Type="http://schemas.openxmlformats.org/officeDocument/2006/relationships/chart" Target="../charts/chart1.xml"/><Relationship Id="rId6" Type="http://schemas.openxmlformats.org/officeDocument/2006/relationships/chart" Target="../charts/chart6.xml"/><Relationship Id="rId11" Type="http://schemas.openxmlformats.org/officeDocument/2006/relationships/chart" Target="../charts/chart11.xml"/><Relationship Id="rId5" Type="http://schemas.openxmlformats.org/officeDocument/2006/relationships/chart" Target="../charts/chart5.xml"/><Relationship Id="rId15" Type="http://schemas.openxmlformats.org/officeDocument/2006/relationships/image" Target="../media/image4.svg"/><Relationship Id="rId10" Type="http://schemas.openxmlformats.org/officeDocument/2006/relationships/chart" Target="../charts/chart10.xml"/><Relationship Id="rId4" Type="http://schemas.openxmlformats.org/officeDocument/2006/relationships/chart" Target="../charts/chart4.xml"/><Relationship Id="rId9" Type="http://schemas.openxmlformats.org/officeDocument/2006/relationships/chart" Target="../charts/chart9.xml"/><Relationship Id="rId14" Type="http://schemas.openxmlformats.org/officeDocument/2006/relationships/image" Target="../media/image3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28</xdr:col>
      <xdr:colOff>408214</xdr:colOff>
      <xdr:row>1</xdr:row>
      <xdr:rowOff>34636</xdr:rowOff>
    </xdr:from>
    <xdr:to>
      <xdr:col>47</xdr:col>
      <xdr:colOff>0</xdr:colOff>
      <xdr:row>35</xdr:row>
      <xdr:rowOff>105103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9349F647-26A1-46E1-BAC5-595A92209348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28</xdr:col>
      <xdr:colOff>406802</xdr:colOff>
      <xdr:row>35</xdr:row>
      <xdr:rowOff>139899</xdr:rowOff>
    </xdr:from>
    <xdr:to>
      <xdr:col>47</xdr:col>
      <xdr:colOff>0</xdr:colOff>
      <xdr:row>71</xdr:row>
      <xdr:rowOff>121899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A411DCAD-B420-46ED-91FD-36EC2D04EA25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1</xdr:col>
      <xdr:colOff>547684</xdr:colOff>
      <xdr:row>35</xdr:row>
      <xdr:rowOff>130997</xdr:rowOff>
    </xdr:from>
    <xdr:to>
      <xdr:col>16</xdr:col>
      <xdr:colOff>754577</xdr:colOff>
      <xdr:row>71</xdr:row>
      <xdr:rowOff>112997</xdr:rowOff>
    </xdr:to>
    <xdr:graphicFrame macro="">
      <xdr:nvGraphicFramePr>
        <xdr:cNvPr id="4" name="Graphique 3">
          <a:extLst>
            <a:ext uri="{FF2B5EF4-FFF2-40B4-BE49-F238E27FC236}">
              <a16:creationId xmlns:a16="http://schemas.microsoft.com/office/drawing/2014/main" id="{C6847D77-1628-49CA-A234-F9F79622C963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1</xdr:col>
      <xdr:colOff>536864</xdr:colOff>
      <xdr:row>1</xdr:row>
      <xdr:rowOff>34637</xdr:rowOff>
    </xdr:from>
    <xdr:to>
      <xdr:col>11</xdr:col>
      <xdr:colOff>155863</xdr:colOff>
      <xdr:row>18</xdr:row>
      <xdr:rowOff>34636</xdr:rowOff>
    </xdr:to>
    <xdr:graphicFrame macro="">
      <xdr:nvGraphicFramePr>
        <xdr:cNvPr id="5" name="Graphique 4">
          <a:extLst>
            <a:ext uri="{FF2B5EF4-FFF2-40B4-BE49-F238E27FC236}">
              <a16:creationId xmlns:a16="http://schemas.microsoft.com/office/drawing/2014/main" id="{62937D33-5845-4764-BC9F-79C1E93AA199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>
    <xdr:from>
      <xdr:col>11</xdr:col>
      <xdr:colOff>207817</xdr:colOff>
      <xdr:row>1</xdr:row>
      <xdr:rowOff>33617</xdr:rowOff>
    </xdr:from>
    <xdr:to>
      <xdr:col>16</xdr:col>
      <xdr:colOff>717817</xdr:colOff>
      <xdr:row>18</xdr:row>
      <xdr:rowOff>34637</xdr:rowOff>
    </xdr:to>
    <xdr:graphicFrame macro="">
      <xdr:nvGraphicFramePr>
        <xdr:cNvPr id="6" name="Graphique 5">
          <a:extLst>
            <a:ext uri="{FF2B5EF4-FFF2-40B4-BE49-F238E27FC236}">
              <a16:creationId xmlns:a16="http://schemas.microsoft.com/office/drawing/2014/main" id="{9ACA27F3-1605-42C3-B765-77A86A20A702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"/>
        </a:graphicData>
      </a:graphic>
    </xdr:graphicFrame>
    <xdr:clientData/>
  </xdr:twoCellAnchor>
  <xdr:twoCellAnchor>
    <xdr:from>
      <xdr:col>17</xdr:col>
      <xdr:colOff>12223</xdr:colOff>
      <xdr:row>1</xdr:row>
      <xdr:rowOff>33616</xdr:rowOff>
    </xdr:from>
    <xdr:to>
      <xdr:col>22</xdr:col>
      <xdr:colOff>522223</xdr:colOff>
      <xdr:row>18</xdr:row>
      <xdr:rowOff>34635</xdr:rowOff>
    </xdr:to>
    <xdr:graphicFrame macro="">
      <xdr:nvGraphicFramePr>
        <xdr:cNvPr id="7" name="Graphique 6">
          <a:extLst>
            <a:ext uri="{FF2B5EF4-FFF2-40B4-BE49-F238E27FC236}">
              <a16:creationId xmlns:a16="http://schemas.microsoft.com/office/drawing/2014/main" id="{A39E0D73-46E3-4722-959D-0E4B903C13B1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6"/>
        </a:graphicData>
      </a:graphic>
    </xdr:graphicFrame>
    <xdr:clientData/>
  </xdr:twoCellAnchor>
  <xdr:twoCellAnchor>
    <xdr:from>
      <xdr:col>22</xdr:col>
      <xdr:colOff>594930</xdr:colOff>
      <xdr:row>1</xdr:row>
      <xdr:rowOff>33616</xdr:rowOff>
    </xdr:from>
    <xdr:to>
      <xdr:col>28</xdr:col>
      <xdr:colOff>342930</xdr:colOff>
      <xdr:row>18</xdr:row>
      <xdr:rowOff>35116</xdr:rowOff>
    </xdr:to>
    <xdr:graphicFrame macro="">
      <xdr:nvGraphicFramePr>
        <xdr:cNvPr id="8" name="Graphique 7">
          <a:extLst>
            <a:ext uri="{FF2B5EF4-FFF2-40B4-BE49-F238E27FC236}">
              <a16:creationId xmlns:a16="http://schemas.microsoft.com/office/drawing/2014/main" id="{97CCE4C4-F665-4029-9137-3BB340098CC6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7"/>
        </a:graphicData>
      </a:graphic>
    </xdr:graphicFrame>
    <xdr:clientData/>
  </xdr:twoCellAnchor>
  <xdr:twoCellAnchor>
    <xdr:from>
      <xdr:col>5</xdr:col>
      <xdr:colOff>398317</xdr:colOff>
      <xdr:row>18</xdr:row>
      <xdr:rowOff>84553</xdr:rowOff>
    </xdr:from>
    <xdr:to>
      <xdr:col>11</xdr:col>
      <xdr:colOff>146317</xdr:colOff>
      <xdr:row>35</xdr:row>
      <xdr:rowOff>86053</xdr:rowOff>
    </xdr:to>
    <xdr:graphicFrame macro="">
      <xdr:nvGraphicFramePr>
        <xdr:cNvPr id="9" name="Graphique 8">
          <a:extLst>
            <a:ext uri="{FF2B5EF4-FFF2-40B4-BE49-F238E27FC236}">
              <a16:creationId xmlns:a16="http://schemas.microsoft.com/office/drawing/2014/main" id="{3A749CD4-7D69-4388-8339-E1483AFA6F64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8"/>
        </a:graphicData>
      </a:graphic>
    </xdr:graphicFrame>
    <xdr:clientData/>
  </xdr:twoCellAnchor>
  <xdr:twoCellAnchor>
    <xdr:from>
      <xdr:col>11</xdr:col>
      <xdr:colOff>213929</xdr:colOff>
      <xdr:row>18</xdr:row>
      <xdr:rowOff>95758</xdr:rowOff>
    </xdr:from>
    <xdr:to>
      <xdr:col>16</xdr:col>
      <xdr:colOff>723929</xdr:colOff>
      <xdr:row>35</xdr:row>
      <xdr:rowOff>97258</xdr:rowOff>
    </xdr:to>
    <xdr:graphicFrame macro="">
      <xdr:nvGraphicFramePr>
        <xdr:cNvPr id="10" name="Graphique 9">
          <a:extLst>
            <a:ext uri="{FF2B5EF4-FFF2-40B4-BE49-F238E27FC236}">
              <a16:creationId xmlns:a16="http://schemas.microsoft.com/office/drawing/2014/main" id="{C5E72956-5220-4A4E-802D-70FCC9CC9B8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9"/>
        </a:graphicData>
      </a:graphic>
    </xdr:graphicFrame>
    <xdr:clientData/>
  </xdr:twoCellAnchor>
  <xdr:twoCellAnchor>
    <xdr:from>
      <xdr:col>17</xdr:col>
      <xdr:colOff>18334</xdr:colOff>
      <xdr:row>18</xdr:row>
      <xdr:rowOff>103289</xdr:rowOff>
    </xdr:from>
    <xdr:to>
      <xdr:col>22</xdr:col>
      <xdr:colOff>528334</xdr:colOff>
      <xdr:row>35</xdr:row>
      <xdr:rowOff>104789</xdr:rowOff>
    </xdr:to>
    <xdr:graphicFrame macro="">
      <xdr:nvGraphicFramePr>
        <xdr:cNvPr id="11" name="Graphique 10">
          <a:extLst>
            <a:ext uri="{FF2B5EF4-FFF2-40B4-BE49-F238E27FC236}">
              <a16:creationId xmlns:a16="http://schemas.microsoft.com/office/drawing/2014/main" id="{8D825E9E-A0A6-46A5-AAEB-6E6617A092A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0"/>
        </a:graphicData>
      </a:graphic>
    </xdr:graphicFrame>
    <xdr:clientData/>
  </xdr:twoCellAnchor>
  <xdr:twoCellAnchor>
    <xdr:from>
      <xdr:col>22</xdr:col>
      <xdr:colOff>588818</xdr:colOff>
      <xdr:row>18</xdr:row>
      <xdr:rowOff>103157</xdr:rowOff>
    </xdr:from>
    <xdr:to>
      <xdr:col>28</xdr:col>
      <xdr:colOff>336818</xdr:colOff>
      <xdr:row>35</xdr:row>
      <xdr:rowOff>104657</xdr:rowOff>
    </xdr:to>
    <xdr:graphicFrame macro="">
      <xdr:nvGraphicFramePr>
        <xdr:cNvPr id="12" name="Graphique 11">
          <a:extLst>
            <a:ext uri="{FF2B5EF4-FFF2-40B4-BE49-F238E27FC236}">
              <a16:creationId xmlns:a16="http://schemas.microsoft.com/office/drawing/2014/main" id="{6C2C7F26-2751-4218-84FA-8DFFE015DFCC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1"/>
        </a:graphicData>
      </a:graphic>
    </xdr:graphicFrame>
    <xdr:clientData/>
  </xdr:twoCellAnchor>
  <xdr:twoCellAnchor>
    <xdr:from>
      <xdr:col>1</xdr:col>
      <xdr:colOff>540242</xdr:colOff>
      <xdr:row>20</xdr:row>
      <xdr:rowOff>97317</xdr:rowOff>
    </xdr:from>
    <xdr:to>
      <xdr:col>5</xdr:col>
      <xdr:colOff>373555</xdr:colOff>
      <xdr:row>24</xdr:row>
      <xdr:rowOff>2066</xdr:rowOff>
    </xdr:to>
    <xdr:sp macro="" textlink="'[1]Tableau de bord'!BD8">
      <xdr:nvSpPr>
        <xdr:cNvPr id="13" name="Rectangle 12">
          <a:extLst>
            <a:ext uri="{FF2B5EF4-FFF2-40B4-BE49-F238E27FC236}">
              <a16:creationId xmlns:a16="http://schemas.microsoft.com/office/drawing/2014/main" id="{B6303F7E-1429-4FF7-9BD4-4A01920BF80B}"/>
            </a:ext>
          </a:extLst>
        </xdr:cNvPr>
        <xdr:cNvSpPr/>
      </xdr:nvSpPr>
      <xdr:spPr>
        <a:xfrm>
          <a:off x="854567" y="4050192"/>
          <a:ext cx="2881313" cy="666749"/>
        </a:xfrm>
        <a:prstGeom prst="rect">
          <a:avLst/>
        </a:prstGeom>
        <a:solidFill>
          <a:schemeClr val="bg1"/>
        </a:solidFill>
        <a:ln>
          <a:solidFill>
            <a:schemeClr val="bg1">
              <a:lumMod val="8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fld id="{3A19A325-0B1A-4700-9C88-B1395E8DBD39}" type="TxLink">
            <a:rPr lang="en-US" sz="1100" b="1" i="0" u="none" strike="noStrike">
              <a:solidFill>
                <a:srgbClr val="000000"/>
              </a:solidFill>
              <a:latin typeface="Calibri"/>
              <a:cs typeface="Calibri"/>
            </a:rPr>
            <a:pPr algn="ctr"/>
            <a:t>781</a:t>
          </a:fld>
          <a:endParaRPr lang="en-US" sz="1100" b="1" i="0" u="none" strike="noStrike">
            <a:solidFill>
              <a:schemeClr val="tx1"/>
            </a:solidFill>
            <a:latin typeface="Calibri"/>
            <a:cs typeface="Calibri"/>
          </a:endParaRPr>
        </a:p>
      </xdr:txBody>
    </xdr:sp>
    <xdr:clientData/>
  </xdr:twoCellAnchor>
  <xdr:twoCellAnchor>
    <xdr:from>
      <xdr:col>1</xdr:col>
      <xdr:colOff>539115</xdr:colOff>
      <xdr:row>18</xdr:row>
      <xdr:rowOff>85376</xdr:rowOff>
    </xdr:from>
    <xdr:to>
      <xdr:col>5</xdr:col>
      <xdr:colOff>372428</xdr:colOff>
      <xdr:row>20</xdr:row>
      <xdr:rowOff>66326</xdr:rowOff>
    </xdr:to>
    <xdr:sp macro="" textlink="">
      <xdr:nvSpPr>
        <xdr:cNvPr id="14" name="Rectangle 13">
          <a:extLst>
            <a:ext uri="{FF2B5EF4-FFF2-40B4-BE49-F238E27FC236}">
              <a16:creationId xmlns:a16="http://schemas.microsoft.com/office/drawing/2014/main" id="{E56461F8-3AF6-435C-841D-6427E9CCCC9D}"/>
            </a:ext>
          </a:extLst>
        </xdr:cNvPr>
        <xdr:cNvSpPr/>
      </xdr:nvSpPr>
      <xdr:spPr>
        <a:xfrm>
          <a:off x="853440" y="3657251"/>
          <a:ext cx="2881313" cy="361950"/>
        </a:xfrm>
        <a:prstGeom prst="rect">
          <a:avLst/>
        </a:prstGeom>
        <a:solidFill>
          <a:schemeClr val="bg1"/>
        </a:solidFill>
        <a:ln>
          <a:solidFill>
            <a:schemeClr val="bg1">
              <a:lumMod val="8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en-US" sz="1100" b="1" i="0" u="none" strike="noStrike">
              <a:solidFill>
                <a:schemeClr val="tx1"/>
              </a:solidFill>
              <a:latin typeface="Calibri"/>
              <a:cs typeface="Calibri"/>
            </a:rPr>
            <a:t>Nombre device</a:t>
          </a:r>
          <a:r>
            <a:rPr lang="en-US" sz="1100" b="1" i="0" u="none" strike="noStrike" baseline="0">
              <a:solidFill>
                <a:schemeClr val="tx1"/>
              </a:solidFill>
              <a:latin typeface="Calibri"/>
              <a:cs typeface="Calibri"/>
            </a:rPr>
            <a:t> 1 </a:t>
          </a:r>
          <a:endParaRPr lang="en-US" sz="1100" b="1" i="0" u="none" strike="noStrike">
            <a:solidFill>
              <a:schemeClr val="tx1"/>
            </a:solidFill>
            <a:latin typeface="Calibri"/>
            <a:cs typeface="Calibri"/>
          </a:endParaRPr>
        </a:p>
        <a:p>
          <a:pPr algn="ctr"/>
          <a:endParaRPr lang="en-US" sz="1100" b="1" i="0" u="none" strike="noStrike">
            <a:solidFill>
              <a:schemeClr val="tx1"/>
            </a:solidFill>
            <a:latin typeface="Calibri"/>
            <a:cs typeface="Calibri"/>
          </a:endParaRPr>
        </a:p>
      </xdr:txBody>
    </xdr:sp>
    <xdr:clientData/>
  </xdr:twoCellAnchor>
  <xdr:twoCellAnchor>
    <xdr:from>
      <xdr:col>1</xdr:col>
      <xdr:colOff>538686</xdr:colOff>
      <xdr:row>24</xdr:row>
      <xdr:rowOff>32190</xdr:rowOff>
    </xdr:from>
    <xdr:to>
      <xdr:col>5</xdr:col>
      <xdr:colOff>371999</xdr:colOff>
      <xdr:row>26</xdr:row>
      <xdr:rowOff>13140</xdr:rowOff>
    </xdr:to>
    <xdr:sp macro="" textlink="">
      <xdr:nvSpPr>
        <xdr:cNvPr id="15" name="Rectangle 14">
          <a:extLst>
            <a:ext uri="{FF2B5EF4-FFF2-40B4-BE49-F238E27FC236}">
              <a16:creationId xmlns:a16="http://schemas.microsoft.com/office/drawing/2014/main" id="{0472081A-A324-48B6-B003-9C392BB02085}"/>
            </a:ext>
          </a:extLst>
        </xdr:cNvPr>
        <xdr:cNvSpPr/>
      </xdr:nvSpPr>
      <xdr:spPr>
        <a:xfrm>
          <a:off x="853011" y="4747065"/>
          <a:ext cx="2881313" cy="361950"/>
        </a:xfrm>
        <a:prstGeom prst="rect">
          <a:avLst/>
        </a:prstGeom>
        <a:solidFill>
          <a:schemeClr val="bg1"/>
        </a:solidFill>
        <a:ln>
          <a:solidFill>
            <a:schemeClr val="bg1">
              <a:lumMod val="8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en-US" sz="1100" b="1" i="0" u="none" strike="noStrike">
              <a:solidFill>
                <a:schemeClr val="tx1"/>
              </a:solidFill>
              <a:latin typeface="Calibri"/>
              <a:cs typeface="Calibri"/>
            </a:rPr>
            <a:t>Nombre de</a:t>
          </a:r>
          <a:r>
            <a:rPr lang="en-US" sz="1100" b="1" i="0" u="none" strike="noStrike" baseline="0">
              <a:solidFill>
                <a:schemeClr val="tx1"/>
              </a:solidFill>
              <a:latin typeface="Calibri"/>
              <a:cs typeface="Calibri"/>
            </a:rPr>
            <a:t>vice 2</a:t>
          </a:r>
          <a:endParaRPr lang="en-US" sz="1100" b="1" i="0" u="none" strike="noStrike">
            <a:solidFill>
              <a:schemeClr val="tx1"/>
            </a:solidFill>
            <a:latin typeface="Calibri"/>
            <a:cs typeface="Calibri"/>
          </a:endParaRPr>
        </a:p>
      </xdr:txBody>
    </xdr:sp>
    <xdr:clientData/>
  </xdr:twoCellAnchor>
  <xdr:twoCellAnchor>
    <xdr:from>
      <xdr:col>1</xdr:col>
      <xdr:colOff>539888</xdr:colOff>
      <xdr:row>26</xdr:row>
      <xdr:rowOff>35676</xdr:rowOff>
    </xdr:from>
    <xdr:to>
      <xdr:col>5</xdr:col>
      <xdr:colOff>373201</xdr:colOff>
      <xdr:row>29</xdr:row>
      <xdr:rowOff>130925</xdr:rowOff>
    </xdr:to>
    <xdr:sp macro="" textlink="'[1]Tableau de bord'!BD10">
      <xdr:nvSpPr>
        <xdr:cNvPr id="16" name="Rectangle 15">
          <a:extLst>
            <a:ext uri="{FF2B5EF4-FFF2-40B4-BE49-F238E27FC236}">
              <a16:creationId xmlns:a16="http://schemas.microsoft.com/office/drawing/2014/main" id="{9B23FB28-7B52-4F8E-AD7F-9AC1637A7C92}"/>
            </a:ext>
          </a:extLst>
        </xdr:cNvPr>
        <xdr:cNvSpPr/>
      </xdr:nvSpPr>
      <xdr:spPr>
        <a:xfrm>
          <a:off x="854213" y="5131551"/>
          <a:ext cx="2881313" cy="666749"/>
        </a:xfrm>
        <a:prstGeom prst="rect">
          <a:avLst/>
        </a:prstGeom>
        <a:solidFill>
          <a:schemeClr val="bg1"/>
        </a:solidFill>
        <a:ln>
          <a:solidFill>
            <a:schemeClr val="bg1">
              <a:lumMod val="8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fld id="{B44849EA-F34A-4812-83C4-E5493C87A1B3}" type="TxLink">
            <a:rPr lang="en-US" sz="1100" b="1" i="0" u="none" strike="noStrike">
              <a:solidFill>
                <a:srgbClr val="000000"/>
              </a:solidFill>
              <a:latin typeface="Calibri"/>
              <a:cs typeface="Calibri"/>
            </a:rPr>
            <a:pPr algn="ctr"/>
            <a:t>240</a:t>
          </a:fld>
          <a:endParaRPr lang="en-US" sz="1100" b="1" i="0" u="none" strike="noStrike">
            <a:solidFill>
              <a:schemeClr val="tx1"/>
            </a:solidFill>
            <a:latin typeface="Calibri"/>
            <a:cs typeface="Calibri"/>
          </a:endParaRPr>
        </a:p>
      </xdr:txBody>
    </xdr:sp>
    <xdr:clientData/>
  </xdr:twoCellAnchor>
  <xdr:twoCellAnchor editAs="oneCell">
    <xdr:from>
      <xdr:col>1</xdr:col>
      <xdr:colOff>544965</xdr:colOff>
      <xdr:row>19</xdr:row>
      <xdr:rowOff>161763</xdr:rowOff>
    </xdr:from>
    <xdr:to>
      <xdr:col>2</xdr:col>
      <xdr:colOff>697365</xdr:colOff>
      <xdr:row>24</xdr:row>
      <xdr:rowOff>123663</xdr:rowOff>
    </xdr:to>
    <xdr:pic>
      <xdr:nvPicPr>
        <xdr:cNvPr id="17" name="Graphique 16" descr="Tablette">
          <a:extLst>
            <a:ext uri="{FF2B5EF4-FFF2-40B4-BE49-F238E27FC236}">
              <a16:creationId xmlns:a16="http://schemas.microsoft.com/office/drawing/2014/main" id="{1FAC1EE0-BC31-44D4-BF5D-F5282C71ACC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2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13"/>
            </a:ext>
          </a:extLst>
        </a:blip>
        <a:stretch>
          <a:fillRect/>
        </a:stretch>
      </xdr:blipFill>
      <xdr:spPr>
        <a:xfrm>
          <a:off x="859290" y="3924138"/>
          <a:ext cx="914400" cy="914400"/>
        </a:xfrm>
        <a:prstGeom prst="rect">
          <a:avLst/>
        </a:prstGeom>
      </xdr:spPr>
    </xdr:pic>
    <xdr:clientData/>
  </xdr:twoCellAnchor>
  <xdr:twoCellAnchor editAs="oneCell">
    <xdr:from>
      <xdr:col>1</xdr:col>
      <xdr:colOff>565353</xdr:colOff>
      <xdr:row>25</xdr:row>
      <xdr:rowOff>93288</xdr:rowOff>
    </xdr:from>
    <xdr:to>
      <xdr:col>2</xdr:col>
      <xdr:colOff>717753</xdr:colOff>
      <xdr:row>30</xdr:row>
      <xdr:rowOff>55188</xdr:rowOff>
    </xdr:to>
    <xdr:pic>
      <xdr:nvPicPr>
        <xdr:cNvPr id="18" name="Graphique 17" descr="Scanneur">
          <a:extLst>
            <a:ext uri="{FF2B5EF4-FFF2-40B4-BE49-F238E27FC236}">
              <a16:creationId xmlns:a16="http://schemas.microsoft.com/office/drawing/2014/main" id="{E742D617-C1A9-4873-8E04-832BC34F077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4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15"/>
            </a:ext>
          </a:extLst>
        </a:blip>
        <a:stretch>
          <a:fillRect/>
        </a:stretch>
      </xdr:blipFill>
      <xdr:spPr>
        <a:xfrm>
          <a:off x="879678" y="4998663"/>
          <a:ext cx="914400" cy="914400"/>
        </a:xfrm>
        <a:prstGeom prst="rect">
          <a:avLst/>
        </a:prstGeom>
      </xdr:spPr>
    </xdr:pic>
    <xdr:clientData/>
  </xdr:twoCellAnchor>
  <xdr:twoCellAnchor>
    <xdr:from>
      <xdr:col>1</xdr:col>
      <xdr:colOff>541565</xdr:colOff>
      <xdr:row>72</xdr:row>
      <xdr:rowOff>92528</xdr:rowOff>
    </xdr:from>
    <xdr:to>
      <xdr:col>47</xdr:col>
      <xdr:colOff>0</xdr:colOff>
      <xdr:row>148</xdr:row>
      <xdr:rowOff>103910</xdr:rowOff>
    </xdr:to>
    <mc:AlternateContent xmlns:mc="http://schemas.openxmlformats.org/markup-compatibility/2006">
      <mc:Choice xmlns:cx4="http://schemas.microsoft.com/office/drawing/2016/5/10/chartex" Requires="cx4">
        <xdr:graphicFrame macro="">
          <xdr:nvGraphicFramePr>
            <xdr:cNvPr id="19" name="Graphique 18">
              <a:extLst>
                <a:ext uri="{FF2B5EF4-FFF2-40B4-BE49-F238E27FC236}">
                  <a16:creationId xmlns:a16="http://schemas.microsoft.com/office/drawing/2014/main" id="{1FD3B516-BB21-42AC-9DC0-3543BF686E53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4/chartex">
              <cx:chart xmlns:cx="http://schemas.microsoft.com/office/drawing/2014/chartex" xmlns:r="http://schemas.openxmlformats.org/officeDocument/2006/relationships" r:id="rId16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855890" y="13951403"/>
              <a:ext cx="34510435" cy="14489382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 graphique n’est pas disponible dans votre version d’Excel.
La modification de cette forme ou l’enregistrement de ce classeur dans un autre format de fichier endommagera le graphique de façon irréparable.</a:t>
              </a:r>
            </a:p>
          </xdr:txBody>
        </xdr:sp>
      </mc:Fallback>
    </mc:AlternateContent>
    <xdr:clientData/>
  </xdr:twoCellAnchor>
  <xdr:twoCellAnchor>
    <xdr:from>
      <xdr:col>1</xdr:col>
      <xdr:colOff>533400</xdr:colOff>
      <xdr:row>29</xdr:row>
      <xdr:rowOff>161925</xdr:rowOff>
    </xdr:from>
    <xdr:to>
      <xdr:col>5</xdr:col>
      <xdr:colOff>366713</xdr:colOff>
      <xdr:row>31</xdr:row>
      <xdr:rowOff>142875</xdr:rowOff>
    </xdr:to>
    <xdr:sp macro="" textlink="">
      <xdr:nvSpPr>
        <xdr:cNvPr id="20" name="Rectangle 19">
          <a:extLst>
            <a:ext uri="{FF2B5EF4-FFF2-40B4-BE49-F238E27FC236}">
              <a16:creationId xmlns:a16="http://schemas.microsoft.com/office/drawing/2014/main" id="{BBA577DF-3341-4AF0-A6C6-BF287E6FFCDD}"/>
            </a:ext>
          </a:extLst>
        </xdr:cNvPr>
        <xdr:cNvSpPr/>
      </xdr:nvSpPr>
      <xdr:spPr>
        <a:xfrm>
          <a:off x="847725" y="5829300"/>
          <a:ext cx="2881313" cy="361950"/>
        </a:xfrm>
        <a:prstGeom prst="rect">
          <a:avLst/>
        </a:prstGeom>
        <a:solidFill>
          <a:schemeClr val="bg1"/>
        </a:solidFill>
        <a:ln>
          <a:solidFill>
            <a:schemeClr val="bg1">
              <a:lumMod val="8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en-US" sz="1100" b="1" i="0" u="none" strike="noStrike">
              <a:solidFill>
                <a:schemeClr val="tx1"/>
              </a:solidFill>
              <a:latin typeface="Calibri"/>
              <a:cs typeface="Calibri"/>
            </a:rPr>
            <a:t>TOTAL</a:t>
          </a:r>
        </a:p>
        <a:p>
          <a:pPr algn="ctr"/>
          <a:endParaRPr lang="en-US" sz="1100" b="1" i="0" u="none" strike="noStrike">
            <a:solidFill>
              <a:schemeClr val="tx1"/>
            </a:solidFill>
            <a:latin typeface="Calibri"/>
            <a:cs typeface="Calibri"/>
          </a:endParaRPr>
        </a:p>
      </xdr:txBody>
    </xdr:sp>
    <xdr:clientData/>
  </xdr:twoCellAnchor>
  <xdr:twoCellAnchor>
    <xdr:from>
      <xdr:col>1</xdr:col>
      <xdr:colOff>533400</xdr:colOff>
      <xdr:row>31</xdr:row>
      <xdr:rowOff>171450</xdr:rowOff>
    </xdr:from>
    <xdr:to>
      <xdr:col>5</xdr:col>
      <xdr:colOff>366713</xdr:colOff>
      <xdr:row>35</xdr:row>
      <xdr:rowOff>76199</xdr:rowOff>
    </xdr:to>
    <xdr:sp macro="" textlink="'[1]Tableau de bord'!BD12">
      <xdr:nvSpPr>
        <xdr:cNvPr id="21" name="Rectangle 20">
          <a:extLst>
            <a:ext uri="{FF2B5EF4-FFF2-40B4-BE49-F238E27FC236}">
              <a16:creationId xmlns:a16="http://schemas.microsoft.com/office/drawing/2014/main" id="{A1F6D06A-93C9-4B81-AEBD-8A104D026F1D}"/>
            </a:ext>
          </a:extLst>
        </xdr:cNvPr>
        <xdr:cNvSpPr/>
      </xdr:nvSpPr>
      <xdr:spPr>
        <a:xfrm>
          <a:off x="847725" y="6219825"/>
          <a:ext cx="2881313" cy="666749"/>
        </a:xfrm>
        <a:prstGeom prst="rect">
          <a:avLst/>
        </a:prstGeom>
        <a:solidFill>
          <a:schemeClr val="bg1"/>
        </a:solidFill>
        <a:ln>
          <a:solidFill>
            <a:schemeClr val="bg1">
              <a:lumMod val="8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fld id="{B7425BAC-B62D-4E98-A4EC-51C37959F90A}" type="TxLink">
            <a:rPr lang="en-US" sz="1100" b="1" i="0" u="none" strike="noStrike">
              <a:solidFill>
                <a:srgbClr val="000000"/>
              </a:solidFill>
              <a:latin typeface="Calibri"/>
              <a:cs typeface="Calibri"/>
            </a:rPr>
            <a:pPr algn="ctr"/>
            <a:t>1021</a:t>
          </a:fld>
          <a:endParaRPr lang="en-US" sz="1100" b="1" i="0" u="none" strike="noStrike">
            <a:solidFill>
              <a:schemeClr val="tx1"/>
            </a:solidFill>
            <a:latin typeface="Calibri"/>
            <a:cs typeface="Calibri"/>
          </a:endParaRPr>
        </a:p>
      </xdr:txBody>
    </xdr:sp>
    <xdr:clientData/>
  </xdr:twoCellAnchor>
  <xdr:twoCellAnchor editAs="oneCell">
    <xdr:from>
      <xdr:col>1</xdr:col>
      <xdr:colOff>600075</xdr:colOff>
      <xdr:row>31</xdr:row>
      <xdr:rowOff>38100</xdr:rowOff>
    </xdr:from>
    <xdr:to>
      <xdr:col>2</xdr:col>
      <xdr:colOff>752475</xdr:colOff>
      <xdr:row>36</xdr:row>
      <xdr:rowOff>0</xdr:rowOff>
    </xdr:to>
    <xdr:pic>
      <xdr:nvPicPr>
        <xdr:cNvPr id="22" name="Graphique 21" descr="Ordinateur">
          <a:extLst>
            <a:ext uri="{FF2B5EF4-FFF2-40B4-BE49-F238E27FC236}">
              <a16:creationId xmlns:a16="http://schemas.microsoft.com/office/drawing/2014/main" id="{61B8DB44-DFE5-4D05-81E7-D3EC5657041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7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18"/>
            </a:ext>
          </a:extLst>
        </a:blip>
        <a:stretch>
          <a:fillRect/>
        </a:stretch>
      </xdr:blipFill>
      <xdr:spPr>
        <a:xfrm>
          <a:off x="914400" y="6086475"/>
          <a:ext cx="914400" cy="914400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29</xdr:col>
          <xdr:colOff>752475</xdr:colOff>
          <xdr:row>16</xdr:row>
          <xdr:rowOff>0</xdr:rowOff>
        </xdr:from>
        <xdr:to>
          <xdr:col>32</xdr:col>
          <xdr:colOff>733425</xdr:colOff>
          <xdr:row>17</xdr:row>
          <xdr:rowOff>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C23F0252-D700-403D-AE6C-B9E3C4C7AD8C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sng" strike="noStrike" baseline="0">
                  <a:solidFill>
                    <a:srgbClr val="FF9900"/>
                  </a:solidFill>
                  <a:latin typeface="Calibri"/>
                  <a:cs typeface="Calibri"/>
                </a:rPr>
                <a:t>Créer la liste des onglets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133350</xdr:colOff>
          <xdr:row>2</xdr:row>
          <xdr:rowOff>0</xdr:rowOff>
        </xdr:from>
        <xdr:to>
          <xdr:col>3</xdr:col>
          <xdr:colOff>685800</xdr:colOff>
          <xdr:row>6</xdr:row>
          <xdr:rowOff>180975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  <a:ext uri="{FF2B5EF4-FFF2-40B4-BE49-F238E27FC236}">
                  <a16:creationId xmlns:a16="http://schemas.microsoft.com/office/drawing/2014/main" id="{95D92498-180B-459B-80B7-2125F0C4469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FF9900"/>
                  </a:solidFill>
                  <a:latin typeface="Calibri"/>
                  <a:cs typeface="Calibri"/>
                </a:rPr>
                <a:t>Export Reporting Excel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botis\ownCloud\Digit''30\Pilotage\SGDIGIT%20Int&#233;gration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acro Planning Jour"/>
      <sheetName val="Macro Planning Hebdo"/>
      <sheetName val="Suivi des interventions"/>
      <sheetName val="Tableau de bord"/>
      <sheetName val="Synthèse"/>
      <sheetName val="Inventaire BDDF Déployés"/>
      <sheetName val="Extract BEXT"/>
      <sheetName val="Base SG"/>
      <sheetName val="Settings"/>
      <sheetName val="SGDIGIT Intégration"/>
    </sheetNames>
    <definedNames>
      <definedName name="ExportPlanning"/>
      <definedName name="SauverEnPDF"/>
      <definedName name="Snamelist"/>
    </definedNames>
    <sheetDataSet>
      <sheetData sheetId="0"/>
      <sheetData sheetId="1" refreshError="1"/>
      <sheetData sheetId="2"/>
      <sheetData sheetId="3">
        <row r="11">
          <cell r="C11" t="str">
            <v>Total Matériel Pévu</v>
          </cell>
          <cell r="D11">
            <v>0</v>
          </cell>
          <cell r="E11">
            <v>29</v>
          </cell>
          <cell r="F11">
            <v>0</v>
          </cell>
          <cell r="G11">
            <v>0</v>
          </cell>
          <cell r="H11">
            <v>0</v>
          </cell>
          <cell r="I11">
            <v>0</v>
          </cell>
          <cell r="J11">
            <v>66</v>
          </cell>
          <cell r="K11">
            <v>158</v>
          </cell>
          <cell r="L11">
            <v>457</v>
          </cell>
          <cell r="M11">
            <v>381</v>
          </cell>
          <cell r="N11">
            <v>399</v>
          </cell>
          <cell r="O11">
            <v>162</v>
          </cell>
          <cell r="P11">
            <v>0</v>
          </cell>
          <cell r="Q11">
            <v>0</v>
          </cell>
          <cell r="R11">
            <v>0</v>
          </cell>
          <cell r="S11">
            <v>1084</v>
          </cell>
          <cell r="T11">
            <v>861</v>
          </cell>
          <cell r="U11">
            <v>772</v>
          </cell>
          <cell r="V11">
            <v>697</v>
          </cell>
          <cell r="W11">
            <v>899</v>
          </cell>
          <cell r="X11">
            <v>945</v>
          </cell>
          <cell r="Y11">
            <v>772</v>
          </cell>
          <cell r="Z11">
            <v>1107</v>
          </cell>
          <cell r="AA11">
            <v>890</v>
          </cell>
          <cell r="AB11">
            <v>955</v>
          </cell>
          <cell r="AC11">
            <v>1149</v>
          </cell>
          <cell r="AD11">
            <v>1061</v>
          </cell>
          <cell r="AE11">
            <v>869</v>
          </cell>
          <cell r="AF11">
            <v>1050</v>
          </cell>
          <cell r="AG11">
            <v>1046</v>
          </cell>
          <cell r="AH11">
            <v>1080</v>
          </cell>
          <cell r="AI11">
            <v>970</v>
          </cell>
          <cell r="AJ11">
            <v>807</v>
          </cell>
          <cell r="AK11">
            <v>1163</v>
          </cell>
          <cell r="AL11">
            <v>817</v>
          </cell>
          <cell r="AM11">
            <v>788</v>
          </cell>
          <cell r="AN11">
            <v>639</v>
          </cell>
          <cell r="AO11">
            <v>1071</v>
          </cell>
          <cell r="AP11">
            <v>1088</v>
          </cell>
          <cell r="AQ11">
            <v>1096</v>
          </cell>
          <cell r="AR11">
            <v>902</v>
          </cell>
          <cell r="AS11">
            <v>925</v>
          </cell>
          <cell r="AT11">
            <v>982</v>
          </cell>
          <cell r="AU11">
            <v>846</v>
          </cell>
          <cell r="AV11">
            <v>873</v>
          </cell>
          <cell r="AW11">
            <v>839</v>
          </cell>
          <cell r="AX11">
            <v>381</v>
          </cell>
          <cell r="AY11">
            <v>345</v>
          </cell>
          <cell r="AZ11">
            <v>183</v>
          </cell>
          <cell r="BA11">
            <v>67</v>
          </cell>
          <cell r="BB11">
            <v>0</v>
          </cell>
          <cell r="BC11">
            <v>0</v>
          </cell>
        </row>
        <row r="12">
          <cell r="C12" t="str">
            <v>Total Matériel Déployé</v>
          </cell>
          <cell r="D12">
            <v>0</v>
          </cell>
          <cell r="E12">
            <v>27</v>
          </cell>
          <cell r="F12">
            <v>0</v>
          </cell>
          <cell r="G12">
            <v>0</v>
          </cell>
          <cell r="H12">
            <v>0</v>
          </cell>
          <cell r="I12">
            <v>0</v>
          </cell>
          <cell r="J12">
            <v>66</v>
          </cell>
          <cell r="K12">
            <v>144</v>
          </cell>
          <cell r="L12">
            <v>401</v>
          </cell>
          <cell r="M12">
            <v>322</v>
          </cell>
          <cell r="N12">
            <v>61</v>
          </cell>
          <cell r="O12">
            <v>0</v>
          </cell>
          <cell r="P12">
            <v>0</v>
          </cell>
          <cell r="Q12">
            <v>0</v>
          </cell>
          <cell r="R12">
            <v>0</v>
          </cell>
          <cell r="S12">
            <v>0</v>
          </cell>
          <cell r="T12">
            <v>0</v>
          </cell>
          <cell r="U12">
            <v>0</v>
          </cell>
          <cell r="V12">
            <v>0</v>
          </cell>
          <cell r="W12">
            <v>0</v>
          </cell>
          <cell r="X12">
            <v>0</v>
          </cell>
          <cell r="Y12">
            <v>0</v>
          </cell>
          <cell r="Z12">
            <v>0</v>
          </cell>
          <cell r="AA12">
            <v>0</v>
          </cell>
          <cell r="AB12">
            <v>0</v>
          </cell>
          <cell r="AC12">
            <v>0</v>
          </cell>
          <cell r="AD12">
            <v>0</v>
          </cell>
          <cell r="AE12">
            <v>0</v>
          </cell>
          <cell r="AF12">
            <v>0</v>
          </cell>
          <cell r="AG12">
            <v>0</v>
          </cell>
          <cell r="AH12">
            <v>0</v>
          </cell>
          <cell r="AI12">
            <v>0</v>
          </cell>
          <cell r="AJ12">
            <v>0</v>
          </cell>
          <cell r="AK12">
            <v>0</v>
          </cell>
          <cell r="AL12">
            <v>0</v>
          </cell>
          <cell r="AM12">
            <v>0</v>
          </cell>
          <cell r="AN12">
            <v>0</v>
          </cell>
          <cell r="AO12">
            <v>0</v>
          </cell>
          <cell r="AP12">
            <v>0</v>
          </cell>
          <cell r="AQ12">
            <v>0</v>
          </cell>
          <cell r="AR12">
            <v>0</v>
          </cell>
          <cell r="AS12">
            <v>0</v>
          </cell>
          <cell r="AT12">
            <v>0</v>
          </cell>
          <cell r="AU12">
            <v>0</v>
          </cell>
          <cell r="AV12">
            <v>0</v>
          </cell>
          <cell r="AW12">
            <v>0</v>
          </cell>
          <cell r="AX12">
            <v>0</v>
          </cell>
          <cell r="AY12">
            <v>0</v>
          </cell>
          <cell r="AZ12">
            <v>0</v>
          </cell>
          <cell r="BA12">
            <v>0</v>
          </cell>
          <cell r="BB12">
            <v>0</v>
          </cell>
          <cell r="BC12">
            <v>0</v>
          </cell>
        </row>
        <row r="15">
          <cell r="C15" t="str">
            <v>Récupération ancien Matériel</v>
          </cell>
          <cell r="D15">
            <v>0</v>
          </cell>
          <cell r="E15">
            <v>19</v>
          </cell>
          <cell r="F15">
            <v>0</v>
          </cell>
          <cell r="G15">
            <v>0</v>
          </cell>
          <cell r="H15">
            <v>0</v>
          </cell>
          <cell r="I15">
            <v>0</v>
          </cell>
          <cell r="J15">
            <v>52</v>
          </cell>
          <cell r="K15">
            <v>127</v>
          </cell>
          <cell r="L15">
            <v>285</v>
          </cell>
          <cell r="M15">
            <v>237</v>
          </cell>
          <cell r="N15">
            <v>43</v>
          </cell>
          <cell r="O15">
            <v>0</v>
          </cell>
          <cell r="P15">
            <v>0</v>
          </cell>
          <cell r="Q15">
            <v>0</v>
          </cell>
          <cell r="R15">
            <v>0</v>
          </cell>
          <cell r="S15">
            <v>0</v>
          </cell>
          <cell r="T15">
            <v>0</v>
          </cell>
          <cell r="U15">
            <v>0</v>
          </cell>
          <cell r="V15">
            <v>0</v>
          </cell>
          <cell r="W15">
            <v>0</v>
          </cell>
          <cell r="X15">
            <v>0</v>
          </cell>
          <cell r="Y15">
            <v>0</v>
          </cell>
          <cell r="Z15">
            <v>0</v>
          </cell>
          <cell r="AA15">
            <v>0</v>
          </cell>
          <cell r="AB15">
            <v>0</v>
          </cell>
          <cell r="AC15">
            <v>0</v>
          </cell>
          <cell r="AD15">
            <v>0</v>
          </cell>
          <cell r="AE15">
            <v>0</v>
          </cell>
          <cell r="AF15">
            <v>0</v>
          </cell>
          <cell r="AG15">
            <v>0</v>
          </cell>
          <cell r="AH15">
            <v>0</v>
          </cell>
          <cell r="AI15">
            <v>0</v>
          </cell>
          <cell r="AJ15">
            <v>0</v>
          </cell>
          <cell r="AK15">
            <v>0</v>
          </cell>
          <cell r="AL15">
            <v>0</v>
          </cell>
          <cell r="AM15">
            <v>0</v>
          </cell>
          <cell r="AN15">
            <v>0</v>
          </cell>
          <cell r="AO15">
            <v>0</v>
          </cell>
          <cell r="AP15">
            <v>0</v>
          </cell>
          <cell r="AQ15">
            <v>0</v>
          </cell>
          <cell r="AR15">
            <v>0</v>
          </cell>
          <cell r="AS15">
            <v>0</v>
          </cell>
          <cell r="AT15">
            <v>0</v>
          </cell>
          <cell r="AU15">
            <v>0</v>
          </cell>
          <cell r="AV15">
            <v>0</v>
          </cell>
          <cell r="AW15">
            <v>0</v>
          </cell>
          <cell r="AX15">
            <v>0</v>
          </cell>
          <cell r="AY15">
            <v>0</v>
          </cell>
          <cell r="AZ15">
            <v>0</v>
          </cell>
          <cell r="BA15">
            <v>0</v>
          </cell>
          <cell r="BB15">
            <v>0</v>
          </cell>
          <cell r="BC15">
            <v>0</v>
          </cell>
        </row>
        <row r="16">
          <cell r="C16" t="str">
            <v>Récupération Théorique</v>
          </cell>
          <cell r="D16">
            <v>0</v>
          </cell>
          <cell r="E16">
            <v>18</v>
          </cell>
          <cell r="F16">
            <v>0</v>
          </cell>
          <cell r="G16">
            <v>0</v>
          </cell>
          <cell r="H16">
            <v>0</v>
          </cell>
          <cell r="I16">
            <v>0</v>
          </cell>
          <cell r="J16">
            <v>34</v>
          </cell>
          <cell r="K16">
            <v>80</v>
          </cell>
          <cell r="L16">
            <v>299</v>
          </cell>
          <cell r="M16">
            <v>246</v>
          </cell>
          <cell r="N16">
            <v>271</v>
          </cell>
          <cell r="O16">
            <v>108</v>
          </cell>
          <cell r="P16">
            <v>0</v>
          </cell>
          <cell r="Q16">
            <v>0</v>
          </cell>
          <cell r="R16">
            <v>0</v>
          </cell>
          <cell r="S16">
            <v>718</v>
          </cell>
          <cell r="T16">
            <v>579</v>
          </cell>
          <cell r="U16">
            <v>511</v>
          </cell>
          <cell r="V16">
            <v>460</v>
          </cell>
          <cell r="W16">
            <v>617</v>
          </cell>
          <cell r="X16">
            <v>630</v>
          </cell>
          <cell r="Y16">
            <v>526</v>
          </cell>
          <cell r="Z16">
            <v>740</v>
          </cell>
          <cell r="AA16">
            <v>587</v>
          </cell>
          <cell r="AB16">
            <v>651</v>
          </cell>
          <cell r="AC16">
            <v>783</v>
          </cell>
          <cell r="AD16">
            <v>717</v>
          </cell>
          <cell r="AE16">
            <v>597</v>
          </cell>
          <cell r="AF16">
            <v>704</v>
          </cell>
          <cell r="AG16">
            <v>685</v>
          </cell>
          <cell r="AH16">
            <v>719</v>
          </cell>
          <cell r="AI16">
            <v>634</v>
          </cell>
          <cell r="AJ16">
            <v>545</v>
          </cell>
          <cell r="AK16">
            <v>777</v>
          </cell>
          <cell r="AL16">
            <v>559</v>
          </cell>
          <cell r="AM16">
            <v>527</v>
          </cell>
          <cell r="AN16">
            <v>428</v>
          </cell>
          <cell r="AO16">
            <v>720</v>
          </cell>
          <cell r="AP16">
            <v>711</v>
          </cell>
          <cell r="AQ16">
            <v>730</v>
          </cell>
          <cell r="AR16">
            <v>627</v>
          </cell>
          <cell r="AS16">
            <v>637</v>
          </cell>
          <cell r="AT16">
            <v>649</v>
          </cell>
          <cell r="AU16">
            <v>561</v>
          </cell>
          <cell r="AV16">
            <v>608</v>
          </cell>
          <cell r="AW16">
            <v>567</v>
          </cell>
          <cell r="AX16">
            <v>304</v>
          </cell>
          <cell r="AY16">
            <v>288</v>
          </cell>
          <cell r="AZ16">
            <v>135</v>
          </cell>
          <cell r="BA16">
            <v>50</v>
          </cell>
          <cell r="BB16">
            <v>0</v>
          </cell>
          <cell r="BC16">
            <v>0</v>
          </cell>
        </row>
        <row r="19">
          <cell r="C19" t="str">
            <v>Agences planifiées</v>
          </cell>
          <cell r="D19">
            <v>0</v>
          </cell>
          <cell r="E19">
            <v>1</v>
          </cell>
          <cell r="F19">
            <v>0</v>
          </cell>
          <cell r="G19">
            <v>0</v>
          </cell>
          <cell r="H19">
            <v>0</v>
          </cell>
          <cell r="I19">
            <v>0</v>
          </cell>
          <cell r="J19">
            <v>1</v>
          </cell>
          <cell r="K19">
            <v>1</v>
          </cell>
          <cell r="L19">
            <v>38</v>
          </cell>
          <cell r="M19">
            <v>30</v>
          </cell>
          <cell r="N19">
            <v>22</v>
          </cell>
          <cell r="O19">
            <v>5</v>
          </cell>
          <cell r="P19">
            <v>0</v>
          </cell>
          <cell r="Q19">
            <v>0</v>
          </cell>
          <cell r="R19">
            <v>0</v>
          </cell>
          <cell r="S19">
            <v>56</v>
          </cell>
          <cell r="T19">
            <v>45</v>
          </cell>
          <cell r="U19">
            <v>45</v>
          </cell>
          <cell r="V19">
            <v>45</v>
          </cell>
          <cell r="W19">
            <v>55</v>
          </cell>
          <cell r="X19">
            <v>44</v>
          </cell>
          <cell r="Y19">
            <v>46</v>
          </cell>
          <cell r="Z19">
            <v>58</v>
          </cell>
          <cell r="AA19">
            <v>47</v>
          </cell>
          <cell r="AB19">
            <v>69</v>
          </cell>
          <cell r="AC19">
            <v>64</v>
          </cell>
          <cell r="AD19">
            <v>65</v>
          </cell>
          <cell r="AE19">
            <v>59</v>
          </cell>
          <cell r="AF19">
            <v>63</v>
          </cell>
          <cell r="AG19">
            <v>54</v>
          </cell>
          <cell r="AH19">
            <v>70</v>
          </cell>
          <cell r="AI19">
            <v>57</v>
          </cell>
          <cell r="AJ19">
            <v>47</v>
          </cell>
          <cell r="AK19">
            <v>61</v>
          </cell>
          <cell r="AL19">
            <v>55</v>
          </cell>
          <cell r="AM19">
            <v>45</v>
          </cell>
          <cell r="AN19">
            <v>38</v>
          </cell>
          <cell r="AO19">
            <v>67</v>
          </cell>
          <cell r="AP19">
            <v>51</v>
          </cell>
          <cell r="AQ19">
            <v>59</v>
          </cell>
          <cell r="AR19">
            <v>65</v>
          </cell>
          <cell r="AS19">
            <v>63</v>
          </cell>
          <cell r="AT19">
            <v>46</v>
          </cell>
          <cell r="AU19">
            <v>52</v>
          </cell>
          <cell r="AV19">
            <v>69</v>
          </cell>
          <cell r="AW19">
            <v>54</v>
          </cell>
          <cell r="AX19">
            <v>45</v>
          </cell>
          <cell r="AY19">
            <v>39</v>
          </cell>
          <cell r="AZ19">
            <v>19</v>
          </cell>
          <cell r="BA19">
            <v>5</v>
          </cell>
          <cell r="BB19">
            <v>0</v>
          </cell>
          <cell r="BC19">
            <v>0</v>
          </cell>
        </row>
        <row r="20">
          <cell r="C20" t="str">
            <v>Agences complétées</v>
          </cell>
          <cell r="D20">
            <v>0</v>
          </cell>
          <cell r="E20">
            <v>1</v>
          </cell>
          <cell r="F20">
            <v>0</v>
          </cell>
          <cell r="G20">
            <v>0</v>
          </cell>
          <cell r="H20">
            <v>0</v>
          </cell>
          <cell r="I20">
            <v>0</v>
          </cell>
          <cell r="J20">
            <v>1</v>
          </cell>
          <cell r="K20">
            <v>1</v>
          </cell>
          <cell r="L20">
            <v>38</v>
          </cell>
          <cell r="M20">
            <v>30</v>
          </cell>
          <cell r="N20">
            <v>6</v>
          </cell>
          <cell r="O20">
            <v>0</v>
          </cell>
          <cell r="P20">
            <v>0</v>
          </cell>
          <cell r="Q20">
            <v>0</v>
          </cell>
          <cell r="R20">
            <v>0</v>
          </cell>
          <cell r="S20">
            <v>0</v>
          </cell>
          <cell r="T20">
            <v>0</v>
          </cell>
          <cell r="U20">
            <v>0</v>
          </cell>
          <cell r="V20">
            <v>0</v>
          </cell>
          <cell r="W20">
            <v>0</v>
          </cell>
          <cell r="X20">
            <v>0</v>
          </cell>
          <cell r="Y20">
            <v>0</v>
          </cell>
          <cell r="Z20">
            <v>0</v>
          </cell>
          <cell r="AA20">
            <v>0</v>
          </cell>
          <cell r="AB20">
            <v>0</v>
          </cell>
          <cell r="AC20">
            <v>0</v>
          </cell>
          <cell r="AD20">
            <v>0</v>
          </cell>
          <cell r="AE20">
            <v>0</v>
          </cell>
          <cell r="AF20">
            <v>0</v>
          </cell>
          <cell r="AG20">
            <v>0</v>
          </cell>
          <cell r="AH20">
            <v>0</v>
          </cell>
          <cell r="AI20">
            <v>0</v>
          </cell>
          <cell r="AJ20">
            <v>0</v>
          </cell>
          <cell r="AK20">
            <v>0</v>
          </cell>
          <cell r="AL20">
            <v>0</v>
          </cell>
          <cell r="AM20">
            <v>0</v>
          </cell>
          <cell r="AN20">
            <v>0</v>
          </cell>
          <cell r="AO20">
            <v>0</v>
          </cell>
          <cell r="AP20">
            <v>0</v>
          </cell>
          <cell r="AQ20">
            <v>0</v>
          </cell>
          <cell r="AR20">
            <v>0</v>
          </cell>
          <cell r="AS20">
            <v>0</v>
          </cell>
          <cell r="AT20">
            <v>0</v>
          </cell>
          <cell r="AU20">
            <v>0</v>
          </cell>
          <cell r="AV20">
            <v>0</v>
          </cell>
          <cell r="AW20">
            <v>0</v>
          </cell>
          <cell r="AX20">
            <v>0</v>
          </cell>
          <cell r="AY20">
            <v>0</v>
          </cell>
          <cell r="AZ20">
            <v>0</v>
          </cell>
          <cell r="BA20">
            <v>0</v>
          </cell>
          <cell r="BB20">
            <v>0</v>
          </cell>
          <cell r="BC20">
            <v>0</v>
          </cell>
        </row>
        <row r="45">
          <cell r="C45" t="str">
            <v>Agences à équiper</v>
          </cell>
          <cell r="D45">
            <v>289</v>
          </cell>
          <cell r="F45">
            <v>152</v>
          </cell>
          <cell r="H45">
            <v>183</v>
          </cell>
          <cell r="J45">
            <v>245</v>
          </cell>
          <cell r="L45">
            <v>257</v>
          </cell>
          <cell r="N45">
            <v>260</v>
          </cell>
          <cell r="P45">
            <v>557</v>
          </cell>
          <cell r="R45">
            <v>1943</v>
          </cell>
        </row>
        <row r="46">
          <cell r="C46" t="str">
            <v>Agences équipées</v>
          </cell>
          <cell r="D46">
            <v>0</v>
          </cell>
          <cell r="F46">
            <v>0</v>
          </cell>
          <cell r="H46">
            <v>20</v>
          </cell>
          <cell r="J46">
            <v>0</v>
          </cell>
          <cell r="L46">
            <v>19</v>
          </cell>
          <cell r="N46">
            <v>19</v>
          </cell>
          <cell r="P46">
            <v>19</v>
          </cell>
          <cell r="R46">
            <v>77</v>
          </cell>
        </row>
      </sheetData>
      <sheetData sheetId="4" refreshError="1"/>
      <sheetData sheetId="5">
        <row r="4">
          <cell r="E4">
            <v>3000304170</v>
          </cell>
        </row>
        <row r="5">
          <cell r="E5">
            <v>3000304170</v>
          </cell>
        </row>
        <row r="6">
          <cell r="E6">
            <v>3000304170</v>
          </cell>
        </row>
        <row r="7">
          <cell r="E7">
            <v>3000304170</v>
          </cell>
        </row>
        <row r="8">
          <cell r="E8">
            <v>3000304170</v>
          </cell>
        </row>
        <row r="9">
          <cell r="E9">
            <v>3000304170</v>
          </cell>
        </row>
        <row r="10">
          <cell r="E10">
            <v>3000304170</v>
          </cell>
        </row>
        <row r="11">
          <cell r="E11">
            <v>3000304170</v>
          </cell>
        </row>
        <row r="12">
          <cell r="E12">
            <v>3000304170</v>
          </cell>
        </row>
        <row r="13">
          <cell r="E13">
            <v>3000304170</v>
          </cell>
        </row>
        <row r="14">
          <cell r="E14">
            <v>3000304170</v>
          </cell>
        </row>
        <row r="15">
          <cell r="E15">
            <v>3000304170</v>
          </cell>
        </row>
        <row r="16">
          <cell r="E16">
            <v>3000304170</v>
          </cell>
        </row>
        <row r="17">
          <cell r="E17">
            <v>3000304170</v>
          </cell>
        </row>
        <row r="18">
          <cell r="E18">
            <v>3000304170</v>
          </cell>
        </row>
        <row r="19">
          <cell r="E19">
            <v>3000304170</v>
          </cell>
        </row>
        <row r="20">
          <cell r="E20">
            <v>3000304170</v>
          </cell>
        </row>
        <row r="21">
          <cell r="E21">
            <v>3000304170</v>
          </cell>
        </row>
        <row r="22">
          <cell r="E22">
            <v>3000304170</v>
          </cell>
        </row>
        <row r="23">
          <cell r="E23">
            <v>3000304170</v>
          </cell>
        </row>
        <row r="24">
          <cell r="E24">
            <v>3000304170</v>
          </cell>
        </row>
        <row r="25">
          <cell r="E25">
            <v>3000304170</v>
          </cell>
        </row>
        <row r="26">
          <cell r="E26">
            <v>3000304170</v>
          </cell>
        </row>
        <row r="27">
          <cell r="E27">
            <v>3000304170</v>
          </cell>
        </row>
        <row r="28">
          <cell r="E28">
            <v>3000304170</v>
          </cell>
        </row>
        <row r="29">
          <cell r="E29">
            <v>3000304170</v>
          </cell>
        </row>
        <row r="30">
          <cell r="E30">
            <v>3000304170</v>
          </cell>
        </row>
        <row r="31">
          <cell r="E31">
            <v>3000304170</v>
          </cell>
        </row>
        <row r="32">
          <cell r="E32">
            <v>3000304170</v>
          </cell>
        </row>
        <row r="33">
          <cell r="E33">
            <v>3000304170</v>
          </cell>
        </row>
        <row r="34">
          <cell r="E34">
            <v>3000304170</v>
          </cell>
        </row>
        <row r="35">
          <cell r="E35">
            <v>3000304170</v>
          </cell>
        </row>
        <row r="36">
          <cell r="E36">
            <v>3000304170</v>
          </cell>
        </row>
        <row r="37">
          <cell r="E37">
            <v>3000304170</v>
          </cell>
        </row>
        <row r="38">
          <cell r="E38">
            <v>3000304170</v>
          </cell>
        </row>
        <row r="39">
          <cell r="E39">
            <v>3000304170</v>
          </cell>
        </row>
        <row r="40">
          <cell r="E40">
            <v>3000304170</v>
          </cell>
        </row>
        <row r="41">
          <cell r="E41">
            <v>3000304170</v>
          </cell>
        </row>
        <row r="42">
          <cell r="E42">
            <v>3000304170</v>
          </cell>
        </row>
        <row r="43">
          <cell r="E43">
            <v>3000304170</v>
          </cell>
        </row>
        <row r="44">
          <cell r="E44">
            <v>3000304170</v>
          </cell>
        </row>
        <row r="45">
          <cell r="E45">
            <v>3000304170</v>
          </cell>
        </row>
        <row r="46">
          <cell r="E46">
            <v>3000304170</v>
          </cell>
        </row>
        <row r="47">
          <cell r="E47">
            <v>3000304170</v>
          </cell>
        </row>
        <row r="48">
          <cell r="E48">
            <v>3000304170</v>
          </cell>
        </row>
        <row r="49">
          <cell r="E49">
            <v>3000304170</v>
          </cell>
        </row>
        <row r="50">
          <cell r="E50">
            <v>3000304170</v>
          </cell>
        </row>
        <row r="51">
          <cell r="E51">
            <v>3000304170</v>
          </cell>
        </row>
        <row r="52">
          <cell r="E52">
            <v>3000304170</v>
          </cell>
        </row>
        <row r="53">
          <cell r="E53">
            <v>3000304170</v>
          </cell>
        </row>
        <row r="54">
          <cell r="E54">
            <v>3000304170</v>
          </cell>
        </row>
        <row r="55">
          <cell r="E55">
            <v>3000304170</v>
          </cell>
        </row>
        <row r="56">
          <cell r="E56">
            <v>3000304170</v>
          </cell>
        </row>
        <row r="57">
          <cell r="E57">
            <v>3000304170</v>
          </cell>
        </row>
        <row r="58">
          <cell r="E58">
            <v>3000304170</v>
          </cell>
        </row>
        <row r="59">
          <cell r="E59">
            <v>3000304170</v>
          </cell>
        </row>
        <row r="60">
          <cell r="E60">
            <v>3000304170</v>
          </cell>
        </row>
        <row r="61">
          <cell r="E61">
            <v>3000304170</v>
          </cell>
        </row>
        <row r="62">
          <cell r="E62">
            <v>3000304170</v>
          </cell>
        </row>
        <row r="63">
          <cell r="E63">
            <v>3000304170</v>
          </cell>
        </row>
        <row r="64">
          <cell r="E64">
            <v>3000304170</v>
          </cell>
        </row>
        <row r="65">
          <cell r="E65">
            <v>3000304170</v>
          </cell>
        </row>
        <row r="66">
          <cell r="E66">
            <v>3000304170</v>
          </cell>
        </row>
        <row r="67">
          <cell r="E67">
            <v>3000304170</v>
          </cell>
        </row>
        <row r="68">
          <cell r="E68">
            <v>3000304170</v>
          </cell>
        </row>
        <row r="69">
          <cell r="E69">
            <v>3000304170</v>
          </cell>
        </row>
        <row r="70">
          <cell r="E70">
            <v>3000303620</v>
          </cell>
        </row>
        <row r="71">
          <cell r="E71">
            <v>3000303620</v>
          </cell>
        </row>
        <row r="72">
          <cell r="E72">
            <v>3000303620</v>
          </cell>
        </row>
        <row r="73">
          <cell r="E73">
            <v>3000303620</v>
          </cell>
        </row>
        <row r="74">
          <cell r="E74">
            <v>3000303620</v>
          </cell>
        </row>
        <row r="75">
          <cell r="E75">
            <v>3000303620</v>
          </cell>
        </row>
        <row r="76">
          <cell r="E76">
            <v>3000303620</v>
          </cell>
        </row>
        <row r="77">
          <cell r="E77">
            <v>3000303620</v>
          </cell>
        </row>
        <row r="78">
          <cell r="E78">
            <v>3000303620</v>
          </cell>
        </row>
        <row r="79">
          <cell r="E79">
            <v>3000303620</v>
          </cell>
        </row>
        <row r="80">
          <cell r="E80">
            <v>3000303620</v>
          </cell>
        </row>
        <row r="81">
          <cell r="E81">
            <v>3000303620</v>
          </cell>
        </row>
        <row r="82">
          <cell r="E82">
            <v>3000303620</v>
          </cell>
        </row>
        <row r="83">
          <cell r="E83">
            <v>3000303620</v>
          </cell>
        </row>
        <row r="84">
          <cell r="E84">
            <v>3000303620</v>
          </cell>
        </row>
        <row r="85">
          <cell r="E85">
            <v>3000303620</v>
          </cell>
        </row>
        <row r="86">
          <cell r="E86">
            <v>3000303620</v>
          </cell>
        </row>
        <row r="87">
          <cell r="E87">
            <v>3000303620</v>
          </cell>
        </row>
        <row r="88">
          <cell r="E88">
            <v>3000303620</v>
          </cell>
        </row>
        <row r="89">
          <cell r="E89">
            <v>3000303620</v>
          </cell>
        </row>
        <row r="90">
          <cell r="E90">
            <v>3000303620</v>
          </cell>
        </row>
        <row r="91">
          <cell r="E91">
            <v>3000303620</v>
          </cell>
        </row>
        <row r="92">
          <cell r="E92">
            <v>3000303620</v>
          </cell>
        </row>
        <row r="93">
          <cell r="E93">
            <v>3000303620</v>
          </cell>
        </row>
        <row r="94">
          <cell r="E94">
            <v>3000303620</v>
          </cell>
        </row>
        <row r="95">
          <cell r="E95">
            <v>3000303620</v>
          </cell>
        </row>
        <row r="96">
          <cell r="E96">
            <v>3000303620</v>
          </cell>
        </row>
        <row r="97">
          <cell r="E97">
            <v>3000303620</v>
          </cell>
        </row>
        <row r="98">
          <cell r="E98">
            <v>3000303620</v>
          </cell>
        </row>
        <row r="99">
          <cell r="E99">
            <v>3000303620</v>
          </cell>
        </row>
        <row r="100">
          <cell r="E100">
            <v>3000303620</v>
          </cell>
        </row>
        <row r="101">
          <cell r="E101">
            <v>3000303620</v>
          </cell>
        </row>
        <row r="102">
          <cell r="E102">
            <v>3000303620</v>
          </cell>
        </row>
        <row r="103">
          <cell r="E103">
            <v>3000303620</v>
          </cell>
        </row>
        <row r="104">
          <cell r="E104">
            <v>3000303620</v>
          </cell>
        </row>
        <row r="105">
          <cell r="E105">
            <v>3000303620</v>
          </cell>
        </row>
        <row r="106">
          <cell r="E106">
            <v>3000303620</v>
          </cell>
        </row>
        <row r="107">
          <cell r="E107">
            <v>3000303620</v>
          </cell>
        </row>
        <row r="108">
          <cell r="E108">
            <v>3000303620</v>
          </cell>
        </row>
        <row r="109">
          <cell r="E109">
            <v>3000303620</v>
          </cell>
        </row>
        <row r="110">
          <cell r="E110">
            <v>3000303620</v>
          </cell>
        </row>
        <row r="111">
          <cell r="E111">
            <v>3000303620</v>
          </cell>
        </row>
        <row r="112">
          <cell r="E112">
            <v>3000303620</v>
          </cell>
        </row>
        <row r="113">
          <cell r="E113">
            <v>3000303620</v>
          </cell>
        </row>
        <row r="114">
          <cell r="E114">
            <v>3000303620</v>
          </cell>
        </row>
        <row r="115">
          <cell r="E115">
            <v>3000303620</v>
          </cell>
        </row>
        <row r="116">
          <cell r="E116">
            <v>3000303620</v>
          </cell>
        </row>
        <row r="117">
          <cell r="E117">
            <v>3000303620</v>
          </cell>
        </row>
        <row r="118">
          <cell r="E118">
            <v>3000303620</v>
          </cell>
        </row>
        <row r="119">
          <cell r="E119">
            <v>3000303620</v>
          </cell>
        </row>
        <row r="120">
          <cell r="E120">
            <v>3000303620</v>
          </cell>
        </row>
        <row r="121">
          <cell r="E121">
            <v>3000303620</v>
          </cell>
        </row>
        <row r="122">
          <cell r="E122">
            <v>3000303620</v>
          </cell>
        </row>
        <row r="123">
          <cell r="E123">
            <v>3000303620</v>
          </cell>
        </row>
        <row r="124">
          <cell r="E124">
            <v>3000303620</v>
          </cell>
        </row>
        <row r="125">
          <cell r="E125">
            <v>3000303620</v>
          </cell>
        </row>
        <row r="126">
          <cell r="E126">
            <v>3000303620</v>
          </cell>
        </row>
        <row r="127">
          <cell r="E127">
            <v>3000303620</v>
          </cell>
        </row>
        <row r="128">
          <cell r="E128">
            <v>3000303620</v>
          </cell>
        </row>
        <row r="129">
          <cell r="E129">
            <v>3000303620</v>
          </cell>
        </row>
        <row r="130">
          <cell r="E130">
            <v>3000303620</v>
          </cell>
        </row>
        <row r="131">
          <cell r="E131">
            <v>3000303620</v>
          </cell>
        </row>
        <row r="132">
          <cell r="E132">
            <v>3000303620</v>
          </cell>
        </row>
        <row r="133">
          <cell r="E133">
            <v>3000303620</v>
          </cell>
        </row>
        <row r="134">
          <cell r="E134">
            <v>3000303620</v>
          </cell>
        </row>
        <row r="135">
          <cell r="E135">
            <v>3000303620</v>
          </cell>
        </row>
        <row r="136">
          <cell r="E136">
            <v>3000303620</v>
          </cell>
        </row>
        <row r="137">
          <cell r="E137">
            <v>3000303620</v>
          </cell>
        </row>
        <row r="138">
          <cell r="E138">
            <v>3000303620</v>
          </cell>
        </row>
        <row r="139">
          <cell r="E139">
            <v>3000303620</v>
          </cell>
        </row>
        <row r="140">
          <cell r="E140">
            <v>3000303620</v>
          </cell>
        </row>
        <row r="141">
          <cell r="E141">
            <v>3000303620</v>
          </cell>
        </row>
        <row r="142">
          <cell r="E142">
            <v>3000303620</v>
          </cell>
        </row>
        <row r="143">
          <cell r="E143">
            <v>3000303620</v>
          </cell>
        </row>
        <row r="144">
          <cell r="E144">
            <v>3000303620</v>
          </cell>
        </row>
        <row r="145">
          <cell r="E145">
            <v>3000303620</v>
          </cell>
        </row>
        <row r="146">
          <cell r="E146">
            <v>3000303620</v>
          </cell>
        </row>
        <row r="147">
          <cell r="E147">
            <v>3000303620</v>
          </cell>
        </row>
        <row r="148">
          <cell r="E148">
            <v>3000303620</v>
          </cell>
        </row>
        <row r="149">
          <cell r="E149">
            <v>3000303620</v>
          </cell>
        </row>
        <row r="150">
          <cell r="E150">
            <v>3000303620</v>
          </cell>
        </row>
        <row r="151">
          <cell r="E151">
            <v>3000303620</v>
          </cell>
        </row>
        <row r="152">
          <cell r="E152">
            <v>3000303620</v>
          </cell>
        </row>
        <row r="153">
          <cell r="E153">
            <v>3000303620</v>
          </cell>
        </row>
        <row r="154">
          <cell r="E154">
            <v>3000303620</v>
          </cell>
        </row>
        <row r="155">
          <cell r="E155">
            <v>3000303620</v>
          </cell>
        </row>
        <row r="156">
          <cell r="E156">
            <v>3000303620</v>
          </cell>
        </row>
        <row r="157">
          <cell r="E157">
            <v>3000303620</v>
          </cell>
        </row>
        <row r="158">
          <cell r="E158">
            <v>3000303620</v>
          </cell>
        </row>
        <row r="159">
          <cell r="E159">
            <v>3000303620</v>
          </cell>
        </row>
        <row r="160">
          <cell r="E160">
            <v>3000303620</v>
          </cell>
        </row>
        <row r="161">
          <cell r="E161">
            <v>3000303620</v>
          </cell>
        </row>
        <row r="162">
          <cell r="E162">
            <v>3000303620</v>
          </cell>
        </row>
        <row r="163">
          <cell r="E163">
            <v>3000303620</v>
          </cell>
        </row>
        <row r="164">
          <cell r="E164">
            <v>3000303620</v>
          </cell>
        </row>
        <row r="165">
          <cell r="E165">
            <v>3000303620</v>
          </cell>
        </row>
        <row r="166">
          <cell r="E166">
            <v>3000303620</v>
          </cell>
        </row>
        <row r="167">
          <cell r="E167">
            <v>3000303620</v>
          </cell>
        </row>
        <row r="168">
          <cell r="E168">
            <v>3000303620</v>
          </cell>
        </row>
        <row r="169">
          <cell r="E169">
            <v>3000303620</v>
          </cell>
        </row>
        <row r="170">
          <cell r="E170">
            <v>3000303620</v>
          </cell>
        </row>
        <row r="171">
          <cell r="E171">
            <v>3000303620</v>
          </cell>
        </row>
        <row r="172">
          <cell r="E172">
            <v>3000303620</v>
          </cell>
        </row>
        <row r="173">
          <cell r="E173">
            <v>3000303620</v>
          </cell>
        </row>
        <row r="174">
          <cell r="E174">
            <v>3000303620</v>
          </cell>
        </row>
        <row r="175">
          <cell r="E175">
            <v>3000303620</v>
          </cell>
        </row>
        <row r="176">
          <cell r="E176">
            <v>3000303620</v>
          </cell>
        </row>
        <row r="177">
          <cell r="E177">
            <v>3000303620</v>
          </cell>
        </row>
        <row r="178">
          <cell r="E178">
            <v>3000303620</v>
          </cell>
        </row>
        <row r="179">
          <cell r="E179">
            <v>3000303620</v>
          </cell>
        </row>
        <row r="180">
          <cell r="E180">
            <v>3000303620</v>
          </cell>
        </row>
        <row r="181">
          <cell r="E181">
            <v>3000303620</v>
          </cell>
        </row>
        <row r="182">
          <cell r="E182">
            <v>3000303620</v>
          </cell>
        </row>
        <row r="183">
          <cell r="E183">
            <v>3000303620</v>
          </cell>
        </row>
        <row r="184">
          <cell r="E184">
            <v>3000303620</v>
          </cell>
        </row>
        <row r="185">
          <cell r="E185">
            <v>3000303620</v>
          </cell>
        </row>
        <row r="186">
          <cell r="E186">
            <v>3000303620</v>
          </cell>
        </row>
        <row r="187">
          <cell r="E187">
            <v>3000303620</v>
          </cell>
        </row>
        <row r="188">
          <cell r="E188">
            <v>3000303620</v>
          </cell>
        </row>
        <row r="189">
          <cell r="E189">
            <v>3000303620</v>
          </cell>
        </row>
        <row r="190">
          <cell r="E190">
            <v>3000303620</v>
          </cell>
        </row>
        <row r="191">
          <cell r="E191">
            <v>3000303620</v>
          </cell>
        </row>
        <row r="192">
          <cell r="E192">
            <v>3000303620</v>
          </cell>
        </row>
        <row r="193">
          <cell r="E193">
            <v>3000303620</v>
          </cell>
        </row>
        <row r="194">
          <cell r="E194">
            <v>3000303620</v>
          </cell>
        </row>
        <row r="195">
          <cell r="E195">
            <v>3000303620</v>
          </cell>
        </row>
        <row r="196">
          <cell r="E196">
            <v>3000303620</v>
          </cell>
        </row>
        <row r="197">
          <cell r="E197">
            <v>3000303620</v>
          </cell>
        </row>
        <row r="198">
          <cell r="E198">
            <v>3000303620</v>
          </cell>
        </row>
        <row r="199">
          <cell r="E199">
            <v>3000303620</v>
          </cell>
        </row>
        <row r="200">
          <cell r="E200">
            <v>3000303620</v>
          </cell>
        </row>
        <row r="201">
          <cell r="E201">
            <v>3000303620</v>
          </cell>
        </row>
        <row r="202">
          <cell r="E202">
            <v>3000303620</v>
          </cell>
        </row>
        <row r="203">
          <cell r="E203">
            <v>3000303620</v>
          </cell>
        </row>
        <row r="204">
          <cell r="E204">
            <v>3000303620</v>
          </cell>
        </row>
        <row r="205">
          <cell r="E205">
            <v>3000303620</v>
          </cell>
        </row>
        <row r="206">
          <cell r="E206">
            <v>3000303620</v>
          </cell>
        </row>
        <row r="207">
          <cell r="E207">
            <v>3000303620</v>
          </cell>
        </row>
        <row r="208">
          <cell r="E208">
            <v>3000303620</v>
          </cell>
        </row>
        <row r="209">
          <cell r="E209">
            <v>3000303620</v>
          </cell>
        </row>
        <row r="210">
          <cell r="E210">
            <v>3000303620</v>
          </cell>
        </row>
        <row r="211">
          <cell r="E211">
            <v>3000303620</v>
          </cell>
        </row>
        <row r="212">
          <cell r="E212">
            <v>3000303620</v>
          </cell>
        </row>
        <row r="213">
          <cell r="E213">
            <v>3000303620</v>
          </cell>
        </row>
        <row r="214">
          <cell r="E214">
            <v>3000300340</v>
          </cell>
        </row>
        <row r="215">
          <cell r="E215">
            <v>3000300340</v>
          </cell>
        </row>
        <row r="216">
          <cell r="E216">
            <v>3000300340</v>
          </cell>
        </row>
        <row r="217">
          <cell r="E217">
            <v>3000300340</v>
          </cell>
        </row>
        <row r="218">
          <cell r="E218">
            <v>3000301185</v>
          </cell>
        </row>
        <row r="219">
          <cell r="E219">
            <v>3000301185</v>
          </cell>
        </row>
        <row r="220">
          <cell r="E220">
            <v>3000301185</v>
          </cell>
        </row>
        <row r="221">
          <cell r="E221">
            <v>3000301185</v>
          </cell>
        </row>
        <row r="222">
          <cell r="E222">
            <v>3000301185</v>
          </cell>
        </row>
        <row r="223">
          <cell r="E223">
            <v>3000301185</v>
          </cell>
        </row>
        <row r="224">
          <cell r="E224">
            <v>3000301185</v>
          </cell>
        </row>
        <row r="225">
          <cell r="E225">
            <v>3000301185</v>
          </cell>
        </row>
        <row r="226">
          <cell r="E226">
            <v>3000301185</v>
          </cell>
        </row>
        <row r="227">
          <cell r="E227">
            <v>3000301185</v>
          </cell>
        </row>
        <row r="228">
          <cell r="E228">
            <v>3000301185</v>
          </cell>
        </row>
        <row r="229">
          <cell r="E229">
            <v>3000301185</v>
          </cell>
        </row>
        <row r="230">
          <cell r="E230">
            <v>3000301185</v>
          </cell>
        </row>
        <row r="231">
          <cell r="E231">
            <v>3000301185</v>
          </cell>
        </row>
        <row r="232">
          <cell r="E232">
            <v>3000301185</v>
          </cell>
        </row>
        <row r="233">
          <cell r="E233">
            <v>3000301185</v>
          </cell>
        </row>
        <row r="234">
          <cell r="E234">
            <v>3000301185</v>
          </cell>
        </row>
        <row r="235">
          <cell r="E235">
            <v>3000301185</v>
          </cell>
        </row>
        <row r="236">
          <cell r="E236">
            <v>3000301185</v>
          </cell>
        </row>
        <row r="237">
          <cell r="E237">
            <v>3000301185</v>
          </cell>
        </row>
        <row r="238">
          <cell r="E238">
            <v>3000301185</v>
          </cell>
        </row>
        <row r="239">
          <cell r="E239">
            <v>3000301185</v>
          </cell>
        </row>
        <row r="240">
          <cell r="E240">
            <v>3000301185</v>
          </cell>
        </row>
        <row r="241">
          <cell r="E241">
            <v>3000300071</v>
          </cell>
        </row>
        <row r="242">
          <cell r="E242">
            <v>3000300071</v>
          </cell>
        </row>
        <row r="243">
          <cell r="E243">
            <v>3000300071</v>
          </cell>
        </row>
        <row r="244">
          <cell r="E244">
            <v>3000300071</v>
          </cell>
        </row>
        <row r="245">
          <cell r="E245">
            <v>3000300071</v>
          </cell>
        </row>
        <row r="246">
          <cell r="E246">
            <v>3000300071</v>
          </cell>
        </row>
        <row r="247">
          <cell r="E247">
            <v>3000300071</v>
          </cell>
        </row>
        <row r="248">
          <cell r="E248">
            <v>3000300071</v>
          </cell>
        </row>
        <row r="249">
          <cell r="E249">
            <v>3000300071</v>
          </cell>
        </row>
        <row r="250">
          <cell r="E250">
            <v>3000300071</v>
          </cell>
        </row>
        <row r="251">
          <cell r="E251">
            <v>3000300071</v>
          </cell>
        </row>
        <row r="252">
          <cell r="E252">
            <v>3000300071</v>
          </cell>
        </row>
        <row r="253">
          <cell r="E253">
            <v>3000300071</v>
          </cell>
        </row>
        <row r="254">
          <cell r="E254">
            <v>3000300071</v>
          </cell>
        </row>
        <row r="255">
          <cell r="E255">
            <v>3000300071</v>
          </cell>
        </row>
        <row r="256">
          <cell r="E256">
            <v>3000300345</v>
          </cell>
        </row>
        <row r="257">
          <cell r="E257">
            <v>3000300349</v>
          </cell>
        </row>
        <row r="258">
          <cell r="E258">
            <v>3000300349</v>
          </cell>
        </row>
        <row r="259">
          <cell r="E259">
            <v>3000300731</v>
          </cell>
        </row>
        <row r="260">
          <cell r="E260">
            <v>3000300731</v>
          </cell>
        </row>
        <row r="261">
          <cell r="E261">
            <v>3000300731</v>
          </cell>
        </row>
        <row r="262">
          <cell r="E262">
            <v>3000300731</v>
          </cell>
        </row>
        <row r="263">
          <cell r="E263">
            <v>3000300731</v>
          </cell>
        </row>
        <row r="264">
          <cell r="E264">
            <v>3000300731</v>
          </cell>
        </row>
        <row r="265">
          <cell r="E265">
            <v>3000300731</v>
          </cell>
        </row>
        <row r="266">
          <cell r="E266">
            <v>3000300731</v>
          </cell>
        </row>
        <row r="267">
          <cell r="E267">
            <v>3000300731</v>
          </cell>
        </row>
        <row r="268">
          <cell r="E268">
            <v>3000300731</v>
          </cell>
        </row>
        <row r="269">
          <cell r="E269">
            <v>3000300731</v>
          </cell>
        </row>
        <row r="270">
          <cell r="E270">
            <v>3000300731</v>
          </cell>
        </row>
        <row r="271">
          <cell r="E271">
            <v>3000300731</v>
          </cell>
        </row>
        <row r="272">
          <cell r="E272">
            <v>3000300731</v>
          </cell>
        </row>
        <row r="273">
          <cell r="E273">
            <v>3000300731</v>
          </cell>
        </row>
        <row r="274">
          <cell r="E274">
            <v>3000300735</v>
          </cell>
        </row>
        <row r="275">
          <cell r="E275">
            <v>3000300735</v>
          </cell>
        </row>
        <row r="276">
          <cell r="E276">
            <v>3000300735</v>
          </cell>
        </row>
        <row r="277">
          <cell r="E277">
            <v>3000300735</v>
          </cell>
        </row>
        <row r="278">
          <cell r="E278">
            <v>3000302250</v>
          </cell>
        </row>
        <row r="279">
          <cell r="E279">
            <v>3000302250</v>
          </cell>
        </row>
        <row r="280">
          <cell r="E280">
            <v>3000302250</v>
          </cell>
        </row>
        <row r="281">
          <cell r="E281">
            <v>3000302250</v>
          </cell>
        </row>
        <row r="282">
          <cell r="E282">
            <v>3000302250</v>
          </cell>
        </row>
        <row r="283">
          <cell r="E283">
            <v>3000302250</v>
          </cell>
        </row>
        <row r="284">
          <cell r="E284">
            <v>3000302250</v>
          </cell>
        </row>
        <row r="285">
          <cell r="E285">
            <v>3000302250</v>
          </cell>
        </row>
        <row r="286">
          <cell r="E286">
            <v>3000302250</v>
          </cell>
        </row>
        <row r="287">
          <cell r="E287">
            <v>3000302250</v>
          </cell>
        </row>
        <row r="288">
          <cell r="E288">
            <v>3000302250</v>
          </cell>
        </row>
        <row r="289">
          <cell r="E289">
            <v>3000302250</v>
          </cell>
        </row>
        <row r="290">
          <cell r="E290">
            <v>3000302250</v>
          </cell>
        </row>
        <row r="291">
          <cell r="E291">
            <v>3000302250</v>
          </cell>
        </row>
        <row r="292">
          <cell r="E292">
            <v>3000302250</v>
          </cell>
        </row>
        <row r="293">
          <cell r="E293">
            <v>3000302250</v>
          </cell>
        </row>
        <row r="294">
          <cell r="E294">
            <v>3000302250</v>
          </cell>
        </row>
        <row r="295">
          <cell r="E295">
            <v>3000302250</v>
          </cell>
        </row>
        <row r="296">
          <cell r="E296">
            <v>3000302250</v>
          </cell>
        </row>
        <row r="297">
          <cell r="E297">
            <v>3000302250</v>
          </cell>
        </row>
        <row r="298">
          <cell r="E298">
            <v>3000302250</v>
          </cell>
        </row>
        <row r="299">
          <cell r="E299">
            <v>3000302250</v>
          </cell>
        </row>
        <row r="300">
          <cell r="E300">
            <v>3000302250</v>
          </cell>
        </row>
        <row r="301">
          <cell r="E301">
            <v>3000302250</v>
          </cell>
        </row>
        <row r="302">
          <cell r="E302">
            <v>3000302250</v>
          </cell>
        </row>
        <row r="303">
          <cell r="E303">
            <v>3000302250</v>
          </cell>
        </row>
        <row r="304">
          <cell r="E304">
            <v>3000302250</v>
          </cell>
        </row>
        <row r="305">
          <cell r="E305">
            <v>3000302250</v>
          </cell>
        </row>
        <row r="306">
          <cell r="E306">
            <v>3000302250</v>
          </cell>
        </row>
        <row r="307">
          <cell r="E307">
            <v>3000302250</v>
          </cell>
        </row>
        <row r="308">
          <cell r="E308">
            <v>3000302250</v>
          </cell>
        </row>
        <row r="309">
          <cell r="E309">
            <v>3000302250</v>
          </cell>
        </row>
        <row r="310">
          <cell r="E310">
            <v>3000302250</v>
          </cell>
        </row>
        <row r="311">
          <cell r="E311">
            <v>3000302250</v>
          </cell>
        </row>
        <row r="312">
          <cell r="E312">
            <v>3000302250</v>
          </cell>
        </row>
        <row r="313">
          <cell r="E313">
            <v>3000302250</v>
          </cell>
        </row>
        <row r="314">
          <cell r="E314">
            <v>3000302250</v>
          </cell>
        </row>
        <row r="315">
          <cell r="E315">
            <v>3000302250</v>
          </cell>
        </row>
        <row r="316">
          <cell r="E316">
            <v>3000302250</v>
          </cell>
        </row>
        <row r="317">
          <cell r="E317">
            <v>3000302250</v>
          </cell>
        </row>
        <row r="318">
          <cell r="E318">
            <v>3000302250</v>
          </cell>
        </row>
        <row r="319">
          <cell r="E319">
            <v>3000302250</v>
          </cell>
        </row>
        <row r="320">
          <cell r="E320">
            <v>3000302250</v>
          </cell>
        </row>
        <row r="321">
          <cell r="E321">
            <v>3000302250</v>
          </cell>
        </row>
        <row r="322">
          <cell r="E322">
            <v>3000302250</v>
          </cell>
        </row>
        <row r="323">
          <cell r="E323">
            <v>3000302250</v>
          </cell>
        </row>
        <row r="324">
          <cell r="E324">
            <v>3000302250</v>
          </cell>
        </row>
        <row r="325">
          <cell r="E325">
            <v>3000302250</v>
          </cell>
        </row>
        <row r="326">
          <cell r="E326">
            <v>3000302250</v>
          </cell>
        </row>
        <row r="327">
          <cell r="E327">
            <v>3000302250</v>
          </cell>
        </row>
        <row r="328">
          <cell r="E328">
            <v>3000302250</v>
          </cell>
        </row>
        <row r="329">
          <cell r="E329">
            <v>3000302250</v>
          </cell>
        </row>
        <row r="330">
          <cell r="E330">
            <v>3000302250</v>
          </cell>
        </row>
        <row r="331">
          <cell r="E331">
            <v>3000302250</v>
          </cell>
        </row>
        <row r="332">
          <cell r="E332">
            <v>3000302250</v>
          </cell>
        </row>
        <row r="333">
          <cell r="E333">
            <v>3000302250</v>
          </cell>
        </row>
        <row r="334">
          <cell r="E334">
            <v>3000302250</v>
          </cell>
        </row>
        <row r="335">
          <cell r="E335">
            <v>3000302250</v>
          </cell>
        </row>
        <row r="336">
          <cell r="E336">
            <v>3000302291</v>
          </cell>
        </row>
        <row r="337">
          <cell r="E337">
            <v>3000302291</v>
          </cell>
        </row>
        <row r="338">
          <cell r="E338">
            <v>3000302291</v>
          </cell>
        </row>
        <row r="339">
          <cell r="E339">
            <v>3000302291</v>
          </cell>
        </row>
        <row r="340">
          <cell r="E340">
            <v>3000302291</v>
          </cell>
        </row>
        <row r="341">
          <cell r="E341">
            <v>3000302291</v>
          </cell>
        </row>
        <row r="342">
          <cell r="E342">
            <v>3000302291</v>
          </cell>
        </row>
        <row r="343">
          <cell r="E343">
            <v>3000302291</v>
          </cell>
        </row>
        <row r="344">
          <cell r="E344">
            <v>3000302291</v>
          </cell>
        </row>
        <row r="345">
          <cell r="E345">
            <v>3000300069</v>
          </cell>
        </row>
        <row r="346">
          <cell r="E346">
            <v>3000300069</v>
          </cell>
        </row>
        <row r="347">
          <cell r="E347">
            <v>3000300069</v>
          </cell>
        </row>
        <row r="348">
          <cell r="E348">
            <v>3000300069</v>
          </cell>
        </row>
        <row r="349">
          <cell r="E349">
            <v>3000300069</v>
          </cell>
        </row>
        <row r="350">
          <cell r="E350">
            <v>3000300069</v>
          </cell>
        </row>
        <row r="351">
          <cell r="E351">
            <v>3000300069</v>
          </cell>
        </row>
        <row r="352">
          <cell r="E352">
            <v>3000300069</v>
          </cell>
        </row>
        <row r="353">
          <cell r="E353">
            <v>3000300069</v>
          </cell>
        </row>
        <row r="354">
          <cell r="E354">
            <v>3000300069</v>
          </cell>
        </row>
        <row r="355">
          <cell r="E355">
            <v>3000300069</v>
          </cell>
        </row>
        <row r="356">
          <cell r="E356">
            <v>3000300073</v>
          </cell>
        </row>
        <row r="357">
          <cell r="E357">
            <v>3000300073</v>
          </cell>
        </row>
        <row r="358">
          <cell r="E358">
            <v>3000300073</v>
          </cell>
        </row>
        <row r="359">
          <cell r="E359">
            <v>3000300073</v>
          </cell>
        </row>
        <row r="360">
          <cell r="E360">
            <v>3000300073</v>
          </cell>
        </row>
        <row r="361">
          <cell r="E361">
            <v>3000300341</v>
          </cell>
        </row>
        <row r="362">
          <cell r="E362">
            <v>3000300849</v>
          </cell>
        </row>
        <row r="363">
          <cell r="E363">
            <v>3000300849</v>
          </cell>
        </row>
        <row r="364">
          <cell r="E364">
            <v>3000300849</v>
          </cell>
        </row>
        <row r="365">
          <cell r="E365">
            <v>3000300849</v>
          </cell>
        </row>
        <row r="366">
          <cell r="E366">
            <v>3000300849</v>
          </cell>
        </row>
        <row r="367">
          <cell r="E367">
            <v>3000300849</v>
          </cell>
        </row>
        <row r="368">
          <cell r="E368">
            <v>3000300849</v>
          </cell>
        </row>
        <row r="369">
          <cell r="E369">
            <v>3000300849</v>
          </cell>
        </row>
        <row r="370">
          <cell r="E370">
            <v>3000300849</v>
          </cell>
        </row>
        <row r="371">
          <cell r="E371">
            <v>3000300849</v>
          </cell>
        </row>
        <row r="372">
          <cell r="E372">
            <v>3000300849</v>
          </cell>
        </row>
        <row r="373">
          <cell r="E373">
            <v>3000300849</v>
          </cell>
        </row>
        <row r="374">
          <cell r="E374">
            <v>3000300849</v>
          </cell>
        </row>
        <row r="375">
          <cell r="E375">
            <v>3000300849</v>
          </cell>
        </row>
        <row r="376">
          <cell r="E376">
            <v>3000300849</v>
          </cell>
        </row>
        <row r="377">
          <cell r="E377">
            <v>3000300072</v>
          </cell>
        </row>
        <row r="378">
          <cell r="E378">
            <v>3000300072</v>
          </cell>
        </row>
        <row r="379">
          <cell r="E379">
            <v>3000300072</v>
          </cell>
        </row>
        <row r="380">
          <cell r="E380">
            <v>3000300072</v>
          </cell>
        </row>
        <row r="381">
          <cell r="E381">
            <v>3000300072</v>
          </cell>
        </row>
        <row r="382">
          <cell r="E382">
            <v>3000300072</v>
          </cell>
        </row>
        <row r="383">
          <cell r="E383">
            <v>3000300072</v>
          </cell>
        </row>
        <row r="384">
          <cell r="E384">
            <v>3000300342</v>
          </cell>
        </row>
        <row r="385">
          <cell r="E385">
            <v>3000300342</v>
          </cell>
        </row>
        <row r="386">
          <cell r="E386">
            <v>3000300343</v>
          </cell>
        </row>
        <row r="387">
          <cell r="E387">
            <v>3000300343</v>
          </cell>
        </row>
        <row r="388">
          <cell r="E388">
            <v>3000300343</v>
          </cell>
        </row>
        <row r="389">
          <cell r="E389">
            <v>3000300343</v>
          </cell>
        </row>
        <row r="390">
          <cell r="E390">
            <v>3000300343</v>
          </cell>
        </row>
        <row r="391">
          <cell r="E391">
            <v>3000300343</v>
          </cell>
        </row>
        <row r="392">
          <cell r="E392">
            <v>3000300343</v>
          </cell>
        </row>
        <row r="393">
          <cell r="E393">
            <v>3000300343</v>
          </cell>
        </row>
        <row r="394">
          <cell r="E394">
            <v>3000300343</v>
          </cell>
        </row>
        <row r="395">
          <cell r="E395">
            <v>3000300343</v>
          </cell>
        </row>
        <row r="396">
          <cell r="E396">
            <v>3000300343</v>
          </cell>
        </row>
        <row r="397">
          <cell r="E397">
            <v>3000300841</v>
          </cell>
        </row>
        <row r="398">
          <cell r="E398">
            <v>3000300841</v>
          </cell>
        </row>
        <row r="399">
          <cell r="E399">
            <v>3000300841</v>
          </cell>
        </row>
        <row r="400">
          <cell r="E400">
            <v>3000300841</v>
          </cell>
        </row>
        <row r="401">
          <cell r="E401">
            <v>3000300841</v>
          </cell>
        </row>
        <row r="402">
          <cell r="E402">
            <v>3000300841</v>
          </cell>
        </row>
        <row r="403">
          <cell r="E403">
            <v>3000300841</v>
          </cell>
        </row>
        <row r="404">
          <cell r="E404">
            <v>3000300841</v>
          </cell>
        </row>
        <row r="405">
          <cell r="E405">
            <v>3000300841</v>
          </cell>
        </row>
        <row r="406">
          <cell r="E406">
            <v>3000300841</v>
          </cell>
        </row>
        <row r="407">
          <cell r="E407">
            <v>3000300841</v>
          </cell>
        </row>
        <row r="408">
          <cell r="E408">
            <v>3000300841</v>
          </cell>
        </row>
        <row r="409">
          <cell r="E409">
            <v>3000300841</v>
          </cell>
        </row>
        <row r="410">
          <cell r="E410">
            <v>3000300841</v>
          </cell>
        </row>
        <row r="411">
          <cell r="E411">
            <v>3000300841</v>
          </cell>
        </row>
        <row r="412">
          <cell r="E412">
            <v>3000300841</v>
          </cell>
        </row>
        <row r="413">
          <cell r="E413">
            <v>3000301184</v>
          </cell>
        </row>
        <row r="414">
          <cell r="E414">
            <v>3000301184</v>
          </cell>
        </row>
        <row r="415">
          <cell r="E415">
            <v>3000301184</v>
          </cell>
        </row>
        <row r="416">
          <cell r="E416">
            <v>3000301184</v>
          </cell>
        </row>
        <row r="417">
          <cell r="E417">
            <v>3000301184</v>
          </cell>
        </row>
        <row r="418">
          <cell r="E418">
            <v>3000301184</v>
          </cell>
        </row>
        <row r="419">
          <cell r="E419">
            <v>3000301184</v>
          </cell>
        </row>
        <row r="420">
          <cell r="E420">
            <v>3000301184</v>
          </cell>
        </row>
        <row r="421">
          <cell r="E421">
            <v>3000301184</v>
          </cell>
        </row>
        <row r="422">
          <cell r="E422">
            <v>3000301184</v>
          </cell>
        </row>
        <row r="423">
          <cell r="E423">
            <v>3000301184</v>
          </cell>
        </row>
        <row r="424">
          <cell r="E424">
            <v>3000301184</v>
          </cell>
        </row>
        <row r="425">
          <cell r="E425">
            <v>3000301184</v>
          </cell>
        </row>
        <row r="426">
          <cell r="E426">
            <v>3000301184</v>
          </cell>
        </row>
        <row r="427">
          <cell r="E427">
            <v>3000301184</v>
          </cell>
        </row>
        <row r="428">
          <cell r="E428">
            <v>3000301184</v>
          </cell>
        </row>
        <row r="429">
          <cell r="E429">
            <v>3000301184</v>
          </cell>
        </row>
        <row r="430">
          <cell r="E430">
            <v>3000301184</v>
          </cell>
        </row>
        <row r="431">
          <cell r="E431">
            <v>3000302008</v>
          </cell>
        </row>
        <row r="432">
          <cell r="E432">
            <v>3000302008</v>
          </cell>
        </row>
        <row r="433">
          <cell r="E433">
            <v>3000302008</v>
          </cell>
        </row>
        <row r="434">
          <cell r="E434">
            <v>3000302008</v>
          </cell>
        </row>
        <row r="435">
          <cell r="E435">
            <v>3000302008</v>
          </cell>
        </row>
        <row r="436">
          <cell r="E436">
            <v>3000302008</v>
          </cell>
        </row>
        <row r="437">
          <cell r="E437">
            <v>3000302008</v>
          </cell>
        </row>
        <row r="438">
          <cell r="E438">
            <v>3000302008</v>
          </cell>
        </row>
        <row r="439">
          <cell r="E439">
            <v>3000302008</v>
          </cell>
        </row>
        <row r="440">
          <cell r="E440">
            <v>3000302008</v>
          </cell>
        </row>
        <row r="441">
          <cell r="E441">
            <v>3000302008</v>
          </cell>
        </row>
        <row r="442">
          <cell r="E442">
            <v>3000302008</v>
          </cell>
        </row>
        <row r="443">
          <cell r="E443">
            <v>3000302008</v>
          </cell>
        </row>
        <row r="444">
          <cell r="E444">
            <v>3000302008</v>
          </cell>
        </row>
        <row r="445">
          <cell r="E445">
            <v>3000302008</v>
          </cell>
        </row>
        <row r="446">
          <cell r="E446">
            <v>3000302008</v>
          </cell>
        </row>
        <row r="447">
          <cell r="E447">
            <v>3000300851</v>
          </cell>
        </row>
        <row r="448">
          <cell r="E448">
            <v>3000300851</v>
          </cell>
        </row>
        <row r="449">
          <cell r="E449">
            <v>3000300851</v>
          </cell>
        </row>
        <row r="450">
          <cell r="E450">
            <v>3000300851</v>
          </cell>
        </row>
        <row r="451">
          <cell r="E451">
            <v>3000300851</v>
          </cell>
        </row>
        <row r="452">
          <cell r="E452">
            <v>3000302221</v>
          </cell>
        </row>
        <row r="453">
          <cell r="E453">
            <v>3000302221</v>
          </cell>
        </row>
        <row r="454">
          <cell r="E454">
            <v>3000302221</v>
          </cell>
        </row>
        <row r="455">
          <cell r="E455">
            <v>3000302221</v>
          </cell>
        </row>
        <row r="456">
          <cell r="E456">
            <v>3000302221</v>
          </cell>
        </row>
        <row r="457">
          <cell r="E457">
            <v>3000300076</v>
          </cell>
        </row>
        <row r="458">
          <cell r="E458">
            <v>3000300076</v>
          </cell>
        </row>
        <row r="459">
          <cell r="E459">
            <v>3000300076</v>
          </cell>
        </row>
        <row r="460">
          <cell r="E460">
            <v>3000300076</v>
          </cell>
        </row>
        <row r="461">
          <cell r="E461">
            <v>3000300076</v>
          </cell>
        </row>
        <row r="462">
          <cell r="E462">
            <v>3000300076</v>
          </cell>
        </row>
        <row r="463">
          <cell r="E463">
            <v>3000300076</v>
          </cell>
        </row>
        <row r="464">
          <cell r="E464">
            <v>3000300076</v>
          </cell>
        </row>
        <row r="465">
          <cell r="E465">
            <v>3000300076</v>
          </cell>
        </row>
        <row r="466">
          <cell r="E466">
            <v>3000300076</v>
          </cell>
        </row>
        <row r="467">
          <cell r="E467">
            <v>3000300076</v>
          </cell>
        </row>
        <row r="468">
          <cell r="E468">
            <v>3000300846</v>
          </cell>
        </row>
        <row r="469">
          <cell r="E469">
            <v>3000300846</v>
          </cell>
        </row>
        <row r="470">
          <cell r="E470">
            <v>3000300846</v>
          </cell>
        </row>
        <row r="471">
          <cell r="E471">
            <v>3000300846</v>
          </cell>
        </row>
        <row r="472">
          <cell r="E472">
            <v>3000300846</v>
          </cell>
        </row>
        <row r="473">
          <cell r="E473">
            <v>3000300846</v>
          </cell>
        </row>
        <row r="474">
          <cell r="E474">
            <v>3000300846</v>
          </cell>
        </row>
        <row r="475">
          <cell r="E475">
            <v>3000300846</v>
          </cell>
        </row>
        <row r="476">
          <cell r="E476">
            <v>3000300846</v>
          </cell>
        </row>
        <row r="477">
          <cell r="E477">
            <v>3000300846</v>
          </cell>
        </row>
        <row r="478">
          <cell r="E478">
            <v>3000300846</v>
          </cell>
        </row>
        <row r="479">
          <cell r="E479">
            <v>3000301176</v>
          </cell>
        </row>
        <row r="480">
          <cell r="E480">
            <v>3000301176</v>
          </cell>
        </row>
        <row r="481">
          <cell r="E481">
            <v>3000301176</v>
          </cell>
        </row>
        <row r="482">
          <cell r="E482">
            <v>3000301176</v>
          </cell>
        </row>
        <row r="483">
          <cell r="E483">
            <v>3000301176</v>
          </cell>
        </row>
        <row r="484">
          <cell r="E484">
            <v>3000301176</v>
          </cell>
        </row>
        <row r="485">
          <cell r="E485">
            <v>3000301176</v>
          </cell>
        </row>
        <row r="486">
          <cell r="E486">
            <v>3000301176</v>
          </cell>
        </row>
        <row r="487">
          <cell r="E487">
            <v>3000301176</v>
          </cell>
        </row>
        <row r="488">
          <cell r="E488">
            <v>3000301189</v>
          </cell>
        </row>
        <row r="489">
          <cell r="E489">
            <v>3000301189</v>
          </cell>
        </row>
        <row r="490">
          <cell r="E490">
            <v>3000301189</v>
          </cell>
        </row>
        <row r="491">
          <cell r="E491">
            <v>3000301189</v>
          </cell>
        </row>
        <row r="492">
          <cell r="E492">
            <v>3000301189</v>
          </cell>
        </row>
        <row r="493">
          <cell r="E493">
            <v>3000301189</v>
          </cell>
        </row>
        <row r="494">
          <cell r="E494">
            <v>3000301189</v>
          </cell>
        </row>
        <row r="495">
          <cell r="E495">
            <v>3000301189</v>
          </cell>
        </row>
        <row r="496">
          <cell r="E496">
            <v>3000301189</v>
          </cell>
        </row>
        <row r="497">
          <cell r="E497">
            <v>3000301189</v>
          </cell>
        </row>
        <row r="498">
          <cell r="E498">
            <v>3000301189</v>
          </cell>
        </row>
        <row r="499">
          <cell r="E499">
            <v>3000301189</v>
          </cell>
        </row>
        <row r="500">
          <cell r="E500">
            <v>3000301189</v>
          </cell>
        </row>
        <row r="501">
          <cell r="E501">
            <v>3000301189</v>
          </cell>
        </row>
        <row r="502">
          <cell r="E502">
            <v>3000301189</v>
          </cell>
        </row>
        <row r="503">
          <cell r="E503">
            <v>3000301189</v>
          </cell>
        </row>
        <row r="504">
          <cell r="E504">
            <v>3000301189</v>
          </cell>
        </row>
        <row r="505">
          <cell r="E505">
            <v>3000301189</v>
          </cell>
        </row>
        <row r="506">
          <cell r="E506">
            <v>3000301189</v>
          </cell>
        </row>
        <row r="507">
          <cell r="E507">
            <v>3000301189</v>
          </cell>
        </row>
        <row r="508">
          <cell r="E508">
            <v>3000301189</v>
          </cell>
        </row>
        <row r="509">
          <cell r="E509">
            <v>3000301189</v>
          </cell>
        </row>
        <row r="510">
          <cell r="E510">
            <v>3000301189</v>
          </cell>
        </row>
        <row r="511">
          <cell r="E511">
            <v>3000301189</v>
          </cell>
        </row>
        <row r="512">
          <cell r="E512">
            <v>3000301189</v>
          </cell>
        </row>
        <row r="513">
          <cell r="E513">
            <v>3000301189</v>
          </cell>
        </row>
        <row r="514">
          <cell r="E514">
            <v>3000301189</v>
          </cell>
        </row>
        <row r="515">
          <cell r="E515">
            <v>3000301189</v>
          </cell>
        </row>
        <row r="516">
          <cell r="E516">
            <v>3000301189</v>
          </cell>
        </row>
        <row r="517">
          <cell r="E517">
            <v>3000301189</v>
          </cell>
        </row>
        <row r="518">
          <cell r="E518">
            <v>3000301189</v>
          </cell>
        </row>
        <row r="519">
          <cell r="E519">
            <v>3000301189</v>
          </cell>
        </row>
        <row r="520">
          <cell r="E520">
            <v>3000301189</v>
          </cell>
        </row>
        <row r="521">
          <cell r="E521">
            <v>3000302131</v>
          </cell>
        </row>
        <row r="522">
          <cell r="E522">
            <v>3000302132</v>
          </cell>
        </row>
        <row r="523">
          <cell r="E523">
            <v>3000302132</v>
          </cell>
        </row>
        <row r="524">
          <cell r="E524">
            <v>3000300847</v>
          </cell>
        </row>
        <row r="525">
          <cell r="E525">
            <v>3000300847</v>
          </cell>
        </row>
        <row r="526">
          <cell r="E526">
            <v>3000300847</v>
          </cell>
        </row>
        <row r="527">
          <cell r="E527">
            <v>3000300847</v>
          </cell>
        </row>
        <row r="528">
          <cell r="E528">
            <v>3000300847</v>
          </cell>
        </row>
        <row r="529">
          <cell r="E529">
            <v>3000300847</v>
          </cell>
        </row>
        <row r="530">
          <cell r="E530">
            <v>3000300847</v>
          </cell>
        </row>
        <row r="531">
          <cell r="E531">
            <v>3000300847</v>
          </cell>
        </row>
        <row r="532">
          <cell r="E532">
            <v>3000300847</v>
          </cell>
        </row>
        <row r="533">
          <cell r="E533">
            <v>3000300858</v>
          </cell>
        </row>
        <row r="534">
          <cell r="E534">
            <v>3000300858</v>
          </cell>
        </row>
        <row r="535">
          <cell r="E535">
            <v>3000300858</v>
          </cell>
        </row>
        <row r="536">
          <cell r="E536">
            <v>3000302130</v>
          </cell>
        </row>
        <row r="537">
          <cell r="E537">
            <v>3000302130</v>
          </cell>
        </row>
        <row r="538">
          <cell r="E538">
            <v>3000302130</v>
          </cell>
        </row>
        <row r="539">
          <cell r="E539">
            <v>3000302130</v>
          </cell>
        </row>
        <row r="540">
          <cell r="E540">
            <v>3000302130</v>
          </cell>
        </row>
        <row r="541">
          <cell r="E541">
            <v>3000302130</v>
          </cell>
        </row>
        <row r="542">
          <cell r="E542">
            <v>3000302130</v>
          </cell>
        </row>
        <row r="543">
          <cell r="E543">
            <v>3000302130</v>
          </cell>
        </row>
        <row r="544">
          <cell r="E544">
            <v>3000302130</v>
          </cell>
        </row>
        <row r="545">
          <cell r="E545">
            <v>3000302130</v>
          </cell>
        </row>
        <row r="546">
          <cell r="E546">
            <v>3000302130</v>
          </cell>
        </row>
        <row r="547">
          <cell r="E547">
            <v>3000300070</v>
          </cell>
        </row>
        <row r="548">
          <cell r="E548">
            <v>3000300070</v>
          </cell>
        </row>
        <row r="549">
          <cell r="E549">
            <v>3000300070</v>
          </cell>
        </row>
        <row r="550">
          <cell r="E550">
            <v>3000300070</v>
          </cell>
        </row>
        <row r="551">
          <cell r="E551">
            <v>3000300070</v>
          </cell>
        </row>
        <row r="552">
          <cell r="E552">
            <v>3000300070</v>
          </cell>
        </row>
        <row r="553">
          <cell r="E553">
            <v>3000300070</v>
          </cell>
        </row>
        <row r="554">
          <cell r="E554">
            <v>3000300070</v>
          </cell>
        </row>
        <row r="555">
          <cell r="E555">
            <v>3000300070</v>
          </cell>
        </row>
        <row r="556">
          <cell r="E556">
            <v>3000300070</v>
          </cell>
        </row>
        <row r="557">
          <cell r="E557">
            <v>3000300070</v>
          </cell>
        </row>
        <row r="558">
          <cell r="E558">
            <v>3000300070</v>
          </cell>
        </row>
        <row r="559">
          <cell r="E559">
            <v>3000300070</v>
          </cell>
        </row>
        <row r="560">
          <cell r="E560">
            <v>3000300070</v>
          </cell>
        </row>
        <row r="561">
          <cell r="E561">
            <v>3000300070</v>
          </cell>
        </row>
        <row r="562">
          <cell r="E562">
            <v>3000300070</v>
          </cell>
        </row>
        <row r="563">
          <cell r="E563">
            <v>3000300070</v>
          </cell>
        </row>
        <row r="564">
          <cell r="E564">
            <v>3000300070</v>
          </cell>
        </row>
        <row r="565">
          <cell r="E565">
            <v>3000300070</v>
          </cell>
        </row>
        <row r="566">
          <cell r="E566">
            <v>3000300070</v>
          </cell>
        </row>
        <row r="567">
          <cell r="E567">
            <v>3000300070</v>
          </cell>
        </row>
        <row r="568">
          <cell r="E568">
            <v>3000300070</v>
          </cell>
        </row>
        <row r="569">
          <cell r="E569">
            <v>3000300070</v>
          </cell>
        </row>
        <row r="570">
          <cell r="E570">
            <v>3000300070</v>
          </cell>
        </row>
        <row r="571">
          <cell r="E571">
            <v>3000300074</v>
          </cell>
        </row>
        <row r="572">
          <cell r="E572">
            <v>3000300074</v>
          </cell>
        </row>
        <row r="573">
          <cell r="E573">
            <v>3000300074</v>
          </cell>
        </row>
        <row r="574">
          <cell r="E574">
            <v>3000300074</v>
          </cell>
        </row>
        <row r="575">
          <cell r="E575">
            <v>3000300074</v>
          </cell>
        </row>
        <row r="576">
          <cell r="E576">
            <v>3000300074</v>
          </cell>
        </row>
        <row r="577">
          <cell r="E577">
            <v>3000300074</v>
          </cell>
        </row>
        <row r="578">
          <cell r="E578">
            <v>3000300074</v>
          </cell>
        </row>
        <row r="579">
          <cell r="E579">
            <v>3000300074</v>
          </cell>
        </row>
        <row r="580">
          <cell r="E580">
            <v>3000300617</v>
          </cell>
        </row>
        <row r="581">
          <cell r="E581">
            <v>3000300617</v>
          </cell>
        </row>
        <row r="582">
          <cell r="E582">
            <v>3000300617</v>
          </cell>
        </row>
        <row r="583">
          <cell r="E583">
            <v>3000300617</v>
          </cell>
        </row>
        <row r="584">
          <cell r="E584">
            <v>3000300617</v>
          </cell>
        </row>
        <row r="585">
          <cell r="E585">
            <v>3000300617</v>
          </cell>
        </row>
        <row r="586">
          <cell r="E586">
            <v>3000300617</v>
          </cell>
        </row>
        <row r="587">
          <cell r="E587">
            <v>3000301066</v>
          </cell>
        </row>
        <row r="588">
          <cell r="E588">
            <v>3000301066</v>
          </cell>
        </row>
        <row r="589">
          <cell r="E589">
            <v>3000301066</v>
          </cell>
        </row>
        <row r="590">
          <cell r="E590">
            <v>3000301066</v>
          </cell>
        </row>
        <row r="591">
          <cell r="E591">
            <v>3000301066</v>
          </cell>
        </row>
        <row r="592">
          <cell r="E592">
            <v>3000301066</v>
          </cell>
        </row>
        <row r="593">
          <cell r="E593">
            <v>3000301066</v>
          </cell>
        </row>
        <row r="594">
          <cell r="E594">
            <v>3000301218</v>
          </cell>
        </row>
        <row r="595">
          <cell r="E595">
            <v>3000301218</v>
          </cell>
        </row>
        <row r="596">
          <cell r="E596">
            <v>3000301218</v>
          </cell>
        </row>
        <row r="597">
          <cell r="E597">
            <v>3000301218</v>
          </cell>
        </row>
        <row r="598">
          <cell r="E598">
            <v>3000301218</v>
          </cell>
        </row>
        <row r="599">
          <cell r="E599">
            <v>3000301218</v>
          </cell>
        </row>
        <row r="600">
          <cell r="E600">
            <v>3000301218</v>
          </cell>
        </row>
        <row r="601">
          <cell r="E601">
            <v>3000301218</v>
          </cell>
        </row>
        <row r="602">
          <cell r="E602">
            <v>3000301218</v>
          </cell>
        </row>
        <row r="603">
          <cell r="E603">
            <v>3000301218</v>
          </cell>
        </row>
        <row r="604">
          <cell r="E604">
            <v>3000301218</v>
          </cell>
        </row>
        <row r="605">
          <cell r="E605">
            <v>3000302136</v>
          </cell>
        </row>
        <row r="606">
          <cell r="E606">
            <v>3000302139</v>
          </cell>
        </row>
        <row r="607">
          <cell r="E607">
            <v>3000302139</v>
          </cell>
        </row>
        <row r="608">
          <cell r="E608">
            <v>3000302286</v>
          </cell>
        </row>
        <row r="609">
          <cell r="E609">
            <v>3000302286</v>
          </cell>
        </row>
        <row r="610">
          <cell r="E610">
            <v>3000302286</v>
          </cell>
        </row>
        <row r="611">
          <cell r="E611">
            <v>3000302286</v>
          </cell>
        </row>
        <row r="612">
          <cell r="E612">
            <v>3000302286</v>
          </cell>
        </row>
        <row r="613">
          <cell r="E613">
            <v>3000302286</v>
          </cell>
        </row>
        <row r="614">
          <cell r="E614">
            <v>3000302286</v>
          </cell>
        </row>
        <row r="615">
          <cell r="E615">
            <v>3000300077</v>
          </cell>
        </row>
        <row r="616">
          <cell r="E616">
            <v>3000300077</v>
          </cell>
        </row>
        <row r="617">
          <cell r="E617">
            <v>3000300077</v>
          </cell>
        </row>
        <row r="618">
          <cell r="E618">
            <v>3000300077</v>
          </cell>
        </row>
        <row r="619">
          <cell r="E619">
            <v>3000300077</v>
          </cell>
        </row>
        <row r="620">
          <cell r="E620">
            <v>3000300077</v>
          </cell>
        </row>
        <row r="621">
          <cell r="E621">
            <v>3000300173</v>
          </cell>
        </row>
        <row r="622">
          <cell r="E622">
            <v>3000300173</v>
          </cell>
        </row>
        <row r="623">
          <cell r="E623">
            <v>3000300173</v>
          </cell>
        </row>
        <row r="624">
          <cell r="E624">
            <v>3000300173</v>
          </cell>
        </row>
        <row r="625">
          <cell r="E625">
            <v>3000302134</v>
          </cell>
        </row>
        <row r="626">
          <cell r="E626">
            <v>3000302134</v>
          </cell>
        </row>
        <row r="627">
          <cell r="E627">
            <v>3000302179</v>
          </cell>
        </row>
        <row r="628">
          <cell r="E628">
            <v>3000302179</v>
          </cell>
        </row>
        <row r="629">
          <cell r="E629">
            <v>3000300840</v>
          </cell>
        </row>
        <row r="630">
          <cell r="E630">
            <v>3000300840</v>
          </cell>
        </row>
        <row r="631">
          <cell r="E631">
            <v>3000300840</v>
          </cell>
        </row>
        <row r="632">
          <cell r="E632">
            <v>3000300840</v>
          </cell>
        </row>
        <row r="633">
          <cell r="E633">
            <v>3000300840</v>
          </cell>
        </row>
        <row r="634">
          <cell r="E634">
            <v>3000300840</v>
          </cell>
        </row>
        <row r="635">
          <cell r="E635">
            <v>3000300840</v>
          </cell>
        </row>
        <row r="636">
          <cell r="E636">
            <v>3000300840</v>
          </cell>
        </row>
        <row r="637">
          <cell r="E637">
            <v>3000300840</v>
          </cell>
        </row>
        <row r="638">
          <cell r="E638">
            <v>3000300840</v>
          </cell>
        </row>
        <row r="639">
          <cell r="E639">
            <v>3000300840</v>
          </cell>
        </row>
        <row r="640">
          <cell r="E640">
            <v>3000300840</v>
          </cell>
        </row>
        <row r="641">
          <cell r="E641">
            <v>3000300840</v>
          </cell>
        </row>
        <row r="642">
          <cell r="E642">
            <v>3000300840</v>
          </cell>
        </row>
        <row r="643">
          <cell r="E643">
            <v>3000300840</v>
          </cell>
        </row>
        <row r="644">
          <cell r="E644">
            <v>3000300840</v>
          </cell>
        </row>
        <row r="645">
          <cell r="E645">
            <v>3000300840</v>
          </cell>
        </row>
        <row r="646">
          <cell r="E646">
            <v>3000300840</v>
          </cell>
        </row>
        <row r="647">
          <cell r="E647">
            <v>3000300840</v>
          </cell>
        </row>
        <row r="648">
          <cell r="E648">
            <v>3000300840</v>
          </cell>
        </row>
        <row r="649">
          <cell r="E649">
            <v>3000300840</v>
          </cell>
        </row>
        <row r="650">
          <cell r="E650">
            <v>3000300840</v>
          </cell>
        </row>
        <row r="651">
          <cell r="E651">
            <v>3000300840</v>
          </cell>
        </row>
        <row r="652">
          <cell r="E652">
            <v>3000300840</v>
          </cell>
        </row>
        <row r="653">
          <cell r="E653">
            <v>3000300840</v>
          </cell>
        </row>
        <row r="654">
          <cell r="E654">
            <v>3000300840</v>
          </cell>
        </row>
        <row r="655">
          <cell r="E655">
            <v>3000300840</v>
          </cell>
        </row>
        <row r="656">
          <cell r="E656">
            <v>3000300840</v>
          </cell>
        </row>
        <row r="657">
          <cell r="E657">
            <v>3000300840</v>
          </cell>
        </row>
        <row r="658">
          <cell r="E658">
            <v>3000300840</v>
          </cell>
        </row>
        <row r="659">
          <cell r="E659">
            <v>3000300840</v>
          </cell>
        </row>
        <row r="660">
          <cell r="E660">
            <v>3000300840</v>
          </cell>
        </row>
        <row r="661">
          <cell r="E661">
            <v>3000300840</v>
          </cell>
        </row>
        <row r="662">
          <cell r="E662">
            <v>3000300840</v>
          </cell>
        </row>
        <row r="663">
          <cell r="E663">
            <v>3000300840</v>
          </cell>
        </row>
        <row r="664">
          <cell r="E664">
            <v>3000300840</v>
          </cell>
        </row>
        <row r="665">
          <cell r="E665">
            <v>3000300840</v>
          </cell>
        </row>
        <row r="666">
          <cell r="E666">
            <v>3000301081</v>
          </cell>
        </row>
        <row r="667">
          <cell r="E667">
            <v>3000301081</v>
          </cell>
        </row>
        <row r="668">
          <cell r="E668">
            <v>3000301081</v>
          </cell>
        </row>
        <row r="669">
          <cell r="E669">
            <v>3000301081</v>
          </cell>
        </row>
        <row r="670">
          <cell r="E670">
            <v>3000301081</v>
          </cell>
        </row>
        <row r="671">
          <cell r="E671">
            <v>3000301081</v>
          </cell>
        </row>
        <row r="672">
          <cell r="E672">
            <v>3000301081</v>
          </cell>
        </row>
        <row r="673">
          <cell r="E673">
            <v>3000301081</v>
          </cell>
        </row>
        <row r="674">
          <cell r="E674">
            <v>3000301171</v>
          </cell>
        </row>
        <row r="675">
          <cell r="E675">
            <v>3000301171</v>
          </cell>
        </row>
        <row r="676">
          <cell r="E676">
            <v>3000301171</v>
          </cell>
        </row>
        <row r="677">
          <cell r="E677">
            <v>3000301171</v>
          </cell>
        </row>
        <row r="678">
          <cell r="E678">
            <v>3000301171</v>
          </cell>
        </row>
        <row r="679">
          <cell r="E679">
            <v>3000301171</v>
          </cell>
        </row>
        <row r="680">
          <cell r="E680">
            <v>3000301171</v>
          </cell>
        </row>
        <row r="681">
          <cell r="E681">
            <v>3000301171</v>
          </cell>
        </row>
        <row r="682">
          <cell r="E682">
            <v>3000301171</v>
          </cell>
        </row>
        <row r="683">
          <cell r="E683">
            <v>3000301171</v>
          </cell>
        </row>
        <row r="684">
          <cell r="E684">
            <v>3000301171</v>
          </cell>
        </row>
        <row r="685">
          <cell r="E685">
            <v>3000301171</v>
          </cell>
        </row>
        <row r="686">
          <cell r="E686">
            <v>3000301171</v>
          </cell>
        </row>
        <row r="687">
          <cell r="E687">
            <v>3000301171</v>
          </cell>
        </row>
        <row r="688">
          <cell r="E688">
            <v>3000301171</v>
          </cell>
        </row>
        <row r="689">
          <cell r="E689">
            <v>3000301171</v>
          </cell>
        </row>
        <row r="690">
          <cell r="E690">
            <v>3000301351</v>
          </cell>
        </row>
        <row r="691">
          <cell r="E691">
            <v>3000301351</v>
          </cell>
        </row>
        <row r="692">
          <cell r="E692">
            <v>3000301351</v>
          </cell>
        </row>
        <row r="693">
          <cell r="E693">
            <v>3000301351</v>
          </cell>
        </row>
        <row r="694">
          <cell r="E694">
            <v>3000301351</v>
          </cell>
        </row>
        <row r="695">
          <cell r="E695">
            <v>3000301351</v>
          </cell>
        </row>
        <row r="696">
          <cell r="E696">
            <v>3000301351</v>
          </cell>
        </row>
        <row r="697">
          <cell r="E697">
            <v>3000301351</v>
          </cell>
        </row>
        <row r="698">
          <cell r="E698">
            <v>3000301351</v>
          </cell>
        </row>
        <row r="699">
          <cell r="E699">
            <v>3000301351</v>
          </cell>
        </row>
        <row r="700">
          <cell r="E700">
            <v>3000301351</v>
          </cell>
        </row>
        <row r="701">
          <cell r="E701">
            <v>3000301351</v>
          </cell>
        </row>
        <row r="702">
          <cell r="E702">
            <v>3000301351</v>
          </cell>
        </row>
        <row r="703">
          <cell r="E703">
            <v>3000301351</v>
          </cell>
        </row>
        <row r="704">
          <cell r="E704">
            <v>3000301351</v>
          </cell>
        </row>
        <row r="705">
          <cell r="E705">
            <v>3000302007</v>
          </cell>
        </row>
        <row r="706">
          <cell r="E706">
            <v>3000302007</v>
          </cell>
        </row>
        <row r="707">
          <cell r="E707">
            <v>3000302007</v>
          </cell>
        </row>
        <row r="708">
          <cell r="E708">
            <v>3000302007</v>
          </cell>
        </row>
        <row r="709">
          <cell r="E709">
            <v>3000302007</v>
          </cell>
        </row>
        <row r="710">
          <cell r="E710">
            <v>3000302007</v>
          </cell>
        </row>
        <row r="711">
          <cell r="E711">
            <v>3000302007</v>
          </cell>
        </row>
        <row r="712">
          <cell r="E712">
            <v>3000302007</v>
          </cell>
        </row>
        <row r="713">
          <cell r="E713">
            <v>3000302007</v>
          </cell>
        </row>
        <row r="714">
          <cell r="E714">
            <v>3000302007</v>
          </cell>
        </row>
        <row r="715">
          <cell r="E715">
            <v>3000302007</v>
          </cell>
        </row>
        <row r="716">
          <cell r="E716">
            <v>3000302007</v>
          </cell>
        </row>
        <row r="717">
          <cell r="E717">
            <v>3000302183</v>
          </cell>
        </row>
        <row r="718">
          <cell r="E718">
            <v>3000302185</v>
          </cell>
        </row>
        <row r="719">
          <cell r="E719">
            <v>3000302185</v>
          </cell>
        </row>
        <row r="720">
          <cell r="E720">
            <v>3000300075</v>
          </cell>
        </row>
        <row r="721">
          <cell r="E721">
            <v>3000300075</v>
          </cell>
        </row>
        <row r="722">
          <cell r="E722">
            <v>3000300075</v>
          </cell>
        </row>
        <row r="723">
          <cell r="E723">
            <v>3000300075</v>
          </cell>
        </row>
        <row r="724">
          <cell r="E724">
            <v>3000300075</v>
          </cell>
        </row>
        <row r="725">
          <cell r="E725">
            <v>3000300075</v>
          </cell>
        </row>
        <row r="726">
          <cell r="E726">
            <v>3000300075</v>
          </cell>
        </row>
        <row r="727">
          <cell r="E727">
            <v>3000300937</v>
          </cell>
        </row>
        <row r="728">
          <cell r="E728">
            <v>3000300937</v>
          </cell>
        </row>
        <row r="729">
          <cell r="E729">
            <v>3000300937</v>
          </cell>
        </row>
        <row r="730">
          <cell r="E730">
            <v>3000300937</v>
          </cell>
        </row>
        <row r="731">
          <cell r="E731">
            <v>3000300937</v>
          </cell>
        </row>
        <row r="732">
          <cell r="E732">
            <v>3000300937</v>
          </cell>
        </row>
        <row r="733">
          <cell r="E733">
            <v>3000300937</v>
          </cell>
        </row>
        <row r="734">
          <cell r="E734">
            <v>3000301084</v>
          </cell>
        </row>
        <row r="735">
          <cell r="E735">
            <v>3000301084</v>
          </cell>
        </row>
        <row r="736">
          <cell r="E736">
            <v>3000301084</v>
          </cell>
        </row>
        <row r="737">
          <cell r="E737">
            <v>3000301084</v>
          </cell>
        </row>
        <row r="738">
          <cell r="E738">
            <v>3000302133</v>
          </cell>
        </row>
        <row r="739">
          <cell r="E739">
            <v>3000302137</v>
          </cell>
        </row>
        <row r="740">
          <cell r="E740">
            <v>3000302137</v>
          </cell>
        </row>
        <row r="741">
          <cell r="E741">
            <v>3000302137</v>
          </cell>
        </row>
        <row r="742">
          <cell r="E742">
            <v>3000302137</v>
          </cell>
        </row>
        <row r="743">
          <cell r="E743">
            <v>3000302137</v>
          </cell>
        </row>
        <row r="744">
          <cell r="E744">
            <v>3000300174</v>
          </cell>
        </row>
        <row r="745">
          <cell r="E745">
            <v>3000300174</v>
          </cell>
        </row>
        <row r="746">
          <cell r="E746">
            <v>3000300174</v>
          </cell>
        </row>
        <row r="747">
          <cell r="E747">
            <v>3000300174</v>
          </cell>
        </row>
        <row r="748">
          <cell r="E748">
            <v>3000300844</v>
          </cell>
        </row>
        <row r="749">
          <cell r="E749">
            <v>3000300844</v>
          </cell>
        </row>
        <row r="750">
          <cell r="E750">
            <v>3000300844</v>
          </cell>
        </row>
        <row r="751">
          <cell r="E751">
            <v>3000300844</v>
          </cell>
        </row>
        <row r="752">
          <cell r="E752">
            <v>3000300844</v>
          </cell>
        </row>
        <row r="753">
          <cell r="E753">
            <v>3000300844</v>
          </cell>
        </row>
        <row r="754">
          <cell r="E754">
            <v>3000300844</v>
          </cell>
        </row>
        <row r="755">
          <cell r="E755">
            <v>3000300844</v>
          </cell>
        </row>
        <row r="756">
          <cell r="E756">
            <v>3000300844</v>
          </cell>
        </row>
        <row r="757">
          <cell r="E757">
            <v>3000300844</v>
          </cell>
        </row>
        <row r="758">
          <cell r="E758">
            <v>3000300844</v>
          </cell>
        </row>
        <row r="759">
          <cell r="E759">
            <v>3000301186</v>
          </cell>
        </row>
        <row r="760">
          <cell r="E760">
            <v>3000301186</v>
          </cell>
        </row>
        <row r="761">
          <cell r="E761">
            <v>3000301186</v>
          </cell>
        </row>
        <row r="762">
          <cell r="E762">
            <v>3000301186</v>
          </cell>
        </row>
        <row r="763">
          <cell r="E763">
            <v>3000301186</v>
          </cell>
        </row>
        <row r="764">
          <cell r="E764">
            <v>3000301186</v>
          </cell>
        </row>
        <row r="765">
          <cell r="E765">
            <v>3000301186</v>
          </cell>
        </row>
        <row r="766">
          <cell r="E766">
            <v>3000301186</v>
          </cell>
        </row>
        <row r="767">
          <cell r="E767">
            <v>3000301186</v>
          </cell>
        </row>
        <row r="768">
          <cell r="E768">
            <v>3000301186</v>
          </cell>
        </row>
        <row r="769">
          <cell r="E769">
            <v>3000301186</v>
          </cell>
        </row>
        <row r="770">
          <cell r="E770">
            <v>3000301186</v>
          </cell>
        </row>
        <row r="771">
          <cell r="E771">
            <v>3000301186</v>
          </cell>
        </row>
        <row r="772">
          <cell r="E772">
            <v>3000301186</v>
          </cell>
        </row>
        <row r="773">
          <cell r="E773">
            <v>3000301186</v>
          </cell>
        </row>
        <row r="774">
          <cell r="E774">
            <v>3000301205</v>
          </cell>
        </row>
        <row r="775">
          <cell r="E775">
            <v>3000301205</v>
          </cell>
        </row>
        <row r="776">
          <cell r="E776">
            <v>3000301205</v>
          </cell>
        </row>
        <row r="777">
          <cell r="E777">
            <v>3000301205</v>
          </cell>
        </row>
        <row r="778">
          <cell r="E778">
            <v>3000301205</v>
          </cell>
        </row>
        <row r="779">
          <cell r="E779">
            <v>3000301205</v>
          </cell>
        </row>
        <row r="780">
          <cell r="E780">
            <v>3000301205</v>
          </cell>
        </row>
        <row r="781">
          <cell r="E781">
            <v>3000301205</v>
          </cell>
        </row>
        <row r="782">
          <cell r="E782">
            <v>3000301205</v>
          </cell>
        </row>
        <row r="783">
          <cell r="E783">
            <v>3000301205</v>
          </cell>
        </row>
        <row r="784">
          <cell r="E784">
            <v>3000301205</v>
          </cell>
        </row>
        <row r="785">
          <cell r="E785">
            <v>3000301205</v>
          </cell>
        </row>
        <row r="786">
          <cell r="E786">
            <v>3000301205</v>
          </cell>
        </row>
        <row r="787">
          <cell r="E787">
            <v>3000302181</v>
          </cell>
        </row>
        <row r="788">
          <cell r="E788">
            <v>3000302184</v>
          </cell>
        </row>
        <row r="789">
          <cell r="E789">
            <v>3000302184</v>
          </cell>
        </row>
        <row r="790">
          <cell r="E790">
            <v>3000302184</v>
          </cell>
        </row>
        <row r="791">
          <cell r="E791">
            <v>3000307738</v>
          </cell>
        </row>
        <row r="792">
          <cell r="E792">
            <v>3000307738</v>
          </cell>
        </row>
        <row r="793">
          <cell r="E793">
            <v>3000307738</v>
          </cell>
        </row>
        <row r="794">
          <cell r="E794">
            <v>3000307738</v>
          </cell>
        </row>
        <row r="795">
          <cell r="E795">
            <v>3000307738</v>
          </cell>
        </row>
        <row r="796">
          <cell r="E796">
            <v>3000307738</v>
          </cell>
        </row>
        <row r="797">
          <cell r="E797">
            <v>3000307738</v>
          </cell>
        </row>
        <row r="798">
          <cell r="E798">
            <v>3000300845</v>
          </cell>
        </row>
        <row r="799">
          <cell r="E799">
            <v>3000300845</v>
          </cell>
        </row>
        <row r="800">
          <cell r="E800">
            <v>3000300845</v>
          </cell>
        </row>
        <row r="801">
          <cell r="E801">
            <v>3000300845</v>
          </cell>
        </row>
        <row r="802">
          <cell r="E802">
            <v>3000300845</v>
          </cell>
        </row>
        <row r="803">
          <cell r="E803">
            <v>3000300845</v>
          </cell>
        </row>
        <row r="804">
          <cell r="E804">
            <v>3000300845</v>
          </cell>
        </row>
        <row r="805">
          <cell r="E805">
            <v>3000300845</v>
          </cell>
        </row>
        <row r="806">
          <cell r="E806">
            <v>3000300845</v>
          </cell>
        </row>
        <row r="807">
          <cell r="E807">
            <v>3000300845</v>
          </cell>
        </row>
        <row r="808">
          <cell r="E808">
            <v>3000300845</v>
          </cell>
        </row>
        <row r="809">
          <cell r="E809">
            <v>3000300845</v>
          </cell>
        </row>
        <row r="810">
          <cell r="E810">
            <v>3000300845</v>
          </cell>
        </row>
        <row r="811">
          <cell r="E811">
            <v>3000300845</v>
          </cell>
        </row>
        <row r="812">
          <cell r="E812">
            <v>3000300845</v>
          </cell>
        </row>
        <row r="813">
          <cell r="E813">
            <v>3000300845</v>
          </cell>
        </row>
        <row r="814">
          <cell r="E814">
            <v>3000300845</v>
          </cell>
        </row>
        <row r="815">
          <cell r="E815">
            <v>3000301085</v>
          </cell>
        </row>
        <row r="816">
          <cell r="E816">
            <v>3000301085</v>
          </cell>
        </row>
        <row r="817">
          <cell r="E817">
            <v>3000301085</v>
          </cell>
        </row>
        <row r="818">
          <cell r="E818">
            <v>3000301085</v>
          </cell>
        </row>
        <row r="819">
          <cell r="E819">
            <v>3000301085</v>
          </cell>
        </row>
        <row r="820">
          <cell r="E820">
            <v>3000301085</v>
          </cell>
        </row>
        <row r="821">
          <cell r="E821">
            <v>3000301085</v>
          </cell>
        </row>
        <row r="822">
          <cell r="E822">
            <v>3000301085</v>
          </cell>
        </row>
        <row r="823">
          <cell r="E823">
            <v>3000301085</v>
          </cell>
        </row>
        <row r="824">
          <cell r="E824">
            <v>3000301085</v>
          </cell>
        </row>
        <row r="825">
          <cell r="E825">
            <v>3000301085</v>
          </cell>
        </row>
        <row r="826">
          <cell r="E826">
            <v>3000301085</v>
          </cell>
        </row>
        <row r="827">
          <cell r="E827">
            <v>3000301200</v>
          </cell>
        </row>
        <row r="828">
          <cell r="E828">
            <v>3000301200</v>
          </cell>
        </row>
        <row r="829">
          <cell r="E829">
            <v>3000301200</v>
          </cell>
        </row>
        <row r="830">
          <cell r="E830">
            <v>3000301200</v>
          </cell>
        </row>
        <row r="831">
          <cell r="E831">
            <v>3000301200</v>
          </cell>
        </row>
        <row r="832">
          <cell r="E832">
            <v>3000301200</v>
          </cell>
        </row>
        <row r="833">
          <cell r="E833">
            <v>3000301200</v>
          </cell>
        </row>
        <row r="834">
          <cell r="E834">
            <v>3000301200</v>
          </cell>
        </row>
        <row r="835">
          <cell r="E835">
            <v>3000301200</v>
          </cell>
        </row>
        <row r="836">
          <cell r="E836">
            <v>3000301200</v>
          </cell>
        </row>
        <row r="837">
          <cell r="E837">
            <v>3000301200</v>
          </cell>
        </row>
        <row r="838">
          <cell r="E838">
            <v>3000301200</v>
          </cell>
        </row>
        <row r="839">
          <cell r="E839">
            <v>3000301200</v>
          </cell>
        </row>
        <row r="840">
          <cell r="E840">
            <v>3000301200</v>
          </cell>
        </row>
        <row r="841">
          <cell r="E841">
            <v>3000301200</v>
          </cell>
        </row>
        <row r="842">
          <cell r="E842">
            <v>3000301200</v>
          </cell>
        </row>
        <row r="843">
          <cell r="E843">
            <v>3000301200</v>
          </cell>
        </row>
        <row r="844">
          <cell r="E844">
            <v>3000301200</v>
          </cell>
        </row>
        <row r="845">
          <cell r="E845">
            <v>3000301200</v>
          </cell>
        </row>
        <row r="846">
          <cell r="E846">
            <v>3000301200</v>
          </cell>
        </row>
        <row r="847">
          <cell r="E847">
            <v>3000301200</v>
          </cell>
        </row>
        <row r="848">
          <cell r="E848">
            <v>3000301200</v>
          </cell>
        </row>
        <row r="849">
          <cell r="E849">
            <v>3000301200</v>
          </cell>
        </row>
        <row r="850">
          <cell r="E850">
            <v>3000301200</v>
          </cell>
        </row>
        <row r="851">
          <cell r="E851">
            <v>3000301200</v>
          </cell>
        </row>
        <row r="852">
          <cell r="E852">
            <v>3000301200</v>
          </cell>
        </row>
        <row r="853">
          <cell r="E853">
            <v>3000301200</v>
          </cell>
        </row>
        <row r="854">
          <cell r="E854">
            <v>3000301200</v>
          </cell>
        </row>
        <row r="855">
          <cell r="E855">
            <v>3000301200</v>
          </cell>
        </row>
        <row r="856">
          <cell r="E856">
            <v>3000301200</v>
          </cell>
        </row>
        <row r="857">
          <cell r="E857">
            <v>3000301200</v>
          </cell>
        </row>
        <row r="858">
          <cell r="E858">
            <v>3000301200</v>
          </cell>
        </row>
        <row r="859">
          <cell r="E859">
            <v>3000301200</v>
          </cell>
        </row>
        <row r="860">
          <cell r="E860">
            <v>3000301200</v>
          </cell>
        </row>
        <row r="861">
          <cell r="E861">
            <v>3000301200</v>
          </cell>
        </row>
        <row r="862">
          <cell r="E862">
            <v>3000301200</v>
          </cell>
        </row>
        <row r="863">
          <cell r="E863">
            <v>3000301200</v>
          </cell>
        </row>
        <row r="864">
          <cell r="E864">
            <v>3000300842</v>
          </cell>
        </row>
        <row r="865">
          <cell r="E865">
            <v>3000300842</v>
          </cell>
        </row>
        <row r="866">
          <cell r="E866">
            <v>3000300842</v>
          </cell>
        </row>
        <row r="867">
          <cell r="E867">
            <v>3000300842</v>
          </cell>
        </row>
        <row r="868">
          <cell r="E868">
            <v>3000300842</v>
          </cell>
        </row>
        <row r="869">
          <cell r="E869">
            <v>3000300842</v>
          </cell>
        </row>
        <row r="870">
          <cell r="E870">
            <v>3000300842</v>
          </cell>
        </row>
        <row r="871">
          <cell r="E871">
            <v>3000300842</v>
          </cell>
        </row>
        <row r="872">
          <cell r="E872">
            <v>3000300842</v>
          </cell>
        </row>
        <row r="873">
          <cell r="E873">
            <v>3000300842</v>
          </cell>
        </row>
        <row r="874">
          <cell r="E874">
            <v>3000300842</v>
          </cell>
        </row>
        <row r="875">
          <cell r="E875">
            <v>3000300842</v>
          </cell>
        </row>
        <row r="876">
          <cell r="E876">
            <v>3000300842</v>
          </cell>
        </row>
        <row r="877">
          <cell r="E877">
            <v>3000300842</v>
          </cell>
        </row>
        <row r="878">
          <cell r="E878">
            <v>3000300842</v>
          </cell>
        </row>
        <row r="879">
          <cell r="E879">
            <v>3000300842</v>
          </cell>
        </row>
        <row r="880">
          <cell r="E880">
            <v>3000300842</v>
          </cell>
        </row>
        <row r="881">
          <cell r="E881">
            <v>3000300842</v>
          </cell>
        </row>
        <row r="882">
          <cell r="E882">
            <v>3000300842</v>
          </cell>
        </row>
        <row r="883">
          <cell r="E883">
            <v>3000300842</v>
          </cell>
        </row>
        <row r="884">
          <cell r="E884">
            <v>3000300842</v>
          </cell>
        </row>
        <row r="885">
          <cell r="E885">
            <v>3000300842</v>
          </cell>
        </row>
        <row r="886">
          <cell r="E886">
            <v>3000300842</v>
          </cell>
        </row>
        <row r="887">
          <cell r="E887">
            <v>3000301201</v>
          </cell>
        </row>
        <row r="888">
          <cell r="E888">
            <v>3000301201</v>
          </cell>
        </row>
        <row r="889">
          <cell r="E889">
            <v>3000301201</v>
          </cell>
        </row>
        <row r="890">
          <cell r="E890">
            <v>3000301201</v>
          </cell>
        </row>
        <row r="891">
          <cell r="E891">
            <v>3000301201</v>
          </cell>
        </row>
        <row r="892">
          <cell r="E892">
            <v>3000301201</v>
          </cell>
        </row>
        <row r="893">
          <cell r="E893">
            <v>3000301201</v>
          </cell>
        </row>
        <row r="894">
          <cell r="E894">
            <v>3000301201</v>
          </cell>
        </row>
        <row r="895">
          <cell r="E895">
            <v>3000301201</v>
          </cell>
        </row>
        <row r="896">
          <cell r="E896">
            <v>3000301201</v>
          </cell>
        </row>
        <row r="897">
          <cell r="E897">
            <v>3000301201</v>
          </cell>
        </row>
        <row r="898">
          <cell r="E898">
            <v>3000301204</v>
          </cell>
        </row>
        <row r="899">
          <cell r="E899">
            <v>3000301204</v>
          </cell>
        </row>
        <row r="900">
          <cell r="E900">
            <v>3000301204</v>
          </cell>
        </row>
        <row r="901">
          <cell r="E901">
            <v>3000301204</v>
          </cell>
        </row>
        <row r="902">
          <cell r="E902">
            <v>3000301204</v>
          </cell>
        </row>
        <row r="903">
          <cell r="E903">
            <v>3000301204</v>
          </cell>
        </row>
        <row r="904">
          <cell r="E904">
            <v>3000301204</v>
          </cell>
        </row>
        <row r="905">
          <cell r="E905">
            <v>3000301204</v>
          </cell>
        </row>
        <row r="906">
          <cell r="E906">
            <v>3000301204</v>
          </cell>
        </row>
        <row r="907">
          <cell r="E907">
            <v>3000301204</v>
          </cell>
        </row>
        <row r="908">
          <cell r="E908">
            <v>3000301204</v>
          </cell>
        </row>
        <row r="909">
          <cell r="E909">
            <v>3000301204</v>
          </cell>
        </row>
        <row r="910">
          <cell r="E910">
            <v>3000301204</v>
          </cell>
        </row>
        <row r="911">
          <cell r="E911">
            <v>3000301204</v>
          </cell>
        </row>
        <row r="912">
          <cell r="E912">
            <v>3000301204</v>
          </cell>
        </row>
        <row r="913">
          <cell r="E913">
            <v>3000301204</v>
          </cell>
        </row>
        <row r="914">
          <cell r="E914">
            <v>3000301204</v>
          </cell>
        </row>
        <row r="915">
          <cell r="E915">
            <v>3000301920</v>
          </cell>
        </row>
        <row r="916">
          <cell r="E916">
            <v>3000301920</v>
          </cell>
        </row>
        <row r="917">
          <cell r="E917">
            <v>3000301920</v>
          </cell>
        </row>
        <row r="918">
          <cell r="E918">
            <v>3000301920</v>
          </cell>
        </row>
        <row r="919">
          <cell r="E919">
            <v>3000301920</v>
          </cell>
        </row>
        <row r="920">
          <cell r="E920">
            <v>3000301920</v>
          </cell>
        </row>
        <row r="921">
          <cell r="E921">
            <v>3000301920</v>
          </cell>
        </row>
        <row r="922">
          <cell r="E922">
            <v>3000301920</v>
          </cell>
        </row>
        <row r="923">
          <cell r="E923">
            <v>3000301920</v>
          </cell>
        </row>
        <row r="924">
          <cell r="E924">
            <v>3000301920</v>
          </cell>
        </row>
        <row r="925">
          <cell r="E925">
            <v>3000301920</v>
          </cell>
        </row>
        <row r="926">
          <cell r="E926">
            <v>3000301920</v>
          </cell>
        </row>
        <row r="927">
          <cell r="E927">
            <v>3000301920</v>
          </cell>
        </row>
        <row r="928">
          <cell r="E928">
            <v>3000301920</v>
          </cell>
        </row>
        <row r="929">
          <cell r="E929">
            <v>3000301920</v>
          </cell>
        </row>
        <row r="930">
          <cell r="E930">
            <v>3000301920</v>
          </cell>
        </row>
        <row r="931">
          <cell r="E931">
            <v>3000301920</v>
          </cell>
        </row>
        <row r="932">
          <cell r="E932">
            <v>3000301920</v>
          </cell>
        </row>
        <row r="933">
          <cell r="E933">
            <v>3000301920</v>
          </cell>
        </row>
        <row r="934">
          <cell r="E934">
            <v>3000301920</v>
          </cell>
        </row>
        <row r="935">
          <cell r="E935">
            <v>3000301920</v>
          </cell>
        </row>
        <row r="936">
          <cell r="E936">
            <v>3000301920</v>
          </cell>
        </row>
      </sheetData>
      <sheetData sheetId="6"/>
      <sheetData sheetId="7"/>
      <sheetData sheetId="8">
        <row r="4">
          <cell r="J4">
            <v>15</v>
          </cell>
        </row>
        <row r="5">
          <cell r="J5">
            <v>15</v>
          </cell>
        </row>
        <row r="17">
          <cell r="AA17" t="str">
            <v>Pays*</v>
          </cell>
          <cell r="AB17" t="str">
            <v>Région</v>
          </cell>
          <cell r="AC17" t="str">
            <v>Qté</v>
          </cell>
        </row>
        <row r="18">
          <cell r="AA18" t="str">
            <v>France</v>
          </cell>
          <cell r="AB18" t="str">
            <v>Alsace</v>
          </cell>
          <cell r="AC18">
            <v>0</v>
          </cell>
        </row>
        <row r="19">
          <cell r="AA19" t="str">
            <v>France</v>
          </cell>
          <cell r="AB19" t="str">
            <v>Aquitaine</v>
          </cell>
          <cell r="AC19">
            <v>0</v>
          </cell>
        </row>
        <row r="20">
          <cell r="AA20" t="str">
            <v>France</v>
          </cell>
          <cell r="AB20" t="str">
            <v>Auvergne</v>
          </cell>
          <cell r="AC20">
            <v>19</v>
          </cell>
        </row>
        <row r="21">
          <cell r="AA21" t="str">
            <v>France</v>
          </cell>
          <cell r="AB21" t="str">
            <v>Bourgogne</v>
          </cell>
          <cell r="AC21">
            <v>0</v>
          </cell>
        </row>
        <row r="22">
          <cell r="AA22" t="str">
            <v>France</v>
          </cell>
          <cell r="AB22" t="str">
            <v>Bretagne</v>
          </cell>
          <cell r="AC22">
            <v>0</v>
          </cell>
        </row>
        <row r="23">
          <cell r="AA23" t="str">
            <v>France</v>
          </cell>
          <cell r="AB23" t="str">
            <v>Loire</v>
          </cell>
          <cell r="AC23">
            <v>0</v>
          </cell>
        </row>
        <row r="24">
          <cell r="AA24" t="str">
            <v>France</v>
          </cell>
          <cell r="AB24" t="str">
            <v>Corse</v>
          </cell>
          <cell r="AC24">
            <v>0</v>
          </cell>
        </row>
        <row r="25">
          <cell r="AA25" t="str">
            <v>France</v>
          </cell>
          <cell r="AB25" t="str">
            <v>ILE-DE-FRANCE</v>
          </cell>
          <cell r="AC25">
            <v>19</v>
          </cell>
        </row>
        <row r="26">
          <cell r="AA26" t="str">
            <v>France</v>
          </cell>
          <cell r="AB26" t="str">
            <v>midi-pyrénées</v>
          </cell>
          <cell r="AC26">
            <v>0</v>
          </cell>
        </row>
        <row r="27">
          <cell r="AA27" t="str">
            <v>France</v>
          </cell>
          <cell r="AB27" t="str">
            <v>picardie</v>
          </cell>
          <cell r="AC27">
            <v>18</v>
          </cell>
        </row>
        <row r="28">
          <cell r="AA28" t="str">
            <v>France</v>
          </cell>
          <cell r="AB28" t="str">
            <v>PROVENCE-ALPES-COTE D'AZUR</v>
          </cell>
          <cell r="AC28">
            <v>0</v>
          </cell>
        </row>
        <row r="29">
          <cell r="AA29" t="str">
            <v>France</v>
          </cell>
          <cell r="AB29" t="str">
            <v>Normandie</v>
          </cell>
          <cell r="AC29">
            <v>2</v>
          </cell>
        </row>
        <row r="30">
          <cell r="AA30" t="str">
            <v>France</v>
          </cell>
          <cell r="AB30" t="str">
            <v>CENTRE-VAL DE LOIRE</v>
          </cell>
          <cell r="AC30">
            <v>19</v>
          </cell>
        </row>
      </sheetData>
      <sheetData sheetId="9" refreshError="1"/>
    </sheetDataSet>
  </externalBook>
</externalLink>
</file>

<file path=xl/persons/person.xml><?xml version="1.0" encoding="utf-8"?>
<personList xmlns="http://schemas.microsoft.com/office/spreadsheetml/2018/threadedcomments" xmlns:x="http://schemas.openxmlformats.org/spreadsheetml/2006/main"/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9B2F3707-31AC-4FAF-99D2-CDAA6C0A76BE}" name="MacroSemaine" displayName="MacroSemaine" ref="C4:BH95" totalsRowShown="0">
  <autoFilter ref="C4:BH95" xr:uid="{EA3AE0B8-02ED-4A52-92D9-9820A5DD6979}"/>
  <sortState xmlns:xlrd2="http://schemas.microsoft.com/office/spreadsheetml/2017/richdata2" ref="C5:BH95">
    <sortCondition ref="F4:F95"/>
  </sortState>
  <tableColumns count="58">
    <tableColumn id="1" xr3:uid="{6B259733-8F4D-4EA4-8BDF-3F0A92BEF06F}" name="VAGUE"/>
    <tableColumn id="2" xr3:uid="{CDEB5181-0657-42E1-9685-DAA983064B15}" name="Libellé DR"/>
    <tableColumn id="3" xr3:uid="{95BEA3AA-FD8B-47D4-A438-B9CCB6CF337E}" name="Libellé DEC" dataDxfId="324"/>
    <tableColumn id="4" xr3:uid="{86306959-6517-4DEB-9141-6144A8771A65}" name="Date de début _x000a_En déploiement" dataDxfId="323"/>
    <tableColumn id="5" xr3:uid="{6A48246B-C73B-4234-83F8-C41C8B98D66A}" name="Date de Fin_x000a_ En Déploiement" dataDxfId="322"/>
    <tableColumn id="6" xr3:uid="{D6AE9753-87D2-4E8B-A5B0-592A6B8E1024}" name="S1" dataDxfId="321"/>
    <tableColumn id="7" xr3:uid="{9606A6FE-8D9A-4E7F-9A82-45D47301B481}" name="S2" dataDxfId="320"/>
    <tableColumn id="8" xr3:uid="{5E3A4338-18DB-43AA-80FE-ED0732B38D90}" name="S3" dataDxfId="319"/>
    <tableColumn id="9" xr3:uid="{E6281B0C-DDDD-47B2-925F-0600F6DFC1F9}" name="S4" dataDxfId="318"/>
    <tableColumn id="10" xr3:uid="{548FF846-399F-45A8-8CF6-35D048C74185}" name="S5" dataDxfId="317"/>
    <tableColumn id="11" xr3:uid="{8331B01C-2710-4300-8837-007AA6F89590}" name="S6" dataDxfId="316"/>
    <tableColumn id="12" xr3:uid="{C2D6CEB9-04A4-4B16-8B8B-BF197304C36E}" name="S7" dataDxfId="315"/>
    <tableColumn id="13" xr3:uid="{17E7E310-79E4-4F2F-A610-0347D52CB112}" name="S8" dataDxfId="314"/>
    <tableColumn id="14" xr3:uid="{FC7E8479-2BFB-41A3-B96D-AAC175F6E60B}" name="S9" dataDxfId="313"/>
    <tableColumn id="15" xr3:uid="{40AA47D9-82F7-4235-BC58-807361CADDB6}" name="S10" dataDxfId="312"/>
    <tableColumn id="16" xr3:uid="{6E05345E-6C7E-472E-B127-C4BCF3F27196}" name="S11" dataDxfId="311"/>
    <tableColumn id="17" xr3:uid="{491079CE-2756-4304-92AE-9BA5CE385414}" name="S12" dataDxfId="310"/>
    <tableColumn id="18" xr3:uid="{3FC2A6E5-35B3-4D9C-B60B-085AE793A43C}" name="S13" dataDxfId="309"/>
    <tableColumn id="19" xr3:uid="{430D0D2A-1D9F-4003-A40E-0ACE009DC4A6}" name="S14" dataDxfId="308"/>
    <tableColumn id="20" xr3:uid="{0ED109E6-4CC2-443D-8B7C-B88506BC7A97}" name="S15" dataDxfId="307"/>
    <tableColumn id="21" xr3:uid="{EAC68314-8D2D-4155-AF8A-71669E0D972D}" name="S16" dataDxfId="306"/>
    <tableColumn id="22" xr3:uid="{0A732344-95A0-4C6C-950B-0963CF24422A}" name="S17" dataDxfId="305"/>
    <tableColumn id="23" xr3:uid="{3598CDB7-4345-4FCD-A2A9-29E1F73DA84B}" name="S18" dataDxfId="304"/>
    <tableColumn id="24" xr3:uid="{13EB2B3F-FB60-428C-9F59-39BAB0029A4D}" name="S19" dataDxfId="303"/>
    <tableColumn id="25" xr3:uid="{F944845F-CD72-4719-961E-426B70608DA2}" name="S20" dataDxfId="302"/>
    <tableColumn id="26" xr3:uid="{76087E73-32A6-4431-A492-41529D5C3223}" name="S21" dataDxfId="301"/>
    <tableColumn id="27" xr3:uid="{E035F030-589C-4F9B-8E6C-04CAF116FB8A}" name="S22" dataDxfId="300"/>
    <tableColumn id="28" xr3:uid="{96F206DB-91B8-4838-9D26-894F031AEB09}" name="S23" dataDxfId="299"/>
    <tableColumn id="29" xr3:uid="{DBC52AEC-0343-4EA7-9DEF-4217D7372703}" name="S24" dataDxfId="298"/>
    <tableColumn id="30" xr3:uid="{B082C76E-F4EA-458F-A53B-10BFA9841EFF}" name="S25" dataDxfId="297"/>
    <tableColumn id="31" xr3:uid="{CBF66F90-755F-4FD8-95C9-77224183B4D4}" name="S26" dataDxfId="296"/>
    <tableColumn id="32" xr3:uid="{F40D504A-56EA-4D17-9D89-B392908D7090}" name="S27" dataDxfId="295"/>
    <tableColumn id="33" xr3:uid="{A0DB6148-7644-4937-A14B-40B85A0D49A2}" name="S28" dataDxfId="294"/>
    <tableColumn id="34" xr3:uid="{11A69FCF-7C62-4654-9059-BC1797983FC3}" name="S29" dataDxfId="293"/>
    <tableColumn id="35" xr3:uid="{9F45ADFA-D8E2-471F-A2AA-7E53BB9883D0}" name="S30" dataDxfId="292"/>
    <tableColumn id="36" xr3:uid="{7B96E459-2FA8-455F-9404-AA087F4589DB}" name="S31" dataDxfId="291"/>
    <tableColumn id="37" xr3:uid="{A2316E8B-99AB-458D-8585-FD90BCDF6E83}" name="S32" dataDxfId="290"/>
    <tableColumn id="38" xr3:uid="{980BFB00-FD6D-4E56-BD2F-0E882541D665}" name="S33" dataDxfId="289"/>
    <tableColumn id="39" xr3:uid="{3C6351EF-2351-45FB-A175-017CF1AC5F6B}" name="S34" dataDxfId="288"/>
    <tableColumn id="40" xr3:uid="{05CFA6E8-FCD3-4498-88F1-B995AE2944D5}" name="S35" dataDxfId="287"/>
    <tableColumn id="41" xr3:uid="{D303499B-89BA-4E89-AB28-DBAB0A65B609}" name="S36" dataDxfId="286"/>
    <tableColumn id="42" xr3:uid="{7E668F1E-F759-46CE-B559-871F80E7C28B}" name="S37" dataDxfId="285"/>
    <tableColumn id="43" xr3:uid="{DC3B4447-C4D4-4E56-B2FB-5593337E9AA1}" name="S38" dataDxfId="284"/>
    <tableColumn id="44" xr3:uid="{265051A3-8935-48D8-A511-7E6C8A6B82FD}" name="S39" dataDxfId="283"/>
    <tableColumn id="45" xr3:uid="{EDF4602D-D9FC-4FC7-BD21-3ED2BB88A6A4}" name="S40" dataDxfId="282"/>
    <tableColumn id="46" xr3:uid="{CBEA6E33-306B-460B-8B60-A36ED970E413}" name="S41" dataDxfId="281"/>
    <tableColumn id="47" xr3:uid="{C430D9AB-7BED-4222-B814-43C4E244B78F}" name="S42" dataDxfId="280"/>
    <tableColumn id="48" xr3:uid="{81E9F4CB-D3F9-42FB-A15E-C400F0A0AFCC}" name="S43" dataDxfId="279"/>
    <tableColumn id="49" xr3:uid="{221162DD-5155-463A-AA31-F89414760D87}" name="S44" dataDxfId="278"/>
    <tableColumn id="50" xr3:uid="{4EF9577E-9371-4942-8294-FDD8D26DC42E}" name="S45" dataDxfId="277"/>
    <tableColumn id="51" xr3:uid="{8B1BCCA5-B189-452E-991D-270196F65C34}" name="S46" dataDxfId="276"/>
    <tableColumn id="52" xr3:uid="{7AC5A04D-FC03-4A01-99AD-591098312D07}" name="S47" dataDxfId="275"/>
    <tableColumn id="53" xr3:uid="{AC68FABE-7E0E-417A-9EF7-C2CE5D1D3BF9}" name="S48" dataDxfId="274"/>
    <tableColumn id="54" xr3:uid="{B95311F4-5480-4331-B4C7-4922C631D020}" name="S49" dataDxfId="273"/>
    <tableColumn id="55" xr3:uid="{A877BA19-28F6-4108-B56F-82E7204586B5}" name="S50" dataDxfId="272"/>
    <tableColumn id="56" xr3:uid="{AC6DF6B2-318F-4C66-9E8D-4C530DF28168}" name="S51" dataDxfId="271"/>
    <tableColumn id="57" xr3:uid="{5B469C05-A605-40F1-99CB-698925681E2A}" name="S52" dataDxfId="270"/>
    <tableColumn id="58" xr3:uid="{783F08E5-774A-4519-B0F4-3779435760CB}" name="S53" dataDxfId="269"/>
  </tableColumns>
  <tableStyleInfo name="TableStyleMedium10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33B47BB6-706F-436E-A658-611B55A8E306}" name="SuividesInters" displayName="SuividesInters" ref="C3:V4" totalsRowShown="0" headerRowDxfId="268" dataDxfId="267">
  <autoFilter ref="C3:V4" xr:uid="{80514FCA-3AB0-4434-8AE8-4E22ADFF027A}"/>
  <tableColumns count="20">
    <tableColumn id="1" xr3:uid="{E15B8264-B205-484F-9987-3752556A7CF3}" name="Identifiant" dataDxfId="266"/>
    <tableColumn id="20" xr3:uid="{932E989A-9D68-4FE1-92F2-DA69B306D8B4}" name="Nom" dataDxfId="265"/>
    <tableColumn id="2" xr3:uid="{267136E8-8E3C-4D24-81DA-89D9031AE0F7}" name="DR" dataDxfId="264"/>
    <tableColumn id="3" xr3:uid="{DBC40A3C-1C28-4FEE-BD2F-92C59FDA0C5E}" name="Date de Fin" dataDxfId="263"/>
    <tableColumn id="4" xr3:uid="{6F1C865C-A61C-40EE-ACA4-50938FDF3053}" name="Semaine" dataDxfId="262"/>
    <tableColumn id="5" xr3:uid="{6B7F0A81-4C3D-43CF-8D45-47C37AF1F03A}" name="Positions" dataDxfId="261"/>
    <tableColumn id="16" xr3:uid="{18077032-D866-4766-B9D2-CEF964C55482}" name="Écrans prévus" dataDxfId="260"/>
    <tableColumn id="6" xr3:uid="{9A6A6674-6AA2-470B-A579-FCF6BD97BDDF}" name="Écrans déployés" dataDxfId="259"/>
    <tableColumn id="7" xr3:uid="{A7B921C6-B2F5-4566-ACDA-5D6DEB1049B1}" name="Écrans récupérés" dataDxfId="258"/>
    <tableColumn id="8" xr3:uid="{5105A1F5-AA0E-4F08-BC87-7790B00D5DBA}" name="Scanners Prévus" dataDxfId="257"/>
    <tableColumn id="17" xr3:uid="{2FC7B3E2-CC06-4F92-925C-C78625268A60}" name="Scanners Déployés" dataDxfId="256"/>
    <tableColumn id="9" xr3:uid="{63CF48C5-EC99-4F95-833A-1849845EBA78}" name="Scanners Récupérés" dataDxfId="255"/>
    <tableColumn id="10" xr3:uid="{89038A45-5AB3-4DB4-BF32-0D18AF4BD733}" name="Récupéré théorique" dataDxfId="254"/>
    <tableColumn id="11" xr3:uid="{1BBD6C32-38D4-46CE-BBD2-42ED89D4949D}" name="Total récupéré" dataDxfId="253"/>
    <tableColumn id="19" xr3:uid="{4320DCFA-2F11-48E2-B62B-145283F6A8FD}" name="Surplus récupération" dataDxfId="252"/>
    <tableColumn id="18" xr3:uid="{AB657A4C-ECCC-4CB7-951E-73DB0330E845}" name="Matériel neuf retourné" dataDxfId="251"/>
    <tableColumn id="12" xr3:uid="{B4DB61B4-5C26-4E36-9C8C-64FD0A135931}" name="Retard" dataDxfId="250"/>
    <tableColumn id="13" xr3:uid="{2A22A22F-F9E7-4CFE-9ACE-257793630753}" name="Anomalie" dataDxfId="249"/>
    <tableColumn id="14" xr3:uid="{A5533E4F-216B-4FA1-99CA-12A5941F1F87}" name="Statut Intervention" dataDxfId="248"/>
    <tableColumn id="15" xr3:uid="{C1D119F1-BC60-4E31-8848-069BA099D529}" name="Commentaire" dataDxfId="247"/>
  </tableColumns>
  <tableStyleInfo name="TableStyleMedium10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422CA5D4-7B3D-4676-8433-E622C79F5F87}" name="MatérielDéployé" displayName="MatérielDéployé" ref="C3:K936" totalsRowShown="0" headerRowDxfId="246" dataDxfId="245">
  <autoFilter ref="C3:K936" xr:uid="{122A7532-0417-4629-99EB-373E0E786F6A}"/>
  <tableColumns count="9">
    <tableColumn id="1" xr3:uid="{CEF089BE-87CA-48C3-8D50-3D875697A36D}" name="Date de fin" dataDxfId="244">
      <calculatedColumnFormula>VLOOKUP('[1]Inventaire BDDF Déployés'!$E$4:$E$936,[1]!MacroP[[ID]:[Date de Fin]],16,FALSE)</calculatedColumnFormula>
    </tableColumn>
    <tableColumn id="2" xr3:uid="{379519AB-2F83-4ADC-B3AC-E994971944B6}" name="Nom" dataDxfId="243">
      <calculatedColumnFormula>VLOOKUP('[1]Inventaire BDDF Déployés'!$E4,[1]!BaseSG[[IDENTIFIANT]:[NOM]],7,FALSE)</calculatedColumnFormula>
    </tableColumn>
    <tableColumn id="3" xr3:uid="{2A31DB5A-E23E-41FE-B86A-07F3B2B4DBF7}" name="ID" dataDxfId="242"/>
    <tableColumn id="4" xr3:uid="{152D7B76-2FC1-48B3-8942-D6172D2DEE37}" name="Référence" dataDxfId="241"/>
    <tableColumn id="5" xr3:uid="{69101032-D54E-4256-8E83-65558A7BB6C9}" name="SN" dataDxfId="240"/>
    <tableColumn id="6" xr3:uid="{61B565D1-F05C-48F7-A601-6C81AF39751D}" name="MA" dataDxfId="239"/>
    <tableColumn id="8" xr3:uid="{EF176093-C745-48CB-924A-D1739C55F105}" name="N° Commande" dataDxfId="238"/>
    <tableColumn id="7" xr3:uid="{F3203C00-18FE-4457-9B94-CF599AAF5264}" name="Commentaire" dataDxfId="237"/>
    <tableColumn id="10" xr3:uid="{956CB272-7829-4494-A800-0988D9745C80}" name="Technicien" dataDxfId="236"/>
  </tableColumns>
  <tableStyleInfo name="TableStyleMedium10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" xr:uid="{62C14CBE-39EC-417A-B9BB-725CBA3DB777}" name="BaseSG10" displayName="BaseSG10" ref="C4:BB6" totalsRowShown="0" headerRowDxfId="235" dataDxfId="234" tableBorderDxfId="233">
  <autoFilter ref="C4:BB6" xr:uid="{129953F4-4F79-4A21-B304-B0F3F65EBF8F}"/>
  <sortState xmlns:xlrd2="http://schemas.microsoft.com/office/spreadsheetml/2017/richdata2" ref="C5:BB5">
    <sortCondition ref="N4:N5"/>
  </sortState>
  <tableColumns count="52">
    <tableColumn id="4" xr3:uid="{14C84E35-12EC-46A6-927D-3DCE9AFB54E5}" name="IDENTIFIANT" dataDxfId="232"/>
    <tableColumn id="27" xr3:uid="{A4B0A4D6-4F27-41A9-9E10-F58BAD0E54AD}" name="Vague DEC" dataDxfId="231"/>
    <tableColumn id="3" xr3:uid="{17ABFEA2-EA03-463A-A71E-E41F16A24275}" name="Date cessation d'activité" dataDxfId="230"/>
    <tableColumn id="6" xr3:uid="{EEC23565-6E07-405B-9BDE-30238D75F161}" name="Libellé Région" dataDxfId="229"/>
    <tableColumn id="7" xr3:uid="{9B9916E5-13B9-4462-9EEE-AE95EFB9D6EB}" name="Libellé Département" dataDxfId="228"/>
    <tableColumn id="8" xr3:uid="{E1134CED-3360-4FE7-96F2-2DDCB24783E4}" name="Libellé Canton" dataDxfId="227"/>
    <tableColumn id="10" xr3:uid="{417AB47D-8FA9-4D7D-B346-0545A26D1848}" name="NOM" dataDxfId="226"/>
    <tableColumn id="11" xr3:uid="{62E3CF5F-B6BF-49DA-937F-1D7E03190ECB}" name="ADRESSE" dataDxfId="225"/>
    <tableColumn id="12" xr3:uid="{BA549A37-59F8-44CD-9121-CABDD14EE3E4}" name="CP" dataDxfId="224"/>
    <tableColumn id="13" xr3:uid="{3ECA32F0-4071-46EE-93E0-0BE848FE28F0}" name="Dpt" dataDxfId="223"/>
    <tableColumn id="14" xr3:uid="{5917FF9F-F422-4802-9503-DE428EEB9A4B}" name="VILLE" dataDxfId="222"/>
    <tableColumn id="15" xr3:uid="{55632594-B754-447D-9ED1-72BF3658A420}" name="PHASE" dataDxfId="221"/>
    <tableColumn id="17" xr3:uid="{046EAA20-FA63-41E2-AACC-C69A9C47D86D}" name="PERSONNE" dataDxfId="220"/>
    <tableColumn id="18" xr3:uid="{EAA76B28-042D-4BCC-A298-B3A60410B192}" name="Device 1" dataDxfId="219"/>
    <tableColumn id="19" xr3:uid="{266076D5-7105-42DB-8E11-D6F167D1E3D6}" name="Device 2" dataDxfId="218"/>
    <tableColumn id="31" xr3:uid="{66336859-7B16-497D-9008-AF99C01A0C7A}" name="Agence centrale" dataDxfId="217"/>
    <tableColumn id="1" xr3:uid="{E719D100-D0F6-4898-B8DD-CAD19A6CDAE4}" name="Jours Ouverture agence" dataDxfId="216"/>
    <tableColumn id="2" xr3:uid="{545EFEDD-03E1-4D77-BFD3-489E05326205}" name="Horaires ouverture agence" dataDxfId="215"/>
    <tableColumn id="5" xr3:uid="{A414CB03-56D5-4867-B5F3-29CF1B08470E}" name="N° Téléphone" dataDxfId="214"/>
    <tableColumn id="16" xr3:uid="{05C70483-4B23-4163-A85D-982C17731A58}" name="CONTACT AGENCE" dataDxfId="213"/>
    <tableColumn id="28" xr3:uid="{1EC8D128-A855-4E0D-B2B9-3B7C3B927CFB}" name="TEL CONTACT" dataDxfId="212"/>
    <tableColumn id="29" xr3:uid="{55130E6F-BC1C-402F-9853-D06326D30EBC}" name="GDM" dataDxfId="211"/>
    <tableColumn id="30" xr3:uid="{F55844A6-5473-4F1E-9925-BD2094E17249}" name="TEL GDM" dataDxfId="210"/>
    <tableColumn id="20" xr3:uid="{4B70D3B3-2BBF-4A62-AB2B-F4290D32FC22}" name="Superviseur" dataDxfId="209"/>
    <tableColumn id="21" xr3:uid="{043C8A65-4AA6-4705-AFE2-08C25DB569B0}" name="Nombre réel device 1_x000a_(*2)" dataDxfId="208">
      <calculatedColumnFormula>BaseSG10[[#This Row],[Device 1]]*2</calculatedColumnFormula>
    </tableColumn>
    <tableColumn id="22" xr3:uid="{61E77653-87B0-4A74-A208-35882E90A15A}" name="Nombre device 2" dataDxfId="207">
      <calculatedColumnFormula>BaseSG10[[#This Row],[Device 2]]</calculatedColumnFormula>
    </tableColumn>
    <tableColumn id="23" xr3:uid="{CC2D844F-B0CF-4137-8385-9A8361B34F8D}" name="Total_x000a_Exprimé en minutes" dataDxfId="206">
      <calculatedColumnFormula>(BaseSG10[[#This Row],[Nombre réel device 1
(*2)]]*[1]Settings!$J$5)+(BaseSG10[[#This Row],[Device 2]]*[1]Settings!$J$4)</calculatedColumnFormula>
    </tableColumn>
    <tableColumn id="24" xr3:uid="{F9527A1B-721F-4B06-9C05-BD99A0F43879}" name="Total exprimé en Heures" dataDxfId="205">
      <calculatedColumnFormula xml:space="preserve"> CONVERT(BaseSG10[[#This Row],[Total
Exprimé en minutes]],"mn","hr")/24</calculatedColumnFormula>
    </tableColumn>
    <tableColumn id="25" xr3:uid="{35C7EE5C-ECF3-4E6A-9A31-4D11B93EBADE}" name="Heure (Décimale)" dataDxfId="204">
      <calculatedColumnFormula>BaseSG10[[#This Row],[Total
Exprimé en minutes]]/60</calculatedColumnFormula>
    </tableColumn>
    <tableColumn id="26" xr3:uid="{8BEA9F5D-1F65-4378-8F66-5CFD51DD113D}" name="1/2 Journées" dataDxfId="203">
      <calculatedColumnFormula>ROUNDUP(BaseSG10[[#This Row],[Heure (Décimale)]]/3,0)</calculatedColumnFormula>
    </tableColumn>
    <tableColumn id="32" xr3:uid="{8EBA1639-37B0-4FE1-AD4C-FB7419039F35}" name="Partenaire" dataDxfId="202"/>
    <tableColumn id="33" xr3:uid="{5692DF00-CDDF-4E7D-BFCA-CF865A862D6E}" name="Ref.Partenaire" dataDxfId="201">
      <calculatedColumnFormula>BaseSG10[IDENTIFIANT]</calculatedColumnFormula>
    </tableColumn>
    <tableColumn id="34" xr3:uid="{F0525AFA-0AA3-4605-9530-087795D8C055}" name="Titre" dataDxfId="200"/>
    <tableColumn id="35" xr3:uid="{663133EF-5419-46C7-961E-F043710D4E57}" name="Nom de la société" dataDxfId="199">
      <calculatedColumnFormula>BaseSG10[[#This Row],[NOM]]</calculatedColumnFormula>
    </tableColumn>
    <tableColumn id="36" xr3:uid="{CCDC3424-A03E-4C94-A6F0-F1D63DC9A8A7}" name="Profession" dataDxfId="198">
      <calculatedColumnFormula>BaseSG10[[#This Row],[Vague DEC]]</calculatedColumnFormula>
    </tableColumn>
    <tableColumn id="37" xr3:uid="{3BC92A38-A3D3-49A6-8324-94CDA366EBCD}" name="Anniversaire" dataDxfId="197"/>
    <tableColumn id="38" xr3:uid="{E74C2A6C-ACA1-4704-A36C-CED3AA7448F5}" name="Adresse2" dataDxfId="196">
      <calculatedColumnFormula>BaseSG10[[#This Row],[ADRESSE]]</calculatedColumnFormula>
    </tableColumn>
    <tableColumn id="39" xr3:uid="{515F0BF1-7DF0-4A14-98EA-057666F8D894}" name="Notes Adresse" dataDxfId="195"/>
    <tableColumn id="40" xr3:uid="{5198566F-067D-4D35-91D3-2F0B5694D0FB}" name="Code postal" dataDxfId="194">
      <calculatedColumnFormula>BaseSG10[[#This Row],[CP]]</calculatedColumnFormula>
    </tableColumn>
    <tableColumn id="41" xr3:uid="{4008338C-2606-46F1-9C3C-E069036C48BC}" name="Ville3" dataDxfId="193">
      <calculatedColumnFormula>BaseSG10[[#This Row],[VILLE]]</calculatedColumnFormula>
    </tableColumn>
    <tableColumn id="42" xr3:uid="{049DCE1E-FD95-4E3A-B143-4A75D5C7C4E5}" name="Pays" dataDxfId="192"/>
    <tableColumn id="43" xr3:uid="{26684DEC-51E9-4064-A023-BD88D07E781F}" name="Téléphone" dataDxfId="191">
      <calculatedColumnFormula>BaseSG10[[#This Row],[N° Téléphone]]</calculatedColumnFormula>
    </tableColumn>
    <tableColumn id="44" xr3:uid="{46EC2763-065D-4000-A6DE-4B8B53D82B24}" name="Fax" dataDxfId="190"/>
    <tableColumn id="45" xr3:uid="{D7A40497-FE90-46B2-96BA-39DE13ADC047}" name="Téléphone professionnel" dataDxfId="189"/>
    <tableColumn id="46" xr3:uid="{A7158F58-E610-42E0-96AA-CF171AC7D1EA}" name="Téléphone Portable" dataDxfId="188"/>
    <tableColumn id="47" xr3:uid="{44C2710E-1919-48CE-B04B-42F96DAC0C73}" name="E-mail 1" dataDxfId="187">
      <calculatedColumnFormula>_xlfn.CONCAT(BaseSG10[[#This Row],[Nombre réel device 1
(*2)]]&amp;" Écrans"&amp;" / "&amp;BaseSG10[[#This Row],[Device 2]]&amp;" Scanners")</calculatedColumnFormula>
    </tableColumn>
    <tableColumn id="48" xr3:uid="{224382DB-F217-4701-9E76-794DEC000278}" name="E-mail 2 " dataDxfId="186">
      <calculatedColumnFormula>_xlfn.CONCAT(BaseSG10[[#This Row],[Nombre réel device 1
(*2)]]&amp;" Écrans"&amp;" / "&amp;BaseSG10[[#This Row],[Device 2]]&amp;" Scanners")</calculatedColumnFormula>
    </tableColumn>
    <tableColumn id="49" xr3:uid="{55B419DF-7BBC-4BF2-81E5-9F7E46DAF875}" name="Remarques" dataDxfId="185">
      <calculatedColumnFormula>CONCATENATE(BaseSG10[[#This Row],[Nombre réel device 1
(*2)]]&amp;" Écrans"&amp;" / "&amp;BaseSG10[[#This Row],[Device 2]]&amp;" Scanners")</calculatedColumnFormula>
    </tableColumn>
    <tableColumn id="50" xr3:uid="{28E819D3-8C06-4AD0-8062-C0E0292EA776}" name="Nombre d'interventions" dataDxfId="184">
      <calculatedColumnFormula>BaseSG10[[#This Row],[1/2 Journées]]</calculatedColumnFormula>
    </tableColumn>
    <tableColumn id="51" xr3:uid="{889E86AA-43B4-4788-9BA9-97956A0174EA}" name="Ref partenaire" dataDxfId="183">
      <calculatedColumnFormula>BaseSG10[[#This Row],[Ref.Partenaire]]</calculatedColumnFormula>
    </tableColumn>
    <tableColumn id="52" xr3:uid="{9BD51E6C-2D48-48F7-9BE9-087D6AB1E840}" name="Date et horaire spécifiques " dataDxfId="182"/>
    <tableColumn id="53" xr3:uid="{B5DC8EA6-2071-427B-8045-1F540657C528}" name="Durée d'intervention" dataDxfId="181"/>
  </tableColumns>
  <tableStyleInfo name="TableStyleMedium1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9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35735FD-D40D-43BE-B177-D0AA8E149B9D}">
  <sheetPr codeName="Feuil1"/>
  <dimension ref="A1:YA558"/>
  <sheetViews>
    <sheetView workbookViewId="0">
      <selection activeCell="C11" sqref="C11"/>
    </sheetView>
  </sheetViews>
  <sheetFormatPr baseColWidth="10" defaultColWidth="4.28515625" defaultRowHeight="15" outlineLevelCol="2" x14ac:dyDescent="0.25"/>
  <cols>
    <col min="1" max="1" width="8.140625" style="53" customWidth="1"/>
    <col min="2" max="2" width="9.5703125" style="54" customWidth="1" outlineLevel="1"/>
    <col min="3" max="3" width="69.7109375" style="54" customWidth="1" outlineLevel="1"/>
    <col min="4" max="4" width="19.7109375" style="54" customWidth="1" outlineLevel="1"/>
    <col min="5" max="5" width="11.5703125" style="54" bestFit="1" customWidth="1"/>
    <col min="6" max="6" width="15.42578125" style="54" customWidth="1" outlineLevel="1"/>
    <col min="7" max="7" width="10.7109375" style="54" customWidth="1" outlineLevel="1"/>
    <col min="8" max="8" width="15.7109375" style="53" customWidth="1" outlineLevel="1"/>
    <col min="9" max="9" width="24.28515625" style="54" customWidth="1" outlineLevel="1"/>
    <col min="10" max="10" width="28.28515625" style="54" customWidth="1" outlineLevel="1"/>
    <col min="11" max="11" width="27.85546875" style="54" customWidth="1" outlineLevel="1"/>
    <col min="12" max="12" width="8.85546875" customWidth="1" outlineLevel="1"/>
    <col min="13" max="13" width="32" style="54" customWidth="1" outlineLevel="1"/>
    <col min="14" max="14" width="34.85546875" style="54" customWidth="1" outlineLevel="1"/>
    <col min="15" max="15" width="7.7109375" style="54" customWidth="1" outlineLevel="1"/>
    <col min="16" max="16" width="9.7109375" style="55" customWidth="1" outlineLevel="1"/>
    <col min="17" max="17" width="10.7109375" style="54" customWidth="1" outlineLevel="1"/>
    <col min="18" max="18" width="14.28515625" style="54" bestFit="1" customWidth="1"/>
    <col min="19" max="19" width="24" bestFit="1" customWidth="1"/>
    <col min="20" max="20" width="16.140625" style="53" customWidth="1"/>
    <col min="21" max="21" width="30.42578125" style="53" bestFit="1" customWidth="1"/>
    <col min="22" max="22" width="7.28515625" customWidth="1"/>
    <col min="23" max="24" width="7.140625" style="53" customWidth="1"/>
    <col min="25" max="25" width="8.5703125" style="53" bestFit="1" customWidth="1"/>
    <col min="26" max="26" width="4.28515625" style="53"/>
    <col min="27" max="27" width="4.28515625" customWidth="1" outlineLevel="1"/>
    <col min="28" max="78" width="4.28515625" style="53" customWidth="1" outlineLevel="1"/>
    <col min="79" max="80" width="4.28515625" style="53"/>
    <col min="81" max="126" width="4.28515625" style="53" customWidth="1" outlineLevel="1"/>
    <col min="127" max="128" width="4.28515625" style="53"/>
    <col min="129" max="178" width="4.28515625" style="53" outlineLevel="1"/>
    <col min="179" max="180" width="4.28515625" style="53"/>
    <col min="181" max="230" width="4.28515625" style="53" outlineLevel="1"/>
    <col min="231" max="232" width="4.28515625" style="53"/>
    <col min="233" max="284" width="4.28515625" style="53" outlineLevel="1"/>
    <col min="285" max="286" width="4.28515625" style="53"/>
    <col min="287" max="334" width="4.28515625" style="53" outlineLevel="1"/>
    <col min="335" max="336" width="4.28515625" style="53"/>
    <col min="337" max="388" width="4.28515625" style="53" outlineLevel="1"/>
    <col min="389" max="390" width="4.28515625" style="53"/>
    <col min="391" max="442" width="4.28515625" style="53" outlineLevel="1"/>
    <col min="443" max="444" width="4.28515625" style="53"/>
    <col min="445" max="492" width="4.28515625" style="53" outlineLevel="1"/>
    <col min="493" max="494" width="4.28515625" style="53"/>
    <col min="495" max="546" width="4.28515625" style="53" outlineLevel="1"/>
    <col min="547" max="548" width="4.28515625" style="53"/>
    <col min="549" max="598" width="4.28515625" style="53" outlineLevel="1"/>
    <col min="599" max="600" width="4.28515625" style="53"/>
    <col min="601" max="650" width="4.28515625" style="53" outlineLevel="2"/>
    <col min="651" max="16384" width="4.28515625" style="53"/>
  </cols>
  <sheetData>
    <row r="1" spans="1:651" ht="21" x14ac:dyDescent="0.25">
      <c r="A1" s="49" t="s">
        <v>75</v>
      </c>
      <c r="B1" s="50"/>
      <c r="C1" s="50"/>
      <c r="D1" s="50"/>
      <c r="E1" s="50"/>
      <c r="F1" s="50"/>
      <c r="G1" s="50"/>
      <c r="H1" s="51"/>
      <c r="I1" s="50"/>
      <c r="J1" s="50"/>
      <c r="K1" s="50"/>
      <c r="L1" s="50"/>
      <c r="M1" s="50"/>
      <c r="N1" s="50"/>
      <c r="O1" s="50"/>
      <c r="P1" s="52"/>
      <c r="Q1" s="51"/>
      <c r="R1" s="51"/>
      <c r="S1" s="51"/>
      <c r="T1" s="51"/>
      <c r="U1" s="51"/>
      <c r="V1" s="51"/>
      <c r="W1" s="51"/>
      <c r="X1" s="51"/>
      <c r="Y1" s="51"/>
      <c r="Z1" s="51"/>
      <c r="AA1" s="51"/>
      <c r="AB1" s="51"/>
      <c r="AC1" s="51"/>
      <c r="AD1" s="51"/>
      <c r="AE1" s="51"/>
      <c r="AF1" s="51"/>
      <c r="AG1" s="51"/>
      <c r="AH1" s="51"/>
      <c r="AI1" s="51"/>
      <c r="AJ1" s="51"/>
      <c r="AK1" s="51"/>
      <c r="AL1" s="51"/>
      <c r="AM1" s="51"/>
      <c r="AN1" s="51"/>
      <c r="AO1" s="51"/>
      <c r="AP1" s="51"/>
      <c r="AQ1" s="51"/>
      <c r="AR1" s="51"/>
      <c r="AS1" s="51"/>
      <c r="AT1" s="51"/>
      <c r="AU1" s="51"/>
      <c r="AV1" s="51"/>
      <c r="AW1" s="51"/>
      <c r="AX1" s="51"/>
      <c r="AY1" s="51"/>
      <c r="AZ1" s="51"/>
      <c r="BA1" s="51"/>
      <c r="BB1" s="51"/>
      <c r="BC1" s="51"/>
      <c r="BD1" s="51"/>
      <c r="BE1" s="51"/>
      <c r="BF1" s="51"/>
      <c r="BG1" s="51"/>
      <c r="BH1" s="51"/>
      <c r="BI1" s="51"/>
      <c r="BJ1" s="51"/>
      <c r="BK1" s="51"/>
      <c r="BL1" s="51"/>
      <c r="BM1" s="51"/>
      <c r="BN1" s="51"/>
      <c r="BO1" s="51"/>
      <c r="BP1" s="51"/>
      <c r="BQ1" s="51"/>
      <c r="BR1" s="51"/>
      <c r="BS1" s="51"/>
      <c r="BT1" s="51"/>
      <c r="BU1" s="51"/>
      <c r="BV1" s="51"/>
      <c r="BW1" s="51"/>
      <c r="BX1" s="51"/>
      <c r="BY1" s="51"/>
      <c r="BZ1" s="51"/>
      <c r="CA1" s="51"/>
      <c r="CB1" s="51"/>
      <c r="CC1" s="51"/>
      <c r="CD1" s="51"/>
      <c r="CE1" s="51"/>
      <c r="CF1" s="51"/>
      <c r="CG1" s="51"/>
      <c r="CH1" s="51"/>
      <c r="CI1" s="51"/>
      <c r="CJ1" s="51"/>
      <c r="CK1" s="51"/>
      <c r="CL1" s="51"/>
      <c r="CM1" s="51"/>
      <c r="CN1" s="51"/>
      <c r="CO1" s="51"/>
      <c r="CP1" s="51"/>
      <c r="CQ1" s="51"/>
      <c r="CR1" s="51"/>
      <c r="CS1" s="51"/>
      <c r="CT1" s="51"/>
      <c r="CU1" s="51"/>
      <c r="CV1" s="51"/>
      <c r="CW1" s="51"/>
      <c r="CX1" s="51"/>
      <c r="CY1" s="51"/>
      <c r="CZ1" s="51"/>
      <c r="DA1" s="51"/>
      <c r="DB1" s="51"/>
      <c r="DC1" s="51"/>
      <c r="DD1" s="51"/>
      <c r="DE1" s="51"/>
      <c r="DF1" s="51"/>
      <c r="DG1" s="51"/>
      <c r="DH1" s="51"/>
      <c r="DI1" s="51"/>
      <c r="DJ1" s="51"/>
      <c r="DK1" s="51"/>
      <c r="DL1" s="51"/>
      <c r="DM1" s="51"/>
      <c r="DN1" s="51"/>
      <c r="DO1" s="51"/>
      <c r="DP1" s="51"/>
      <c r="DQ1" s="51"/>
      <c r="DR1" s="51"/>
      <c r="DS1" s="51"/>
      <c r="DT1" s="51"/>
      <c r="DU1" s="51"/>
      <c r="DV1" s="51"/>
      <c r="DW1" s="51"/>
      <c r="DX1" s="51"/>
      <c r="DY1" s="51"/>
      <c r="DZ1" s="51"/>
      <c r="EA1" s="51"/>
      <c r="EB1" s="51"/>
      <c r="EC1" s="51"/>
      <c r="ED1" s="51"/>
      <c r="EE1" s="51"/>
      <c r="EF1" s="51"/>
      <c r="EG1" s="51"/>
      <c r="EH1" s="51"/>
      <c r="EI1" s="51"/>
      <c r="EJ1" s="51"/>
      <c r="EK1" s="51"/>
      <c r="EL1" s="51"/>
      <c r="EM1" s="51"/>
      <c r="EN1" s="51"/>
      <c r="EO1" s="51"/>
      <c r="EP1" s="51"/>
      <c r="EQ1" s="51"/>
      <c r="ER1" s="51"/>
      <c r="ES1" s="51"/>
      <c r="ET1" s="51"/>
      <c r="EU1" s="51"/>
      <c r="EV1" s="51"/>
      <c r="EW1" s="51"/>
      <c r="EX1" s="51"/>
      <c r="EY1" s="51"/>
      <c r="EZ1" s="51"/>
      <c r="FA1" s="51"/>
      <c r="FB1" s="51"/>
      <c r="FC1" s="51"/>
      <c r="FD1" s="51"/>
      <c r="FE1" s="51"/>
      <c r="FF1" s="51"/>
      <c r="FG1" s="51"/>
      <c r="FH1" s="51"/>
      <c r="FI1" s="51"/>
      <c r="FJ1" s="51"/>
      <c r="FK1" s="51"/>
      <c r="FL1" s="51"/>
      <c r="FM1" s="51"/>
      <c r="FN1" s="51"/>
      <c r="FO1" s="51"/>
      <c r="FP1" s="51"/>
      <c r="FQ1" s="51"/>
      <c r="FR1" s="51"/>
      <c r="FS1" s="51"/>
      <c r="FT1" s="51"/>
      <c r="FU1" s="51"/>
      <c r="FV1" s="51"/>
      <c r="FW1" s="51"/>
      <c r="FX1" s="51"/>
      <c r="FY1" s="51"/>
      <c r="FZ1" s="51"/>
      <c r="GA1" s="51"/>
      <c r="GB1" s="51"/>
      <c r="GC1" s="51"/>
      <c r="GD1" s="51"/>
      <c r="GE1" s="51"/>
      <c r="GF1" s="51"/>
      <c r="GG1" s="51"/>
      <c r="GH1" s="51"/>
      <c r="GI1" s="51"/>
      <c r="GJ1" s="51"/>
      <c r="GK1" s="51"/>
      <c r="GL1" s="51"/>
      <c r="GM1" s="51"/>
      <c r="GN1" s="51"/>
      <c r="GO1" s="51"/>
      <c r="GP1" s="51"/>
      <c r="GQ1" s="51"/>
      <c r="GR1" s="51"/>
      <c r="GS1" s="51"/>
      <c r="GT1" s="51"/>
      <c r="GU1" s="51"/>
      <c r="GV1" s="51"/>
      <c r="GW1" s="51"/>
      <c r="GX1" s="51"/>
      <c r="GY1" s="51"/>
      <c r="GZ1" s="51"/>
      <c r="HA1" s="51"/>
      <c r="HB1" s="51"/>
      <c r="HC1" s="51"/>
      <c r="HD1" s="51"/>
      <c r="HE1" s="51"/>
      <c r="HF1" s="51"/>
      <c r="HG1" s="51"/>
      <c r="HH1" s="51"/>
      <c r="HI1" s="51"/>
      <c r="HJ1" s="51"/>
      <c r="HK1" s="51"/>
      <c r="HL1" s="51"/>
      <c r="HM1" s="51"/>
      <c r="HN1" s="51"/>
      <c r="HO1" s="51"/>
      <c r="HP1" s="51"/>
      <c r="HQ1" s="51"/>
      <c r="HR1" s="51"/>
      <c r="HS1" s="51"/>
      <c r="HT1" s="51"/>
      <c r="HU1" s="51"/>
      <c r="HV1" s="51"/>
      <c r="HW1" s="51"/>
      <c r="HX1" s="51"/>
      <c r="HY1" s="51"/>
      <c r="HZ1" s="51"/>
      <c r="IA1" s="51"/>
      <c r="IB1" s="51"/>
      <c r="IC1" s="51"/>
      <c r="ID1" s="51"/>
      <c r="IE1" s="51"/>
      <c r="IF1" s="51"/>
      <c r="IG1" s="51"/>
      <c r="IH1" s="51"/>
      <c r="II1" s="51"/>
      <c r="IJ1" s="51"/>
      <c r="IK1" s="51"/>
      <c r="IL1" s="51"/>
      <c r="IM1" s="51"/>
      <c r="IN1" s="51"/>
      <c r="IO1" s="51"/>
      <c r="IP1" s="51"/>
      <c r="IQ1" s="51"/>
      <c r="IR1" s="51"/>
      <c r="IS1" s="51"/>
      <c r="IT1" s="51"/>
      <c r="IU1" s="51"/>
      <c r="IV1" s="51"/>
      <c r="IW1" s="51"/>
      <c r="IX1" s="51"/>
      <c r="IY1" s="51"/>
      <c r="IZ1" s="51"/>
      <c r="JA1" s="51"/>
      <c r="JB1" s="51"/>
      <c r="JC1" s="51"/>
      <c r="JD1" s="51"/>
      <c r="JE1" s="51"/>
      <c r="JF1" s="51"/>
      <c r="JG1" s="51"/>
      <c r="JH1" s="51"/>
      <c r="JI1" s="51"/>
      <c r="JJ1" s="51"/>
      <c r="JK1" s="51"/>
      <c r="JL1" s="51"/>
      <c r="JM1" s="51"/>
      <c r="JN1" s="51"/>
      <c r="JO1" s="51"/>
      <c r="JP1" s="51"/>
      <c r="JQ1" s="51"/>
      <c r="JR1" s="51"/>
      <c r="JS1" s="51"/>
      <c r="JT1" s="51"/>
      <c r="JU1" s="51"/>
      <c r="JV1" s="51"/>
      <c r="JW1" s="51"/>
      <c r="JX1" s="51"/>
      <c r="JY1" s="51"/>
      <c r="JZ1" s="51"/>
      <c r="KA1" s="51"/>
      <c r="KB1" s="51"/>
      <c r="KC1" s="51"/>
      <c r="KD1" s="51"/>
      <c r="KE1" s="51"/>
      <c r="KF1" s="51"/>
      <c r="KG1" s="51"/>
      <c r="KH1" s="51"/>
      <c r="KI1" s="51"/>
      <c r="KJ1" s="51"/>
      <c r="KK1" s="51"/>
      <c r="KL1" s="51"/>
      <c r="KM1" s="51"/>
      <c r="KN1" s="51"/>
      <c r="KO1" s="51"/>
      <c r="KP1" s="51"/>
      <c r="KQ1" s="51"/>
      <c r="KR1" s="51"/>
      <c r="KS1" s="51"/>
      <c r="KT1" s="51"/>
      <c r="KU1" s="51"/>
      <c r="KV1" s="51"/>
      <c r="KW1" s="51"/>
      <c r="KX1" s="51"/>
      <c r="KY1" s="51"/>
      <c r="KZ1" s="51"/>
      <c r="LA1" s="51"/>
      <c r="LB1" s="51"/>
      <c r="LC1" s="51"/>
      <c r="LD1" s="51"/>
      <c r="LE1" s="51"/>
      <c r="LF1" s="51"/>
      <c r="LG1" s="51"/>
      <c r="LH1" s="51"/>
      <c r="LI1" s="51"/>
      <c r="LJ1" s="51"/>
      <c r="LK1" s="51"/>
      <c r="LL1" s="51"/>
      <c r="LM1" s="51"/>
      <c r="LN1" s="51"/>
      <c r="LO1" s="51"/>
      <c r="LP1" s="51"/>
      <c r="LQ1" s="51"/>
      <c r="LR1" s="51"/>
      <c r="LS1" s="51"/>
      <c r="LT1" s="51"/>
      <c r="LU1" s="51"/>
      <c r="LV1" s="51"/>
      <c r="LW1" s="51"/>
      <c r="LX1" s="51"/>
      <c r="LY1" s="51"/>
      <c r="LZ1" s="51"/>
      <c r="MA1" s="51"/>
      <c r="MB1" s="51"/>
      <c r="MC1" s="51"/>
      <c r="MD1" s="51"/>
      <c r="ME1" s="51"/>
      <c r="MF1" s="51"/>
      <c r="MG1" s="51"/>
      <c r="MH1" s="51"/>
      <c r="MI1" s="51"/>
      <c r="MJ1" s="51"/>
      <c r="MK1" s="51"/>
      <c r="ML1" s="51"/>
      <c r="MM1" s="51"/>
      <c r="MN1" s="51"/>
      <c r="MO1" s="51"/>
      <c r="MP1" s="51"/>
      <c r="MQ1" s="51"/>
      <c r="MR1" s="51"/>
      <c r="MS1" s="51"/>
      <c r="MT1" s="51"/>
      <c r="MU1" s="51"/>
      <c r="MV1" s="51"/>
      <c r="MW1" s="51"/>
      <c r="MX1" s="51"/>
      <c r="MY1" s="51"/>
      <c r="MZ1" s="51"/>
      <c r="NA1" s="51"/>
      <c r="NB1" s="51"/>
      <c r="NC1" s="51"/>
      <c r="ND1" s="51"/>
      <c r="NE1" s="51"/>
      <c r="NF1" s="51"/>
      <c r="NG1" s="51"/>
      <c r="NH1" s="51"/>
      <c r="NI1" s="51"/>
      <c r="NJ1" s="51"/>
      <c r="NK1" s="51"/>
      <c r="NL1" s="51"/>
      <c r="NM1" s="51"/>
      <c r="NN1" s="51"/>
      <c r="NO1" s="51"/>
      <c r="NP1" s="51"/>
      <c r="NQ1" s="51"/>
      <c r="NR1" s="51"/>
      <c r="NS1" s="51"/>
      <c r="NT1" s="51"/>
      <c r="NU1" s="51"/>
      <c r="NV1" s="51"/>
      <c r="NW1" s="51"/>
      <c r="NX1" s="51"/>
      <c r="NY1" s="51"/>
      <c r="NZ1" s="51"/>
      <c r="OA1" s="51"/>
      <c r="OB1" s="51"/>
      <c r="OC1" s="51"/>
      <c r="OD1" s="51"/>
      <c r="OE1" s="51"/>
      <c r="OF1" s="51"/>
      <c r="OG1" s="51"/>
      <c r="OH1" s="51"/>
      <c r="OI1" s="51"/>
      <c r="OJ1" s="51"/>
      <c r="OK1" s="51"/>
      <c r="OL1" s="51"/>
      <c r="OM1" s="51"/>
      <c r="ON1" s="51"/>
      <c r="OO1" s="51"/>
      <c r="OP1" s="51"/>
      <c r="OQ1" s="51"/>
      <c r="OR1" s="51"/>
      <c r="OS1" s="51"/>
      <c r="OT1" s="51"/>
      <c r="OU1" s="51"/>
      <c r="OV1" s="51"/>
      <c r="OW1" s="51"/>
      <c r="OX1" s="51"/>
      <c r="OY1" s="51"/>
      <c r="OZ1" s="51"/>
      <c r="PA1" s="51"/>
      <c r="PB1" s="51"/>
      <c r="PC1" s="51"/>
      <c r="PD1" s="51"/>
      <c r="PE1" s="51"/>
      <c r="PF1" s="51"/>
      <c r="PG1" s="51"/>
      <c r="PH1" s="51"/>
      <c r="PI1" s="51"/>
      <c r="PJ1" s="51"/>
      <c r="PK1" s="51"/>
      <c r="PL1" s="51"/>
      <c r="PM1" s="51"/>
      <c r="PN1" s="51"/>
      <c r="PO1" s="51"/>
      <c r="PP1" s="51"/>
      <c r="PQ1" s="51"/>
      <c r="PR1" s="51"/>
      <c r="PS1" s="51"/>
      <c r="PT1" s="51"/>
      <c r="PU1" s="51"/>
      <c r="PV1" s="51"/>
      <c r="PW1" s="51"/>
      <c r="PX1" s="51"/>
      <c r="PY1" s="51"/>
      <c r="PZ1" s="51"/>
      <c r="QA1" s="51"/>
      <c r="QB1" s="51"/>
      <c r="QC1" s="51"/>
      <c r="QD1" s="51"/>
      <c r="QE1" s="51"/>
      <c r="QF1" s="51"/>
      <c r="QG1" s="51"/>
      <c r="QH1" s="51"/>
      <c r="QI1" s="51"/>
      <c r="QJ1" s="51"/>
      <c r="QK1" s="51"/>
      <c r="QL1" s="51"/>
      <c r="QM1" s="51"/>
      <c r="QN1" s="51"/>
      <c r="QO1" s="51"/>
      <c r="QP1" s="51"/>
      <c r="QQ1" s="51"/>
      <c r="QR1" s="51"/>
      <c r="QS1" s="51"/>
      <c r="QT1" s="51"/>
      <c r="QU1" s="51"/>
      <c r="QV1" s="51"/>
      <c r="QW1" s="51"/>
      <c r="QX1" s="51"/>
      <c r="QY1" s="51"/>
      <c r="QZ1" s="51"/>
      <c r="RA1" s="51"/>
      <c r="RB1" s="51"/>
      <c r="RC1" s="51"/>
      <c r="RD1" s="51"/>
      <c r="RE1" s="51"/>
      <c r="RF1" s="51"/>
      <c r="RG1" s="51"/>
      <c r="RH1" s="51"/>
      <c r="RI1" s="51"/>
      <c r="RJ1" s="51"/>
      <c r="RK1" s="51"/>
      <c r="RL1" s="51"/>
      <c r="RM1" s="51"/>
      <c r="RN1" s="51"/>
      <c r="RO1" s="51"/>
      <c r="RP1" s="51"/>
      <c r="RQ1" s="51"/>
      <c r="RR1" s="51"/>
      <c r="RS1" s="51"/>
      <c r="RT1" s="51"/>
      <c r="RU1" s="51"/>
      <c r="RV1" s="51"/>
      <c r="RW1" s="51"/>
      <c r="RX1" s="51"/>
      <c r="RY1" s="51"/>
      <c r="RZ1" s="51"/>
      <c r="SA1" s="51"/>
      <c r="SB1" s="51"/>
      <c r="SC1" s="51"/>
      <c r="SD1" s="51"/>
      <c r="SE1" s="51"/>
      <c r="SF1" s="51"/>
      <c r="SG1" s="51"/>
      <c r="SH1" s="51"/>
      <c r="SI1" s="51"/>
      <c r="SJ1" s="51"/>
      <c r="SK1" s="51"/>
      <c r="SL1" s="51"/>
      <c r="SM1" s="51"/>
      <c r="SN1" s="51"/>
      <c r="SO1" s="51"/>
      <c r="SP1" s="51"/>
      <c r="SQ1" s="51"/>
      <c r="SR1" s="51"/>
      <c r="SS1" s="51"/>
      <c r="ST1" s="51"/>
      <c r="SU1" s="51"/>
      <c r="SV1" s="51"/>
      <c r="SW1" s="51"/>
      <c r="SX1" s="51"/>
      <c r="SY1" s="51"/>
      <c r="SZ1" s="51"/>
      <c r="TA1" s="51"/>
      <c r="TB1" s="51"/>
      <c r="TC1" s="51"/>
      <c r="TD1" s="51"/>
      <c r="TE1" s="51"/>
      <c r="TF1" s="51"/>
      <c r="TG1" s="51"/>
      <c r="TH1" s="51"/>
      <c r="TI1" s="51"/>
      <c r="TJ1" s="51"/>
      <c r="TK1" s="51"/>
      <c r="TL1" s="51"/>
      <c r="TM1" s="51"/>
      <c r="TN1" s="51"/>
      <c r="TO1" s="51"/>
      <c r="TP1" s="51"/>
      <c r="TQ1" s="51"/>
      <c r="TR1" s="51"/>
      <c r="TS1" s="51"/>
      <c r="TT1" s="51"/>
      <c r="TU1" s="51"/>
      <c r="TV1" s="51"/>
      <c r="TW1" s="51"/>
      <c r="TX1" s="51"/>
      <c r="TY1" s="51"/>
      <c r="TZ1" s="51"/>
      <c r="UA1" s="51"/>
      <c r="UB1" s="51"/>
      <c r="UC1" s="51"/>
      <c r="UD1" s="51"/>
      <c r="UE1" s="51"/>
      <c r="UF1" s="51"/>
      <c r="UG1" s="51"/>
      <c r="UH1" s="51"/>
      <c r="UI1" s="51"/>
      <c r="UJ1" s="51"/>
      <c r="UK1" s="51"/>
      <c r="UL1" s="51"/>
      <c r="UM1" s="51"/>
      <c r="UN1" s="51"/>
      <c r="UO1" s="51"/>
      <c r="UP1" s="51"/>
      <c r="UQ1" s="51"/>
      <c r="UR1" s="51"/>
      <c r="US1" s="51"/>
      <c r="UT1" s="51"/>
      <c r="UU1" s="51"/>
      <c r="UV1" s="51"/>
      <c r="UW1" s="51"/>
      <c r="UX1" s="51"/>
      <c r="UY1" s="51"/>
      <c r="UZ1" s="51"/>
      <c r="VA1" s="51"/>
      <c r="VB1" s="51"/>
      <c r="VC1" s="51"/>
      <c r="VD1" s="51"/>
      <c r="VE1" s="51"/>
      <c r="VF1" s="51"/>
      <c r="VG1" s="51"/>
      <c r="VH1" s="51"/>
      <c r="VI1" s="51"/>
      <c r="VJ1" s="51"/>
      <c r="VK1" s="51"/>
      <c r="VL1" s="51"/>
      <c r="VM1" s="51"/>
      <c r="VN1" s="51"/>
      <c r="VO1" s="51"/>
      <c r="VP1" s="51"/>
      <c r="VQ1" s="51"/>
      <c r="VR1" s="51"/>
      <c r="VS1" s="51"/>
      <c r="VT1" s="51"/>
      <c r="VU1" s="51"/>
      <c r="VV1" s="51"/>
      <c r="VW1" s="51"/>
      <c r="VX1" s="51"/>
      <c r="VY1" s="51"/>
      <c r="VZ1" s="51"/>
      <c r="WA1" s="51"/>
      <c r="WB1" s="51"/>
      <c r="WC1" s="51"/>
      <c r="WD1" s="51"/>
      <c r="WE1" s="51"/>
      <c r="WF1" s="51"/>
      <c r="WG1" s="51"/>
      <c r="WH1" s="51"/>
      <c r="WI1" s="51"/>
      <c r="WJ1" s="51"/>
      <c r="WK1" s="51"/>
      <c r="WL1" s="51"/>
      <c r="WM1" s="51"/>
      <c r="WN1" s="51"/>
      <c r="WO1" s="51"/>
      <c r="WP1" s="51"/>
      <c r="WQ1" s="51"/>
      <c r="WR1" s="51"/>
      <c r="WS1" s="51"/>
      <c r="WT1" s="51"/>
      <c r="WU1" s="51"/>
      <c r="WV1" s="51"/>
      <c r="WW1" s="51"/>
      <c r="WX1" s="51"/>
      <c r="WY1" s="51"/>
      <c r="WZ1" s="51"/>
      <c r="XA1" s="51"/>
      <c r="XB1" s="51"/>
      <c r="XC1" s="51"/>
      <c r="XD1" s="51"/>
      <c r="XE1" s="51"/>
      <c r="XF1" s="51"/>
      <c r="XG1" s="51"/>
      <c r="XH1" s="51"/>
      <c r="XI1" s="51"/>
      <c r="XJ1" s="51"/>
      <c r="XK1" s="51"/>
      <c r="XL1" s="51"/>
      <c r="XM1" s="51"/>
      <c r="XN1" s="51"/>
      <c r="XO1" s="51"/>
      <c r="XP1" s="51"/>
      <c r="XQ1" s="51"/>
      <c r="XR1" s="51"/>
      <c r="XS1" s="51"/>
      <c r="XT1" s="51"/>
      <c r="XU1" s="51"/>
      <c r="XV1" s="51"/>
      <c r="XW1" s="51"/>
      <c r="XX1" s="51"/>
      <c r="XY1" s="51"/>
      <c r="XZ1" s="51"/>
      <c r="YA1" s="51"/>
    </row>
    <row r="2" spans="1:651" x14ac:dyDescent="0.25">
      <c r="A2" s="51"/>
      <c r="L2" s="54"/>
      <c r="Q2" s="53"/>
      <c r="R2" s="53"/>
      <c r="S2" s="53"/>
      <c r="V2" s="53"/>
      <c r="AA2" s="53"/>
    </row>
    <row r="3" spans="1:651" ht="15.75" x14ac:dyDescent="0.25">
      <c r="A3" s="51"/>
      <c r="L3" s="54"/>
      <c r="Q3" s="53"/>
      <c r="R3" s="53"/>
      <c r="S3" s="53"/>
      <c r="T3" s="56" t="s">
        <v>76</v>
      </c>
      <c r="U3" s="57"/>
      <c r="V3" s="57"/>
      <c r="W3" s="58"/>
      <c r="X3" s="58"/>
      <c r="Y3" s="58"/>
      <c r="Z3" s="59" t="s">
        <v>77</v>
      </c>
      <c r="AA3" s="60"/>
      <c r="AB3" s="60"/>
      <c r="AC3" s="60"/>
      <c r="AD3" s="60"/>
      <c r="AE3" s="60"/>
      <c r="AF3" s="60"/>
      <c r="AG3" s="60"/>
      <c r="AH3" s="60"/>
      <c r="AI3" s="60"/>
      <c r="AJ3" s="60"/>
      <c r="AK3" s="60"/>
      <c r="AL3" s="60"/>
      <c r="AM3" s="60"/>
      <c r="AN3" s="60"/>
      <c r="AO3" s="60"/>
      <c r="AP3" s="60"/>
      <c r="AQ3" s="60"/>
      <c r="AR3" s="60"/>
      <c r="AS3" s="60"/>
      <c r="AT3" s="60"/>
      <c r="AU3" s="60"/>
      <c r="AV3" s="60"/>
      <c r="AW3" s="60"/>
      <c r="AX3" s="60"/>
      <c r="AY3" s="60"/>
      <c r="AZ3" s="60"/>
      <c r="BA3" s="60"/>
      <c r="BB3" s="60"/>
      <c r="BC3" s="60"/>
      <c r="BD3" s="60"/>
      <c r="BE3" s="60"/>
      <c r="BF3" s="60"/>
      <c r="BG3" s="60"/>
      <c r="BH3" s="60"/>
      <c r="BI3" s="60"/>
      <c r="BJ3" s="60"/>
      <c r="BK3" s="60"/>
      <c r="BL3" s="60"/>
      <c r="BM3" s="60"/>
      <c r="BN3" s="60"/>
      <c r="BO3" s="60"/>
      <c r="BP3" s="60"/>
      <c r="BQ3" s="60"/>
      <c r="BR3" s="60"/>
      <c r="BS3" s="60"/>
      <c r="BT3" s="60"/>
      <c r="BU3" s="60"/>
      <c r="BV3" s="60"/>
      <c r="BW3" s="60"/>
      <c r="BX3" s="60"/>
      <c r="BY3" s="60"/>
      <c r="BZ3" s="60"/>
      <c r="CA3" s="61"/>
      <c r="CB3" s="62" t="s">
        <v>78</v>
      </c>
      <c r="CC3" s="63"/>
      <c r="CD3" s="63"/>
      <c r="CE3" s="63"/>
      <c r="CF3" s="63"/>
      <c r="CG3" s="63"/>
      <c r="CH3" s="63"/>
      <c r="CI3" s="63"/>
      <c r="CJ3" s="63"/>
      <c r="CK3" s="63"/>
      <c r="CL3" s="63"/>
      <c r="CM3" s="63"/>
      <c r="CN3" s="63"/>
      <c r="CO3" s="63"/>
      <c r="CP3" s="63"/>
      <c r="CQ3" s="63"/>
      <c r="CR3" s="63"/>
      <c r="CS3" s="63"/>
      <c r="CT3" s="63"/>
      <c r="CU3" s="63"/>
      <c r="CV3" s="63"/>
      <c r="CW3" s="63"/>
      <c r="CX3" s="63"/>
      <c r="CY3" s="63"/>
      <c r="CZ3" s="63"/>
      <c r="DA3" s="63"/>
      <c r="DB3" s="63"/>
      <c r="DC3" s="63"/>
      <c r="DD3" s="63"/>
      <c r="DE3" s="63"/>
      <c r="DF3" s="63"/>
      <c r="DG3" s="63"/>
      <c r="DH3" s="63"/>
      <c r="DI3" s="63"/>
      <c r="DJ3" s="63"/>
      <c r="DK3" s="63"/>
      <c r="DL3" s="63"/>
      <c r="DM3" s="63"/>
      <c r="DN3" s="63"/>
      <c r="DO3" s="63"/>
      <c r="DP3" s="63"/>
      <c r="DQ3" s="63"/>
      <c r="DR3" s="63"/>
      <c r="DS3" s="63"/>
      <c r="DT3" s="63"/>
      <c r="DU3" s="63"/>
      <c r="DV3" s="63"/>
      <c r="DW3" s="64"/>
      <c r="DX3" s="65" t="s">
        <v>79</v>
      </c>
      <c r="DY3" s="66"/>
      <c r="DZ3" s="66"/>
      <c r="EA3" s="66"/>
      <c r="EB3" s="66"/>
      <c r="EC3" s="66"/>
      <c r="ED3" s="66"/>
      <c r="EE3" s="66"/>
      <c r="EF3" s="66"/>
      <c r="EG3" s="66"/>
      <c r="EH3" s="66"/>
      <c r="EI3" s="66"/>
      <c r="EJ3" s="66"/>
      <c r="EK3" s="66"/>
      <c r="EL3" s="66"/>
      <c r="EM3" s="66"/>
      <c r="EN3" s="66"/>
      <c r="EO3" s="66"/>
      <c r="EP3" s="66"/>
      <c r="EQ3" s="66"/>
      <c r="ER3" s="66"/>
      <c r="ES3" s="66"/>
      <c r="ET3" s="66"/>
      <c r="EU3" s="66"/>
      <c r="EV3" s="66"/>
      <c r="EW3" s="66"/>
      <c r="EX3" s="66"/>
      <c r="EY3" s="66"/>
      <c r="EZ3" s="66"/>
      <c r="FA3" s="66"/>
      <c r="FB3" s="66"/>
      <c r="FC3" s="66"/>
      <c r="FD3" s="66"/>
      <c r="FE3" s="66"/>
      <c r="FF3" s="66"/>
      <c r="FG3" s="66"/>
      <c r="FH3" s="66"/>
      <c r="FI3" s="66"/>
      <c r="FJ3" s="66"/>
      <c r="FK3" s="66"/>
      <c r="FL3" s="66"/>
      <c r="FM3" s="66"/>
      <c r="FN3" s="66"/>
      <c r="FO3" s="66"/>
      <c r="FP3" s="66"/>
      <c r="FQ3" s="66"/>
      <c r="FR3" s="66"/>
      <c r="FS3" s="66"/>
      <c r="FT3" s="66"/>
      <c r="FU3" s="66"/>
      <c r="FV3" s="66"/>
      <c r="FW3" s="67"/>
      <c r="FX3" s="68" t="s">
        <v>80</v>
      </c>
      <c r="FY3" s="63"/>
      <c r="FZ3" s="63"/>
      <c r="GA3" s="63"/>
      <c r="GB3" s="63"/>
      <c r="GC3" s="63"/>
      <c r="GD3" s="63"/>
      <c r="GE3" s="63"/>
      <c r="GF3" s="63"/>
      <c r="GG3" s="63"/>
      <c r="GH3" s="63"/>
      <c r="GI3" s="63"/>
      <c r="GJ3" s="63"/>
      <c r="GK3" s="63"/>
      <c r="GL3" s="63"/>
      <c r="GM3" s="63"/>
      <c r="GN3" s="63"/>
      <c r="GO3" s="63"/>
      <c r="GP3" s="63"/>
      <c r="GQ3" s="63"/>
      <c r="GR3" s="63"/>
      <c r="GS3" s="63"/>
      <c r="GT3" s="63"/>
      <c r="GU3" s="63"/>
      <c r="GV3" s="63"/>
      <c r="GW3" s="63"/>
      <c r="GX3" s="63"/>
      <c r="GY3" s="63"/>
      <c r="GZ3" s="63"/>
      <c r="HA3" s="63"/>
      <c r="HB3" s="63"/>
      <c r="HC3" s="63"/>
      <c r="HD3" s="63"/>
      <c r="HE3" s="63"/>
      <c r="HF3" s="63"/>
      <c r="HG3" s="63"/>
      <c r="HH3" s="63"/>
      <c r="HI3" s="63"/>
      <c r="HJ3" s="63"/>
      <c r="HK3" s="63"/>
      <c r="HL3" s="63"/>
      <c r="HM3" s="63"/>
      <c r="HN3" s="63"/>
      <c r="HO3" s="63"/>
      <c r="HP3" s="63"/>
      <c r="HQ3" s="63"/>
      <c r="HR3" s="63"/>
      <c r="HS3" s="63"/>
      <c r="HT3" s="63"/>
      <c r="HU3" s="63"/>
      <c r="HV3" s="63"/>
      <c r="HW3" s="64"/>
      <c r="HX3" s="65" t="s">
        <v>81</v>
      </c>
      <c r="HY3" s="66"/>
      <c r="HZ3" s="66"/>
      <c r="IA3" s="66"/>
      <c r="IB3" s="66"/>
      <c r="IC3" s="66"/>
      <c r="ID3" s="66"/>
      <c r="IE3" s="66"/>
      <c r="IF3" s="66"/>
      <c r="IG3" s="66"/>
      <c r="IH3" s="66"/>
      <c r="II3" s="66"/>
      <c r="IJ3" s="66"/>
      <c r="IK3" s="66"/>
      <c r="IL3" s="66"/>
      <c r="IM3" s="66"/>
      <c r="IN3" s="66"/>
      <c r="IO3" s="66"/>
      <c r="IP3" s="66"/>
      <c r="IQ3" s="66"/>
      <c r="IR3" s="66"/>
      <c r="IS3" s="66"/>
      <c r="IT3" s="66"/>
      <c r="IU3" s="66"/>
      <c r="IV3" s="66"/>
      <c r="IW3" s="66"/>
      <c r="IX3" s="66"/>
      <c r="IY3" s="66"/>
      <c r="IZ3" s="66"/>
      <c r="JA3" s="66"/>
      <c r="JB3" s="66"/>
      <c r="JC3" s="66"/>
      <c r="JD3" s="66"/>
      <c r="JE3" s="66"/>
      <c r="JF3" s="66"/>
      <c r="JG3" s="66"/>
      <c r="JH3" s="66"/>
      <c r="JI3" s="66"/>
      <c r="JJ3" s="66"/>
      <c r="JK3" s="66"/>
      <c r="JL3" s="66"/>
      <c r="JM3" s="66"/>
      <c r="JN3" s="66"/>
      <c r="JO3" s="66"/>
      <c r="JP3" s="66"/>
      <c r="JQ3" s="66"/>
      <c r="JR3" s="66"/>
      <c r="JS3" s="66"/>
      <c r="JT3" s="66"/>
      <c r="JU3" s="66"/>
      <c r="JV3" s="66"/>
      <c r="JW3" s="66"/>
      <c r="JX3" s="66"/>
      <c r="JY3" s="66"/>
      <c r="JZ3" s="62" t="s">
        <v>82</v>
      </c>
      <c r="KA3" s="63"/>
      <c r="KB3" s="63"/>
      <c r="KC3" s="63"/>
      <c r="KD3" s="63"/>
      <c r="KE3" s="63"/>
      <c r="KF3" s="63"/>
      <c r="KG3" s="63"/>
      <c r="KH3" s="63"/>
      <c r="KI3" s="63"/>
      <c r="KJ3" s="63"/>
      <c r="KK3" s="63"/>
      <c r="KL3" s="63"/>
      <c r="KM3" s="63"/>
      <c r="KN3" s="63"/>
      <c r="KO3" s="63"/>
      <c r="KP3" s="63"/>
      <c r="KQ3" s="63"/>
      <c r="KR3" s="63"/>
      <c r="KS3" s="63"/>
      <c r="KT3" s="63"/>
      <c r="KU3" s="63"/>
      <c r="KV3" s="63"/>
      <c r="KW3" s="63"/>
      <c r="KX3" s="63"/>
      <c r="KY3" s="63"/>
      <c r="KZ3" s="63"/>
      <c r="LA3" s="63"/>
      <c r="LB3" s="63"/>
      <c r="LC3" s="63"/>
      <c r="LD3" s="63"/>
      <c r="LE3" s="63"/>
      <c r="LF3" s="63"/>
      <c r="LG3" s="63"/>
      <c r="LH3" s="63"/>
      <c r="LI3" s="63"/>
      <c r="LJ3" s="63"/>
      <c r="LK3" s="63"/>
      <c r="LL3" s="63"/>
      <c r="LM3" s="63"/>
      <c r="LN3" s="63"/>
      <c r="LO3" s="63"/>
      <c r="LP3" s="63"/>
      <c r="LQ3" s="63"/>
      <c r="LR3" s="63"/>
      <c r="LS3" s="63"/>
      <c r="LT3" s="63"/>
      <c r="LU3" s="63"/>
      <c r="LV3" s="63"/>
      <c r="LW3" s="63"/>
      <c r="LX3" s="65" t="s">
        <v>83</v>
      </c>
      <c r="LY3" s="69"/>
      <c r="LZ3" s="69"/>
      <c r="MA3" s="69"/>
      <c r="MB3" s="69"/>
      <c r="MC3" s="69"/>
      <c r="MD3" s="69"/>
      <c r="ME3" s="69"/>
      <c r="MF3" s="69"/>
      <c r="MG3" s="69"/>
      <c r="MH3" s="69"/>
      <c r="MI3" s="69"/>
      <c r="MJ3" s="69"/>
      <c r="MK3" s="69"/>
      <c r="ML3" s="69"/>
      <c r="MM3" s="69"/>
      <c r="MN3" s="69"/>
      <c r="MO3" s="69"/>
      <c r="MP3" s="69"/>
      <c r="MQ3" s="69"/>
      <c r="MR3" s="69"/>
      <c r="MS3" s="69"/>
      <c r="MT3" s="69"/>
      <c r="MU3" s="69"/>
      <c r="MV3" s="69"/>
      <c r="MW3" s="69"/>
      <c r="MX3" s="69"/>
      <c r="MY3" s="69"/>
      <c r="MZ3" s="69"/>
      <c r="NA3" s="69"/>
      <c r="NB3" s="69"/>
      <c r="NC3" s="69"/>
      <c r="ND3" s="69"/>
      <c r="NE3" s="69"/>
      <c r="NF3" s="69"/>
      <c r="NG3" s="69"/>
      <c r="NH3" s="69"/>
      <c r="NI3" s="69"/>
      <c r="NJ3" s="69"/>
      <c r="NK3" s="69"/>
      <c r="NL3" s="69"/>
      <c r="NM3" s="69"/>
      <c r="NN3" s="69"/>
      <c r="NO3" s="69"/>
      <c r="NP3" s="69"/>
      <c r="NQ3" s="69"/>
      <c r="NR3" s="69"/>
      <c r="NS3" s="69"/>
      <c r="NT3" s="69"/>
      <c r="NU3" s="69"/>
      <c r="NV3" s="69"/>
      <c r="NW3" s="69"/>
      <c r="NX3" s="69"/>
      <c r="NY3" s="69"/>
      <c r="NZ3" s="62" t="s">
        <v>84</v>
      </c>
      <c r="OA3" s="63"/>
      <c r="OB3" s="63"/>
      <c r="OC3" s="63"/>
      <c r="OD3" s="63"/>
      <c r="OE3" s="63"/>
      <c r="OF3" s="63"/>
      <c r="OG3" s="63"/>
      <c r="OH3" s="63"/>
      <c r="OI3" s="63"/>
      <c r="OJ3" s="63"/>
      <c r="OK3" s="63"/>
      <c r="OL3" s="63"/>
      <c r="OM3" s="63"/>
      <c r="ON3" s="63"/>
      <c r="OO3" s="63"/>
      <c r="OP3" s="63"/>
      <c r="OQ3" s="63"/>
      <c r="OR3" s="63"/>
      <c r="OS3" s="63"/>
      <c r="OT3" s="63"/>
      <c r="OU3" s="63"/>
      <c r="OV3" s="63"/>
      <c r="OW3" s="63"/>
      <c r="OX3" s="63"/>
      <c r="OY3" s="63"/>
      <c r="OZ3" s="63"/>
      <c r="PA3" s="63"/>
      <c r="PB3" s="63"/>
      <c r="PC3" s="63"/>
      <c r="PD3" s="63"/>
      <c r="PE3" s="63"/>
      <c r="PF3" s="63"/>
      <c r="PG3" s="63"/>
      <c r="PH3" s="63"/>
      <c r="PI3" s="63"/>
      <c r="PJ3" s="63"/>
      <c r="PK3" s="63"/>
      <c r="PL3" s="63"/>
      <c r="PM3" s="63"/>
      <c r="PN3" s="63"/>
      <c r="PO3" s="63"/>
      <c r="PP3" s="63"/>
      <c r="PQ3" s="63"/>
      <c r="PR3" s="63"/>
      <c r="PS3" s="63"/>
      <c r="PT3" s="63"/>
      <c r="PU3" s="63"/>
      <c r="PV3" s="63"/>
      <c r="PW3" s="63"/>
      <c r="PX3" s="63"/>
      <c r="PY3" s="63"/>
      <c r="PZ3" s="63"/>
      <c r="QA3" s="63"/>
      <c r="QB3" s="65" t="s">
        <v>85</v>
      </c>
      <c r="QC3" s="69"/>
      <c r="QD3" s="69"/>
      <c r="QE3" s="69"/>
      <c r="QF3" s="69"/>
      <c r="QG3" s="69"/>
      <c r="QH3" s="69"/>
      <c r="QI3" s="69"/>
      <c r="QJ3" s="69"/>
      <c r="QK3" s="69"/>
      <c r="QL3" s="69"/>
      <c r="QM3" s="69"/>
      <c r="QN3" s="69"/>
      <c r="QO3" s="69"/>
      <c r="QP3" s="69"/>
      <c r="QQ3" s="69"/>
      <c r="QR3" s="69"/>
      <c r="QS3" s="69"/>
      <c r="QT3" s="69"/>
      <c r="QU3" s="69"/>
      <c r="QV3" s="69"/>
      <c r="QW3" s="69"/>
      <c r="QX3" s="69"/>
      <c r="QY3" s="69"/>
      <c r="QZ3" s="69"/>
      <c r="RA3" s="69"/>
      <c r="RB3" s="69"/>
      <c r="RC3" s="69"/>
      <c r="RD3" s="69"/>
      <c r="RE3" s="69"/>
      <c r="RF3" s="69"/>
      <c r="RG3" s="69"/>
      <c r="RH3" s="69"/>
      <c r="RI3" s="69"/>
      <c r="RJ3" s="69"/>
      <c r="RK3" s="69"/>
      <c r="RL3" s="69"/>
      <c r="RM3" s="69"/>
      <c r="RN3" s="69"/>
      <c r="RO3" s="69"/>
      <c r="RP3" s="69"/>
      <c r="RQ3" s="69"/>
      <c r="RR3" s="69"/>
      <c r="RS3" s="69"/>
      <c r="RT3" s="69"/>
      <c r="RU3" s="69"/>
      <c r="RV3" s="69"/>
      <c r="RW3" s="69"/>
      <c r="RX3" s="69"/>
      <c r="RY3" s="69"/>
      <c r="RZ3" s="62" t="s">
        <v>86</v>
      </c>
      <c r="SA3" s="63"/>
      <c r="SB3" s="63"/>
      <c r="SC3" s="63"/>
      <c r="SD3" s="63"/>
      <c r="SE3" s="63"/>
      <c r="SF3" s="63"/>
      <c r="SG3" s="63"/>
      <c r="SH3" s="63"/>
      <c r="SI3" s="63"/>
      <c r="SJ3" s="63"/>
      <c r="SK3" s="63"/>
      <c r="SL3" s="63"/>
      <c r="SM3" s="63"/>
      <c r="SN3" s="63"/>
      <c r="SO3" s="63"/>
      <c r="SP3" s="63"/>
      <c r="SQ3" s="63"/>
      <c r="SR3" s="63"/>
      <c r="SS3" s="63"/>
      <c r="ST3" s="63"/>
      <c r="SU3" s="63"/>
      <c r="SV3" s="63"/>
      <c r="SW3" s="63"/>
      <c r="SX3" s="63"/>
      <c r="SY3" s="63"/>
      <c r="SZ3" s="63"/>
      <c r="TA3" s="63"/>
      <c r="TB3" s="63"/>
      <c r="TC3" s="63"/>
      <c r="TD3" s="63"/>
      <c r="TE3" s="63"/>
      <c r="TF3" s="63"/>
      <c r="TG3" s="63"/>
      <c r="TH3" s="63"/>
      <c r="TI3" s="63"/>
      <c r="TJ3" s="63"/>
      <c r="TK3" s="63"/>
      <c r="TL3" s="63"/>
      <c r="TM3" s="63"/>
      <c r="TN3" s="63"/>
      <c r="TO3" s="63"/>
      <c r="TP3" s="63"/>
      <c r="TQ3" s="63"/>
      <c r="TR3" s="63"/>
      <c r="TS3" s="63"/>
      <c r="TT3" s="63"/>
      <c r="TU3" s="63"/>
      <c r="TV3" s="63"/>
      <c r="TW3" s="63"/>
      <c r="TX3" s="63"/>
      <c r="TY3" s="63"/>
      <c r="TZ3" s="63"/>
      <c r="UA3" s="64"/>
      <c r="UB3" s="69" t="s">
        <v>87</v>
      </c>
      <c r="UC3" s="66"/>
      <c r="UD3" s="66"/>
      <c r="UE3" s="66"/>
      <c r="UF3" s="66"/>
      <c r="UG3" s="66"/>
      <c r="UH3" s="66"/>
      <c r="UI3" s="66"/>
      <c r="UJ3" s="66"/>
      <c r="UK3" s="66"/>
      <c r="UL3" s="66"/>
      <c r="UM3" s="66"/>
      <c r="UN3" s="66"/>
      <c r="UO3" s="66"/>
      <c r="UP3" s="66"/>
      <c r="UQ3" s="66"/>
      <c r="UR3" s="66"/>
      <c r="US3" s="66"/>
      <c r="UT3" s="66"/>
      <c r="UU3" s="66"/>
      <c r="UV3" s="66"/>
      <c r="UW3" s="66"/>
      <c r="UX3" s="66"/>
      <c r="UY3" s="66"/>
      <c r="UZ3" s="66"/>
      <c r="VA3" s="66"/>
      <c r="VB3" s="66"/>
      <c r="VC3" s="66"/>
      <c r="VD3" s="66"/>
      <c r="VE3" s="66"/>
      <c r="VF3" s="66"/>
      <c r="VG3" s="66"/>
      <c r="VH3" s="66"/>
      <c r="VI3" s="66"/>
      <c r="VJ3" s="66"/>
      <c r="VK3" s="66"/>
      <c r="VL3" s="66"/>
      <c r="VM3" s="66"/>
      <c r="VN3" s="66"/>
      <c r="VO3" s="66"/>
      <c r="VP3" s="66"/>
      <c r="VQ3" s="66"/>
      <c r="VR3" s="66"/>
      <c r="VS3" s="66"/>
      <c r="VT3" s="66"/>
      <c r="VU3" s="66"/>
      <c r="VV3" s="66"/>
      <c r="VW3" s="66"/>
      <c r="VX3" s="66"/>
      <c r="VY3" s="66"/>
      <c r="VZ3" s="66"/>
      <c r="WA3" s="67"/>
      <c r="WB3" s="70" t="s">
        <v>88</v>
      </c>
      <c r="WC3" s="70"/>
      <c r="WD3" s="70"/>
      <c r="WE3" s="70"/>
      <c r="WF3" s="70"/>
      <c r="WG3" s="70"/>
      <c r="WH3" s="70"/>
      <c r="WI3" s="70"/>
      <c r="WJ3" s="70"/>
      <c r="WK3" s="70"/>
      <c r="WL3" s="70"/>
      <c r="WM3" s="70"/>
      <c r="WN3" s="70"/>
      <c r="WO3" s="70"/>
      <c r="WP3" s="70"/>
      <c r="WQ3" s="70"/>
      <c r="WR3" s="70"/>
      <c r="WS3" s="70"/>
      <c r="WT3" s="70"/>
      <c r="WU3" s="70"/>
      <c r="WV3" s="70"/>
      <c r="WW3" s="70"/>
      <c r="WX3" s="70"/>
      <c r="WY3" s="70"/>
      <c r="WZ3" s="70"/>
      <c r="XA3" s="70"/>
      <c r="XB3" s="70"/>
      <c r="XC3" s="70"/>
      <c r="XD3" s="70"/>
      <c r="XE3" s="70"/>
      <c r="XF3" s="70"/>
      <c r="XG3" s="70"/>
      <c r="XH3" s="70"/>
      <c r="XI3" s="70"/>
      <c r="XJ3" s="70"/>
      <c r="XK3" s="70"/>
      <c r="XL3" s="70"/>
      <c r="XM3" s="70"/>
      <c r="XN3" s="70"/>
      <c r="XO3" s="70"/>
      <c r="XP3" s="70"/>
      <c r="XQ3" s="70"/>
      <c r="XR3" s="70"/>
      <c r="XS3" s="70"/>
      <c r="XT3" s="70"/>
      <c r="XU3" s="70"/>
      <c r="XV3" s="70"/>
      <c r="XW3" s="70"/>
      <c r="XX3" s="70"/>
      <c r="XY3" s="70"/>
      <c r="XZ3" s="70"/>
      <c r="YA3" s="71"/>
    </row>
    <row r="4" spans="1:651" x14ac:dyDescent="0.25">
      <c r="A4" s="51"/>
      <c r="L4" s="54"/>
      <c r="Q4" s="53"/>
      <c r="R4" s="53"/>
      <c r="S4" s="53"/>
      <c r="T4" s="72" t="s">
        <v>89</v>
      </c>
      <c r="U4" s="73"/>
      <c r="V4" s="73"/>
      <c r="W4" s="74"/>
      <c r="X4" s="74"/>
      <c r="Y4" s="74"/>
      <c r="Z4" s="75">
        <v>1</v>
      </c>
      <c r="AA4" s="75"/>
      <c r="AB4" s="75"/>
      <c r="AC4" s="75"/>
      <c r="AD4" s="75"/>
      <c r="AE4" s="75"/>
      <c r="AF4" s="75"/>
      <c r="AG4" s="75"/>
      <c r="AH4" s="75"/>
      <c r="AI4" s="75"/>
      <c r="AJ4" s="76">
        <v>2</v>
      </c>
      <c r="AK4" s="75"/>
      <c r="AL4" s="75"/>
      <c r="AM4" s="75"/>
      <c r="AN4" s="75"/>
      <c r="AO4" s="75"/>
      <c r="AP4" s="75"/>
      <c r="AQ4" s="75"/>
      <c r="AR4" s="75"/>
      <c r="AS4" s="75"/>
      <c r="AT4" s="75"/>
      <c r="AU4" s="77"/>
      <c r="AV4" s="76">
        <v>3</v>
      </c>
      <c r="AW4" s="75"/>
      <c r="AX4" s="75"/>
      <c r="AY4" s="75"/>
      <c r="AZ4" s="75"/>
      <c r="BA4" s="75"/>
      <c r="BB4" s="75"/>
      <c r="BC4" s="75"/>
      <c r="BD4" s="75"/>
      <c r="BE4" s="75"/>
      <c r="BF4" s="75"/>
      <c r="BG4" s="75"/>
      <c r="BH4" s="76">
        <v>4</v>
      </c>
      <c r="BI4" s="75"/>
      <c r="BJ4" s="75"/>
      <c r="BK4" s="75"/>
      <c r="BL4" s="75"/>
      <c r="BM4" s="75"/>
      <c r="BN4" s="75"/>
      <c r="BO4" s="75"/>
      <c r="BP4" s="75"/>
      <c r="BQ4" s="75"/>
      <c r="BR4" s="75"/>
      <c r="BS4" s="77"/>
      <c r="BT4" s="76">
        <v>5</v>
      </c>
      <c r="BU4" s="75"/>
      <c r="BV4" s="75"/>
      <c r="BW4" s="75"/>
      <c r="BX4" s="75"/>
      <c r="BY4" s="75"/>
      <c r="BZ4" s="75"/>
      <c r="CA4" s="75"/>
      <c r="CB4" s="75"/>
      <c r="CC4" s="75"/>
      <c r="CD4" s="75"/>
      <c r="CE4" s="77"/>
      <c r="CF4" s="76">
        <v>6</v>
      </c>
      <c r="CG4" s="75"/>
      <c r="CH4" s="75"/>
      <c r="CI4" s="75"/>
      <c r="CJ4" s="75"/>
      <c r="CK4" s="75"/>
      <c r="CL4" s="75"/>
      <c r="CM4" s="75"/>
      <c r="CN4" s="75"/>
      <c r="CO4" s="75"/>
      <c r="CP4" s="75"/>
      <c r="CQ4" s="77"/>
      <c r="CR4" s="76">
        <v>7</v>
      </c>
      <c r="CS4" s="75"/>
      <c r="CT4" s="75"/>
      <c r="CU4" s="75"/>
      <c r="CV4" s="75"/>
      <c r="CW4" s="75"/>
      <c r="CX4" s="75"/>
      <c r="CY4" s="75"/>
      <c r="CZ4" s="75"/>
      <c r="DA4" s="75"/>
      <c r="DB4" s="75"/>
      <c r="DC4" s="77"/>
      <c r="DD4" s="76">
        <v>8</v>
      </c>
      <c r="DE4" s="75"/>
      <c r="DF4" s="75"/>
      <c r="DG4" s="75"/>
      <c r="DH4" s="75"/>
      <c r="DI4" s="75"/>
      <c r="DJ4" s="75"/>
      <c r="DK4" s="75"/>
      <c r="DL4" s="75"/>
      <c r="DM4" s="75"/>
      <c r="DN4" s="75"/>
      <c r="DO4" s="77"/>
      <c r="DP4" s="76">
        <v>9</v>
      </c>
      <c r="DQ4" s="75"/>
      <c r="DR4" s="75"/>
      <c r="DS4" s="75"/>
      <c r="DT4" s="75"/>
      <c r="DU4" s="75"/>
      <c r="DV4" s="75"/>
      <c r="DW4" s="75"/>
      <c r="DX4" s="75"/>
      <c r="DY4" s="75"/>
      <c r="DZ4" s="75"/>
      <c r="EA4" s="77"/>
      <c r="EB4" s="76">
        <v>10</v>
      </c>
      <c r="EC4" s="75"/>
      <c r="ED4" s="75"/>
      <c r="EE4" s="75"/>
      <c r="EF4" s="75"/>
      <c r="EG4" s="75"/>
      <c r="EH4" s="75"/>
      <c r="EI4" s="75"/>
      <c r="EJ4" s="75"/>
      <c r="EK4" s="75"/>
      <c r="EL4" s="75"/>
      <c r="EM4" s="77"/>
      <c r="EN4" s="76">
        <v>11</v>
      </c>
      <c r="EO4" s="75"/>
      <c r="EP4" s="75"/>
      <c r="EQ4" s="75"/>
      <c r="ER4" s="75"/>
      <c r="ES4" s="75"/>
      <c r="ET4" s="75"/>
      <c r="EU4" s="75"/>
      <c r="EV4" s="75"/>
      <c r="EW4" s="75"/>
      <c r="EX4" s="75"/>
      <c r="EY4" s="77"/>
      <c r="EZ4" s="76">
        <v>12</v>
      </c>
      <c r="FA4" s="75"/>
      <c r="FB4" s="75"/>
      <c r="FC4" s="75"/>
      <c r="FD4" s="75"/>
      <c r="FE4" s="75"/>
      <c r="FF4" s="75"/>
      <c r="FG4" s="75"/>
      <c r="FH4" s="75"/>
      <c r="FI4" s="75"/>
      <c r="FJ4" s="75"/>
      <c r="FK4" s="77"/>
      <c r="FL4" s="76">
        <v>13</v>
      </c>
      <c r="FM4" s="75"/>
      <c r="FN4" s="75"/>
      <c r="FO4" s="75"/>
      <c r="FP4" s="75"/>
      <c r="FQ4" s="75"/>
      <c r="FR4" s="75"/>
      <c r="FS4" s="75"/>
      <c r="FT4" s="75"/>
      <c r="FU4" s="75"/>
      <c r="FV4" s="75"/>
      <c r="FW4" s="77"/>
      <c r="FX4" s="76">
        <v>14</v>
      </c>
      <c r="FY4" s="75"/>
      <c r="FZ4" s="75"/>
      <c r="GA4" s="75"/>
      <c r="GB4" s="75"/>
      <c r="GC4" s="75"/>
      <c r="GD4" s="75"/>
      <c r="GE4" s="75"/>
      <c r="GF4" s="75"/>
      <c r="GG4" s="75"/>
      <c r="GH4" s="75"/>
      <c r="GI4" s="77"/>
      <c r="GJ4" s="76">
        <v>15</v>
      </c>
      <c r="GK4" s="75"/>
      <c r="GL4" s="75"/>
      <c r="GM4" s="75"/>
      <c r="GN4" s="75"/>
      <c r="GO4" s="75"/>
      <c r="GP4" s="75"/>
      <c r="GQ4" s="75"/>
      <c r="GR4" s="75"/>
      <c r="GS4" s="75"/>
      <c r="GT4" s="75"/>
      <c r="GU4" s="77"/>
      <c r="GV4" s="76">
        <v>16</v>
      </c>
      <c r="GW4" s="75"/>
      <c r="GX4" s="75"/>
      <c r="GY4" s="75"/>
      <c r="GZ4" s="75"/>
      <c r="HA4" s="75"/>
      <c r="HB4" s="75"/>
      <c r="HC4" s="75"/>
      <c r="HD4" s="75"/>
      <c r="HE4" s="75"/>
      <c r="HF4" s="75"/>
      <c r="HG4" s="77"/>
      <c r="HH4" s="76">
        <v>17</v>
      </c>
      <c r="HI4" s="75"/>
      <c r="HJ4" s="75"/>
      <c r="HK4" s="75"/>
      <c r="HL4" s="75"/>
      <c r="HM4" s="75"/>
      <c r="HN4" s="75"/>
      <c r="HO4" s="75"/>
      <c r="HP4" s="75"/>
      <c r="HQ4" s="75"/>
      <c r="HR4" s="75"/>
      <c r="HS4" s="77"/>
      <c r="HT4" s="76">
        <v>18</v>
      </c>
      <c r="HU4" s="75"/>
      <c r="HV4" s="75"/>
      <c r="HW4" s="75"/>
      <c r="HX4" s="75"/>
      <c r="HY4" s="75"/>
      <c r="HZ4" s="75"/>
      <c r="IA4" s="75"/>
      <c r="IB4" s="75"/>
      <c r="IC4" s="75"/>
      <c r="ID4" s="75"/>
      <c r="IE4" s="77"/>
      <c r="IF4" s="76">
        <v>19</v>
      </c>
      <c r="IG4" s="75"/>
      <c r="IH4" s="75"/>
      <c r="II4" s="75"/>
      <c r="IJ4" s="75"/>
      <c r="IK4" s="75"/>
      <c r="IL4" s="75"/>
      <c r="IM4" s="75"/>
      <c r="IN4" s="75"/>
      <c r="IO4" s="75"/>
      <c r="IP4" s="75"/>
      <c r="IQ4" s="77"/>
      <c r="IR4" s="76">
        <v>20</v>
      </c>
      <c r="IS4" s="75"/>
      <c r="IT4" s="75"/>
      <c r="IU4" s="75"/>
      <c r="IV4" s="75"/>
      <c r="IW4" s="75"/>
      <c r="IX4" s="75"/>
      <c r="IY4" s="75"/>
      <c r="IZ4" s="75"/>
      <c r="JA4" s="75"/>
      <c r="JB4" s="75"/>
      <c r="JC4" s="77"/>
      <c r="JD4" s="76">
        <v>21</v>
      </c>
      <c r="JE4" s="75"/>
      <c r="JF4" s="75"/>
      <c r="JG4" s="75"/>
      <c r="JH4" s="75"/>
      <c r="JI4" s="75"/>
      <c r="JJ4" s="75"/>
      <c r="JK4" s="75"/>
      <c r="JL4" s="75"/>
      <c r="JM4" s="75"/>
      <c r="JN4" s="75"/>
      <c r="JO4" s="77"/>
      <c r="JP4" s="76">
        <v>22</v>
      </c>
      <c r="JQ4" s="75"/>
      <c r="JR4" s="75"/>
      <c r="JS4" s="75"/>
      <c r="JT4" s="75"/>
      <c r="JU4" s="75"/>
      <c r="JV4" s="75"/>
      <c r="JW4" s="75"/>
      <c r="JX4" s="75"/>
      <c r="JY4" s="75"/>
      <c r="JZ4" s="78"/>
      <c r="KA4" s="79"/>
      <c r="KB4" s="80">
        <v>23</v>
      </c>
      <c r="KC4" s="78"/>
      <c r="KD4" s="78"/>
      <c r="KE4" s="78"/>
      <c r="KF4" s="78"/>
      <c r="KG4" s="78"/>
      <c r="KH4" s="78"/>
      <c r="KI4" s="78"/>
      <c r="KJ4" s="78"/>
      <c r="KK4" s="78"/>
      <c r="KL4" s="78"/>
      <c r="KM4" s="79"/>
      <c r="KN4" s="80">
        <v>24</v>
      </c>
      <c r="KO4" s="78"/>
      <c r="KP4" s="78"/>
      <c r="KQ4" s="78"/>
      <c r="KR4" s="78"/>
      <c r="KS4" s="78"/>
      <c r="KT4" s="78"/>
      <c r="KU4" s="78"/>
      <c r="KV4" s="78"/>
      <c r="KW4" s="78"/>
      <c r="KX4" s="78"/>
      <c r="KY4" s="79"/>
      <c r="KZ4" s="80">
        <v>25</v>
      </c>
      <c r="LA4" s="78"/>
      <c r="LB4" s="78"/>
      <c r="LC4" s="78"/>
      <c r="LD4" s="78"/>
      <c r="LE4" s="78"/>
      <c r="LF4" s="78"/>
      <c r="LG4" s="78"/>
      <c r="LH4" s="78"/>
      <c r="LI4" s="78"/>
      <c r="LJ4" s="78"/>
      <c r="LK4" s="79"/>
      <c r="LL4" s="80">
        <v>26</v>
      </c>
      <c r="LM4" s="78"/>
      <c r="LN4" s="78"/>
      <c r="LO4" s="78"/>
      <c r="LP4" s="78"/>
      <c r="LQ4" s="78"/>
      <c r="LR4" s="78"/>
      <c r="LS4" s="78"/>
      <c r="LT4" s="78"/>
      <c r="LU4" s="78"/>
      <c r="LV4" s="78"/>
      <c r="LW4" s="79"/>
      <c r="LX4" s="80">
        <v>27</v>
      </c>
      <c r="LY4" s="78"/>
      <c r="LZ4" s="78"/>
      <c r="MA4" s="78"/>
      <c r="MB4" s="78"/>
      <c r="MC4" s="78"/>
      <c r="MD4" s="78"/>
      <c r="ME4" s="78"/>
      <c r="MF4" s="78"/>
      <c r="MG4" s="78"/>
      <c r="MH4" s="78"/>
      <c r="MI4" s="79"/>
      <c r="MJ4" s="80">
        <v>28</v>
      </c>
      <c r="MK4" s="78"/>
      <c r="ML4" s="78"/>
      <c r="MM4" s="78"/>
      <c r="MN4" s="78"/>
      <c r="MO4" s="78"/>
      <c r="MP4" s="78"/>
      <c r="MQ4" s="78"/>
      <c r="MR4" s="78"/>
      <c r="MS4" s="78"/>
      <c r="MT4" s="78"/>
      <c r="MU4" s="79"/>
      <c r="MV4" s="80">
        <v>29</v>
      </c>
      <c r="MW4" s="78"/>
      <c r="MX4" s="78"/>
      <c r="MY4" s="78"/>
      <c r="MZ4" s="78"/>
      <c r="NA4" s="78"/>
      <c r="NB4" s="78"/>
      <c r="NC4" s="78"/>
      <c r="ND4" s="78"/>
      <c r="NE4" s="78"/>
      <c r="NF4" s="78"/>
      <c r="NG4" s="79"/>
      <c r="NH4" s="80">
        <v>30</v>
      </c>
      <c r="NI4" s="78"/>
      <c r="NJ4" s="78"/>
      <c r="NK4" s="78"/>
      <c r="NL4" s="78"/>
      <c r="NM4" s="78"/>
      <c r="NN4" s="78"/>
      <c r="NO4" s="78"/>
      <c r="NP4" s="78"/>
      <c r="NQ4" s="78"/>
      <c r="NR4" s="78"/>
      <c r="NS4" s="79"/>
      <c r="NT4" s="80">
        <v>31</v>
      </c>
      <c r="NU4" s="78"/>
      <c r="NV4" s="78"/>
      <c r="NW4" s="78"/>
      <c r="NX4" s="78"/>
      <c r="NY4" s="78"/>
      <c r="NZ4" s="78"/>
      <c r="OA4" s="78"/>
      <c r="OB4" s="78"/>
      <c r="OC4" s="78"/>
      <c r="OD4" s="78"/>
      <c r="OE4" s="79"/>
      <c r="OF4" s="80">
        <v>32</v>
      </c>
      <c r="OG4" s="78"/>
      <c r="OH4" s="78"/>
      <c r="OI4" s="78"/>
      <c r="OJ4" s="78"/>
      <c r="OK4" s="78"/>
      <c r="OL4" s="78"/>
      <c r="OM4" s="78"/>
      <c r="ON4" s="78"/>
      <c r="OO4" s="78"/>
      <c r="OP4" s="78"/>
      <c r="OQ4" s="79"/>
      <c r="OR4" s="80">
        <v>33</v>
      </c>
      <c r="OS4" s="78"/>
      <c r="OT4" s="78"/>
      <c r="OU4" s="78"/>
      <c r="OV4" s="78"/>
      <c r="OW4" s="78"/>
      <c r="OX4" s="78"/>
      <c r="OY4" s="78"/>
      <c r="OZ4" s="78"/>
      <c r="PA4" s="78"/>
      <c r="PB4" s="78"/>
      <c r="PC4" s="79"/>
      <c r="PD4" s="80">
        <v>34</v>
      </c>
      <c r="PE4" s="78"/>
      <c r="PF4" s="78"/>
      <c r="PG4" s="78"/>
      <c r="PH4" s="78"/>
      <c r="PI4" s="78"/>
      <c r="PJ4" s="78"/>
      <c r="PK4" s="78"/>
      <c r="PL4" s="78"/>
      <c r="PM4" s="78"/>
      <c r="PN4" s="78"/>
      <c r="PO4" s="79"/>
      <c r="PP4" s="80">
        <v>35</v>
      </c>
      <c r="PQ4" s="78"/>
      <c r="PR4" s="78"/>
      <c r="PS4" s="78"/>
      <c r="PT4" s="78"/>
      <c r="PU4" s="78"/>
      <c r="PV4" s="78"/>
      <c r="PW4" s="78"/>
      <c r="PX4" s="78"/>
      <c r="PY4" s="78"/>
      <c r="PZ4" s="78"/>
      <c r="QA4" s="79"/>
      <c r="QB4" s="80">
        <v>36</v>
      </c>
      <c r="QC4" s="78"/>
      <c r="QD4" s="78"/>
      <c r="QE4" s="78"/>
      <c r="QF4" s="78"/>
      <c r="QG4" s="78"/>
      <c r="QH4" s="78"/>
      <c r="QI4" s="78"/>
      <c r="QJ4" s="78"/>
      <c r="QK4" s="78"/>
      <c r="QL4" s="78"/>
      <c r="QM4" s="79"/>
      <c r="QN4" s="80">
        <v>37</v>
      </c>
      <c r="QO4" s="78"/>
      <c r="QP4" s="78"/>
      <c r="QQ4" s="78"/>
      <c r="QR4" s="78"/>
      <c r="QS4" s="78"/>
      <c r="QT4" s="78"/>
      <c r="QU4" s="78"/>
      <c r="QV4" s="78"/>
      <c r="QW4" s="78"/>
      <c r="QX4" s="78"/>
      <c r="QY4" s="79"/>
      <c r="QZ4" s="80">
        <v>38</v>
      </c>
      <c r="RA4" s="78"/>
      <c r="RB4" s="78"/>
      <c r="RC4" s="78"/>
      <c r="RD4" s="78"/>
      <c r="RE4" s="78"/>
      <c r="RF4" s="78"/>
      <c r="RG4" s="78"/>
      <c r="RH4" s="78"/>
      <c r="RI4" s="78"/>
      <c r="RJ4" s="78"/>
      <c r="RK4" s="79"/>
      <c r="RL4" s="80">
        <v>39</v>
      </c>
      <c r="RM4" s="78"/>
      <c r="RN4" s="78"/>
      <c r="RO4" s="78"/>
      <c r="RP4" s="78"/>
      <c r="RQ4" s="78"/>
      <c r="RR4" s="78"/>
      <c r="RS4" s="78"/>
      <c r="RT4" s="78"/>
      <c r="RU4" s="78"/>
      <c r="RV4" s="78"/>
      <c r="RW4" s="79"/>
      <c r="RX4" s="80">
        <v>40</v>
      </c>
      <c r="RY4" s="78"/>
      <c r="RZ4" s="78"/>
      <c r="SA4" s="78"/>
      <c r="SB4" s="78"/>
      <c r="SC4" s="78"/>
      <c r="SD4" s="78"/>
      <c r="SE4" s="78"/>
      <c r="SF4" s="78"/>
      <c r="SG4" s="78"/>
      <c r="SH4" s="78"/>
      <c r="SI4" s="79"/>
      <c r="SJ4" s="80">
        <v>41</v>
      </c>
      <c r="SK4" s="78"/>
      <c r="SL4" s="78"/>
      <c r="SM4" s="78"/>
      <c r="SN4" s="78"/>
      <c r="SO4" s="78"/>
      <c r="SP4" s="78"/>
      <c r="SQ4" s="78"/>
      <c r="SR4" s="78"/>
      <c r="SS4" s="78"/>
      <c r="ST4" s="78"/>
      <c r="SU4" s="79"/>
      <c r="SV4" s="80">
        <v>42</v>
      </c>
      <c r="SW4" s="78"/>
      <c r="SX4" s="78"/>
      <c r="SY4" s="78"/>
      <c r="SZ4" s="78"/>
      <c r="TA4" s="78"/>
      <c r="TB4" s="78"/>
      <c r="TC4" s="78"/>
      <c r="TD4" s="78"/>
      <c r="TE4" s="78"/>
      <c r="TF4" s="78"/>
      <c r="TG4" s="79"/>
      <c r="TH4" s="80">
        <v>43</v>
      </c>
      <c r="TI4" s="78"/>
      <c r="TJ4" s="78"/>
      <c r="TK4" s="78"/>
      <c r="TL4" s="78"/>
      <c r="TM4" s="78"/>
      <c r="TN4" s="78"/>
      <c r="TO4" s="78"/>
      <c r="TP4" s="78"/>
      <c r="TQ4" s="78"/>
      <c r="TR4" s="78"/>
      <c r="TS4" s="79"/>
      <c r="TT4" s="80">
        <v>44</v>
      </c>
      <c r="TU4" s="78"/>
      <c r="TV4" s="78"/>
      <c r="TW4" s="78"/>
      <c r="TX4" s="78"/>
      <c r="TY4" s="78"/>
      <c r="TZ4" s="78"/>
      <c r="UA4" s="78"/>
      <c r="UB4" s="75"/>
      <c r="UC4" s="75"/>
      <c r="UD4" s="75"/>
      <c r="UE4" s="77"/>
      <c r="UF4" s="76">
        <v>45</v>
      </c>
      <c r="UG4" s="75"/>
      <c r="UH4" s="75"/>
      <c r="UI4" s="75"/>
      <c r="UJ4" s="75"/>
      <c r="UK4" s="75"/>
      <c r="UL4" s="75"/>
      <c r="UM4" s="75"/>
      <c r="UN4" s="75"/>
      <c r="UO4" s="75"/>
      <c r="UP4" s="75"/>
      <c r="UQ4" s="77"/>
      <c r="UR4" s="76">
        <v>46</v>
      </c>
      <c r="US4" s="75"/>
      <c r="UT4" s="75"/>
      <c r="UU4" s="75"/>
      <c r="UV4" s="75"/>
      <c r="UW4" s="75"/>
      <c r="UX4" s="75"/>
      <c r="UY4" s="75"/>
      <c r="UZ4" s="75"/>
      <c r="VA4" s="75"/>
      <c r="VB4" s="75"/>
      <c r="VC4" s="77"/>
      <c r="VD4" s="76">
        <v>47</v>
      </c>
      <c r="VE4" s="75"/>
      <c r="VF4" s="75"/>
      <c r="VG4" s="75"/>
      <c r="VH4" s="75"/>
      <c r="VI4" s="75"/>
      <c r="VJ4" s="75"/>
      <c r="VK4" s="75"/>
      <c r="VL4" s="75"/>
      <c r="VM4" s="75"/>
      <c r="VN4" s="75"/>
      <c r="VO4" s="77"/>
      <c r="VP4" s="76">
        <v>48</v>
      </c>
      <c r="VQ4" s="75"/>
      <c r="VR4" s="75"/>
      <c r="VS4" s="75"/>
      <c r="VT4" s="75"/>
      <c r="VU4" s="75"/>
      <c r="VV4" s="75"/>
      <c r="VW4" s="75"/>
      <c r="VX4" s="75"/>
      <c r="VY4" s="75"/>
      <c r="VZ4" s="75"/>
      <c r="WA4" s="77"/>
      <c r="WB4" s="76">
        <v>49</v>
      </c>
      <c r="WC4" s="75"/>
      <c r="WD4" s="75"/>
      <c r="WE4" s="75"/>
      <c r="WF4" s="75"/>
      <c r="WG4" s="75"/>
      <c r="WH4" s="75"/>
      <c r="WI4" s="75"/>
      <c r="WJ4" s="75"/>
      <c r="WK4" s="75"/>
      <c r="WL4" s="75"/>
      <c r="WM4" s="77"/>
      <c r="WN4" s="76">
        <v>50</v>
      </c>
      <c r="WO4" s="75"/>
      <c r="WP4" s="75"/>
      <c r="WQ4" s="75"/>
      <c r="WR4" s="75"/>
      <c r="WS4" s="75"/>
      <c r="WT4" s="75"/>
      <c r="WU4" s="75"/>
      <c r="WV4" s="75"/>
      <c r="WW4" s="75"/>
      <c r="WX4" s="75"/>
      <c r="WY4" s="77"/>
      <c r="WZ4" s="76">
        <v>51</v>
      </c>
      <c r="XA4" s="75"/>
      <c r="XB4" s="75"/>
      <c r="XC4" s="75"/>
      <c r="XD4" s="75"/>
      <c r="XE4" s="75"/>
      <c r="XF4" s="75"/>
      <c r="XG4" s="75"/>
      <c r="XH4" s="75"/>
      <c r="XI4" s="75"/>
      <c r="XJ4" s="75"/>
      <c r="XK4" s="77"/>
      <c r="XL4" s="76">
        <v>52</v>
      </c>
      <c r="XM4" s="75"/>
      <c r="XN4" s="75"/>
      <c r="XO4" s="75"/>
      <c r="XP4" s="75"/>
      <c r="XQ4" s="75"/>
      <c r="XR4" s="75"/>
      <c r="XS4" s="75"/>
      <c r="XT4" s="75"/>
      <c r="XU4" s="75"/>
      <c r="XV4" s="75"/>
      <c r="XW4" s="77"/>
      <c r="XX4" s="76">
        <v>53</v>
      </c>
      <c r="XY4" s="75"/>
      <c r="XZ4" s="75"/>
      <c r="YA4" s="77"/>
    </row>
    <row r="5" spans="1:651" ht="15.75" customHeight="1" x14ac:dyDescent="0.25">
      <c r="A5" s="51"/>
      <c r="L5" s="54"/>
      <c r="Q5" s="53"/>
      <c r="R5" s="53"/>
      <c r="S5" s="53"/>
      <c r="T5" s="72" t="s">
        <v>90</v>
      </c>
      <c r="U5" s="73"/>
      <c r="V5" s="73"/>
      <c r="W5" s="74"/>
      <c r="X5" s="74"/>
      <c r="Y5" s="74"/>
      <c r="Z5" s="77" t="s">
        <v>91</v>
      </c>
      <c r="AA5" s="81"/>
      <c r="AB5" s="81" t="s">
        <v>92</v>
      </c>
      <c r="AC5" s="81"/>
      <c r="AD5" s="81" t="s">
        <v>93</v>
      </c>
      <c r="AE5" s="81"/>
      <c r="AF5" s="81" t="s">
        <v>94</v>
      </c>
      <c r="AG5" s="81"/>
      <c r="AH5" s="82" t="s">
        <v>95</v>
      </c>
      <c r="AI5" s="82"/>
      <c r="AJ5" s="83" t="s">
        <v>96</v>
      </c>
      <c r="AK5" s="84"/>
      <c r="AL5" s="81" t="s">
        <v>91</v>
      </c>
      <c r="AM5" s="81"/>
      <c r="AN5" s="81" t="s">
        <v>92</v>
      </c>
      <c r="AO5" s="81"/>
      <c r="AP5" s="81" t="s">
        <v>93</v>
      </c>
      <c r="AQ5" s="81"/>
      <c r="AR5" s="81" t="s">
        <v>94</v>
      </c>
      <c r="AS5" s="81"/>
      <c r="AT5" s="83" t="s">
        <v>95</v>
      </c>
      <c r="AU5" s="84"/>
      <c r="AV5" s="83" t="s">
        <v>96</v>
      </c>
      <c r="AW5" s="84"/>
      <c r="AX5" s="76" t="s">
        <v>91</v>
      </c>
      <c r="AY5" s="76"/>
      <c r="AZ5" s="76" t="s">
        <v>92</v>
      </c>
      <c r="BA5" s="76"/>
      <c r="BB5" s="76" t="s">
        <v>93</v>
      </c>
      <c r="BC5" s="76"/>
      <c r="BD5" s="76" t="s">
        <v>94</v>
      </c>
      <c r="BE5" s="76"/>
      <c r="BF5" s="83" t="s">
        <v>95</v>
      </c>
      <c r="BG5" s="83"/>
      <c r="BH5" s="83" t="s">
        <v>96</v>
      </c>
      <c r="BI5" s="84"/>
      <c r="BJ5" s="76" t="s">
        <v>91</v>
      </c>
      <c r="BK5" s="77"/>
      <c r="BL5" s="76" t="s">
        <v>92</v>
      </c>
      <c r="BM5" s="77"/>
      <c r="BN5" s="76" t="s">
        <v>93</v>
      </c>
      <c r="BO5" s="77"/>
      <c r="BP5" s="76" t="s">
        <v>94</v>
      </c>
      <c r="BQ5" s="77"/>
      <c r="BR5" s="83" t="s">
        <v>95</v>
      </c>
      <c r="BS5" s="84"/>
      <c r="BT5" s="83" t="s">
        <v>96</v>
      </c>
      <c r="BU5" s="84"/>
      <c r="BV5" s="76" t="s">
        <v>91</v>
      </c>
      <c r="BW5" s="77"/>
      <c r="BX5" s="76" t="s">
        <v>92</v>
      </c>
      <c r="BY5" s="77"/>
      <c r="BZ5" s="76" t="s">
        <v>93</v>
      </c>
      <c r="CA5" s="77"/>
      <c r="CB5" s="76" t="s">
        <v>94</v>
      </c>
      <c r="CC5" s="77"/>
      <c r="CD5" s="83" t="s">
        <v>95</v>
      </c>
      <c r="CE5" s="84"/>
      <c r="CF5" s="83" t="s">
        <v>96</v>
      </c>
      <c r="CG5" s="84"/>
      <c r="CH5" s="76" t="s">
        <v>91</v>
      </c>
      <c r="CI5" s="77"/>
      <c r="CJ5" s="76" t="s">
        <v>92</v>
      </c>
      <c r="CK5" s="77"/>
      <c r="CL5" s="76" t="s">
        <v>93</v>
      </c>
      <c r="CM5" s="77"/>
      <c r="CN5" s="76" t="s">
        <v>94</v>
      </c>
      <c r="CO5" s="77"/>
      <c r="CP5" s="83" t="s">
        <v>95</v>
      </c>
      <c r="CQ5" s="84"/>
      <c r="CR5" s="83" t="s">
        <v>96</v>
      </c>
      <c r="CS5" s="84"/>
      <c r="CT5" s="76" t="s">
        <v>91</v>
      </c>
      <c r="CU5" s="77"/>
      <c r="CV5" s="76" t="s">
        <v>92</v>
      </c>
      <c r="CW5" s="77"/>
      <c r="CX5" s="76" t="s">
        <v>93</v>
      </c>
      <c r="CY5" s="77"/>
      <c r="CZ5" s="76" t="s">
        <v>94</v>
      </c>
      <c r="DA5" s="77"/>
      <c r="DB5" s="83" t="s">
        <v>95</v>
      </c>
      <c r="DC5" s="84"/>
      <c r="DD5" s="83" t="s">
        <v>96</v>
      </c>
      <c r="DE5" s="84"/>
      <c r="DF5" s="76" t="s">
        <v>91</v>
      </c>
      <c r="DG5" s="77"/>
      <c r="DH5" s="76" t="s">
        <v>92</v>
      </c>
      <c r="DI5" s="77"/>
      <c r="DJ5" s="76" t="s">
        <v>93</v>
      </c>
      <c r="DK5" s="77"/>
      <c r="DL5" s="76" t="s">
        <v>94</v>
      </c>
      <c r="DM5" s="77"/>
      <c r="DN5" s="83" t="s">
        <v>95</v>
      </c>
      <c r="DO5" s="84"/>
      <c r="DP5" s="83" t="s">
        <v>96</v>
      </c>
      <c r="DQ5" s="84"/>
      <c r="DR5" s="76" t="s">
        <v>91</v>
      </c>
      <c r="DS5" s="76"/>
      <c r="DT5" s="77" t="s">
        <v>92</v>
      </c>
      <c r="DU5" s="76"/>
      <c r="DV5" s="77" t="s">
        <v>93</v>
      </c>
      <c r="DW5" s="76"/>
      <c r="DX5" s="77" t="s">
        <v>94</v>
      </c>
      <c r="DY5" s="76"/>
      <c r="DZ5" s="84" t="s">
        <v>95</v>
      </c>
      <c r="EA5" s="84"/>
      <c r="EB5" s="83" t="s">
        <v>96</v>
      </c>
      <c r="EC5" s="84"/>
      <c r="ED5" s="76" t="s">
        <v>91</v>
      </c>
      <c r="EE5" s="76"/>
      <c r="EF5" s="77" t="s">
        <v>92</v>
      </c>
      <c r="EG5" s="76"/>
      <c r="EH5" s="77" t="s">
        <v>93</v>
      </c>
      <c r="EI5" s="76"/>
      <c r="EJ5" s="77" t="s">
        <v>94</v>
      </c>
      <c r="EK5" s="76"/>
      <c r="EL5" s="84" t="s">
        <v>95</v>
      </c>
      <c r="EM5" s="84"/>
      <c r="EN5" s="83" t="s">
        <v>96</v>
      </c>
      <c r="EO5" s="84"/>
      <c r="EP5" s="76" t="s">
        <v>91</v>
      </c>
      <c r="EQ5" s="76"/>
      <c r="ER5" s="77" t="s">
        <v>92</v>
      </c>
      <c r="ES5" s="76"/>
      <c r="ET5" s="77" t="s">
        <v>93</v>
      </c>
      <c r="EU5" s="76"/>
      <c r="EV5" s="77" t="s">
        <v>94</v>
      </c>
      <c r="EW5" s="76"/>
      <c r="EX5" s="83" t="s">
        <v>95</v>
      </c>
      <c r="EY5" s="84"/>
      <c r="EZ5" s="83" t="s">
        <v>96</v>
      </c>
      <c r="FA5" s="84"/>
      <c r="FB5" s="76" t="s">
        <v>91</v>
      </c>
      <c r="FC5" s="76"/>
      <c r="FD5" s="77" t="s">
        <v>92</v>
      </c>
      <c r="FE5" s="76"/>
      <c r="FF5" s="77" t="s">
        <v>93</v>
      </c>
      <c r="FG5" s="76"/>
      <c r="FH5" s="77" t="s">
        <v>94</v>
      </c>
      <c r="FI5" s="76"/>
      <c r="FJ5" s="83" t="s">
        <v>95</v>
      </c>
      <c r="FK5" s="84"/>
      <c r="FL5" s="83" t="s">
        <v>96</v>
      </c>
      <c r="FM5" s="84"/>
      <c r="FN5" s="76" t="s">
        <v>91</v>
      </c>
      <c r="FO5" s="76"/>
      <c r="FP5" s="77" t="s">
        <v>92</v>
      </c>
      <c r="FQ5" s="76"/>
      <c r="FR5" s="77" t="s">
        <v>93</v>
      </c>
      <c r="FS5" s="76"/>
      <c r="FT5" s="77" t="s">
        <v>94</v>
      </c>
      <c r="FU5" s="76"/>
      <c r="FV5" s="83" t="s">
        <v>95</v>
      </c>
      <c r="FW5" s="84"/>
      <c r="FX5" s="83" t="s">
        <v>96</v>
      </c>
      <c r="FY5" s="84"/>
      <c r="FZ5" s="76" t="s">
        <v>91</v>
      </c>
      <c r="GA5" s="76"/>
      <c r="GB5" s="77" t="s">
        <v>92</v>
      </c>
      <c r="GC5" s="76"/>
      <c r="GD5" s="77" t="s">
        <v>93</v>
      </c>
      <c r="GE5" s="76"/>
      <c r="GF5" s="77" t="s">
        <v>94</v>
      </c>
      <c r="GG5" s="76"/>
      <c r="GH5" s="83" t="s">
        <v>95</v>
      </c>
      <c r="GI5" s="84"/>
      <c r="GJ5" s="83" t="s">
        <v>96</v>
      </c>
      <c r="GK5" s="84"/>
      <c r="GL5" s="76" t="s">
        <v>91</v>
      </c>
      <c r="GM5" s="76"/>
      <c r="GN5" s="77" t="s">
        <v>92</v>
      </c>
      <c r="GO5" s="76"/>
      <c r="GP5" s="77" t="s">
        <v>93</v>
      </c>
      <c r="GQ5" s="76"/>
      <c r="GR5" s="77" t="s">
        <v>94</v>
      </c>
      <c r="GS5" s="76"/>
      <c r="GT5" s="83" t="s">
        <v>95</v>
      </c>
      <c r="GU5" s="84"/>
      <c r="GV5" s="83" t="s">
        <v>96</v>
      </c>
      <c r="GW5" s="84"/>
      <c r="GX5" s="76" t="s">
        <v>91</v>
      </c>
      <c r="GY5" s="76"/>
      <c r="GZ5" s="77" t="s">
        <v>92</v>
      </c>
      <c r="HA5" s="76"/>
      <c r="HB5" s="77" t="s">
        <v>93</v>
      </c>
      <c r="HC5" s="76"/>
      <c r="HD5" s="77" t="s">
        <v>94</v>
      </c>
      <c r="HE5" s="76"/>
      <c r="HF5" s="83" t="s">
        <v>95</v>
      </c>
      <c r="HG5" s="84"/>
      <c r="HH5" s="83" t="s">
        <v>96</v>
      </c>
      <c r="HI5" s="84"/>
      <c r="HJ5" s="76" t="s">
        <v>91</v>
      </c>
      <c r="HK5" s="76"/>
      <c r="HL5" s="77" t="s">
        <v>92</v>
      </c>
      <c r="HM5" s="76"/>
      <c r="HN5" s="77" t="s">
        <v>93</v>
      </c>
      <c r="HO5" s="76"/>
      <c r="HP5" s="77" t="s">
        <v>94</v>
      </c>
      <c r="HQ5" s="76"/>
      <c r="HR5" s="83" t="s">
        <v>95</v>
      </c>
      <c r="HS5" s="84"/>
      <c r="HT5" s="83" t="s">
        <v>96</v>
      </c>
      <c r="HU5" s="84"/>
      <c r="HV5" s="76" t="s">
        <v>91</v>
      </c>
      <c r="HW5" s="76"/>
      <c r="HX5" s="77" t="s">
        <v>92</v>
      </c>
      <c r="HY5" s="76"/>
      <c r="HZ5" s="77" t="s">
        <v>93</v>
      </c>
      <c r="IA5" s="76"/>
      <c r="IB5" s="77" t="s">
        <v>94</v>
      </c>
      <c r="IC5" s="76"/>
      <c r="ID5" s="83" t="s">
        <v>95</v>
      </c>
      <c r="IE5" s="84"/>
      <c r="IF5" s="83" t="s">
        <v>96</v>
      </c>
      <c r="IG5" s="84"/>
      <c r="IH5" s="76" t="s">
        <v>91</v>
      </c>
      <c r="II5" s="76"/>
      <c r="IJ5" s="77" t="s">
        <v>92</v>
      </c>
      <c r="IK5" s="76"/>
      <c r="IL5" s="77" t="s">
        <v>93</v>
      </c>
      <c r="IM5" s="76"/>
      <c r="IN5" s="77" t="s">
        <v>94</v>
      </c>
      <c r="IO5" s="76"/>
      <c r="IP5" s="83" t="s">
        <v>95</v>
      </c>
      <c r="IQ5" s="84"/>
      <c r="IR5" s="83" t="s">
        <v>96</v>
      </c>
      <c r="IS5" s="84"/>
      <c r="IT5" s="76" t="s">
        <v>91</v>
      </c>
      <c r="IU5" s="76"/>
      <c r="IV5" s="77" t="s">
        <v>92</v>
      </c>
      <c r="IW5" s="76"/>
      <c r="IX5" s="77" t="s">
        <v>93</v>
      </c>
      <c r="IY5" s="76"/>
      <c r="IZ5" s="77" t="s">
        <v>94</v>
      </c>
      <c r="JA5" s="76"/>
      <c r="JB5" s="83" t="s">
        <v>95</v>
      </c>
      <c r="JC5" s="84"/>
      <c r="JD5" s="83" t="s">
        <v>96</v>
      </c>
      <c r="JE5" s="84"/>
      <c r="JF5" s="76" t="s">
        <v>91</v>
      </c>
      <c r="JG5" s="76"/>
      <c r="JH5" s="77" t="s">
        <v>92</v>
      </c>
      <c r="JI5" s="76"/>
      <c r="JJ5" s="77" t="s">
        <v>93</v>
      </c>
      <c r="JK5" s="76"/>
      <c r="JL5" s="77" t="s">
        <v>94</v>
      </c>
      <c r="JM5" s="76"/>
      <c r="JN5" s="83" t="s">
        <v>95</v>
      </c>
      <c r="JO5" s="84"/>
      <c r="JP5" s="83" t="s">
        <v>96</v>
      </c>
      <c r="JQ5" s="84"/>
      <c r="JR5" s="76" t="s">
        <v>91</v>
      </c>
      <c r="JS5" s="76"/>
      <c r="JT5" s="77" t="s">
        <v>92</v>
      </c>
      <c r="JU5" s="76"/>
      <c r="JV5" s="77" t="s">
        <v>93</v>
      </c>
      <c r="JW5" s="76"/>
      <c r="JX5" s="77" t="s">
        <v>94</v>
      </c>
      <c r="JY5" s="76"/>
      <c r="JZ5" s="83" t="s">
        <v>95</v>
      </c>
      <c r="KA5" s="84"/>
      <c r="KB5" s="83" t="s">
        <v>96</v>
      </c>
      <c r="KC5" s="84"/>
      <c r="KD5" s="76" t="s">
        <v>91</v>
      </c>
      <c r="KE5" s="76"/>
      <c r="KF5" s="77" t="s">
        <v>92</v>
      </c>
      <c r="KG5" s="76"/>
      <c r="KH5" s="77" t="s">
        <v>93</v>
      </c>
      <c r="KI5" s="76"/>
      <c r="KJ5" s="77" t="s">
        <v>94</v>
      </c>
      <c r="KK5" s="76"/>
      <c r="KL5" s="83" t="s">
        <v>95</v>
      </c>
      <c r="KM5" s="84"/>
      <c r="KN5" s="83" t="s">
        <v>96</v>
      </c>
      <c r="KO5" s="84"/>
      <c r="KP5" s="76" t="s">
        <v>91</v>
      </c>
      <c r="KQ5" s="76"/>
      <c r="KR5" s="77" t="s">
        <v>92</v>
      </c>
      <c r="KS5" s="76"/>
      <c r="KT5" s="77" t="s">
        <v>93</v>
      </c>
      <c r="KU5" s="76"/>
      <c r="KV5" s="77" t="s">
        <v>94</v>
      </c>
      <c r="KW5" s="76"/>
      <c r="KX5" s="83" t="s">
        <v>95</v>
      </c>
      <c r="KY5" s="84"/>
      <c r="KZ5" s="83" t="s">
        <v>96</v>
      </c>
      <c r="LA5" s="84"/>
      <c r="LB5" s="76" t="s">
        <v>91</v>
      </c>
      <c r="LC5" s="76"/>
      <c r="LD5" s="77" t="s">
        <v>92</v>
      </c>
      <c r="LE5" s="76"/>
      <c r="LF5" s="77" t="s">
        <v>93</v>
      </c>
      <c r="LG5" s="76"/>
      <c r="LH5" s="77" t="s">
        <v>94</v>
      </c>
      <c r="LI5" s="76"/>
      <c r="LJ5" s="83" t="s">
        <v>95</v>
      </c>
      <c r="LK5" s="84"/>
      <c r="LL5" s="83" t="s">
        <v>96</v>
      </c>
      <c r="LM5" s="84"/>
      <c r="LN5" s="76" t="s">
        <v>91</v>
      </c>
      <c r="LO5" s="76"/>
      <c r="LP5" s="77" t="s">
        <v>92</v>
      </c>
      <c r="LQ5" s="76"/>
      <c r="LR5" s="77" t="s">
        <v>93</v>
      </c>
      <c r="LS5" s="76"/>
      <c r="LT5" s="77" t="s">
        <v>94</v>
      </c>
      <c r="LU5" s="76"/>
      <c r="LV5" s="83" t="s">
        <v>95</v>
      </c>
      <c r="LW5" s="84"/>
      <c r="LX5" s="83" t="s">
        <v>96</v>
      </c>
      <c r="LY5" s="84"/>
      <c r="LZ5" s="76" t="s">
        <v>91</v>
      </c>
      <c r="MA5" s="76"/>
      <c r="MB5" s="77" t="s">
        <v>92</v>
      </c>
      <c r="MC5" s="76"/>
      <c r="MD5" s="77" t="s">
        <v>93</v>
      </c>
      <c r="ME5" s="76"/>
      <c r="MF5" s="77" t="s">
        <v>94</v>
      </c>
      <c r="MG5" s="76"/>
      <c r="MH5" s="83" t="s">
        <v>95</v>
      </c>
      <c r="MI5" s="84"/>
      <c r="MJ5" s="83" t="s">
        <v>96</v>
      </c>
      <c r="MK5" s="84"/>
      <c r="ML5" s="76" t="s">
        <v>91</v>
      </c>
      <c r="MM5" s="76"/>
      <c r="MN5" s="77" t="s">
        <v>92</v>
      </c>
      <c r="MO5" s="76"/>
      <c r="MP5" s="77" t="s">
        <v>93</v>
      </c>
      <c r="MQ5" s="76"/>
      <c r="MR5" s="77" t="s">
        <v>94</v>
      </c>
      <c r="MS5" s="76"/>
      <c r="MT5" s="83" t="s">
        <v>95</v>
      </c>
      <c r="MU5" s="84"/>
      <c r="MV5" s="83" t="s">
        <v>96</v>
      </c>
      <c r="MW5" s="84"/>
      <c r="MX5" s="76" t="s">
        <v>91</v>
      </c>
      <c r="MY5" s="76"/>
      <c r="MZ5" s="77" t="s">
        <v>92</v>
      </c>
      <c r="NA5" s="76"/>
      <c r="NB5" s="77" t="s">
        <v>93</v>
      </c>
      <c r="NC5" s="76"/>
      <c r="ND5" s="77" t="s">
        <v>94</v>
      </c>
      <c r="NE5" s="76"/>
      <c r="NF5" s="83" t="s">
        <v>95</v>
      </c>
      <c r="NG5" s="84"/>
      <c r="NH5" s="83" t="s">
        <v>96</v>
      </c>
      <c r="NI5" s="84"/>
      <c r="NJ5" s="76" t="s">
        <v>91</v>
      </c>
      <c r="NK5" s="76"/>
      <c r="NL5" s="77" t="s">
        <v>92</v>
      </c>
      <c r="NM5" s="76"/>
      <c r="NN5" s="77" t="s">
        <v>93</v>
      </c>
      <c r="NO5" s="76"/>
      <c r="NP5" s="77" t="s">
        <v>94</v>
      </c>
      <c r="NQ5" s="76"/>
      <c r="NR5" s="83" t="s">
        <v>95</v>
      </c>
      <c r="NS5" s="84"/>
      <c r="NT5" s="83" t="s">
        <v>96</v>
      </c>
      <c r="NU5" s="84"/>
      <c r="NV5" s="76" t="s">
        <v>91</v>
      </c>
      <c r="NW5" s="76"/>
      <c r="NX5" s="77" t="s">
        <v>92</v>
      </c>
      <c r="NY5" s="76"/>
      <c r="NZ5" s="77" t="s">
        <v>93</v>
      </c>
      <c r="OA5" s="76"/>
      <c r="OB5" s="77" t="s">
        <v>94</v>
      </c>
      <c r="OC5" s="76"/>
      <c r="OD5" s="83" t="s">
        <v>95</v>
      </c>
      <c r="OE5" s="84"/>
      <c r="OF5" s="83" t="s">
        <v>96</v>
      </c>
      <c r="OG5" s="84"/>
      <c r="OH5" s="76" t="s">
        <v>91</v>
      </c>
      <c r="OI5" s="76"/>
      <c r="OJ5" s="77" t="s">
        <v>92</v>
      </c>
      <c r="OK5" s="76"/>
      <c r="OL5" s="77" t="s">
        <v>93</v>
      </c>
      <c r="OM5" s="76"/>
      <c r="ON5" s="77" t="s">
        <v>94</v>
      </c>
      <c r="OO5" s="76"/>
      <c r="OP5" s="83" t="s">
        <v>95</v>
      </c>
      <c r="OQ5" s="84"/>
      <c r="OR5" s="83" t="s">
        <v>96</v>
      </c>
      <c r="OS5" s="84"/>
      <c r="OT5" s="76" t="s">
        <v>91</v>
      </c>
      <c r="OU5" s="76"/>
      <c r="OV5" s="77" t="s">
        <v>92</v>
      </c>
      <c r="OW5" s="76"/>
      <c r="OX5" s="77" t="s">
        <v>93</v>
      </c>
      <c r="OY5" s="76"/>
      <c r="OZ5" s="77" t="s">
        <v>94</v>
      </c>
      <c r="PA5" s="76"/>
      <c r="PB5" s="83" t="s">
        <v>95</v>
      </c>
      <c r="PC5" s="84"/>
      <c r="PD5" s="83" t="s">
        <v>96</v>
      </c>
      <c r="PE5" s="84"/>
      <c r="PF5" s="76" t="s">
        <v>91</v>
      </c>
      <c r="PG5" s="76"/>
      <c r="PH5" s="77" t="s">
        <v>92</v>
      </c>
      <c r="PI5" s="76"/>
      <c r="PJ5" s="77" t="s">
        <v>93</v>
      </c>
      <c r="PK5" s="76"/>
      <c r="PL5" s="77" t="s">
        <v>94</v>
      </c>
      <c r="PM5" s="76"/>
      <c r="PN5" s="83" t="s">
        <v>95</v>
      </c>
      <c r="PO5" s="84"/>
      <c r="PP5" s="83" t="s">
        <v>96</v>
      </c>
      <c r="PQ5" s="84"/>
      <c r="PR5" s="76" t="s">
        <v>91</v>
      </c>
      <c r="PS5" s="76"/>
      <c r="PT5" s="77" t="s">
        <v>92</v>
      </c>
      <c r="PU5" s="76"/>
      <c r="PV5" s="77" t="s">
        <v>93</v>
      </c>
      <c r="PW5" s="76"/>
      <c r="PX5" s="77" t="s">
        <v>94</v>
      </c>
      <c r="PY5" s="76"/>
      <c r="PZ5" s="83" t="s">
        <v>95</v>
      </c>
      <c r="QA5" s="84"/>
      <c r="QB5" s="83" t="s">
        <v>96</v>
      </c>
      <c r="QC5" s="84"/>
      <c r="QD5" s="76" t="s">
        <v>91</v>
      </c>
      <c r="QE5" s="76"/>
      <c r="QF5" s="77" t="s">
        <v>92</v>
      </c>
      <c r="QG5" s="76"/>
      <c r="QH5" s="77" t="s">
        <v>93</v>
      </c>
      <c r="QI5" s="76"/>
      <c r="QJ5" s="77" t="s">
        <v>94</v>
      </c>
      <c r="QK5" s="76"/>
      <c r="QL5" s="83" t="s">
        <v>95</v>
      </c>
      <c r="QM5" s="84"/>
      <c r="QN5" s="83" t="s">
        <v>96</v>
      </c>
      <c r="QO5" s="84"/>
      <c r="QP5" s="76" t="s">
        <v>91</v>
      </c>
      <c r="QQ5" s="76"/>
      <c r="QR5" s="77" t="s">
        <v>92</v>
      </c>
      <c r="QS5" s="76"/>
      <c r="QT5" s="77" t="s">
        <v>93</v>
      </c>
      <c r="QU5" s="76"/>
      <c r="QV5" s="77" t="s">
        <v>94</v>
      </c>
      <c r="QW5" s="76"/>
      <c r="QX5" s="83" t="s">
        <v>95</v>
      </c>
      <c r="QY5" s="84"/>
      <c r="QZ5" s="83" t="s">
        <v>96</v>
      </c>
      <c r="RA5" s="84"/>
      <c r="RB5" s="76" t="s">
        <v>91</v>
      </c>
      <c r="RC5" s="76"/>
      <c r="RD5" s="77" t="s">
        <v>92</v>
      </c>
      <c r="RE5" s="76"/>
      <c r="RF5" s="77" t="s">
        <v>93</v>
      </c>
      <c r="RG5" s="76"/>
      <c r="RH5" s="77" t="s">
        <v>94</v>
      </c>
      <c r="RI5" s="76"/>
      <c r="RJ5" s="83" t="s">
        <v>95</v>
      </c>
      <c r="RK5" s="84"/>
      <c r="RL5" s="83" t="s">
        <v>96</v>
      </c>
      <c r="RM5" s="84"/>
      <c r="RN5" s="76" t="s">
        <v>91</v>
      </c>
      <c r="RO5" s="76"/>
      <c r="RP5" s="77" t="s">
        <v>92</v>
      </c>
      <c r="RQ5" s="76"/>
      <c r="RR5" s="77" t="s">
        <v>93</v>
      </c>
      <c r="RS5" s="76"/>
      <c r="RT5" s="77" t="s">
        <v>94</v>
      </c>
      <c r="RU5" s="76"/>
      <c r="RV5" s="83" t="s">
        <v>95</v>
      </c>
      <c r="RW5" s="84"/>
      <c r="RX5" s="83" t="s">
        <v>96</v>
      </c>
      <c r="RY5" s="84"/>
      <c r="RZ5" s="76" t="s">
        <v>91</v>
      </c>
      <c r="SA5" s="76"/>
      <c r="SB5" s="77" t="s">
        <v>92</v>
      </c>
      <c r="SC5" s="76"/>
      <c r="SD5" s="77" t="s">
        <v>93</v>
      </c>
      <c r="SE5" s="76"/>
      <c r="SF5" s="77" t="s">
        <v>94</v>
      </c>
      <c r="SG5" s="76"/>
      <c r="SH5" s="83" t="s">
        <v>95</v>
      </c>
      <c r="SI5" s="84"/>
      <c r="SJ5" s="83" t="s">
        <v>96</v>
      </c>
      <c r="SK5" s="84"/>
      <c r="SL5" s="76" t="s">
        <v>91</v>
      </c>
      <c r="SM5" s="76"/>
      <c r="SN5" s="77" t="s">
        <v>92</v>
      </c>
      <c r="SO5" s="76"/>
      <c r="SP5" s="77" t="s">
        <v>93</v>
      </c>
      <c r="SQ5" s="76"/>
      <c r="SR5" s="77" t="s">
        <v>94</v>
      </c>
      <c r="SS5" s="76"/>
      <c r="ST5" s="83" t="s">
        <v>95</v>
      </c>
      <c r="SU5" s="84"/>
      <c r="SV5" s="83" t="s">
        <v>96</v>
      </c>
      <c r="SW5" s="84"/>
      <c r="SX5" s="76" t="s">
        <v>91</v>
      </c>
      <c r="SY5" s="76"/>
      <c r="SZ5" s="77" t="s">
        <v>92</v>
      </c>
      <c r="TA5" s="76"/>
      <c r="TB5" s="77" t="s">
        <v>93</v>
      </c>
      <c r="TC5" s="76"/>
      <c r="TD5" s="77" t="s">
        <v>94</v>
      </c>
      <c r="TE5" s="76"/>
      <c r="TF5" s="83" t="s">
        <v>95</v>
      </c>
      <c r="TG5" s="84"/>
      <c r="TH5" s="83" t="s">
        <v>96</v>
      </c>
      <c r="TI5" s="84"/>
      <c r="TJ5" s="76" t="s">
        <v>91</v>
      </c>
      <c r="TK5" s="76"/>
      <c r="TL5" s="77" t="s">
        <v>92</v>
      </c>
      <c r="TM5" s="76"/>
      <c r="TN5" s="77" t="s">
        <v>93</v>
      </c>
      <c r="TO5" s="76"/>
      <c r="TP5" s="77" t="s">
        <v>94</v>
      </c>
      <c r="TQ5" s="76"/>
      <c r="TR5" s="83" t="s">
        <v>95</v>
      </c>
      <c r="TS5" s="84"/>
      <c r="TT5" s="83" t="s">
        <v>96</v>
      </c>
      <c r="TU5" s="84"/>
      <c r="TV5" s="76" t="s">
        <v>91</v>
      </c>
      <c r="TW5" s="76"/>
      <c r="TX5" s="77" t="s">
        <v>92</v>
      </c>
      <c r="TY5" s="76"/>
      <c r="TZ5" s="77" t="s">
        <v>93</v>
      </c>
      <c r="UA5" s="76"/>
      <c r="UB5" s="77" t="s">
        <v>94</v>
      </c>
      <c r="UC5" s="76"/>
      <c r="UD5" s="83" t="s">
        <v>95</v>
      </c>
      <c r="UE5" s="84"/>
      <c r="UF5" s="83" t="s">
        <v>96</v>
      </c>
      <c r="UG5" s="84"/>
      <c r="UH5" s="83" t="s">
        <v>91</v>
      </c>
      <c r="UI5" s="84"/>
      <c r="UJ5" s="83" t="s">
        <v>92</v>
      </c>
      <c r="UK5" s="84"/>
      <c r="UL5" s="83" t="s">
        <v>93</v>
      </c>
      <c r="UM5" s="84"/>
      <c r="UN5" s="83" t="s">
        <v>94</v>
      </c>
      <c r="UO5" s="84"/>
      <c r="UP5" s="83" t="s">
        <v>95</v>
      </c>
      <c r="UQ5" s="84"/>
      <c r="UR5" s="83" t="s">
        <v>96</v>
      </c>
      <c r="US5" s="84"/>
      <c r="UT5" s="83" t="s">
        <v>91</v>
      </c>
      <c r="UU5" s="84"/>
      <c r="UV5" s="83" t="s">
        <v>92</v>
      </c>
      <c r="UW5" s="84"/>
      <c r="UX5" s="83" t="s">
        <v>93</v>
      </c>
      <c r="UY5" s="84"/>
      <c r="UZ5" s="83" t="s">
        <v>94</v>
      </c>
      <c r="VA5" s="84"/>
      <c r="VB5" s="83" t="s">
        <v>95</v>
      </c>
      <c r="VC5" s="84"/>
      <c r="VD5" s="83" t="s">
        <v>96</v>
      </c>
      <c r="VE5" s="84"/>
      <c r="VF5" s="83" t="s">
        <v>91</v>
      </c>
      <c r="VG5" s="84"/>
      <c r="VH5" s="83" t="s">
        <v>92</v>
      </c>
      <c r="VI5" s="84"/>
      <c r="VJ5" s="83" t="s">
        <v>93</v>
      </c>
      <c r="VK5" s="84"/>
      <c r="VL5" s="83" t="s">
        <v>94</v>
      </c>
      <c r="VM5" s="84"/>
      <c r="VN5" s="83" t="s">
        <v>95</v>
      </c>
      <c r="VO5" s="84"/>
      <c r="VP5" s="83" t="s">
        <v>96</v>
      </c>
      <c r="VQ5" s="84"/>
      <c r="VR5" s="83" t="s">
        <v>91</v>
      </c>
      <c r="VS5" s="84"/>
      <c r="VT5" s="83" t="s">
        <v>92</v>
      </c>
      <c r="VU5" s="84"/>
      <c r="VV5" s="83" t="s">
        <v>93</v>
      </c>
      <c r="VW5" s="84"/>
      <c r="VX5" s="83" t="s">
        <v>94</v>
      </c>
      <c r="VY5" s="84"/>
      <c r="VZ5" s="83" t="s">
        <v>95</v>
      </c>
      <c r="WA5" s="84"/>
      <c r="WB5" s="83" t="s">
        <v>96</v>
      </c>
      <c r="WC5" s="84"/>
      <c r="WD5" s="83" t="s">
        <v>91</v>
      </c>
      <c r="WE5" s="84"/>
      <c r="WF5" s="83" t="s">
        <v>92</v>
      </c>
      <c r="WG5" s="84"/>
      <c r="WH5" s="83" t="s">
        <v>93</v>
      </c>
      <c r="WI5" s="84"/>
      <c r="WJ5" s="83" t="s">
        <v>94</v>
      </c>
      <c r="WK5" s="84"/>
      <c r="WL5" s="83" t="s">
        <v>95</v>
      </c>
      <c r="WM5" s="84"/>
      <c r="WN5" s="83" t="s">
        <v>96</v>
      </c>
      <c r="WO5" s="84"/>
      <c r="WP5" s="83" t="s">
        <v>91</v>
      </c>
      <c r="WQ5" s="84"/>
      <c r="WR5" s="83" t="s">
        <v>92</v>
      </c>
      <c r="WS5" s="84"/>
      <c r="WT5" s="83" t="s">
        <v>93</v>
      </c>
      <c r="WU5" s="84"/>
      <c r="WV5" s="83" t="s">
        <v>94</v>
      </c>
      <c r="WW5" s="84"/>
      <c r="WX5" s="83" t="s">
        <v>95</v>
      </c>
      <c r="WY5" s="84"/>
      <c r="WZ5" s="83" t="s">
        <v>96</v>
      </c>
      <c r="XA5" s="84"/>
      <c r="XB5" s="83" t="s">
        <v>91</v>
      </c>
      <c r="XC5" s="84"/>
      <c r="XD5" s="83" t="s">
        <v>92</v>
      </c>
      <c r="XE5" s="84"/>
      <c r="XF5" s="83" t="s">
        <v>93</v>
      </c>
      <c r="XG5" s="84"/>
      <c r="XH5" s="83" t="s">
        <v>94</v>
      </c>
      <c r="XI5" s="84"/>
      <c r="XJ5" s="83" t="s">
        <v>95</v>
      </c>
      <c r="XK5" s="84"/>
      <c r="XL5" s="83" t="s">
        <v>96</v>
      </c>
      <c r="XM5" s="84"/>
      <c r="XN5" s="83" t="s">
        <v>91</v>
      </c>
      <c r="XO5" s="84"/>
      <c r="XP5" s="83" t="s">
        <v>92</v>
      </c>
      <c r="XQ5" s="84"/>
      <c r="XR5" s="83" t="s">
        <v>93</v>
      </c>
      <c r="XS5" s="84"/>
      <c r="XT5" s="83" t="s">
        <v>94</v>
      </c>
      <c r="XU5" s="84"/>
      <c r="XV5" s="83" t="s">
        <v>95</v>
      </c>
      <c r="XW5" s="84"/>
      <c r="XX5" s="83" t="s">
        <v>96</v>
      </c>
      <c r="XY5" s="84"/>
      <c r="XZ5" s="83" t="s">
        <v>91</v>
      </c>
      <c r="YA5" s="84"/>
    </row>
    <row r="6" spans="1:651" ht="18" customHeight="1" x14ac:dyDescent="0.35">
      <c r="A6" s="51"/>
      <c r="L6" s="54"/>
      <c r="Q6" s="53"/>
      <c r="R6" s="53"/>
      <c r="S6" s="53"/>
      <c r="T6" s="72" t="s">
        <v>97</v>
      </c>
      <c r="U6" s="73"/>
      <c r="V6" s="73"/>
      <c r="W6" s="74"/>
      <c r="X6" s="74"/>
      <c r="Y6" s="74"/>
      <c r="Z6" s="85">
        <v>43466</v>
      </c>
      <c r="AA6" s="85"/>
      <c r="AB6" s="85">
        <v>43467</v>
      </c>
      <c r="AC6" s="85"/>
      <c r="AD6" s="85">
        <v>43468</v>
      </c>
      <c r="AE6" s="85"/>
      <c r="AF6" s="85">
        <v>43469</v>
      </c>
      <c r="AG6" s="85"/>
      <c r="AH6" s="86">
        <v>43470</v>
      </c>
      <c r="AI6" s="86"/>
      <c r="AJ6" s="86">
        <v>43472</v>
      </c>
      <c r="AK6" s="86"/>
      <c r="AL6" s="85">
        <v>43473</v>
      </c>
      <c r="AM6" s="85"/>
      <c r="AN6" s="85">
        <v>43474</v>
      </c>
      <c r="AO6" s="85"/>
      <c r="AP6" s="85">
        <v>43475</v>
      </c>
      <c r="AQ6" s="85"/>
      <c r="AR6" s="85">
        <v>43476</v>
      </c>
      <c r="AS6" s="85"/>
      <c r="AT6" s="86">
        <v>43477</v>
      </c>
      <c r="AU6" s="87"/>
      <c r="AV6" s="86">
        <v>43479</v>
      </c>
      <c r="AW6" s="87"/>
      <c r="AX6" s="85">
        <v>43480</v>
      </c>
      <c r="AY6" s="88"/>
      <c r="AZ6" s="85">
        <v>43481</v>
      </c>
      <c r="BA6" s="88"/>
      <c r="BB6" s="85">
        <v>43482</v>
      </c>
      <c r="BC6" s="88"/>
      <c r="BD6" s="85">
        <v>43483</v>
      </c>
      <c r="BE6" s="88"/>
      <c r="BF6" s="86">
        <v>43484</v>
      </c>
      <c r="BG6" s="87"/>
      <c r="BH6" s="86">
        <v>43486</v>
      </c>
      <c r="BI6" s="87"/>
      <c r="BJ6" s="85">
        <v>43487</v>
      </c>
      <c r="BK6" s="88"/>
      <c r="BL6" s="85">
        <v>43488</v>
      </c>
      <c r="BM6" s="88"/>
      <c r="BN6" s="85">
        <v>43489</v>
      </c>
      <c r="BO6" s="88"/>
      <c r="BP6" s="85">
        <v>43490</v>
      </c>
      <c r="BQ6" s="88"/>
      <c r="BR6" s="86">
        <v>43491</v>
      </c>
      <c r="BS6" s="87"/>
      <c r="BT6" s="86">
        <v>43493</v>
      </c>
      <c r="BU6" s="87"/>
      <c r="BV6" s="85">
        <v>43494</v>
      </c>
      <c r="BW6" s="88"/>
      <c r="BX6" s="85">
        <v>43495</v>
      </c>
      <c r="BY6" s="88"/>
      <c r="BZ6" s="85">
        <v>43496</v>
      </c>
      <c r="CA6" s="88"/>
      <c r="CB6" s="85">
        <v>43497</v>
      </c>
      <c r="CC6" s="88"/>
      <c r="CD6" s="86">
        <v>43498</v>
      </c>
      <c r="CE6" s="87"/>
      <c r="CF6" s="86">
        <v>43500</v>
      </c>
      <c r="CG6" s="87"/>
      <c r="CH6" s="85">
        <v>43501</v>
      </c>
      <c r="CI6" s="88"/>
      <c r="CJ6" s="85">
        <v>43502</v>
      </c>
      <c r="CK6" s="88"/>
      <c r="CL6" s="85">
        <v>43503</v>
      </c>
      <c r="CM6" s="88"/>
      <c r="CN6" s="85">
        <v>43504</v>
      </c>
      <c r="CO6" s="88"/>
      <c r="CP6" s="86">
        <v>43505</v>
      </c>
      <c r="CQ6" s="87"/>
      <c r="CR6" s="86">
        <v>43507</v>
      </c>
      <c r="CS6" s="87"/>
      <c r="CT6" s="85">
        <v>43508</v>
      </c>
      <c r="CU6" s="88"/>
      <c r="CV6" s="85">
        <v>43509</v>
      </c>
      <c r="CW6" s="88"/>
      <c r="CX6" s="85">
        <v>43510</v>
      </c>
      <c r="CY6" s="88"/>
      <c r="CZ6" s="85">
        <v>43511</v>
      </c>
      <c r="DA6" s="88"/>
      <c r="DB6" s="86">
        <v>43512</v>
      </c>
      <c r="DC6" s="87"/>
      <c r="DD6" s="86">
        <v>43514</v>
      </c>
      <c r="DE6" s="87"/>
      <c r="DF6" s="85">
        <v>43515</v>
      </c>
      <c r="DG6" s="88"/>
      <c r="DH6" s="85">
        <v>43516</v>
      </c>
      <c r="DI6" s="88"/>
      <c r="DJ6" s="85">
        <v>43517</v>
      </c>
      <c r="DK6" s="88"/>
      <c r="DL6" s="85">
        <v>43518</v>
      </c>
      <c r="DM6" s="88"/>
      <c r="DN6" s="86">
        <v>43519</v>
      </c>
      <c r="DO6" s="87"/>
      <c r="DP6" s="86">
        <v>43521</v>
      </c>
      <c r="DQ6" s="87"/>
      <c r="DR6" s="85">
        <v>43522</v>
      </c>
      <c r="DS6" s="88"/>
      <c r="DT6" s="85">
        <v>43523</v>
      </c>
      <c r="DU6" s="88"/>
      <c r="DV6" s="85">
        <v>43524</v>
      </c>
      <c r="DW6" s="88"/>
      <c r="DX6" s="85">
        <v>43525</v>
      </c>
      <c r="DY6" s="88"/>
      <c r="DZ6" s="86">
        <v>43526</v>
      </c>
      <c r="EA6" s="87"/>
      <c r="EB6" s="86">
        <v>43528</v>
      </c>
      <c r="EC6" s="87"/>
      <c r="ED6" s="85">
        <v>43529</v>
      </c>
      <c r="EE6" s="88"/>
      <c r="EF6" s="85">
        <v>43530</v>
      </c>
      <c r="EG6" s="88"/>
      <c r="EH6" s="85">
        <v>43531</v>
      </c>
      <c r="EI6" s="88"/>
      <c r="EJ6" s="85">
        <v>43532</v>
      </c>
      <c r="EK6" s="88"/>
      <c r="EL6" s="86">
        <v>43533</v>
      </c>
      <c r="EM6" s="87"/>
      <c r="EN6" s="87">
        <v>43535</v>
      </c>
      <c r="EO6" s="87"/>
      <c r="EP6" s="88">
        <v>43536</v>
      </c>
      <c r="EQ6" s="88"/>
      <c r="ER6" s="88">
        <v>43537</v>
      </c>
      <c r="ES6" s="88"/>
      <c r="ET6" s="88">
        <v>43538</v>
      </c>
      <c r="EU6" s="88"/>
      <c r="EV6" s="88">
        <v>43539</v>
      </c>
      <c r="EW6" s="88"/>
      <c r="EX6" s="87">
        <v>43540</v>
      </c>
      <c r="EY6" s="87"/>
      <c r="EZ6" s="87">
        <v>43542</v>
      </c>
      <c r="FA6" s="87"/>
      <c r="FB6" s="88">
        <v>43543</v>
      </c>
      <c r="FC6" s="88"/>
      <c r="FD6" s="88">
        <v>43544</v>
      </c>
      <c r="FE6" s="88"/>
      <c r="FF6" s="88">
        <v>43545</v>
      </c>
      <c r="FG6" s="88"/>
      <c r="FH6" s="88">
        <v>43546</v>
      </c>
      <c r="FI6" s="88"/>
      <c r="FJ6" s="87">
        <v>43547</v>
      </c>
      <c r="FK6" s="87"/>
      <c r="FL6" s="87">
        <v>43549</v>
      </c>
      <c r="FM6" s="87"/>
      <c r="FN6" s="88">
        <v>43550</v>
      </c>
      <c r="FO6" s="88"/>
      <c r="FP6" s="88">
        <v>43551</v>
      </c>
      <c r="FQ6" s="88"/>
      <c r="FR6" s="88">
        <v>43552</v>
      </c>
      <c r="FS6" s="88"/>
      <c r="FT6" s="88">
        <v>43553</v>
      </c>
      <c r="FU6" s="88"/>
      <c r="FV6" s="87">
        <v>43554</v>
      </c>
      <c r="FW6" s="87"/>
      <c r="FX6" s="87">
        <v>43556</v>
      </c>
      <c r="FY6" s="87"/>
      <c r="FZ6" s="88">
        <v>43557</v>
      </c>
      <c r="GA6" s="88"/>
      <c r="GB6" s="88">
        <v>43558</v>
      </c>
      <c r="GC6" s="88"/>
      <c r="GD6" s="88">
        <v>43559</v>
      </c>
      <c r="GE6" s="88"/>
      <c r="GF6" s="88">
        <v>43560</v>
      </c>
      <c r="GG6" s="88"/>
      <c r="GH6" s="87">
        <v>43561</v>
      </c>
      <c r="GI6" s="87"/>
      <c r="GJ6" s="87">
        <v>43563</v>
      </c>
      <c r="GK6" s="87"/>
      <c r="GL6" s="88">
        <v>43564</v>
      </c>
      <c r="GM6" s="88"/>
      <c r="GN6" s="88">
        <v>43565</v>
      </c>
      <c r="GO6" s="88"/>
      <c r="GP6" s="88">
        <v>43566</v>
      </c>
      <c r="GQ6" s="88"/>
      <c r="GR6" s="88">
        <v>43567</v>
      </c>
      <c r="GS6" s="88"/>
      <c r="GT6" s="87">
        <v>43568</v>
      </c>
      <c r="GU6" s="87"/>
      <c r="GV6" s="87">
        <v>43570</v>
      </c>
      <c r="GW6" s="87"/>
      <c r="GX6" s="88">
        <v>43571</v>
      </c>
      <c r="GY6" s="88"/>
      <c r="GZ6" s="88">
        <v>43572</v>
      </c>
      <c r="HA6" s="88"/>
      <c r="HB6" s="88">
        <v>43573</v>
      </c>
      <c r="HC6" s="88"/>
      <c r="HD6" s="88">
        <v>43574</v>
      </c>
      <c r="HE6" s="88"/>
      <c r="HF6" s="87">
        <v>43575</v>
      </c>
      <c r="HG6" s="87"/>
      <c r="HH6" s="87">
        <v>43577</v>
      </c>
      <c r="HI6" s="87"/>
      <c r="HJ6" s="88">
        <v>43578</v>
      </c>
      <c r="HK6" s="88"/>
      <c r="HL6" s="88">
        <v>43579</v>
      </c>
      <c r="HM6" s="88"/>
      <c r="HN6" s="88">
        <v>43580</v>
      </c>
      <c r="HO6" s="88"/>
      <c r="HP6" s="88">
        <v>43581</v>
      </c>
      <c r="HQ6" s="88"/>
      <c r="HR6" s="87">
        <v>43582</v>
      </c>
      <c r="HS6" s="87"/>
      <c r="HT6" s="87">
        <v>43584</v>
      </c>
      <c r="HU6" s="87"/>
      <c r="HV6" s="88">
        <v>43585</v>
      </c>
      <c r="HW6" s="88"/>
      <c r="HX6" s="88">
        <v>43586</v>
      </c>
      <c r="HY6" s="88"/>
      <c r="HZ6" s="88">
        <v>43587</v>
      </c>
      <c r="IA6" s="88"/>
      <c r="IB6" s="88">
        <v>43588</v>
      </c>
      <c r="IC6" s="88"/>
      <c r="ID6" s="87">
        <v>43589</v>
      </c>
      <c r="IE6" s="87"/>
      <c r="IF6" s="87">
        <v>43591</v>
      </c>
      <c r="IG6" s="87"/>
      <c r="IH6" s="88">
        <v>43592</v>
      </c>
      <c r="II6" s="88"/>
      <c r="IJ6" s="88">
        <v>43593</v>
      </c>
      <c r="IK6" s="88"/>
      <c r="IL6" s="88">
        <v>43594</v>
      </c>
      <c r="IM6" s="88"/>
      <c r="IN6" s="88">
        <v>43595</v>
      </c>
      <c r="IO6" s="88"/>
      <c r="IP6" s="87">
        <v>43596</v>
      </c>
      <c r="IQ6" s="87"/>
      <c r="IR6" s="87">
        <v>43598</v>
      </c>
      <c r="IS6" s="87"/>
      <c r="IT6" s="88">
        <v>43599</v>
      </c>
      <c r="IU6" s="88"/>
      <c r="IV6" s="88">
        <v>43600</v>
      </c>
      <c r="IW6" s="88"/>
      <c r="IX6" s="88">
        <v>43601</v>
      </c>
      <c r="IY6" s="88"/>
      <c r="IZ6" s="88">
        <v>43602</v>
      </c>
      <c r="JA6" s="88"/>
      <c r="JB6" s="89">
        <v>43603</v>
      </c>
      <c r="JC6" s="89"/>
      <c r="JD6" s="89">
        <v>43605</v>
      </c>
      <c r="JE6" s="89"/>
      <c r="JF6" s="88">
        <v>43606</v>
      </c>
      <c r="JG6" s="88"/>
      <c r="JH6" s="88">
        <v>43607</v>
      </c>
      <c r="JI6" s="88"/>
      <c r="JJ6" s="88">
        <v>43608</v>
      </c>
      <c r="JK6" s="88"/>
      <c r="JL6" s="88">
        <v>43609</v>
      </c>
      <c r="JM6" s="88"/>
      <c r="JN6" s="89">
        <v>43610</v>
      </c>
      <c r="JO6" s="89"/>
      <c r="JP6" s="89">
        <v>43612</v>
      </c>
      <c r="JQ6" s="89"/>
      <c r="JR6" s="88">
        <v>43613</v>
      </c>
      <c r="JS6" s="88"/>
      <c r="JT6" s="88">
        <v>43614</v>
      </c>
      <c r="JU6" s="88"/>
      <c r="JV6" s="88">
        <v>43615</v>
      </c>
      <c r="JW6" s="88"/>
      <c r="JX6" s="88">
        <v>43616</v>
      </c>
      <c r="JY6" s="88"/>
      <c r="JZ6" s="87">
        <v>43617</v>
      </c>
      <c r="KA6" s="87"/>
      <c r="KB6" s="87">
        <v>43619</v>
      </c>
      <c r="KC6" s="87"/>
      <c r="KD6" s="88">
        <v>43620</v>
      </c>
      <c r="KE6" s="88"/>
      <c r="KF6" s="88">
        <v>43621</v>
      </c>
      <c r="KG6" s="88"/>
      <c r="KH6" s="88">
        <v>43622</v>
      </c>
      <c r="KI6" s="88"/>
      <c r="KJ6" s="88">
        <v>43623</v>
      </c>
      <c r="KK6" s="88"/>
      <c r="KL6" s="87">
        <v>43624</v>
      </c>
      <c r="KM6" s="87"/>
      <c r="KN6" s="87">
        <v>43626</v>
      </c>
      <c r="KO6" s="87"/>
      <c r="KP6" s="88">
        <v>43627</v>
      </c>
      <c r="KQ6" s="88"/>
      <c r="KR6" s="88">
        <v>43628</v>
      </c>
      <c r="KS6" s="88"/>
      <c r="KT6" s="88">
        <v>43629</v>
      </c>
      <c r="KU6" s="88"/>
      <c r="KV6" s="88">
        <v>43630</v>
      </c>
      <c r="KW6" s="88"/>
      <c r="KX6" s="87">
        <v>43631</v>
      </c>
      <c r="KY6" s="87"/>
      <c r="KZ6" s="87">
        <v>43633</v>
      </c>
      <c r="LA6" s="87"/>
      <c r="LB6" s="88">
        <v>43634</v>
      </c>
      <c r="LC6" s="88"/>
      <c r="LD6" s="88">
        <v>43635</v>
      </c>
      <c r="LE6" s="88"/>
      <c r="LF6" s="88">
        <v>43636</v>
      </c>
      <c r="LG6" s="88"/>
      <c r="LH6" s="88">
        <v>43637</v>
      </c>
      <c r="LI6" s="88"/>
      <c r="LJ6" s="87">
        <v>43638</v>
      </c>
      <c r="LK6" s="87"/>
      <c r="LL6" s="87">
        <v>43640</v>
      </c>
      <c r="LM6" s="87"/>
      <c r="LN6" s="88">
        <v>43641</v>
      </c>
      <c r="LO6" s="88"/>
      <c r="LP6" s="88">
        <v>43642</v>
      </c>
      <c r="LQ6" s="88"/>
      <c r="LR6" s="88">
        <v>43643</v>
      </c>
      <c r="LS6" s="88"/>
      <c r="LT6" s="88">
        <v>43644</v>
      </c>
      <c r="LU6" s="88"/>
      <c r="LV6" s="87">
        <v>43645</v>
      </c>
      <c r="LW6" s="87"/>
      <c r="LX6" s="87">
        <v>43647</v>
      </c>
      <c r="LY6" s="87"/>
      <c r="LZ6" s="88">
        <v>43648</v>
      </c>
      <c r="MA6" s="88"/>
      <c r="MB6" s="88">
        <v>43649</v>
      </c>
      <c r="MC6" s="88"/>
      <c r="MD6" s="88">
        <v>43650</v>
      </c>
      <c r="ME6" s="88"/>
      <c r="MF6" s="88">
        <v>43651</v>
      </c>
      <c r="MG6" s="88"/>
      <c r="MH6" s="87">
        <v>43652</v>
      </c>
      <c r="MI6" s="87"/>
      <c r="MJ6" s="87">
        <v>43654</v>
      </c>
      <c r="MK6" s="87"/>
      <c r="ML6" s="88">
        <v>43655</v>
      </c>
      <c r="MM6" s="88"/>
      <c r="MN6" s="88">
        <v>43656</v>
      </c>
      <c r="MO6" s="88"/>
      <c r="MP6" s="88">
        <v>43657</v>
      </c>
      <c r="MQ6" s="88"/>
      <c r="MR6" s="88">
        <v>43658</v>
      </c>
      <c r="MS6" s="88"/>
      <c r="MT6" s="87">
        <v>43659</v>
      </c>
      <c r="MU6" s="87"/>
      <c r="MV6" s="87">
        <v>43661</v>
      </c>
      <c r="MW6" s="87"/>
      <c r="MX6" s="88">
        <v>43662</v>
      </c>
      <c r="MY6" s="88"/>
      <c r="MZ6" s="88">
        <v>43663</v>
      </c>
      <c r="NA6" s="88"/>
      <c r="NB6" s="88">
        <v>43664</v>
      </c>
      <c r="NC6" s="88"/>
      <c r="ND6" s="88">
        <v>43665</v>
      </c>
      <c r="NE6" s="88"/>
      <c r="NF6" s="87">
        <v>43666</v>
      </c>
      <c r="NG6" s="87"/>
      <c r="NH6" s="87">
        <v>43668</v>
      </c>
      <c r="NI6" s="87"/>
      <c r="NJ6" s="88">
        <v>43669</v>
      </c>
      <c r="NK6" s="88"/>
      <c r="NL6" s="88">
        <v>43670</v>
      </c>
      <c r="NM6" s="88"/>
      <c r="NN6" s="88">
        <v>43671</v>
      </c>
      <c r="NO6" s="88"/>
      <c r="NP6" s="88">
        <v>43672</v>
      </c>
      <c r="NQ6" s="88"/>
      <c r="NR6" s="87">
        <v>43673</v>
      </c>
      <c r="NS6" s="87"/>
      <c r="NT6" s="87">
        <v>43675</v>
      </c>
      <c r="NU6" s="87"/>
      <c r="NV6" s="88">
        <v>43676</v>
      </c>
      <c r="NW6" s="88"/>
      <c r="NX6" s="88">
        <v>43677</v>
      </c>
      <c r="NY6" s="88"/>
      <c r="NZ6" s="88">
        <v>43678</v>
      </c>
      <c r="OA6" s="88"/>
      <c r="OB6" s="88">
        <v>43679</v>
      </c>
      <c r="OC6" s="88"/>
      <c r="OD6" s="87">
        <v>43680</v>
      </c>
      <c r="OE6" s="87"/>
      <c r="OF6" s="87">
        <v>43682</v>
      </c>
      <c r="OG6" s="87"/>
      <c r="OH6" s="88">
        <v>43683</v>
      </c>
      <c r="OI6" s="88"/>
      <c r="OJ6" s="88">
        <v>43684</v>
      </c>
      <c r="OK6" s="88"/>
      <c r="OL6" s="88">
        <v>43685</v>
      </c>
      <c r="OM6" s="88"/>
      <c r="ON6" s="88">
        <v>43686</v>
      </c>
      <c r="OO6" s="88"/>
      <c r="OP6" s="87">
        <v>43687</v>
      </c>
      <c r="OQ6" s="87"/>
      <c r="OR6" s="87">
        <v>43689</v>
      </c>
      <c r="OS6" s="87"/>
      <c r="OT6" s="88">
        <v>43690</v>
      </c>
      <c r="OU6" s="88"/>
      <c r="OV6" s="88">
        <v>43691</v>
      </c>
      <c r="OW6" s="88"/>
      <c r="OX6" s="88">
        <v>43692</v>
      </c>
      <c r="OY6" s="88"/>
      <c r="OZ6" s="88">
        <v>43693</v>
      </c>
      <c r="PA6" s="88"/>
      <c r="PB6" s="87">
        <v>43694</v>
      </c>
      <c r="PC6" s="87"/>
      <c r="PD6" s="87">
        <v>43696</v>
      </c>
      <c r="PE6" s="87"/>
      <c r="PF6" s="88">
        <v>43697</v>
      </c>
      <c r="PG6" s="88"/>
      <c r="PH6" s="88">
        <v>43698</v>
      </c>
      <c r="PI6" s="88"/>
      <c r="PJ6" s="88">
        <v>43699</v>
      </c>
      <c r="PK6" s="88"/>
      <c r="PL6" s="88">
        <v>43700</v>
      </c>
      <c r="PM6" s="88"/>
      <c r="PN6" s="87">
        <v>43701</v>
      </c>
      <c r="PO6" s="87"/>
      <c r="PP6" s="87">
        <v>43703</v>
      </c>
      <c r="PQ6" s="87"/>
      <c r="PR6" s="88">
        <v>43704</v>
      </c>
      <c r="PS6" s="88"/>
      <c r="PT6" s="88">
        <v>43705</v>
      </c>
      <c r="PU6" s="88"/>
      <c r="PV6" s="88">
        <v>43706</v>
      </c>
      <c r="PW6" s="88"/>
      <c r="PX6" s="88">
        <v>43707</v>
      </c>
      <c r="PY6" s="88"/>
      <c r="PZ6" s="87">
        <v>43708</v>
      </c>
      <c r="QA6" s="87"/>
      <c r="QB6" s="87">
        <v>43710</v>
      </c>
      <c r="QC6" s="87"/>
      <c r="QD6" s="88">
        <v>43711</v>
      </c>
      <c r="QE6" s="88"/>
      <c r="QF6" s="88">
        <v>43712</v>
      </c>
      <c r="QG6" s="88"/>
      <c r="QH6" s="88">
        <v>43713</v>
      </c>
      <c r="QI6" s="88"/>
      <c r="QJ6" s="88">
        <v>43714</v>
      </c>
      <c r="QK6" s="88"/>
      <c r="QL6" s="87">
        <v>43715</v>
      </c>
      <c r="QM6" s="87"/>
      <c r="QN6" s="87">
        <v>43717</v>
      </c>
      <c r="QO6" s="87"/>
      <c r="QP6" s="88">
        <v>43718</v>
      </c>
      <c r="QQ6" s="88"/>
      <c r="QR6" s="88">
        <v>43719</v>
      </c>
      <c r="QS6" s="88"/>
      <c r="QT6" s="88">
        <v>43720</v>
      </c>
      <c r="QU6" s="88"/>
      <c r="QV6" s="88">
        <v>43721</v>
      </c>
      <c r="QW6" s="88"/>
      <c r="QX6" s="87">
        <v>43722</v>
      </c>
      <c r="QY6" s="87"/>
      <c r="QZ6" s="87">
        <v>43724</v>
      </c>
      <c r="RA6" s="87"/>
      <c r="RB6" s="88">
        <v>43725</v>
      </c>
      <c r="RC6" s="88"/>
      <c r="RD6" s="88">
        <v>43726</v>
      </c>
      <c r="RE6" s="88"/>
      <c r="RF6" s="88">
        <v>43727</v>
      </c>
      <c r="RG6" s="88"/>
      <c r="RH6" s="88">
        <v>43728</v>
      </c>
      <c r="RI6" s="88"/>
      <c r="RJ6" s="87">
        <v>43729</v>
      </c>
      <c r="RK6" s="87"/>
      <c r="RL6" s="87">
        <v>43731</v>
      </c>
      <c r="RM6" s="87"/>
      <c r="RN6" s="88">
        <v>43732</v>
      </c>
      <c r="RO6" s="88"/>
      <c r="RP6" s="88">
        <v>43733</v>
      </c>
      <c r="RQ6" s="88"/>
      <c r="RR6" s="88">
        <v>43734</v>
      </c>
      <c r="RS6" s="88"/>
      <c r="RT6" s="88">
        <v>43735</v>
      </c>
      <c r="RU6" s="88"/>
      <c r="RV6" s="87">
        <v>43736</v>
      </c>
      <c r="RW6" s="87"/>
      <c r="RX6" s="87">
        <v>43738</v>
      </c>
      <c r="RY6" s="87"/>
      <c r="RZ6" s="88">
        <v>43739</v>
      </c>
      <c r="SA6" s="88"/>
      <c r="SB6" s="88">
        <v>43740</v>
      </c>
      <c r="SC6" s="88"/>
      <c r="SD6" s="88">
        <v>43741</v>
      </c>
      <c r="SE6" s="88"/>
      <c r="SF6" s="88">
        <v>43742</v>
      </c>
      <c r="SG6" s="88"/>
      <c r="SH6" s="87">
        <v>43743</v>
      </c>
      <c r="SI6" s="87"/>
      <c r="SJ6" s="87">
        <v>43745</v>
      </c>
      <c r="SK6" s="87"/>
      <c r="SL6" s="88">
        <v>43746</v>
      </c>
      <c r="SM6" s="88"/>
      <c r="SN6" s="88">
        <v>43747</v>
      </c>
      <c r="SO6" s="88"/>
      <c r="SP6" s="88">
        <v>43748</v>
      </c>
      <c r="SQ6" s="88"/>
      <c r="SR6" s="88">
        <v>43749</v>
      </c>
      <c r="SS6" s="88"/>
      <c r="ST6" s="87">
        <v>43750</v>
      </c>
      <c r="SU6" s="87"/>
      <c r="SV6" s="87">
        <v>43752</v>
      </c>
      <c r="SW6" s="87"/>
      <c r="SX6" s="88">
        <v>43753</v>
      </c>
      <c r="SY6" s="88"/>
      <c r="SZ6" s="88">
        <v>43754</v>
      </c>
      <c r="TA6" s="88"/>
      <c r="TB6" s="88">
        <v>43755</v>
      </c>
      <c r="TC6" s="88"/>
      <c r="TD6" s="88">
        <v>43756</v>
      </c>
      <c r="TE6" s="88"/>
      <c r="TF6" s="87">
        <v>43757</v>
      </c>
      <c r="TG6" s="87"/>
      <c r="TH6" s="87">
        <v>43759</v>
      </c>
      <c r="TI6" s="87"/>
      <c r="TJ6" s="88">
        <v>43760</v>
      </c>
      <c r="TK6" s="88"/>
      <c r="TL6" s="88">
        <v>43761</v>
      </c>
      <c r="TM6" s="88"/>
      <c r="TN6" s="88">
        <v>43762</v>
      </c>
      <c r="TO6" s="88"/>
      <c r="TP6" s="88">
        <v>43763</v>
      </c>
      <c r="TQ6" s="90"/>
      <c r="TR6" s="87">
        <v>43764</v>
      </c>
      <c r="TS6" s="87"/>
      <c r="TT6" s="87">
        <v>43766</v>
      </c>
      <c r="TU6" s="87"/>
      <c r="TV6" s="88">
        <v>43767</v>
      </c>
      <c r="TW6" s="88"/>
      <c r="TX6" s="88">
        <v>43768</v>
      </c>
      <c r="TY6" s="88"/>
      <c r="TZ6" s="88">
        <v>43769</v>
      </c>
      <c r="UA6" s="88"/>
      <c r="UB6" s="88">
        <v>43770</v>
      </c>
      <c r="UC6" s="88"/>
      <c r="UD6" s="87">
        <v>43771</v>
      </c>
      <c r="UE6" s="87"/>
      <c r="UF6" s="87">
        <v>43773</v>
      </c>
      <c r="UG6" s="87"/>
      <c r="UH6" s="88">
        <v>43774</v>
      </c>
      <c r="UI6" s="88"/>
      <c r="UJ6" s="88">
        <v>43775</v>
      </c>
      <c r="UK6" s="88"/>
      <c r="UL6" s="88">
        <v>43776</v>
      </c>
      <c r="UM6" s="88"/>
      <c r="UN6" s="88">
        <v>43777</v>
      </c>
      <c r="UO6" s="88"/>
      <c r="UP6" s="87">
        <v>43778</v>
      </c>
      <c r="UQ6" s="87"/>
      <c r="UR6" s="87">
        <v>43780</v>
      </c>
      <c r="US6" s="87"/>
      <c r="UT6" s="88">
        <v>43781</v>
      </c>
      <c r="UU6" s="88"/>
      <c r="UV6" s="88">
        <v>43782</v>
      </c>
      <c r="UW6" s="88"/>
      <c r="UX6" s="88">
        <v>43783</v>
      </c>
      <c r="UY6" s="88"/>
      <c r="UZ6" s="88">
        <v>43784</v>
      </c>
      <c r="VA6" s="88"/>
      <c r="VB6" s="87">
        <v>43785</v>
      </c>
      <c r="VC6" s="87"/>
      <c r="VD6" s="87">
        <v>43787</v>
      </c>
      <c r="VE6" s="87"/>
      <c r="VF6" s="88">
        <v>43788</v>
      </c>
      <c r="VG6" s="88"/>
      <c r="VH6" s="88">
        <v>43789</v>
      </c>
      <c r="VI6" s="88"/>
      <c r="VJ6" s="88">
        <v>43790</v>
      </c>
      <c r="VK6" s="88"/>
      <c r="VL6" s="88">
        <v>43791</v>
      </c>
      <c r="VM6" s="88"/>
      <c r="VN6" s="87">
        <v>43792</v>
      </c>
      <c r="VO6" s="87"/>
      <c r="VP6" s="87">
        <v>43794</v>
      </c>
      <c r="VQ6" s="87"/>
      <c r="VR6" s="88">
        <v>43795</v>
      </c>
      <c r="VS6" s="88"/>
      <c r="VT6" s="88">
        <v>43796</v>
      </c>
      <c r="VU6" s="88"/>
      <c r="VV6" s="88">
        <v>43797</v>
      </c>
      <c r="VW6" s="88"/>
      <c r="VX6" s="88">
        <v>43798</v>
      </c>
      <c r="VY6" s="88"/>
      <c r="VZ6" s="87">
        <v>43799</v>
      </c>
      <c r="WA6" s="87"/>
      <c r="WB6" s="87">
        <v>43801</v>
      </c>
      <c r="WC6" s="87"/>
      <c r="WD6" s="88">
        <v>43802</v>
      </c>
      <c r="WE6" s="88"/>
      <c r="WF6" s="88">
        <v>43803</v>
      </c>
      <c r="WG6" s="88"/>
      <c r="WH6" s="88">
        <v>43804</v>
      </c>
      <c r="WI6" s="88"/>
      <c r="WJ6" s="88">
        <v>43805</v>
      </c>
      <c r="WK6" s="88"/>
      <c r="WL6" s="87">
        <v>43806</v>
      </c>
      <c r="WM6" s="87"/>
      <c r="WN6" s="87">
        <v>43808</v>
      </c>
      <c r="WO6" s="87"/>
      <c r="WP6" s="88">
        <v>43809</v>
      </c>
      <c r="WQ6" s="88"/>
      <c r="WR6" s="88">
        <v>43810</v>
      </c>
      <c r="WS6" s="88"/>
      <c r="WT6" s="88">
        <v>43811</v>
      </c>
      <c r="WU6" s="88"/>
      <c r="WV6" s="88">
        <v>43812</v>
      </c>
      <c r="WW6" s="88"/>
      <c r="WX6" s="87">
        <v>43813</v>
      </c>
      <c r="WY6" s="87"/>
      <c r="WZ6" s="87">
        <v>43815</v>
      </c>
      <c r="XA6" s="87"/>
      <c r="XB6" s="88">
        <v>43816</v>
      </c>
      <c r="XC6" s="88"/>
      <c r="XD6" s="88">
        <v>43817</v>
      </c>
      <c r="XE6" s="88"/>
      <c r="XF6" s="88">
        <v>43818</v>
      </c>
      <c r="XG6" s="88"/>
      <c r="XH6" s="88">
        <v>43819</v>
      </c>
      <c r="XI6" s="88"/>
      <c r="XJ6" s="87">
        <v>43820</v>
      </c>
      <c r="XK6" s="87"/>
      <c r="XL6" s="87">
        <v>43822</v>
      </c>
      <c r="XM6" s="87"/>
      <c r="XN6" s="88">
        <v>43823</v>
      </c>
      <c r="XO6" s="88"/>
      <c r="XP6" s="88">
        <v>43824</v>
      </c>
      <c r="XQ6" s="88"/>
      <c r="XR6" s="88">
        <v>43825</v>
      </c>
      <c r="XS6" s="88"/>
      <c r="XT6" s="88">
        <v>43826</v>
      </c>
      <c r="XU6" s="88"/>
      <c r="XV6" s="87">
        <v>43827</v>
      </c>
      <c r="XW6" s="87"/>
      <c r="XX6" s="91">
        <v>43829</v>
      </c>
      <c r="XY6" s="91"/>
      <c r="XZ6" s="92">
        <v>43830</v>
      </c>
      <c r="YA6" s="92"/>
    </row>
    <row r="7" spans="1:651" s="95" customFormat="1" x14ac:dyDescent="0.25">
      <c r="A7" s="93"/>
      <c r="B7" s="94"/>
      <c r="C7" s="94"/>
      <c r="D7" s="94"/>
      <c r="E7" s="94"/>
      <c r="F7" s="94"/>
      <c r="G7" s="94"/>
      <c r="I7" s="94"/>
      <c r="J7" s="94"/>
      <c r="K7" s="94"/>
      <c r="L7" s="94"/>
      <c r="M7" s="94"/>
      <c r="N7" s="94"/>
      <c r="O7" s="94"/>
      <c r="P7" s="55"/>
      <c r="T7" s="96" t="s">
        <v>98</v>
      </c>
      <c r="U7" s="97"/>
      <c r="V7" s="73"/>
      <c r="W7" s="74"/>
      <c r="X7" s="74"/>
      <c r="Y7" s="74"/>
      <c r="Z7" s="77" t="s">
        <v>99</v>
      </c>
      <c r="AA7" s="77" t="s">
        <v>100</v>
      </c>
      <c r="AB7" s="98" t="s">
        <v>99</v>
      </c>
      <c r="AC7" s="98" t="s">
        <v>100</v>
      </c>
      <c r="AD7" s="98" t="s">
        <v>99</v>
      </c>
      <c r="AE7" s="98" t="s">
        <v>100</v>
      </c>
      <c r="AF7" s="98" t="s">
        <v>99</v>
      </c>
      <c r="AG7" s="98" t="s">
        <v>100</v>
      </c>
      <c r="AH7" s="98" t="s">
        <v>99</v>
      </c>
      <c r="AI7" s="98" t="s">
        <v>100</v>
      </c>
      <c r="AJ7" s="98" t="s">
        <v>99</v>
      </c>
      <c r="AK7" s="98" t="s">
        <v>100</v>
      </c>
      <c r="AL7" s="98" t="s">
        <v>99</v>
      </c>
      <c r="AM7" s="98" t="s">
        <v>100</v>
      </c>
      <c r="AN7" s="98" t="s">
        <v>99</v>
      </c>
      <c r="AO7" s="98" t="s">
        <v>100</v>
      </c>
      <c r="AP7" s="98" t="s">
        <v>99</v>
      </c>
      <c r="AQ7" s="98" t="s">
        <v>100</v>
      </c>
      <c r="AR7" s="98" t="s">
        <v>99</v>
      </c>
      <c r="AS7" s="98" t="s">
        <v>100</v>
      </c>
      <c r="AT7" s="98" t="s">
        <v>99</v>
      </c>
      <c r="AU7" s="98" t="s">
        <v>100</v>
      </c>
      <c r="AV7" s="98" t="s">
        <v>99</v>
      </c>
      <c r="AW7" s="98" t="s">
        <v>100</v>
      </c>
      <c r="AX7" s="98" t="s">
        <v>99</v>
      </c>
      <c r="AY7" s="98" t="s">
        <v>100</v>
      </c>
      <c r="AZ7" s="98" t="s">
        <v>99</v>
      </c>
      <c r="BA7" s="98" t="s">
        <v>100</v>
      </c>
      <c r="BB7" s="98" t="s">
        <v>99</v>
      </c>
      <c r="BC7" s="98" t="s">
        <v>100</v>
      </c>
      <c r="BD7" s="98" t="s">
        <v>99</v>
      </c>
      <c r="BE7" s="98" t="s">
        <v>100</v>
      </c>
      <c r="BF7" s="98" t="s">
        <v>99</v>
      </c>
      <c r="BG7" s="98" t="s">
        <v>100</v>
      </c>
      <c r="BH7" s="98" t="s">
        <v>99</v>
      </c>
      <c r="BI7" s="98" t="s">
        <v>100</v>
      </c>
      <c r="BJ7" s="98" t="s">
        <v>99</v>
      </c>
      <c r="BK7" s="98" t="s">
        <v>100</v>
      </c>
      <c r="BL7" s="98" t="s">
        <v>99</v>
      </c>
      <c r="BM7" s="98" t="s">
        <v>100</v>
      </c>
      <c r="BN7" s="98" t="s">
        <v>99</v>
      </c>
      <c r="BO7" s="98" t="s">
        <v>100</v>
      </c>
      <c r="BP7" s="98" t="s">
        <v>99</v>
      </c>
      <c r="BQ7" s="98" t="s">
        <v>100</v>
      </c>
      <c r="BR7" s="98" t="s">
        <v>99</v>
      </c>
      <c r="BS7" s="98" t="s">
        <v>100</v>
      </c>
      <c r="BT7" s="98" t="s">
        <v>99</v>
      </c>
      <c r="BU7" s="98" t="s">
        <v>100</v>
      </c>
      <c r="BV7" s="98" t="s">
        <v>99</v>
      </c>
      <c r="BW7" s="98" t="s">
        <v>100</v>
      </c>
      <c r="BX7" s="98" t="s">
        <v>99</v>
      </c>
      <c r="BY7" s="98" t="s">
        <v>100</v>
      </c>
      <c r="BZ7" s="98" t="s">
        <v>99</v>
      </c>
      <c r="CA7" s="98" t="s">
        <v>100</v>
      </c>
      <c r="CB7" s="98" t="s">
        <v>99</v>
      </c>
      <c r="CC7" s="98" t="s">
        <v>100</v>
      </c>
      <c r="CD7" s="98" t="s">
        <v>99</v>
      </c>
      <c r="CE7" s="98" t="s">
        <v>100</v>
      </c>
      <c r="CF7" s="98" t="s">
        <v>99</v>
      </c>
      <c r="CG7" s="98" t="s">
        <v>100</v>
      </c>
      <c r="CH7" s="98" t="s">
        <v>99</v>
      </c>
      <c r="CI7" s="98" t="s">
        <v>100</v>
      </c>
      <c r="CJ7" s="98" t="s">
        <v>99</v>
      </c>
      <c r="CK7" s="98" t="s">
        <v>100</v>
      </c>
      <c r="CL7" s="98" t="s">
        <v>99</v>
      </c>
      <c r="CM7" s="98" t="s">
        <v>100</v>
      </c>
      <c r="CN7" s="98" t="s">
        <v>99</v>
      </c>
      <c r="CO7" s="98" t="s">
        <v>100</v>
      </c>
      <c r="CP7" s="98" t="s">
        <v>99</v>
      </c>
      <c r="CQ7" s="98" t="s">
        <v>100</v>
      </c>
      <c r="CR7" s="98" t="s">
        <v>99</v>
      </c>
      <c r="CS7" s="98" t="s">
        <v>100</v>
      </c>
      <c r="CT7" s="98" t="s">
        <v>99</v>
      </c>
      <c r="CU7" s="98" t="s">
        <v>100</v>
      </c>
      <c r="CV7" s="98" t="s">
        <v>99</v>
      </c>
      <c r="CW7" s="98" t="s">
        <v>100</v>
      </c>
      <c r="CX7" s="98" t="s">
        <v>99</v>
      </c>
      <c r="CY7" s="98" t="s">
        <v>100</v>
      </c>
      <c r="CZ7" s="98" t="s">
        <v>99</v>
      </c>
      <c r="DA7" s="98" t="s">
        <v>100</v>
      </c>
      <c r="DB7" s="98" t="s">
        <v>99</v>
      </c>
      <c r="DC7" s="98" t="s">
        <v>100</v>
      </c>
      <c r="DD7" s="98" t="s">
        <v>99</v>
      </c>
      <c r="DE7" s="98" t="s">
        <v>100</v>
      </c>
      <c r="DF7" s="98" t="s">
        <v>99</v>
      </c>
      <c r="DG7" s="98" t="s">
        <v>100</v>
      </c>
      <c r="DH7" s="98" t="s">
        <v>99</v>
      </c>
      <c r="DI7" s="98" t="s">
        <v>100</v>
      </c>
      <c r="DJ7" s="98" t="s">
        <v>99</v>
      </c>
      <c r="DK7" s="98" t="s">
        <v>100</v>
      </c>
      <c r="DL7" s="98" t="s">
        <v>99</v>
      </c>
      <c r="DM7" s="98" t="s">
        <v>100</v>
      </c>
      <c r="DN7" s="98" t="s">
        <v>99</v>
      </c>
      <c r="DO7" s="98" t="s">
        <v>100</v>
      </c>
      <c r="DP7" s="98" t="s">
        <v>99</v>
      </c>
      <c r="DQ7" s="98" t="s">
        <v>100</v>
      </c>
      <c r="DR7" s="98" t="s">
        <v>99</v>
      </c>
      <c r="DS7" s="98" t="s">
        <v>100</v>
      </c>
      <c r="DT7" s="98" t="s">
        <v>99</v>
      </c>
      <c r="DU7" s="98" t="s">
        <v>100</v>
      </c>
      <c r="DV7" s="98" t="s">
        <v>99</v>
      </c>
      <c r="DW7" s="98" t="s">
        <v>100</v>
      </c>
      <c r="DX7" s="98" t="s">
        <v>99</v>
      </c>
      <c r="DY7" s="98" t="s">
        <v>100</v>
      </c>
      <c r="DZ7" s="98" t="s">
        <v>99</v>
      </c>
      <c r="EA7" s="98" t="s">
        <v>100</v>
      </c>
      <c r="EB7" s="98" t="s">
        <v>99</v>
      </c>
      <c r="EC7" s="98" t="s">
        <v>100</v>
      </c>
      <c r="ED7" s="98" t="s">
        <v>99</v>
      </c>
      <c r="EE7" s="98" t="s">
        <v>100</v>
      </c>
      <c r="EF7" s="98" t="s">
        <v>99</v>
      </c>
      <c r="EG7" s="98" t="s">
        <v>100</v>
      </c>
      <c r="EH7" s="98" t="s">
        <v>99</v>
      </c>
      <c r="EI7" s="98" t="s">
        <v>100</v>
      </c>
      <c r="EJ7" s="98" t="s">
        <v>99</v>
      </c>
      <c r="EK7" s="98" t="s">
        <v>100</v>
      </c>
      <c r="EL7" s="98" t="s">
        <v>99</v>
      </c>
      <c r="EM7" s="98" t="s">
        <v>100</v>
      </c>
      <c r="EN7" s="98" t="s">
        <v>99</v>
      </c>
      <c r="EO7" s="98" t="s">
        <v>100</v>
      </c>
      <c r="EP7" s="98" t="s">
        <v>99</v>
      </c>
      <c r="EQ7" s="98" t="s">
        <v>100</v>
      </c>
      <c r="ER7" s="98" t="s">
        <v>99</v>
      </c>
      <c r="ES7" s="98" t="s">
        <v>100</v>
      </c>
      <c r="ET7" s="98" t="s">
        <v>99</v>
      </c>
      <c r="EU7" s="98" t="s">
        <v>100</v>
      </c>
      <c r="EV7" s="98" t="s">
        <v>99</v>
      </c>
      <c r="EW7" s="98" t="s">
        <v>100</v>
      </c>
      <c r="EX7" s="98" t="s">
        <v>99</v>
      </c>
      <c r="EY7" s="98" t="s">
        <v>100</v>
      </c>
      <c r="EZ7" s="98" t="s">
        <v>99</v>
      </c>
      <c r="FA7" s="98" t="s">
        <v>100</v>
      </c>
      <c r="FB7" s="98" t="s">
        <v>99</v>
      </c>
      <c r="FC7" s="98" t="s">
        <v>100</v>
      </c>
      <c r="FD7" s="98" t="s">
        <v>99</v>
      </c>
      <c r="FE7" s="98" t="s">
        <v>100</v>
      </c>
      <c r="FF7" s="98" t="s">
        <v>99</v>
      </c>
      <c r="FG7" s="98" t="s">
        <v>100</v>
      </c>
      <c r="FH7" s="98" t="s">
        <v>99</v>
      </c>
      <c r="FI7" s="98" t="s">
        <v>100</v>
      </c>
      <c r="FJ7" s="98" t="s">
        <v>99</v>
      </c>
      <c r="FK7" s="98" t="s">
        <v>100</v>
      </c>
      <c r="FL7" s="98" t="s">
        <v>99</v>
      </c>
      <c r="FM7" s="98" t="s">
        <v>100</v>
      </c>
      <c r="FN7" s="98" t="s">
        <v>99</v>
      </c>
      <c r="FO7" s="98" t="s">
        <v>100</v>
      </c>
      <c r="FP7" s="98" t="s">
        <v>99</v>
      </c>
      <c r="FQ7" s="98" t="s">
        <v>100</v>
      </c>
      <c r="FR7" s="98" t="s">
        <v>99</v>
      </c>
      <c r="FS7" s="98" t="s">
        <v>100</v>
      </c>
      <c r="FT7" s="98" t="s">
        <v>99</v>
      </c>
      <c r="FU7" s="98" t="s">
        <v>100</v>
      </c>
      <c r="FV7" s="98" t="s">
        <v>99</v>
      </c>
      <c r="FW7" s="98" t="s">
        <v>100</v>
      </c>
      <c r="FX7" s="98" t="s">
        <v>99</v>
      </c>
      <c r="FY7" s="98" t="s">
        <v>100</v>
      </c>
      <c r="FZ7" s="98" t="s">
        <v>99</v>
      </c>
      <c r="GA7" s="98" t="s">
        <v>100</v>
      </c>
      <c r="GB7" s="98" t="s">
        <v>99</v>
      </c>
      <c r="GC7" s="98" t="s">
        <v>100</v>
      </c>
      <c r="GD7" s="98" t="s">
        <v>99</v>
      </c>
      <c r="GE7" s="98" t="s">
        <v>100</v>
      </c>
      <c r="GF7" s="98" t="s">
        <v>99</v>
      </c>
      <c r="GG7" s="98" t="s">
        <v>100</v>
      </c>
      <c r="GH7" s="98" t="s">
        <v>99</v>
      </c>
      <c r="GI7" s="98" t="s">
        <v>100</v>
      </c>
      <c r="GJ7" s="98" t="s">
        <v>99</v>
      </c>
      <c r="GK7" s="98" t="s">
        <v>100</v>
      </c>
      <c r="GL7" s="98" t="s">
        <v>99</v>
      </c>
      <c r="GM7" s="98" t="s">
        <v>100</v>
      </c>
      <c r="GN7" s="98" t="s">
        <v>99</v>
      </c>
      <c r="GO7" s="98" t="s">
        <v>100</v>
      </c>
      <c r="GP7" s="98" t="s">
        <v>99</v>
      </c>
      <c r="GQ7" s="98" t="s">
        <v>100</v>
      </c>
      <c r="GR7" s="98" t="s">
        <v>99</v>
      </c>
      <c r="GS7" s="98" t="s">
        <v>100</v>
      </c>
      <c r="GT7" s="98" t="s">
        <v>99</v>
      </c>
      <c r="GU7" s="98" t="s">
        <v>100</v>
      </c>
      <c r="GV7" s="98" t="s">
        <v>99</v>
      </c>
      <c r="GW7" s="98" t="s">
        <v>100</v>
      </c>
      <c r="GX7" s="98" t="s">
        <v>99</v>
      </c>
      <c r="GY7" s="98" t="s">
        <v>100</v>
      </c>
      <c r="GZ7" s="98" t="s">
        <v>99</v>
      </c>
      <c r="HA7" s="98" t="s">
        <v>100</v>
      </c>
      <c r="HB7" s="98" t="s">
        <v>99</v>
      </c>
      <c r="HC7" s="98" t="s">
        <v>100</v>
      </c>
      <c r="HD7" s="98" t="s">
        <v>99</v>
      </c>
      <c r="HE7" s="98" t="s">
        <v>100</v>
      </c>
      <c r="HF7" s="98" t="s">
        <v>99</v>
      </c>
      <c r="HG7" s="98" t="s">
        <v>100</v>
      </c>
      <c r="HH7" s="98" t="s">
        <v>99</v>
      </c>
      <c r="HI7" s="98" t="s">
        <v>100</v>
      </c>
      <c r="HJ7" s="98" t="s">
        <v>99</v>
      </c>
      <c r="HK7" s="98" t="s">
        <v>100</v>
      </c>
      <c r="HL7" s="98" t="s">
        <v>99</v>
      </c>
      <c r="HM7" s="98" t="s">
        <v>100</v>
      </c>
      <c r="HN7" s="98" t="s">
        <v>99</v>
      </c>
      <c r="HO7" s="98" t="s">
        <v>100</v>
      </c>
      <c r="HP7" s="98" t="s">
        <v>99</v>
      </c>
      <c r="HQ7" s="98" t="s">
        <v>100</v>
      </c>
      <c r="HR7" s="98" t="s">
        <v>99</v>
      </c>
      <c r="HS7" s="98" t="s">
        <v>100</v>
      </c>
      <c r="HT7" s="98" t="s">
        <v>99</v>
      </c>
      <c r="HU7" s="98" t="s">
        <v>100</v>
      </c>
      <c r="HV7" s="98" t="s">
        <v>99</v>
      </c>
      <c r="HW7" s="98" t="s">
        <v>100</v>
      </c>
      <c r="HX7" s="98" t="s">
        <v>99</v>
      </c>
      <c r="HY7" s="98" t="s">
        <v>100</v>
      </c>
      <c r="HZ7" s="98" t="s">
        <v>99</v>
      </c>
      <c r="IA7" s="98" t="s">
        <v>100</v>
      </c>
      <c r="IB7" s="98" t="s">
        <v>99</v>
      </c>
      <c r="IC7" s="98" t="s">
        <v>100</v>
      </c>
      <c r="ID7" s="98" t="s">
        <v>99</v>
      </c>
      <c r="IE7" s="98" t="s">
        <v>100</v>
      </c>
      <c r="IF7" s="98" t="s">
        <v>99</v>
      </c>
      <c r="IG7" s="98" t="s">
        <v>100</v>
      </c>
      <c r="IH7" s="98" t="s">
        <v>99</v>
      </c>
      <c r="II7" s="98" t="s">
        <v>100</v>
      </c>
      <c r="IJ7" s="98" t="s">
        <v>99</v>
      </c>
      <c r="IK7" s="98" t="s">
        <v>100</v>
      </c>
      <c r="IL7" s="98" t="s">
        <v>99</v>
      </c>
      <c r="IM7" s="98" t="s">
        <v>100</v>
      </c>
      <c r="IN7" s="98" t="s">
        <v>99</v>
      </c>
      <c r="IO7" s="98" t="s">
        <v>100</v>
      </c>
      <c r="IP7" s="98" t="s">
        <v>99</v>
      </c>
      <c r="IQ7" s="98" t="s">
        <v>100</v>
      </c>
      <c r="IR7" s="98" t="s">
        <v>99</v>
      </c>
      <c r="IS7" s="98" t="s">
        <v>100</v>
      </c>
      <c r="IT7" s="98" t="s">
        <v>99</v>
      </c>
      <c r="IU7" s="98" t="s">
        <v>100</v>
      </c>
      <c r="IV7" s="98" t="s">
        <v>99</v>
      </c>
      <c r="IW7" s="98" t="s">
        <v>100</v>
      </c>
      <c r="IX7" s="98" t="s">
        <v>99</v>
      </c>
      <c r="IY7" s="98" t="s">
        <v>100</v>
      </c>
      <c r="IZ7" s="98" t="s">
        <v>99</v>
      </c>
      <c r="JA7" s="98" t="s">
        <v>100</v>
      </c>
      <c r="JB7" s="98" t="s">
        <v>99</v>
      </c>
      <c r="JC7" s="98" t="s">
        <v>100</v>
      </c>
      <c r="JD7" s="98" t="s">
        <v>99</v>
      </c>
      <c r="JE7" s="98" t="s">
        <v>100</v>
      </c>
      <c r="JF7" s="98" t="s">
        <v>99</v>
      </c>
      <c r="JG7" s="98" t="s">
        <v>100</v>
      </c>
      <c r="JH7" s="98" t="s">
        <v>99</v>
      </c>
      <c r="JI7" s="98" t="s">
        <v>100</v>
      </c>
      <c r="JJ7" s="98" t="s">
        <v>99</v>
      </c>
      <c r="JK7" s="98" t="s">
        <v>100</v>
      </c>
      <c r="JL7" s="98" t="s">
        <v>99</v>
      </c>
      <c r="JM7" s="98" t="s">
        <v>100</v>
      </c>
      <c r="JN7" s="98" t="s">
        <v>99</v>
      </c>
      <c r="JO7" s="98" t="s">
        <v>100</v>
      </c>
      <c r="JP7" s="98" t="s">
        <v>99</v>
      </c>
      <c r="JQ7" s="98" t="s">
        <v>100</v>
      </c>
      <c r="JR7" s="98" t="s">
        <v>99</v>
      </c>
      <c r="JS7" s="98" t="s">
        <v>100</v>
      </c>
      <c r="JT7" s="98" t="s">
        <v>99</v>
      </c>
      <c r="JU7" s="98" t="s">
        <v>100</v>
      </c>
      <c r="JV7" s="98" t="s">
        <v>99</v>
      </c>
      <c r="JW7" s="98" t="s">
        <v>100</v>
      </c>
      <c r="JX7" s="98" t="s">
        <v>99</v>
      </c>
      <c r="JY7" s="98" t="s">
        <v>100</v>
      </c>
      <c r="JZ7" s="98" t="s">
        <v>99</v>
      </c>
      <c r="KA7" s="98" t="s">
        <v>100</v>
      </c>
      <c r="KB7" s="98" t="s">
        <v>99</v>
      </c>
      <c r="KC7" s="98" t="s">
        <v>100</v>
      </c>
      <c r="KD7" s="98" t="s">
        <v>99</v>
      </c>
      <c r="KE7" s="98" t="s">
        <v>100</v>
      </c>
      <c r="KF7" s="98" t="s">
        <v>99</v>
      </c>
      <c r="KG7" s="98" t="s">
        <v>100</v>
      </c>
      <c r="KH7" s="98" t="s">
        <v>99</v>
      </c>
      <c r="KI7" s="98" t="s">
        <v>100</v>
      </c>
      <c r="KJ7" s="98" t="s">
        <v>99</v>
      </c>
      <c r="KK7" s="98" t="s">
        <v>100</v>
      </c>
      <c r="KL7" s="98" t="s">
        <v>99</v>
      </c>
      <c r="KM7" s="98" t="s">
        <v>100</v>
      </c>
      <c r="KN7" s="98" t="s">
        <v>99</v>
      </c>
      <c r="KO7" s="98" t="s">
        <v>100</v>
      </c>
      <c r="KP7" s="98" t="s">
        <v>99</v>
      </c>
      <c r="KQ7" s="98" t="s">
        <v>100</v>
      </c>
      <c r="KR7" s="98" t="s">
        <v>99</v>
      </c>
      <c r="KS7" s="98" t="s">
        <v>100</v>
      </c>
      <c r="KT7" s="98" t="s">
        <v>99</v>
      </c>
      <c r="KU7" s="98" t="s">
        <v>100</v>
      </c>
      <c r="KV7" s="98" t="s">
        <v>99</v>
      </c>
      <c r="KW7" s="98" t="s">
        <v>100</v>
      </c>
      <c r="KX7" s="98" t="s">
        <v>99</v>
      </c>
      <c r="KY7" s="98" t="s">
        <v>100</v>
      </c>
      <c r="KZ7" s="98" t="s">
        <v>99</v>
      </c>
      <c r="LA7" s="98" t="s">
        <v>100</v>
      </c>
      <c r="LB7" s="98" t="s">
        <v>99</v>
      </c>
      <c r="LC7" s="98" t="s">
        <v>100</v>
      </c>
      <c r="LD7" s="98" t="s">
        <v>99</v>
      </c>
      <c r="LE7" s="98" t="s">
        <v>100</v>
      </c>
      <c r="LF7" s="98" t="s">
        <v>99</v>
      </c>
      <c r="LG7" s="98" t="s">
        <v>100</v>
      </c>
      <c r="LH7" s="98" t="s">
        <v>99</v>
      </c>
      <c r="LI7" s="98" t="s">
        <v>100</v>
      </c>
      <c r="LJ7" s="98" t="s">
        <v>99</v>
      </c>
      <c r="LK7" s="98" t="s">
        <v>100</v>
      </c>
      <c r="LL7" s="98" t="s">
        <v>99</v>
      </c>
      <c r="LM7" s="98" t="s">
        <v>100</v>
      </c>
      <c r="LN7" s="98" t="s">
        <v>99</v>
      </c>
      <c r="LO7" s="98" t="s">
        <v>100</v>
      </c>
      <c r="LP7" s="98" t="s">
        <v>99</v>
      </c>
      <c r="LQ7" s="98" t="s">
        <v>100</v>
      </c>
      <c r="LR7" s="98" t="s">
        <v>99</v>
      </c>
      <c r="LS7" s="98" t="s">
        <v>100</v>
      </c>
      <c r="LT7" s="98" t="s">
        <v>99</v>
      </c>
      <c r="LU7" s="98" t="s">
        <v>100</v>
      </c>
      <c r="LV7" s="98" t="s">
        <v>99</v>
      </c>
      <c r="LW7" s="98" t="s">
        <v>100</v>
      </c>
      <c r="LX7" s="98" t="s">
        <v>99</v>
      </c>
      <c r="LY7" s="98" t="s">
        <v>100</v>
      </c>
      <c r="LZ7" s="98" t="s">
        <v>99</v>
      </c>
      <c r="MA7" s="98" t="s">
        <v>100</v>
      </c>
      <c r="MB7" s="98" t="s">
        <v>99</v>
      </c>
      <c r="MC7" s="98" t="s">
        <v>100</v>
      </c>
      <c r="MD7" s="98" t="s">
        <v>99</v>
      </c>
      <c r="ME7" s="98" t="s">
        <v>100</v>
      </c>
      <c r="MF7" s="98" t="s">
        <v>99</v>
      </c>
      <c r="MG7" s="98" t="s">
        <v>100</v>
      </c>
      <c r="MH7" s="98" t="s">
        <v>99</v>
      </c>
      <c r="MI7" s="98" t="s">
        <v>100</v>
      </c>
      <c r="MJ7" s="98" t="s">
        <v>99</v>
      </c>
      <c r="MK7" s="98" t="s">
        <v>100</v>
      </c>
      <c r="ML7" s="98" t="s">
        <v>99</v>
      </c>
      <c r="MM7" s="98" t="s">
        <v>100</v>
      </c>
      <c r="MN7" s="98" t="s">
        <v>99</v>
      </c>
      <c r="MO7" s="98" t="s">
        <v>100</v>
      </c>
      <c r="MP7" s="98" t="s">
        <v>99</v>
      </c>
      <c r="MQ7" s="98" t="s">
        <v>100</v>
      </c>
      <c r="MR7" s="98" t="s">
        <v>99</v>
      </c>
      <c r="MS7" s="98" t="s">
        <v>100</v>
      </c>
      <c r="MT7" s="98" t="s">
        <v>99</v>
      </c>
      <c r="MU7" s="98" t="s">
        <v>100</v>
      </c>
      <c r="MV7" s="98" t="s">
        <v>99</v>
      </c>
      <c r="MW7" s="98" t="s">
        <v>100</v>
      </c>
      <c r="MX7" s="98" t="s">
        <v>99</v>
      </c>
      <c r="MY7" s="98" t="s">
        <v>100</v>
      </c>
      <c r="MZ7" s="98" t="s">
        <v>99</v>
      </c>
      <c r="NA7" s="98" t="s">
        <v>100</v>
      </c>
      <c r="NB7" s="98" t="s">
        <v>99</v>
      </c>
      <c r="NC7" s="98" t="s">
        <v>100</v>
      </c>
      <c r="ND7" s="98" t="s">
        <v>99</v>
      </c>
      <c r="NE7" s="98" t="s">
        <v>100</v>
      </c>
      <c r="NF7" s="98" t="s">
        <v>99</v>
      </c>
      <c r="NG7" s="98" t="s">
        <v>100</v>
      </c>
      <c r="NH7" s="98" t="s">
        <v>99</v>
      </c>
      <c r="NI7" s="98" t="s">
        <v>100</v>
      </c>
      <c r="NJ7" s="98" t="s">
        <v>99</v>
      </c>
      <c r="NK7" s="98" t="s">
        <v>100</v>
      </c>
      <c r="NL7" s="98" t="s">
        <v>99</v>
      </c>
      <c r="NM7" s="98" t="s">
        <v>100</v>
      </c>
      <c r="NN7" s="98" t="s">
        <v>99</v>
      </c>
      <c r="NO7" s="98" t="s">
        <v>100</v>
      </c>
      <c r="NP7" s="98" t="s">
        <v>99</v>
      </c>
      <c r="NQ7" s="98" t="s">
        <v>100</v>
      </c>
      <c r="NR7" s="98" t="s">
        <v>99</v>
      </c>
      <c r="NS7" s="98" t="s">
        <v>100</v>
      </c>
      <c r="NT7" s="98" t="s">
        <v>99</v>
      </c>
      <c r="NU7" s="98" t="s">
        <v>100</v>
      </c>
      <c r="NV7" s="98" t="s">
        <v>99</v>
      </c>
      <c r="NW7" s="98" t="s">
        <v>100</v>
      </c>
      <c r="NX7" s="98" t="s">
        <v>99</v>
      </c>
      <c r="NY7" s="98" t="s">
        <v>100</v>
      </c>
      <c r="NZ7" s="98" t="s">
        <v>99</v>
      </c>
      <c r="OA7" s="98" t="s">
        <v>100</v>
      </c>
      <c r="OB7" s="98" t="s">
        <v>99</v>
      </c>
      <c r="OC7" s="98" t="s">
        <v>100</v>
      </c>
      <c r="OD7" s="98" t="s">
        <v>99</v>
      </c>
      <c r="OE7" s="98" t="s">
        <v>100</v>
      </c>
      <c r="OF7" s="98" t="s">
        <v>99</v>
      </c>
      <c r="OG7" s="98" t="s">
        <v>100</v>
      </c>
      <c r="OH7" s="98" t="s">
        <v>99</v>
      </c>
      <c r="OI7" s="98" t="s">
        <v>100</v>
      </c>
      <c r="OJ7" s="98" t="s">
        <v>99</v>
      </c>
      <c r="OK7" s="98" t="s">
        <v>100</v>
      </c>
      <c r="OL7" s="98" t="s">
        <v>99</v>
      </c>
      <c r="OM7" s="98" t="s">
        <v>100</v>
      </c>
      <c r="ON7" s="98" t="s">
        <v>99</v>
      </c>
      <c r="OO7" s="98" t="s">
        <v>100</v>
      </c>
      <c r="OP7" s="98" t="s">
        <v>99</v>
      </c>
      <c r="OQ7" s="98" t="s">
        <v>100</v>
      </c>
      <c r="OR7" s="98" t="s">
        <v>99</v>
      </c>
      <c r="OS7" s="98" t="s">
        <v>100</v>
      </c>
      <c r="OT7" s="98" t="s">
        <v>99</v>
      </c>
      <c r="OU7" s="98" t="s">
        <v>100</v>
      </c>
      <c r="OV7" s="98" t="s">
        <v>99</v>
      </c>
      <c r="OW7" s="98" t="s">
        <v>100</v>
      </c>
      <c r="OX7" s="98" t="s">
        <v>99</v>
      </c>
      <c r="OY7" s="98" t="s">
        <v>100</v>
      </c>
      <c r="OZ7" s="98" t="s">
        <v>99</v>
      </c>
      <c r="PA7" s="98" t="s">
        <v>100</v>
      </c>
      <c r="PB7" s="98" t="s">
        <v>99</v>
      </c>
      <c r="PC7" s="98" t="s">
        <v>100</v>
      </c>
      <c r="PD7" s="98" t="s">
        <v>99</v>
      </c>
      <c r="PE7" s="98" t="s">
        <v>100</v>
      </c>
      <c r="PF7" s="98" t="s">
        <v>99</v>
      </c>
      <c r="PG7" s="98" t="s">
        <v>100</v>
      </c>
      <c r="PH7" s="98" t="s">
        <v>99</v>
      </c>
      <c r="PI7" s="98" t="s">
        <v>100</v>
      </c>
      <c r="PJ7" s="98" t="s">
        <v>99</v>
      </c>
      <c r="PK7" s="98" t="s">
        <v>100</v>
      </c>
      <c r="PL7" s="98" t="s">
        <v>99</v>
      </c>
      <c r="PM7" s="98" t="s">
        <v>100</v>
      </c>
      <c r="PN7" s="98" t="s">
        <v>99</v>
      </c>
      <c r="PO7" s="98" t="s">
        <v>100</v>
      </c>
      <c r="PP7" s="98" t="s">
        <v>99</v>
      </c>
      <c r="PQ7" s="98" t="s">
        <v>100</v>
      </c>
      <c r="PR7" s="98" t="s">
        <v>99</v>
      </c>
      <c r="PS7" s="98" t="s">
        <v>100</v>
      </c>
      <c r="PT7" s="98" t="s">
        <v>99</v>
      </c>
      <c r="PU7" s="98" t="s">
        <v>100</v>
      </c>
      <c r="PV7" s="98" t="s">
        <v>99</v>
      </c>
      <c r="PW7" s="98" t="s">
        <v>100</v>
      </c>
      <c r="PX7" s="98" t="s">
        <v>99</v>
      </c>
      <c r="PY7" s="98" t="s">
        <v>100</v>
      </c>
      <c r="PZ7" s="98" t="s">
        <v>99</v>
      </c>
      <c r="QA7" s="98" t="s">
        <v>100</v>
      </c>
      <c r="QB7" s="98" t="s">
        <v>99</v>
      </c>
      <c r="QC7" s="98" t="s">
        <v>100</v>
      </c>
      <c r="QD7" s="98" t="s">
        <v>99</v>
      </c>
      <c r="QE7" s="98" t="s">
        <v>100</v>
      </c>
      <c r="QF7" s="98" t="s">
        <v>99</v>
      </c>
      <c r="QG7" s="98" t="s">
        <v>100</v>
      </c>
      <c r="QH7" s="98" t="s">
        <v>99</v>
      </c>
      <c r="QI7" s="98" t="s">
        <v>100</v>
      </c>
      <c r="QJ7" s="98" t="s">
        <v>99</v>
      </c>
      <c r="QK7" s="98" t="s">
        <v>100</v>
      </c>
      <c r="QL7" s="98" t="s">
        <v>99</v>
      </c>
      <c r="QM7" s="98" t="s">
        <v>100</v>
      </c>
      <c r="QN7" s="98" t="s">
        <v>99</v>
      </c>
      <c r="QO7" s="98" t="s">
        <v>100</v>
      </c>
      <c r="QP7" s="98" t="s">
        <v>99</v>
      </c>
      <c r="QQ7" s="98" t="s">
        <v>100</v>
      </c>
      <c r="QR7" s="98" t="s">
        <v>99</v>
      </c>
      <c r="QS7" s="98" t="s">
        <v>100</v>
      </c>
      <c r="QT7" s="98" t="s">
        <v>99</v>
      </c>
      <c r="QU7" s="98" t="s">
        <v>100</v>
      </c>
      <c r="QV7" s="98" t="s">
        <v>99</v>
      </c>
      <c r="QW7" s="98" t="s">
        <v>100</v>
      </c>
      <c r="QX7" s="98" t="s">
        <v>99</v>
      </c>
      <c r="QY7" s="98" t="s">
        <v>100</v>
      </c>
      <c r="QZ7" s="98" t="s">
        <v>99</v>
      </c>
      <c r="RA7" s="98" t="s">
        <v>100</v>
      </c>
      <c r="RB7" s="98" t="s">
        <v>99</v>
      </c>
      <c r="RC7" s="98" t="s">
        <v>100</v>
      </c>
      <c r="RD7" s="98" t="s">
        <v>99</v>
      </c>
      <c r="RE7" s="98" t="s">
        <v>100</v>
      </c>
      <c r="RF7" s="98" t="s">
        <v>99</v>
      </c>
      <c r="RG7" s="98" t="s">
        <v>100</v>
      </c>
      <c r="RH7" s="98" t="s">
        <v>99</v>
      </c>
      <c r="RI7" s="98" t="s">
        <v>100</v>
      </c>
      <c r="RJ7" s="98" t="s">
        <v>99</v>
      </c>
      <c r="RK7" s="98" t="s">
        <v>100</v>
      </c>
      <c r="RL7" s="98" t="s">
        <v>99</v>
      </c>
      <c r="RM7" s="98" t="s">
        <v>100</v>
      </c>
      <c r="RN7" s="98" t="s">
        <v>99</v>
      </c>
      <c r="RO7" s="98" t="s">
        <v>100</v>
      </c>
      <c r="RP7" s="98" t="s">
        <v>99</v>
      </c>
      <c r="RQ7" s="98" t="s">
        <v>100</v>
      </c>
      <c r="RR7" s="98" t="s">
        <v>99</v>
      </c>
      <c r="RS7" s="98" t="s">
        <v>100</v>
      </c>
      <c r="RT7" s="98" t="s">
        <v>99</v>
      </c>
      <c r="RU7" s="98" t="s">
        <v>100</v>
      </c>
      <c r="RV7" s="98" t="s">
        <v>99</v>
      </c>
      <c r="RW7" s="98" t="s">
        <v>100</v>
      </c>
      <c r="RX7" s="98" t="s">
        <v>99</v>
      </c>
      <c r="RY7" s="98" t="s">
        <v>100</v>
      </c>
      <c r="RZ7" s="98" t="s">
        <v>99</v>
      </c>
      <c r="SA7" s="98" t="s">
        <v>100</v>
      </c>
      <c r="SB7" s="98" t="s">
        <v>99</v>
      </c>
      <c r="SC7" s="98" t="s">
        <v>100</v>
      </c>
      <c r="SD7" s="98" t="s">
        <v>99</v>
      </c>
      <c r="SE7" s="98" t="s">
        <v>100</v>
      </c>
      <c r="SF7" s="98" t="s">
        <v>99</v>
      </c>
      <c r="SG7" s="98" t="s">
        <v>100</v>
      </c>
      <c r="SH7" s="98" t="s">
        <v>99</v>
      </c>
      <c r="SI7" s="98" t="s">
        <v>100</v>
      </c>
      <c r="SJ7" s="98" t="s">
        <v>99</v>
      </c>
      <c r="SK7" s="98" t="s">
        <v>100</v>
      </c>
      <c r="SL7" s="98" t="s">
        <v>99</v>
      </c>
      <c r="SM7" s="98" t="s">
        <v>100</v>
      </c>
      <c r="SN7" s="98" t="s">
        <v>99</v>
      </c>
      <c r="SO7" s="98" t="s">
        <v>100</v>
      </c>
      <c r="SP7" s="98" t="s">
        <v>99</v>
      </c>
      <c r="SQ7" s="98" t="s">
        <v>100</v>
      </c>
      <c r="SR7" s="98" t="s">
        <v>99</v>
      </c>
      <c r="SS7" s="98" t="s">
        <v>100</v>
      </c>
      <c r="ST7" s="98" t="s">
        <v>99</v>
      </c>
      <c r="SU7" s="98" t="s">
        <v>100</v>
      </c>
      <c r="SV7" s="98" t="s">
        <v>99</v>
      </c>
      <c r="SW7" s="98" t="s">
        <v>100</v>
      </c>
      <c r="SX7" s="98" t="s">
        <v>99</v>
      </c>
      <c r="SY7" s="98" t="s">
        <v>100</v>
      </c>
      <c r="SZ7" s="98" t="s">
        <v>99</v>
      </c>
      <c r="TA7" s="98" t="s">
        <v>100</v>
      </c>
      <c r="TB7" s="98" t="s">
        <v>99</v>
      </c>
      <c r="TC7" s="98" t="s">
        <v>100</v>
      </c>
      <c r="TD7" s="98" t="s">
        <v>99</v>
      </c>
      <c r="TE7" s="98" t="s">
        <v>100</v>
      </c>
      <c r="TF7" s="98" t="s">
        <v>99</v>
      </c>
      <c r="TG7" s="98" t="s">
        <v>100</v>
      </c>
      <c r="TH7" s="98" t="s">
        <v>99</v>
      </c>
      <c r="TI7" s="98" t="s">
        <v>100</v>
      </c>
      <c r="TJ7" s="98" t="s">
        <v>99</v>
      </c>
      <c r="TK7" s="98" t="s">
        <v>100</v>
      </c>
      <c r="TL7" s="98" t="s">
        <v>99</v>
      </c>
      <c r="TM7" s="98" t="s">
        <v>100</v>
      </c>
      <c r="TN7" s="98" t="s">
        <v>99</v>
      </c>
      <c r="TO7" s="98" t="s">
        <v>100</v>
      </c>
      <c r="TP7" s="98" t="s">
        <v>99</v>
      </c>
      <c r="TQ7" s="98" t="s">
        <v>100</v>
      </c>
      <c r="TR7" s="98" t="s">
        <v>99</v>
      </c>
      <c r="TS7" s="98" t="s">
        <v>100</v>
      </c>
      <c r="TT7" s="98" t="s">
        <v>99</v>
      </c>
      <c r="TU7" s="98" t="s">
        <v>100</v>
      </c>
      <c r="TV7" s="98" t="s">
        <v>99</v>
      </c>
      <c r="TW7" s="98" t="s">
        <v>100</v>
      </c>
      <c r="TX7" s="98" t="s">
        <v>99</v>
      </c>
      <c r="TY7" s="98" t="s">
        <v>100</v>
      </c>
      <c r="TZ7" s="98" t="s">
        <v>99</v>
      </c>
      <c r="UA7" s="98" t="s">
        <v>100</v>
      </c>
      <c r="UB7" s="98" t="s">
        <v>99</v>
      </c>
      <c r="UC7" s="98" t="s">
        <v>100</v>
      </c>
      <c r="UD7" s="98" t="s">
        <v>99</v>
      </c>
      <c r="UE7" s="98" t="s">
        <v>100</v>
      </c>
      <c r="UF7" s="98" t="s">
        <v>99</v>
      </c>
      <c r="UG7" s="98" t="s">
        <v>100</v>
      </c>
      <c r="UH7" s="98" t="s">
        <v>99</v>
      </c>
      <c r="UI7" s="98" t="s">
        <v>100</v>
      </c>
      <c r="UJ7" s="98" t="s">
        <v>99</v>
      </c>
      <c r="UK7" s="98" t="s">
        <v>100</v>
      </c>
      <c r="UL7" s="98" t="s">
        <v>99</v>
      </c>
      <c r="UM7" s="98" t="s">
        <v>100</v>
      </c>
      <c r="UN7" s="98" t="s">
        <v>99</v>
      </c>
      <c r="UO7" s="98" t="s">
        <v>100</v>
      </c>
      <c r="UP7" s="98" t="s">
        <v>99</v>
      </c>
      <c r="UQ7" s="98" t="s">
        <v>100</v>
      </c>
      <c r="UR7" s="98" t="s">
        <v>99</v>
      </c>
      <c r="US7" s="98" t="s">
        <v>100</v>
      </c>
      <c r="UT7" s="98" t="s">
        <v>99</v>
      </c>
      <c r="UU7" s="98" t="s">
        <v>100</v>
      </c>
      <c r="UV7" s="98" t="s">
        <v>99</v>
      </c>
      <c r="UW7" s="98" t="s">
        <v>100</v>
      </c>
      <c r="UX7" s="98" t="s">
        <v>99</v>
      </c>
      <c r="UY7" s="98" t="s">
        <v>100</v>
      </c>
      <c r="UZ7" s="98" t="s">
        <v>99</v>
      </c>
      <c r="VA7" s="98" t="s">
        <v>100</v>
      </c>
      <c r="VB7" s="98" t="s">
        <v>99</v>
      </c>
      <c r="VC7" s="98" t="s">
        <v>100</v>
      </c>
      <c r="VD7" s="98" t="s">
        <v>99</v>
      </c>
      <c r="VE7" s="98" t="s">
        <v>100</v>
      </c>
      <c r="VF7" s="98" t="s">
        <v>99</v>
      </c>
      <c r="VG7" s="98" t="s">
        <v>100</v>
      </c>
      <c r="VH7" s="98" t="s">
        <v>99</v>
      </c>
      <c r="VI7" s="98" t="s">
        <v>100</v>
      </c>
      <c r="VJ7" s="98" t="s">
        <v>99</v>
      </c>
      <c r="VK7" s="98" t="s">
        <v>100</v>
      </c>
      <c r="VL7" s="98" t="s">
        <v>99</v>
      </c>
      <c r="VM7" s="98" t="s">
        <v>100</v>
      </c>
      <c r="VN7" s="98" t="s">
        <v>99</v>
      </c>
      <c r="VO7" s="98" t="s">
        <v>100</v>
      </c>
      <c r="VP7" s="98" t="s">
        <v>99</v>
      </c>
      <c r="VQ7" s="98" t="s">
        <v>100</v>
      </c>
      <c r="VR7" s="98" t="s">
        <v>99</v>
      </c>
      <c r="VS7" s="98" t="s">
        <v>100</v>
      </c>
      <c r="VT7" s="98" t="s">
        <v>99</v>
      </c>
      <c r="VU7" s="98" t="s">
        <v>100</v>
      </c>
      <c r="VV7" s="98" t="s">
        <v>99</v>
      </c>
      <c r="VW7" s="98" t="s">
        <v>100</v>
      </c>
      <c r="VX7" s="98" t="s">
        <v>99</v>
      </c>
      <c r="VY7" s="98" t="s">
        <v>100</v>
      </c>
      <c r="VZ7" s="98" t="s">
        <v>99</v>
      </c>
      <c r="WA7" s="98" t="s">
        <v>100</v>
      </c>
      <c r="WB7" s="98" t="s">
        <v>99</v>
      </c>
      <c r="WC7" s="98" t="s">
        <v>100</v>
      </c>
      <c r="WD7" s="98" t="s">
        <v>99</v>
      </c>
      <c r="WE7" s="98" t="s">
        <v>100</v>
      </c>
      <c r="WF7" s="98" t="s">
        <v>99</v>
      </c>
      <c r="WG7" s="98" t="s">
        <v>100</v>
      </c>
      <c r="WH7" s="98" t="s">
        <v>99</v>
      </c>
      <c r="WI7" s="98" t="s">
        <v>100</v>
      </c>
      <c r="WJ7" s="98" t="s">
        <v>99</v>
      </c>
      <c r="WK7" s="98" t="s">
        <v>100</v>
      </c>
      <c r="WL7" s="98" t="s">
        <v>99</v>
      </c>
      <c r="WM7" s="98" t="s">
        <v>100</v>
      </c>
      <c r="WN7" s="98" t="s">
        <v>99</v>
      </c>
      <c r="WO7" s="98" t="s">
        <v>100</v>
      </c>
      <c r="WP7" s="98" t="s">
        <v>99</v>
      </c>
      <c r="WQ7" s="98" t="s">
        <v>100</v>
      </c>
      <c r="WR7" s="98" t="s">
        <v>99</v>
      </c>
      <c r="WS7" s="98" t="s">
        <v>100</v>
      </c>
      <c r="WT7" s="98" t="s">
        <v>99</v>
      </c>
      <c r="WU7" s="98" t="s">
        <v>100</v>
      </c>
      <c r="WV7" s="98" t="s">
        <v>99</v>
      </c>
      <c r="WW7" s="98" t="s">
        <v>100</v>
      </c>
      <c r="WX7" s="98" t="s">
        <v>99</v>
      </c>
      <c r="WY7" s="98" t="s">
        <v>100</v>
      </c>
      <c r="WZ7" s="98" t="s">
        <v>99</v>
      </c>
      <c r="XA7" s="98" t="s">
        <v>100</v>
      </c>
      <c r="XB7" s="98" t="s">
        <v>99</v>
      </c>
      <c r="XC7" s="98" t="s">
        <v>100</v>
      </c>
      <c r="XD7" s="98" t="s">
        <v>99</v>
      </c>
      <c r="XE7" s="98" t="s">
        <v>100</v>
      </c>
      <c r="XF7" s="98" t="s">
        <v>99</v>
      </c>
      <c r="XG7" s="98" t="s">
        <v>100</v>
      </c>
      <c r="XH7" s="98" t="s">
        <v>99</v>
      </c>
      <c r="XI7" s="98" t="s">
        <v>100</v>
      </c>
      <c r="XJ7" s="98" t="s">
        <v>99</v>
      </c>
      <c r="XK7" s="98" t="s">
        <v>100</v>
      </c>
      <c r="XL7" s="98" t="s">
        <v>99</v>
      </c>
      <c r="XM7" s="98" t="s">
        <v>100</v>
      </c>
      <c r="XN7" s="98" t="s">
        <v>99</v>
      </c>
      <c r="XO7" s="98" t="s">
        <v>100</v>
      </c>
      <c r="XP7" s="98" t="s">
        <v>99</v>
      </c>
      <c r="XQ7" s="98" t="s">
        <v>100</v>
      </c>
      <c r="XR7" s="98" t="s">
        <v>99</v>
      </c>
      <c r="XS7" s="98" t="s">
        <v>100</v>
      </c>
      <c r="XT7" s="98" t="s">
        <v>99</v>
      </c>
      <c r="XU7" s="98" t="s">
        <v>100</v>
      </c>
      <c r="XV7" s="98" t="s">
        <v>99</v>
      </c>
      <c r="XW7" s="98" t="s">
        <v>100</v>
      </c>
      <c r="XX7" s="98" t="s">
        <v>99</v>
      </c>
      <c r="XY7" s="98" t="s">
        <v>100</v>
      </c>
      <c r="XZ7" s="98" t="s">
        <v>99</v>
      </c>
      <c r="YA7" s="98" t="s">
        <v>100</v>
      </c>
    </row>
    <row r="8" spans="1:651" x14ac:dyDescent="0.25">
      <c r="A8" s="51"/>
      <c r="L8" s="54"/>
      <c r="Q8" s="53"/>
      <c r="R8" s="53"/>
      <c r="S8" s="53"/>
      <c r="T8" s="99" t="s">
        <v>101</v>
      </c>
      <c r="U8" s="100"/>
      <c r="V8" s="73"/>
      <c r="W8" s="74"/>
      <c r="X8" s="74"/>
      <c r="Y8" s="74"/>
      <c r="Z8" s="101">
        <v>0</v>
      </c>
      <c r="AA8" s="101">
        <v>0</v>
      </c>
      <c r="AB8" s="101">
        <v>0</v>
      </c>
      <c r="AC8" s="101">
        <v>0</v>
      </c>
      <c r="AD8" s="101">
        <v>0</v>
      </c>
      <c r="AE8" s="101">
        <v>0</v>
      </c>
      <c r="AF8" s="101">
        <v>0</v>
      </c>
      <c r="AG8" s="101">
        <v>0</v>
      </c>
      <c r="AH8" s="101">
        <v>0</v>
      </c>
      <c r="AI8" s="101">
        <v>0</v>
      </c>
      <c r="AJ8" s="101">
        <v>0</v>
      </c>
      <c r="AK8" s="101">
        <v>0</v>
      </c>
      <c r="AL8" s="101">
        <v>0</v>
      </c>
      <c r="AM8" s="101">
        <v>0</v>
      </c>
      <c r="AN8" s="101">
        <v>1</v>
      </c>
      <c r="AO8" s="101">
        <v>1</v>
      </c>
      <c r="AP8" s="101">
        <v>0</v>
      </c>
      <c r="AQ8" s="101">
        <v>0</v>
      </c>
      <c r="AR8" s="101">
        <v>0</v>
      </c>
      <c r="AS8" s="101">
        <v>0</v>
      </c>
      <c r="AT8" s="101">
        <v>0</v>
      </c>
      <c r="AU8" s="101">
        <v>0</v>
      </c>
      <c r="AV8" s="101">
        <v>0</v>
      </c>
      <c r="AW8" s="101">
        <v>0</v>
      </c>
      <c r="AX8" s="101">
        <v>0</v>
      </c>
      <c r="AY8" s="101">
        <v>0</v>
      </c>
      <c r="AZ8" s="101">
        <v>0</v>
      </c>
      <c r="BA8" s="101">
        <v>0</v>
      </c>
      <c r="BB8" s="101">
        <v>0</v>
      </c>
      <c r="BC8" s="101">
        <v>0</v>
      </c>
      <c r="BD8" s="101">
        <v>0</v>
      </c>
      <c r="BE8" s="101">
        <v>0</v>
      </c>
      <c r="BF8" s="101">
        <v>0</v>
      </c>
      <c r="BG8" s="101">
        <v>0</v>
      </c>
      <c r="BH8" s="101">
        <v>0</v>
      </c>
      <c r="BI8" s="101">
        <v>0</v>
      </c>
      <c r="BJ8" s="101">
        <v>0</v>
      </c>
      <c r="BK8" s="101">
        <v>0</v>
      </c>
      <c r="BL8" s="101">
        <v>0</v>
      </c>
      <c r="BM8" s="101">
        <v>0</v>
      </c>
      <c r="BN8" s="101">
        <v>0</v>
      </c>
      <c r="BO8" s="101">
        <v>0</v>
      </c>
      <c r="BP8" s="101">
        <v>0</v>
      </c>
      <c r="BQ8" s="101">
        <v>0</v>
      </c>
      <c r="BR8" s="101">
        <v>0</v>
      </c>
      <c r="BS8" s="101">
        <v>0</v>
      </c>
      <c r="BT8" s="101">
        <v>0</v>
      </c>
      <c r="BU8" s="101">
        <v>0</v>
      </c>
      <c r="BV8" s="101">
        <v>0</v>
      </c>
      <c r="BW8" s="101">
        <v>0</v>
      </c>
      <c r="BX8" s="101">
        <v>0</v>
      </c>
      <c r="BY8" s="101">
        <v>0</v>
      </c>
      <c r="BZ8" s="101">
        <v>0</v>
      </c>
      <c r="CA8" s="101">
        <v>0</v>
      </c>
      <c r="CB8" s="101">
        <v>0</v>
      </c>
      <c r="CC8" s="101">
        <v>0</v>
      </c>
      <c r="CD8" s="101">
        <v>0</v>
      </c>
      <c r="CE8" s="101">
        <v>0</v>
      </c>
      <c r="CF8" s="101">
        <v>0</v>
      </c>
      <c r="CG8" s="101">
        <v>0</v>
      </c>
      <c r="CH8" s="101">
        <v>0</v>
      </c>
      <c r="CI8" s="101">
        <v>0</v>
      </c>
      <c r="CJ8" s="101">
        <v>0</v>
      </c>
      <c r="CK8" s="101">
        <v>0</v>
      </c>
      <c r="CL8" s="101">
        <v>0</v>
      </c>
      <c r="CM8" s="101">
        <v>0</v>
      </c>
      <c r="CN8" s="101">
        <v>0</v>
      </c>
      <c r="CO8" s="101">
        <v>0</v>
      </c>
      <c r="CP8" s="101">
        <v>0</v>
      </c>
      <c r="CQ8" s="101">
        <v>0</v>
      </c>
      <c r="CR8" s="101">
        <v>0</v>
      </c>
      <c r="CS8" s="101">
        <v>0</v>
      </c>
      <c r="CT8" s="101">
        <v>0</v>
      </c>
      <c r="CU8" s="101">
        <v>0</v>
      </c>
      <c r="CV8" s="101">
        <v>0</v>
      </c>
      <c r="CW8" s="101">
        <v>0</v>
      </c>
      <c r="CX8" s="101">
        <v>1</v>
      </c>
      <c r="CY8" s="101">
        <v>1</v>
      </c>
      <c r="CZ8" s="101">
        <v>1</v>
      </c>
      <c r="DA8" s="101">
        <v>0</v>
      </c>
      <c r="DB8" s="101">
        <v>0</v>
      </c>
      <c r="DC8" s="101">
        <v>0</v>
      </c>
      <c r="DD8" s="101">
        <v>0</v>
      </c>
      <c r="DE8" s="101">
        <v>0</v>
      </c>
      <c r="DF8" s="101">
        <v>1</v>
      </c>
      <c r="DG8" s="101">
        <v>1</v>
      </c>
      <c r="DH8" s="101">
        <v>1</v>
      </c>
      <c r="DI8" s="101">
        <v>1</v>
      </c>
      <c r="DJ8" s="101">
        <v>1</v>
      </c>
      <c r="DK8" s="101">
        <v>1</v>
      </c>
      <c r="DL8" s="101">
        <v>1</v>
      </c>
      <c r="DM8" s="101">
        <v>0</v>
      </c>
      <c r="DN8" s="101">
        <v>0</v>
      </c>
      <c r="DO8" s="101">
        <v>0</v>
      </c>
      <c r="DP8" s="101">
        <v>0</v>
      </c>
      <c r="DQ8" s="101">
        <v>1</v>
      </c>
      <c r="DR8" s="101">
        <v>5</v>
      </c>
      <c r="DS8" s="101">
        <v>7</v>
      </c>
      <c r="DT8" s="101">
        <v>7</v>
      </c>
      <c r="DU8" s="101">
        <v>6</v>
      </c>
      <c r="DV8" s="101">
        <v>5</v>
      </c>
      <c r="DW8" s="101">
        <v>7</v>
      </c>
      <c r="DX8" s="101">
        <v>5</v>
      </c>
      <c r="DY8" s="101">
        <v>8</v>
      </c>
      <c r="DZ8" s="101">
        <v>0</v>
      </c>
      <c r="EA8" s="101">
        <v>0</v>
      </c>
      <c r="EB8" s="101">
        <v>0</v>
      </c>
      <c r="EC8" s="101">
        <v>0</v>
      </c>
      <c r="ED8" s="101">
        <v>8</v>
      </c>
      <c r="EE8" s="101">
        <v>7</v>
      </c>
      <c r="EF8" s="101">
        <v>7</v>
      </c>
      <c r="EG8" s="101">
        <v>7</v>
      </c>
      <c r="EH8" s="101">
        <v>3</v>
      </c>
      <c r="EI8" s="101">
        <v>2</v>
      </c>
      <c r="EJ8" s="101">
        <v>4</v>
      </c>
      <c r="EK8" s="101">
        <v>4</v>
      </c>
      <c r="EL8" s="101">
        <v>0</v>
      </c>
      <c r="EM8" s="101">
        <v>0</v>
      </c>
      <c r="EN8" s="101">
        <v>0</v>
      </c>
      <c r="EO8" s="101">
        <v>0</v>
      </c>
      <c r="EP8" s="101">
        <v>5</v>
      </c>
      <c r="EQ8" s="101">
        <v>5</v>
      </c>
      <c r="ER8" s="101">
        <v>4</v>
      </c>
      <c r="ES8" s="101">
        <v>3</v>
      </c>
      <c r="ET8" s="101">
        <v>5</v>
      </c>
      <c r="EU8" s="101">
        <v>5</v>
      </c>
      <c r="EV8" s="101">
        <v>3</v>
      </c>
      <c r="EW8" s="101">
        <v>4</v>
      </c>
      <c r="EX8" s="101">
        <v>0</v>
      </c>
      <c r="EY8" s="101">
        <v>0</v>
      </c>
      <c r="EZ8" s="101">
        <v>0</v>
      </c>
      <c r="FA8" s="101">
        <v>0</v>
      </c>
      <c r="FB8" s="101">
        <v>3</v>
      </c>
      <c r="FC8" s="101">
        <v>3</v>
      </c>
      <c r="FD8" s="101">
        <v>1</v>
      </c>
      <c r="FE8" s="101">
        <v>1</v>
      </c>
      <c r="FF8" s="101">
        <v>0</v>
      </c>
      <c r="FG8" s="101">
        <v>1</v>
      </c>
      <c r="FH8" s="101">
        <v>1</v>
      </c>
      <c r="FI8" s="101">
        <v>1</v>
      </c>
      <c r="FJ8" s="101">
        <v>0</v>
      </c>
      <c r="FK8" s="101">
        <v>0</v>
      </c>
      <c r="FL8" s="101">
        <v>0</v>
      </c>
      <c r="FM8" s="101">
        <v>0</v>
      </c>
      <c r="FN8" s="101">
        <v>0</v>
      </c>
      <c r="FO8" s="101">
        <v>0</v>
      </c>
      <c r="FP8" s="101">
        <v>0</v>
      </c>
      <c r="FQ8" s="101">
        <v>0</v>
      </c>
      <c r="FR8" s="101">
        <v>0</v>
      </c>
      <c r="FS8" s="101">
        <v>0</v>
      </c>
      <c r="FT8" s="101">
        <v>0</v>
      </c>
      <c r="FU8" s="101">
        <v>0</v>
      </c>
      <c r="FV8" s="101">
        <v>0</v>
      </c>
      <c r="FW8" s="101">
        <v>0</v>
      </c>
      <c r="FX8" s="101">
        <v>0</v>
      </c>
      <c r="FY8" s="101">
        <v>0</v>
      </c>
      <c r="FZ8" s="101">
        <v>0</v>
      </c>
      <c r="GA8" s="101">
        <v>0</v>
      </c>
      <c r="GB8" s="101">
        <v>0</v>
      </c>
      <c r="GC8" s="101">
        <v>0</v>
      </c>
      <c r="GD8" s="101">
        <v>0</v>
      </c>
      <c r="GE8" s="101">
        <v>0</v>
      </c>
      <c r="GF8" s="101">
        <v>0</v>
      </c>
      <c r="GG8" s="101">
        <v>0</v>
      </c>
      <c r="GH8" s="101">
        <v>0</v>
      </c>
      <c r="GI8" s="101">
        <v>0</v>
      </c>
      <c r="GJ8" s="101">
        <v>0</v>
      </c>
      <c r="GK8" s="101">
        <v>0</v>
      </c>
      <c r="GL8" s="101">
        <v>0</v>
      </c>
      <c r="GM8" s="101">
        <v>0</v>
      </c>
      <c r="GN8" s="101">
        <v>0</v>
      </c>
      <c r="GO8" s="101">
        <v>0</v>
      </c>
      <c r="GP8" s="101">
        <v>0</v>
      </c>
      <c r="GQ8" s="101">
        <v>0</v>
      </c>
      <c r="GR8" s="101">
        <v>0</v>
      </c>
      <c r="GS8" s="101">
        <v>0</v>
      </c>
      <c r="GT8" s="101">
        <v>0</v>
      </c>
      <c r="GU8" s="101">
        <v>0</v>
      </c>
      <c r="GV8" s="101">
        <v>4</v>
      </c>
      <c r="GW8" s="101">
        <v>3</v>
      </c>
      <c r="GX8" s="101">
        <v>7</v>
      </c>
      <c r="GY8" s="101">
        <v>5</v>
      </c>
      <c r="GZ8" s="101">
        <v>9</v>
      </c>
      <c r="HA8" s="101">
        <v>8</v>
      </c>
      <c r="HB8" s="101">
        <v>10</v>
      </c>
      <c r="HC8" s="101">
        <v>5</v>
      </c>
      <c r="HD8" s="101">
        <v>8</v>
      </c>
      <c r="HE8" s="101">
        <v>8</v>
      </c>
      <c r="HF8" s="101">
        <v>0</v>
      </c>
      <c r="HG8" s="101">
        <v>0</v>
      </c>
      <c r="HH8" s="101">
        <v>0</v>
      </c>
      <c r="HI8" s="101">
        <v>0</v>
      </c>
      <c r="HJ8" s="101">
        <v>9</v>
      </c>
      <c r="HK8" s="101">
        <v>7</v>
      </c>
      <c r="HL8" s="101">
        <v>8</v>
      </c>
      <c r="HM8" s="101">
        <v>7</v>
      </c>
      <c r="HN8" s="101">
        <v>5</v>
      </c>
      <c r="HO8" s="101">
        <v>5</v>
      </c>
      <c r="HP8" s="101">
        <v>6</v>
      </c>
      <c r="HQ8" s="101">
        <v>8</v>
      </c>
      <c r="HR8" s="101">
        <v>0</v>
      </c>
      <c r="HS8" s="101">
        <v>0</v>
      </c>
      <c r="HT8" s="101">
        <v>1</v>
      </c>
      <c r="HU8" s="101">
        <v>2</v>
      </c>
      <c r="HV8" s="101">
        <v>8</v>
      </c>
      <c r="HW8" s="101">
        <v>8</v>
      </c>
      <c r="HX8" s="101">
        <v>0</v>
      </c>
      <c r="HY8" s="101">
        <v>0</v>
      </c>
      <c r="HZ8" s="101">
        <v>9</v>
      </c>
      <c r="IA8" s="101">
        <v>8</v>
      </c>
      <c r="IB8" s="101">
        <v>6</v>
      </c>
      <c r="IC8" s="101">
        <v>8</v>
      </c>
      <c r="ID8" s="101">
        <v>0</v>
      </c>
      <c r="IE8" s="101">
        <v>0</v>
      </c>
      <c r="IF8" s="101">
        <v>1</v>
      </c>
      <c r="IG8" s="101">
        <v>2</v>
      </c>
      <c r="IH8" s="101">
        <v>9</v>
      </c>
      <c r="II8" s="101">
        <v>8</v>
      </c>
      <c r="IJ8" s="101">
        <v>0</v>
      </c>
      <c r="IK8" s="101">
        <v>0</v>
      </c>
      <c r="IL8" s="101">
        <v>9</v>
      </c>
      <c r="IM8" s="101">
        <v>7</v>
      </c>
      <c r="IN8" s="101">
        <v>6</v>
      </c>
      <c r="IO8" s="101">
        <v>6</v>
      </c>
      <c r="IP8" s="101">
        <v>0</v>
      </c>
      <c r="IQ8" s="101">
        <v>0</v>
      </c>
      <c r="IR8" s="101">
        <v>2</v>
      </c>
      <c r="IS8" s="101">
        <v>2</v>
      </c>
      <c r="IT8" s="101">
        <v>10</v>
      </c>
      <c r="IU8" s="101">
        <v>8</v>
      </c>
      <c r="IV8" s="101">
        <v>10</v>
      </c>
      <c r="IW8" s="101">
        <v>7</v>
      </c>
      <c r="IX8" s="101">
        <v>9</v>
      </c>
      <c r="IY8" s="101">
        <v>5</v>
      </c>
      <c r="IZ8" s="101">
        <v>7</v>
      </c>
      <c r="JA8" s="101">
        <v>3</v>
      </c>
      <c r="JB8" s="101">
        <v>0</v>
      </c>
      <c r="JC8" s="101">
        <v>0</v>
      </c>
      <c r="JD8" s="101">
        <v>4</v>
      </c>
      <c r="JE8" s="101">
        <v>3</v>
      </c>
      <c r="JF8" s="101">
        <v>6</v>
      </c>
      <c r="JG8" s="101">
        <v>7</v>
      </c>
      <c r="JH8" s="101">
        <v>6</v>
      </c>
      <c r="JI8" s="101">
        <v>6</v>
      </c>
      <c r="JJ8" s="101">
        <v>6</v>
      </c>
      <c r="JK8" s="101">
        <v>6</v>
      </c>
      <c r="JL8" s="101">
        <v>6</v>
      </c>
      <c r="JM8" s="101">
        <v>4</v>
      </c>
      <c r="JN8" s="101">
        <v>0</v>
      </c>
      <c r="JO8" s="101">
        <v>0</v>
      </c>
      <c r="JP8" s="101">
        <v>1</v>
      </c>
      <c r="JQ8" s="101">
        <v>2</v>
      </c>
      <c r="JR8" s="101">
        <v>11</v>
      </c>
      <c r="JS8" s="101">
        <v>6</v>
      </c>
      <c r="JT8" s="101">
        <v>9</v>
      </c>
      <c r="JU8" s="101">
        <v>10</v>
      </c>
      <c r="JV8" s="101">
        <v>0</v>
      </c>
      <c r="JW8" s="101">
        <v>0</v>
      </c>
      <c r="JX8" s="101">
        <v>7</v>
      </c>
      <c r="JY8" s="101">
        <v>4</v>
      </c>
      <c r="JZ8" s="101">
        <v>0</v>
      </c>
      <c r="KA8" s="101">
        <v>0</v>
      </c>
      <c r="KB8" s="101">
        <v>2</v>
      </c>
      <c r="KC8" s="101">
        <v>4</v>
      </c>
      <c r="KD8" s="101">
        <v>7</v>
      </c>
      <c r="KE8" s="101">
        <v>5</v>
      </c>
      <c r="KF8" s="101">
        <v>8</v>
      </c>
      <c r="KG8" s="101">
        <v>9</v>
      </c>
      <c r="KH8" s="101">
        <v>10</v>
      </c>
      <c r="KI8" s="101">
        <v>10</v>
      </c>
      <c r="KJ8" s="101">
        <v>7</v>
      </c>
      <c r="KK8" s="101">
        <v>8</v>
      </c>
      <c r="KL8" s="101">
        <v>0</v>
      </c>
      <c r="KM8" s="101">
        <v>0</v>
      </c>
      <c r="KN8" s="101">
        <v>0</v>
      </c>
      <c r="KO8" s="101">
        <v>0</v>
      </c>
      <c r="KP8" s="101">
        <v>6</v>
      </c>
      <c r="KQ8" s="101">
        <v>8</v>
      </c>
      <c r="KR8" s="101">
        <v>7</v>
      </c>
      <c r="KS8" s="101">
        <v>7</v>
      </c>
      <c r="KT8" s="101">
        <v>5</v>
      </c>
      <c r="KU8" s="101">
        <v>9</v>
      </c>
      <c r="KV8" s="101">
        <v>7</v>
      </c>
      <c r="KW8" s="101">
        <v>9</v>
      </c>
      <c r="KX8" s="101">
        <v>0</v>
      </c>
      <c r="KY8" s="101">
        <v>0</v>
      </c>
      <c r="KZ8" s="101">
        <v>1</v>
      </c>
      <c r="LA8" s="101">
        <v>3</v>
      </c>
      <c r="LB8" s="101">
        <v>6</v>
      </c>
      <c r="LC8" s="101">
        <v>6</v>
      </c>
      <c r="LD8" s="101">
        <v>8</v>
      </c>
      <c r="LE8" s="101">
        <v>10</v>
      </c>
      <c r="LF8" s="101">
        <v>10</v>
      </c>
      <c r="LG8" s="101">
        <v>6</v>
      </c>
      <c r="LH8" s="101">
        <v>10</v>
      </c>
      <c r="LI8" s="101">
        <v>10</v>
      </c>
      <c r="LJ8" s="101">
        <v>0</v>
      </c>
      <c r="LK8" s="101">
        <v>0</v>
      </c>
      <c r="LL8" s="101">
        <v>2</v>
      </c>
      <c r="LM8" s="101">
        <v>5</v>
      </c>
      <c r="LN8" s="101">
        <v>10</v>
      </c>
      <c r="LO8" s="101">
        <v>9</v>
      </c>
      <c r="LP8" s="101">
        <v>7</v>
      </c>
      <c r="LQ8" s="101">
        <v>7</v>
      </c>
      <c r="LR8" s="101">
        <v>6</v>
      </c>
      <c r="LS8" s="101">
        <v>8</v>
      </c>
      <c r="LT8" s="101">
        <v>9</v>
      </c>
      <c r="LU8" s="101">
        <v>9</v>
      </c>
      <c r="LV8" s="101">
        <v>0</v>
      </c>
      <c r="LW8" s="101">
        <v>0</v>
      </c>
      <c r="LX8" s="101">
        <v>4</v>
      </c>
      <c r="LY8" s="101">
        <v>5</v>
      </c>
      <c r="LZ8" s="101">
        <v>9</v>
      </c>
      <c r="MA8" s="101">
        <v>6</v>
      </c>
      <c r="MB8" s="101">
        <v>9</v>
      </c>
      <c r="MC8" s="101">
        <v>9</v>
      </c>
      <c r="MD8" s="101">
        <v>9</v>
      </c>
      <c r="ME8" s="101">
        <v>9</v>
      </c>
      <c r="MF8" s="101">
        <v>8</v>
      </c>
      <c r="MG8" s="101">
        <v>5</v>
      </c>
      <c r="MH8" s="101">
        <v>0</v>
      </c>
      <c r="MI8" s="101">
        <v>0</v>
      </c>
      <c r="MJ8" s="101">
        <v>2</v>
      </c>
      <c r="MK8" s="101">
        <v>1</v>
      </c>
      <c r="ML8" s="101">
        <v>10</v>
      </c>
      <c r="MM8" s="101">
        <v>9</v>
      </c>
      <c r="MN8" s="101">
        <v>9</v>
      </c>
      <c r="MO8" s="101">
        <v>6</v>
      </c>
      <c r="MP8" s="101">
        <v>7</v>
      </c>
      <c r="MQ8" s="101">
        <v>7</v>
      </c>
      <c r="MR8" s="101">
        <v>6</v>
      </c>
      <c r="MS8" s="101">
        <v>4</v>
      </c>
      <c r="MT8" s="101">
        <v>0</v>
      </c>
      <c r="MU8" s="101">
        <v>0</v>
      </c>
      <c r="MV8" s="101">
        <v>2</v>
      </c>
      <c r="MW8" s="101">
        <v>2</v>
      </c>
      <c r="MX8" s="101">
        <v>10</v>
      </c>
      <c r="MY8" s="101">
        <v>8</v>
      </c>
      <c r="MZ8" s="101">
        <v>6</v>
      </c>
      <c r="NA8" s="101">
        <v>8</v>
      </c>
      <c r="NB8" s="101">
        <v>9</v>
      </c>
      <c r="NC8" s="101">
        <v>8</v>
      </c>
      <c r="ND8" s="101">
        <v>8</v>
      </c>
      <c r="NE8" s="101">
        <v>9</v>
      </c>
      <c r="NF8" s="101">
        <v>0</v>
      </c>
      <c r="NG8" s="101">
        <v>0</v>
      </c>
      <c r="NH8" s="101">
        <v>1</v>
      </c>
      <c r="NI8" s="101">
        <v>1</v>
      </c>
      <c r="NJ8" s="101">
        <v>9</v>
      </c>
      <c r="NK8" s="101">
        <v>7</v>
      </c>
      <c r="NL8" s="101">
        <v>8</v>
      </c>
      <c r="NM8" s="101">
        <v>6</v>
      </c>
      <c r="NN8" s="101">
        <v>7</v>
      </c>
      <c r="NO8" s="101">
        <v>8</v>
      </c>
      <c r="NP8" s="101">
        <v>7</v>
      </c>
      <c r="NQ8" s="101">
        <v>7</v>
      </c>
      <c r="NR8" s="101">
        <v>0</v>
      </c>
      <c r="NS8" s="101">
        <v>0</v>
      </c>
      <c r="NT8" s="101">
        <v>5</v>
      </c>
      <c r="NU8" s="101">
        <v>3</v>
      </c>
      <c r="NV8" s="101">
        <v>7</v>
      </c>
      <c r="NW8" s="101">
        <v>7</v>
      </c>
      <c r="NX8" s="101">
        <v>10</v>
      </c>
      <c r="NY8" s="101">
        <v>7</v>
      </c>
      <c r="NZ8" s="101">
        <v>11</v>
      </c>
      <c r="OA8" s="101">
        <v>7</v>
      </c>
      <c r="OB8" s="101">
        <v>11</v>
      </c>
      <c r="OC8" s="101">
        <v>11</v>
      </c>
      <c r="OD8" s="101">
        <v>0</v>
      </c>
      <c r="OE8" s="101">
        <v>0</v>
      </c>
      <c r="OF8" s="101">
        <v>3</v>
      </c>
      <c r="OG8" s="101">
        <v>3</v>
      </c>
      <c r="OH8" s="101">
        <v>9</v>
      </c>
      <c r="OI8" s="101">
        <v>9</v>
      </c>
      <c r="OJ8" s="101">
        <v>8</v>
      </c>
      <c r="OK8" s="101">
        <v>9</v>
      </c>
      <c r="OL8" s="101">
        <v>6</v>
      </c>
      <c r="OM8" s="101">
        <v>3</v>
      </c>
      <c r="ON8" s="101">
        <v>9</v>
      </c>
      <c r="OO8" s="101">
        <v>8</v>
      </c>
      <c r="OP8" s="101">
        <v>0</v>
      </c>
      <c r="OQ8" s="101">
        <v>0</v>
      </c>
      <c r="OR8" s="101">
        <v>1</v>
      </c>
      <c r="OS8" s="101">
        <v>0</v>
      </c>
      <c r="OT8" s="101">
        <v>7</v>
      </c>
      <c r="OU8" s="101">
        <v>11</v>
      </c>
      <c r="OV8" s="101">
        <v>8</v>
      </c>
      <c r="OW8" s="101">
        <v>8</v>
      </c>
      <c r="OX8" s="101">
        <v>0</v>
      </c>
      <c r="OY8" s="101">
        <v>0</v>
      </c>
      <c r="OZ8" s="101">
        <v>8</v>
      </c>
      <c r="PA8" s="101">
        <v>9</v>
      </c>
      <c r="PB8" s="101">
        <v>0</v>
      </c>
      <c r="PC8" s="101">
        <v>0</v>
      </c>
      <c r="PD8" s="101">
        <v>2</v>
      </c>
      <c r="PE8" s="101">
        <v>3</v>
      </c>
      <c r="PF8" s="101">
        <v>8</v>
      </c>
      <c r="PG8" s="101">
        <v>4</v>
      </c>
      <c r="PH8" s="101">
        <v>11</v>
      </c>
      <c r="PI8" s="101">
        <v>8</v>
      </c>
      <c r="PJ8" s="101">
        <v>7</v>
      </c>
      <c r="PK8" s="101">
        <v>8</v>
      </c>
      <c r="PL8" s="101">
        <v>9</v>
      </c>
      <c r="PM8" s="101">
        <v>8</v>
      </c>
      <c r="PN8" s="101">
        <v>0</v>
      </c>
      <c r="PO8" s="101">
        <v>0</v>
      </c>
      <c r="PP8" s="101">
        <v>1</v>
      </c>
      <c r="PQ8" s="101">
        <v>0</v>
      </c>
      <c r="PR8" s="101">
        <v>9</v>
      </c>
      <c r="PS8" s="101">
        <v>8</v>
      </c>
      <c r="PT8" s="101">
        <v>8</v>
      </c>
      <c r="PU8" s="101">
        <v>11</v>
      </c>
      <c r="PV8" s="101">
        <v>6</v>
      </c>
      <c r="PW8" s="101">
        <v>6</v>
      </c>
      <c r="PX8" s="101">
        <v>6</v>
      </c>
      <c r="PY8" s="101">
        <v>3</v>
      </c>
      <c r="PZ8" s="101">
        <v>0</v>
      </c>
      <c r="QA8" s="101">
        <v>0</v>
      </c>
      <c r="QB8" s="101">
        <v>3</v>
      </c>
      <c r="QC8" s="101">
        <v>4</v>
      </c>
      <c r="QD8" s="101">
        <v>6</v>
      </c>
      <c r="QE8" s="101">
        <v>5</v>
      </c>
      <c r="QF8" s="101">
        <v>6</v>
      </c>
      <c r="QG8" s="101">
        <v>5</v>
      </c>
      <c r="QH8" s="101">
        <v>6</v>
      </c>
      <c r="QI8" s="101">
        <v>6</v>
      </c>
      <c r="QJ8" s="101">
        <v>7</v>
      </c>
      <c r="QK8" s="101">
        <v>2</v>
      </c>
      <c r="QL8" s="101">
        <v>0</v>
      </c>
      <c r="QM8" s="101">
        <v>0</v>
      </c>
      <c r="QN8" s="101">
        <v>0</v>
      </c>
      <c r="QO8" s="101">
        <v>0</v>
      </c>
      <c r="QP8" s="101">
        <v>5</v>
      </c>
      <c r="QQ8" s="101">
        <v>4</v>
      </c>
      <c r="QR8" s="101">
        <v>6</v>
      </c>
      <c r="QS8" s="101">
        <v>6</v>
      </c>
      <c r="QT8" s="101">
        <v>5</v>
      </c>
      <c r="QU8" s="101">
        <v>6</v>
      </c>
      <c r="QV8" s="101">
        <v>6</v>
      </c>
      <c r="QW8" s="101">
        <v>8</v>
      </c>
      <c r="QX8" s="101">
        <v>0</v>
      </c>
      <c r="QY8" s="101">
        <v>0</v>
      </c>
      <c r="QZ8" s="101">
        <v>3</v>
      </c>
      <c r="RA8" s="101">
        <v>3</v>
      </c>
      <c r="RB8" s="101">
        <v>9</v>
      </c>
      <c r="RC8" s="101">
        <v>7</v>
      </c>
      <c r="RD8" s="101">
        <v>11</v>
      </c>
      <c r="RE8" s="101">
        <v>6</v>
      </c>
      <c r="RF8" s="101">
        <v>10</v>
      </c>
      <c r="RG8" s="101">
        <v>7</v>
      </c>
      <c r="RH8" s="101">
        <v>8</v>
      </c>
      <c r="RI8" s="101">
        <v>8</v>
      </c>
      <c r="RJ8" s="101">
        <v>0</v>
      </c>
      <c r="RK8" s="101">
        <v>0</v>
      </c>
      <c r="RL8" s="101">
        <v>3</v>
      </c>
      <c r="RM8" s="101">
        <v>2</v>
      </c>
      <c r="RN8" s="101">
        <v>5</v>
      </c>
      <c r="RO8" s="101">
        <v>4</v>
      </c>
      <c r="RP8" s="101">
        <v>10</v>
      </c>
      <c r="RQ8" s="101">
        <v>6</v>
      </c>
      <c r="RR8" s="101">
        <v>6</v>
      </c>
      <c r="RS8" s="101">
        <v>7</v>
      </c>
      <c r="RT8" s="101">
        <v>9</v>
      </c>
      <c r="RU8" s="101">
        <v>8</v>
      </c>
      <c r="RV8" s="101">
        <v>0</v>
      </c>
      <c r="RW8" s="101">
        <v>0</v>
      </c>
      <c r="RX8" s="101">
        <v>4</v>
      </c>
      <c r="RY8" s="101">
        <v>2</v>
      </c>
      <c r="RZ8" s="101">
        <v>10</v>
      </c>
      <c r="SA8" s="101">
        <v>9</v>
      </c>
      <c r="SB8" s="101">
        <v>9</v>
      </c>
      <c r="SC8" s="101">
        <v>7</v>
      </c>
      <c r="SD8" s="101">
        <v>7</v>
      </c>
      <c r="SE8" s="101">
        <v>6</v>
      </c>
      <c r="SF8" s="101">
        <v>8</v>
      </c>
      <c r="SG8" s="101">
        <v>8</v>
      </c>
      <c r="SH8" s="101">
        <v>0</v>
      </c>
      <c r="SI8" s="101">
        <v>0</v>
      </c>
      <c r="SJ8" s="101">
        <v>2</v>
      </c>
      <c r="SK8" s="101">
        <v>0</v>
      </c>
      <c r="SL8" s="101">
        <v>11</v>
      </c>
      <c r="SM8" s="101">
        <v>7</v>
      </c>
      <c r="SN8" s="101">
        <v>6</v>
      </c>
      <c r="SO8" s="101">
        <v>10</v>
      </c>
      <c r="SP8" s="101">
        <v>8</v>
      </c>
      <c r="SQ8" s="101">
        <v>9</v>
      </c>
      <c r="SR8" s="101">
        <v>8</v>
      </c>
      <c r="SS8" s="101">
        <v>8</v>
      </c>
      <c r="ST8" s="101">
        <v>0</v>
      </c>
      <c r="SU8" s="101">
        <v>0</v>
      </c>
      <c r="SV8" s="101">
        <v>1</v>
      </c>
      <c r="SW8" s="101">
        <v>2</v>
      </c>
      <c r="SX8" s="101">
        <v>11</v>
      </c>
      <c r="SY8" s="101">
        <v>9</v>
      </c>
      <c r="SZ8" s="101">
        <v>7</v>
      </c>
      <c r="TA8" s="101">
        <v>6</v>
      </c>
      <c r="TB8" s="101">
        <v>8</v>
      </c>
      <c r="TC8" s="101">
        <v>9</v>
      </c>
      <c r="TD8" s="101">
        <v>8</v>
      </c>
      <c r="TE8" s="101">
        <v>10</v>
      </c>
      <c r="TF8" s="101">
        <v>0</v>
      </c>
      <c r="TG8" s="101">
        <v>0</v>
      </c>
      <c r="TH8" s="101">
        <v>2</v>
      </c>
      <c r="TI8" s="101">
        <v>2</v>
      </c>
      <c r="TJ8" s="101">
        <v>10</v>
      </c>
      <c r="TK8" s="101">
        <v>6</v>
      </c>
      <c r="TL8" s="101">
        <v>8</v>
      </c>
      <c r="TM8" s="101">
        <v>6</v>
      </c>
      <c r="TN8" s="101">
        <v>8</v>
      </c>
      <c r="TO8" s="101">
        <v>8</v>
      </c>
      <c r="TP8" s="101">
        <v>8</v>
      </c>
      <c r="TQ8" s="101">
        <v>5</v>
      </c>
      <c r="TR8" s="101">
        <v>0</v>
      </c>
      <c r="TS8" s="101">
        <v>0</v>
      </c>
      <c r="TT8" s="101">
        <v>5</v>
      </c>
      <c r="TU8" s="101">
        <v>2</v>
      </c>
      <c r="TV8" s="101">
        <v>10</v>
      </c>
      <c r="TW8" s="101">
        <v>7</v>
      </c>
      <c r="TX8" s="101">
        <v>7</v>
      </c>
      <c r="TY8" s="101">
        <v>9</v>
      </c>
      <c r="TZ8" s="101">
        <v>10</v>
      </c>
      <c r="UA8" s="101">
        <v>10</v>
      </c>
      <c r="UB8" s="101">
        <v>0</v>
      </c>
      <c r="UC8" s="101">
        <v>0</v>
      </c>
      <c r="UD8" s="101">
        <v>0</v>
      </c>
      <c r="UE8" s="101">
        <v>0</v>
      </c>
      <c r="UF8" s="101">
        <v>1</v>
      </c>
      <c r="UG8" s="101">
        <v>0</v>
      </c>
      <c r="UH8" s="101">
        <v>11</v>
      </c>
      <c r="UI8" s="101">
        <v>8</v>
      </c>
      <c r="UJ8" s="101">
        <v>7</v>
      </c>
      <c r="UK8" s="101">
        <v>9</v>
      </c>
      <c r="UL8" s="101">
        <v>10</v>
      </c>
      <c r="UM8" s="101">
        <v>7</v>
      </c>
      <c r="UN8" s="101">
        <v>8</v>
      </c>
      <c r="UO8" s="101">
        <v>11</v>
      </c>
      <c r="UP8" s="101">
        <v>0</v>
      </c>
      <c r="UQ8" s="101">
        <v>0</v>
      </c>
      <c r="UR8" s="101">
        <v>0</v>
      </c>
      <c r="US8" s="101">
        <v>0</v>
      </c>
      <c r="UT8" s="101">
        <v>10</v>
      </c>
      <c r="UU8" s="101">
        <v>6</v>
      </c>
      <c r="UV8" s="101">
        <v>9</v>
      </c>
      <c r="UW8" s="101">
        <v>8</v>
      </c>
      <c r="UX8" s="101">
        <v>9</v>
      </c>
      <c r="UY8" s="101">
        <v>9</v>
      </c>
      <c r="UZ8" s="101">
        <v>6</v>
      </c>
      <c r="VA8" s="101">
        <v>6</v>
      </c>
      <c r="VB8" s="101">
        <v>0</v>
      </c>
      <c r="VC8" s="101">
        <v>0</v>
      </c>
      <c r="VD8" s="101">
        <v>2</v>
      </c>
      <c r="VE8" s="101">
        <v>1</v>
      </c>
      <c r="VF8" s="101">
        <v>8</v>
      </c>
      <c r="VG8" s="101">
        <v>7</v>
      </c>
      <c r="VH8" s="101">
        <v>4</v>
      </c>
      <c r="VI8" s="101">
        <v>4</v>
      </c>
      <c r="VJ8" s="101">
        <v>6</v>
      </c>
      <c r="VK8" s="101">
        <v>5</v>
      </c>
      <c r="VL8" s="101">
        <v>8</v>
      </c>
      <c r="VM8" s="101">
        <v>7</v>
      </c>
      <c r="VN8" s="101">
        <v>0</v>
      </c>
      <c r="VO8" s="101">
        <v>0</v>
      </c>
      <c r="VP8" s="101">
        <v>0</v>
      </c>
      <c r="VQ8" s="101">
        <v>1</v>
      </c>
      <c r="VR8" s="101">
        <v>5</v>
      </c>
      <c r="VS8" s="101">
        <v>7</v>
      </c>
      <c r="VT8" s="101">
        <v>6</v>
      </c>
      <c r="VU8" s="101">
        <v>7</v>
      </c>
      <c r="VV8" s="101">
        <v>7</v>
      </c>
      <c r="VW8" s="101">
        <v>7</v>
      </c>
      <c r="VX8" s="101">
        <v>3</v>
      </c>
      <c r="VY8" s="101">
        <v>2</v>
      </c>
      <c r="VZ8" s="101">
        <v>0</v>
      </c>
      <c r="WA8" s="101">
        <v>0</v>
      </c>
      <c r="WB8" s="101">
        <v>0</v>
      </c>
      <c r="WC8" s="101">
        <v>0</v>
      </c>
      <c r="WD8" s="101">
        <v>3</v>
      </c>
      <c r="WE8" s="101">
        <v>3</v>
      </c>
      <c r="WF8" s="101">
        <v>3</v>
      </c>
      <c r="WG8" s="101">
        <v>3</v>
      </c>
      <c r="WH8" s="101">
        <v>3</v>
      </c>
      <c r="WI8" s="101">
        <v>3</v>
      </c>
      <c r="WJ8" s="101">
        <v>3</v>
      </c>
      <c r="WK8" s="101">
        <v>2</v>
      </c>
      <c r="WL8" s="101">
        <v>0</v>
      </c>
      <c r="WM8" s="101">
        <v>0</v>
      </c>
      <c r="WN8" s="101">
        <v>0</v>
      </c>
      <c r="WO8" s="101">
        <v>0</v>
      </c>
      <c r="WP8" s="101">
        <v>3</v>
      </c>
      <c r="WQ8" s="101">
        <v>3</v>
      </c>
      <c r="WR8" s="101">
        <v>1</v>
      </c>
      <c r="WS8" s="101">
        <v>0</v>
      </c>
      <c r="WT8" s="101">
        <v>0</v>
      </c>
      <c r="WU8" s="101">
        <v>0</v>
      </c>
      <c r="WV8" s="101">
        <v>0</v>
      </c>
      <c r="WW8" s="101">
        <v>0</v>
      </c>
      <c r="WX8" s="101">
        <v>0</v>
      </c>
      <c r="WY8" s="101">
        <v>0</v>
      </c>
      <c r="WZ8" s="101">
        <v>0</v>
      </c>
      <c r="XA8" s="101">
        <v>0</v>
      </c>
      <c r="XB8" s="101">
        <v>0</v>
      </c>
      <c r="XC8" s="101">
        <v>0</v>
      </c>
      <c r="XD8" s="101">
        <v>0</v>
      </c>
      <c r="XE8" s="101">
        <v>0</v>
      </c>
      <c r="XF8" s="101">
        <v>0</v>
      </c>
      <c r="XG8" s="101">
        <v>0</v>
      </c>
      <c r="XH8" s="101">
        <v>0</v>
      </c>
      <c r="XI8" s="101">
        <v>0</v>
      </c>
      <c r="XJ8" s="101">
        <v>0</v>
      </c>
      <c r="XK8" s="101">
        <v>0</v>
      </c>
      <c r="XL8" s="101">
        <v>0</v>
      </c>
      <c r="XM8" s="101">
        <v>0</v>
      </c>
      <c r="XN8" s="101">
        <v>0</v>
      </c>
      <c r="XO8" s="101">
        <v>0</v>
      </c>
      <c r="XP8" s="101">
        <v>0</v>
      </c>
      <c r="XQ8" s="101">
        <v>0</v>
      </c>
      <c r="XR8" s="101">
        <v>0</v>
      </c>
      <c r="XS8" s="101">
        <v>0</v>
      </c>
      <c r="XT8" s="101">
        <v>0</v>
      </c>
      <c r="XU8" s="101">
        <v>0</v>
      </c>
      <c r="XV8" s="101">
        <v>0</v>
      </c>
      <c r="XW8" s="101">
        <v>0</v>
      </c>
      <c r="XX8" s="101">
        <v>0</v>
      </c>
      <c r="XY8" s="101">
        <v>0</v>
      </c>
      <c r="XZ8" s="101">
        <v>0</v>
      </c>
      <c r="YA8" s="101">
        <v>0</v>
      </c>
    </row>
    <row r="9" spans="1:651" x14ac:dyDescent="0.25">
      <c r="A9" s="51"/>
      <c r="B9" s="102"/>
      <c r="C9" s="102"/>
      <c r="D9" s="103"/>
      <c r="E9" s="104"/>
      <c r="F9" s="105" t="s">
        <v>102</v>
      </c>
      <c r="G9" s="105"/>
      <c r="H9" s="106"/>
      <c r="I9" s="105"/>
      <c r="J9" s="105"/>
      <c r="K9" s="105"/>
      <c r="L9" s="105"/>
      <c r="M9" s="105"/>
      <c r="N9" s="105"/>
      <c r="O9" s="105"/>
      <c r="P9" s="105"/>
      <c r="Q9" s="107"/>
      <c r="R9" s="105"/>
      <c r="S9" s="108"/>
      <c r="T9" s="100" t="s">
        <v>103</v>
      </c>
      <c r="U9" s="100"/>
      <c r="V9" s="109"/>
      <c r="W9" s="109"/>
      <c r="X9" s="109"/>
      <c r="Y9" s="109"/>
      <c r="Z9" s="110">
        <v>0</v>
      </c>
      <c r="AA9" s="111"/>
      <c r="AB9" s="111"/>
      <c r="AC9" s="111"/>
      <c r="AD9" s="111"/>
      <c r="AE9" s="111"/>
      <c r="AF9" s="111"/>
      <c r="AG9" s="111"/>
      <c r="AH9" s="111"/>
      <c r="AI9" s="112"/>
      <c r="AJ9" s="113">
        <v>2</v>
      </c>
      <c r="AK9" s="111"/>
      <c r="AL9" s="111"/>
      <c r="AM9" s="111"/>
      <c r="AN9" s="111"/>
      <c r="AO9" s="111"/>
      <c r="AP9" s="111"/>
      <c r="AQ9" s="111"/>
      <c r="AR9" s="111"/>
      <c r="AS9" s="111"/>
      <c r="AT9" s="111"/>
      <c r="AU9" s="112"/>
      <c r="AV9" s="113">
        <v>0</v>
      </c>
      <c r="AW9" s="111"/>
      <c r="AX9" s="111"/>
      <c r="AY9" s="111"/>
      <c r="AZ9" s="111"/>
      <c r="BA9" s="111"/>
      <c r="BB9" s="111"/>
      <c r="BC9" s="111"/>
      <c r="BD9" s="111"/>
      <c r="BE9" s="111"/>
      <c r="BF9" s="111"/>
      <c r="BG9" s="112"/>
      <c r="BH9" s="113">
        <v>0</v>
      </c>
      <c r="BI9" s="111"/>
      <c r="BJ9" s="111"/>
      <c r="BK9" s="111"/>
      <c r="BL9" s="111"/>
      <c r="BM9" s="111"/>
      <c r="BN9" s="111"/>
      <c r="BO9" s="111"/>
      <c r="BP9" s="111"/>
      <c r="BQ9" s="111"/>
      <c r="BR9" s="111"/>
      <c r="BS9" s="112"/>
      <c r="BT9" s="113">
        <v>0</v>
      </c>
      <c r="BU9" s="111"/>
      <c r="BV9" s="111"/>
      <c r="BW9" s="111"/>
      <c r="BX9" s="111"/>
      <c r="BY9" s="111"/>
      <c r="BZ9" s="111"/>
      <c r="CA9" s="111"/>
      <c r="CB9" s="111"/>
      <c r="CC9" s="111"/>
      <c r="CD9" s="111"/>
      <c r="CE9" s="112"/>
      <c r="CF9" s="113">
        <v>0</v>
      </c>
      <c r="CG9" s="111"/>
      <c r="CH9" s="111"/>
      <c r="CI9" s="111"/>
      <c r="CJ9" s="111"/>
      <c r="CK9" s="111"/>
      <c r="CL9" s="111"/>
      <c r="CM9" s="111"/>
      <c r="CN9" s="111"/>
      <c r="CO9" s="111"/>
      <c r="CP9" s="111"/>
      <c r="CQ9" s="112"/>
      <c r="CR9" s="113">
        <v>3</v>
      </c>
      <c r="CS9" s="111"/>
      <c r="CT9" s="111"/>
      <c r="CU9" s="111"/>
      <c r="CV9" s="111"/>
      <c r="CW9" s="111"/>
      <c r="CX9" s="111"/>
      <c r="CY9" s="111"/>
      <c r="CZ9" s="111"/>
      <c r="DA9" s="111"/>
      <c r="DB9" s="111"/>
      <c r="DC9" s="112"/>
      <c r="DD9" s="113">
        <v>7</v>
      </c>
      <c r="DE9" s="111"/>
      <c r="DF9" s="111"/>
      <c r="DG9" s="111"/>
      <c r="DH9" s="111"/>
      <c r="DI9" s="111"/>
      <c r="DJ9" s="111"/>
      <c r="DK9" s="111"/>
      <c r="DL9" s="111"/>
      <c r="DM9" s="111"/>
      <c r="DN9" s="111"/>
      <c r="DO9" s="112"/>
      <c r="DP9" s="113">
        <v>51</v>
      </c>
      <c r="DQ9" s="110"/>
      <c r="DR9" s="110"/>
      <c r="DS9" s="110"/>
      <c r="DT9" s="110"/>
      <c r="DU9" s="110"/>
      <c r="DV9" s="110"/>
      <c r="DW9" s="110"/>
      <c r="DX9" s="110"/>
      <c r="DY9" s="110"/>
      <c r="DZ9" s="110"/>
      <c r="EA9" s="114"/>
      <c r="EB9" s="113">
        <v>42</v>
      </c>
      <c r="EC9" s="111"/>
      <c r="ED9" s="111"/>
      <c r="EE9" s="111"/>
      <c r="EF9" s="111"/>
      <c r="EG9" s="111"/>
      <c r="EH9" s="111"/>
      <c r="EI9" s="111"/>
      <c r="EJ9" s="111"/>
      <c r="EK9" s="111"/>
      <c r="EL9" s="111"/>
      <c r="EM9" s="112"/>
      <c r="EN9" s="113">
        <v>34</v>
      </c>
      <c r="EO9" s="111"/>
      <c r="EP9" s="111"/>
      <c r="EQ9" s="111"/>
      <c r="ER9" s="111"/>
      <c r="ES9" s="111"/>
      <c r="ET9" s="111"/>
      <c r="EU9" s="111"/>
      <c r="EV9" s="111"/>
      <c r="EW9" s="111"/>
      <c r="EX9" s="111"/>
      <c r="EY9" s="112"/>
      <c r="EZ9" s="113">
        <v>11</v>
      </c>
      <c r="FA9" s="111"/>
      <c r="FB9" s="111"/>
      <c r="FC9" s="111"/>
      <c r="FD9" s="111"/>
      <c r="FE9" s="111"/>
      <c r="FF9" s="111"/>
      <c r="FG9" s="111"/>
      <c r="FH9" s="111"/>
      <c r="FI9" s="111"/>
      <c r="FJ9" s="111"/>
      <c r="FK9" s="112"/>
      <c r="FL9" s="113">
        <v>0</v>
      </c>
      <c r="FM9" s="111"/>
      <c r="FN9" s="111"/>
      <c r="FO9" s="111"/>
      <c r="FP9" s="111"/>
      <c r="FQ9" s="111"/>
      <c r="FR9" s="111"/>
      <c r="FS9" s="111"/>
      <c r="FT9" s="111"/>
      <c r="FU9" s="111"/>
      <c r="FV9" s="111"/>
      <c r="FW9" s="112"/>
      <c r="FX9" s="113">
        <v>0</v>
      </c>
      <c r="FY9" s="111"/>
      <c r="FZ9" s="111"/>
      <c r="GA9" s="111"/>
      <c r="GB9" s="111"/>
      <c r="GC9" s="111"/>
      <c r="GD9" s="111"/>
      <c r="GE9" s="111"/>
      <c r="GF9" s="111"/>
      <c r="GG9" s="111"/>
      <c r="GH9" s="111"/>
      <c r="GI9" s="112"/>
      <c r="GJ9" s="113">
        <v>0</v>
      </c>
      <c r="GK9" s="111"/>
      <c r="GL9" s="111"/>
      <c r="GM9" s="111"/>
      <c r="GN9" s="111"/>
      <c r="GO9" s="111"/>
      <c r="GP9" s="111"/>
      <c r="GQ9" s="111"/>
      <c r="GR9" s="111"/>
      <c r="GS9" s="111"/>
      <c r="GT9" s="111"/>
      <c r="GU9" s="112"/>
      <c r="GV9" s="113">
        <v>67</v>
      </c>
      <c r="GW9" s="111"/>
      <c r="GX9" s="111"/>
      <c r="GY9" s="111"/>
      <c r="GZ9" s="111"/>
      <c r="HA9" s="111"/>
      <c r="HB9" s="111"/>
      <c r="HC9" s="111"/>
      <c r="HD9" s="111"/>
      <c r="HE9" s="111"/>
      <c r="HF9" s="111"/>
      <c r="HG9" s="112"/>
      <c r="HH9" s="113">
        <v>55</v>
      </c>
      <c r="HI9" s="111"/>
      <c r="HJ9" s="111"/>
      <c r="HK9" s="111"/>
      <c r="HL9" s="111"/>
      <c r="HM9" s="111"/>
      <c r="HN9" s="111"/>
      <c r="HO9" s="111"/>
      <c r="HP9" s="111"/>
      <c r="HQ9" s="111"/>
      <c r="HR9" s="111"/>
      <c r="HS9" s="112"/>
      <c r="HT9" s="113">
        <v>50</v>
      </c>
      <c r="HU9" s="111"/>
      <c r="HV9" s="111"/>
      <c r="HW9" s="111"/>
      <c r="HX9" s="111"/>
      <c r="HY9" s="111"/>
      <c r="HZ9" s="111"/>
      <c r="IA9" s="111"/>
      <c r="IB9" s="111"/>
      <c r="IC9" s="111"/>
      <c r="ID9" s="111"/>
      <c r="IE9" s="112"/>
      <c r="IF9" s="113">
        <v>48</v>
      </c>
      <c r="IG9" s="111"/>
      <c r="IH9" s="111"/>
      <c r="II9" s="111"/>
      <c r="IJ9" s="111"/>
      <c r="IK9" s="111"/>
      <c r="IL9" s="111"/>
      <c r="IM9" s="111"/>
      <c r="IN9" s="111"/>
      <c r="IO9" s="111"/>
      <c r="IP9" s="111"/>
      <c r="IQ9" s="112"/>
      <c r="IR9" s="113">
        <v>63</v>
      </c>
      <c r="IS9" s="111"/>
      <c r="IT9" s="111"/>
      <c r="IU9" s="111"/>
      <c r="IV9" s="111"/>
      <c r="IW9" s="111"/>
      <c r="IX9" s="111"/>
      <c r="IY9" s="111"/>
      <c r="IZ9" s="111"/>
      <c r="JA9" s="111"/>
      <c r="JB9" s="111"/>
      <c r="JC9" s="112"/>
      <c r="JD9" s="113">
        <v>54</v>
      </c>
      <c r="JE9" s="111"/>
      <c r="JF9" s="111"/>
      <c r="JG9" s="111"/>
      <c r="JH9" s="111"/>
      <c r="JI9" s="111"/>
      <c r="JJ9" s="111"/>
      <c r="JK9" s="111"/>
      <c r="JL9" s="111"/>
      <c r="JM9" s="111"/>
      <c r="JN9" s="111"/>
      <c r="JO9" s="112"/>
      <c r="JP9" s="113">
        <v>50</v>
      </c>
      <c r="JQ9" s="111"/>
      <c r="JR9" s="111"/>
      <c r="JS9" s="111"/>
      <c r="JT9" s="111"/>
      <c r="JU9" s="111"/>
      <c r="JV9" s="111"/>
      <c r="JW9" s="111"/>
      <c r="JX9" s="111"/>
      <c r="JY9" s="111"/>
      <c r="JZ9" s="111"/>
      <c r="KA9" s="112"/>
      <c r="KB9" s="113">
        <v>70</v>
      </c>
      <c r="KC9" s="111"/>
      <c r="KD9" s="111"/>
      <c r="KE9" s="111"/>
      <c r="KF9" s="111"/>
      <c r="KG9" s="111"/>
      <c r="KH9" s="111"/>
      <c r="KI9" s="111"/>
      <c r="KJ9" s="111"/>
      <c r="KK9" s="111"/>
      <c r="KL9" s="111"/>
      <c r="KM9" s="112"/>
      <c r="KN9" s="113">
        <v>58</v>
      </c>
      <c r="KO9" s="111"/>
      <c r="KP9" s="111"/>
      <c r="KQ9" s="111"/>
      <c r="KR9" s="111"/>
      <c r="KS9" s="111"/>
      <c r="KT9" s="111"/>
      <c r="KU9" s="111"/>
      <c r="KV9" s="111"/>
      <c r="KW9" s="111"/>
      <c r="KX9" s="111"/>
      <c r="KY9" s="112"/>
      <c r="KZ9" s="113">
        <v>70</v>
      </c>
      <c r="LA9" s="111"/>
      <c r="LB9" s="111"/>
      <c r="LC9" s="111"/>
      <c r="LD9" s="111"/>
      <c r="LE9" s="111"/>
      <c r="LF9" s="111"/>
      <c r="LG9" s="111"/>
      <c r="LH9" s="111"/>
      <c r="LI9" s="111"/>
      <c r="LJ9" s="111"/>
      <c r="LK9" s="112"/>
      <c r="LL9" s="113">
        <v>72</v>
      </c>
      <c r="LM9" s="111"/>
      <c r="LN9" s="111"/>
      <c r="LO9" s="111"/>
      <c r="LP9" s="111"/>
      <c r="LQ9" s="111"/>
      <c r="LR9" s="111"/>
      <c r="LS9" s="111"/>
      <c r="LT9" s="111"/>
      <c r="LU9" s="111"/>
      <c r="LV9" s="111"/>
      <c r="LW9" s="112"/>
      <c r="LX9" s="113">
        <v>73</v>
      </c>
      <c r="LY9" s="111"/>
      <c r="LZ9" s="111"/>
      <c r="MA9" s="111"/>
      <c r="MB9" s="111"/>
      <c r="MC9" s="111"/>
      <c r="MD9" s="111"/>
      <c r="ME9" s="111"/>
      <c r="MF9" s="111"/>
      <c r="MG9" s="111"/>
      <c r="MH9" s="111"/>
      <c r="MI9" s="112"/>
      <c r="MJ9" s="113">
        <v>61</v>
      </c>
      <c r="MK9" s="111"/>
      <c r="ML9" s="111"/>
      <c r="MM9" s="111"/>
      <c r="MN9" s="111"/>
      <c r="MO9" s="111"/>
      <c r="MP9" s="111"/>
      <c r="MQ9" s="111"/>
      <c r="MR9" s="111"/>
      <c r="MS9" s="111"/>
      <c r="MT9" s="111"/>
      <c r="MU9" s="112"/>
      <c r="MV9" s="113">
        <v>70</v>
      </c>
      <c r="MW9" s="111"/>
      <c r="MX9" s="111"/>
      <c r="MY9" s="111"/>
      <c r="MZ9" s="111"/>
      <c r="NA9" s="111"/>
      <c r="NB9" s="111"/>
      <c r="NC9" s="111"/>
      <c r="ND9" s="111"/>
      <c r="NE9" s="111"/>
      <c r="NF9" s="111"/>
      <c r="NG9" s="112"/>
      <c r="NH9" s="113">
        <v>61</v>
      </c>
      <c r="NI9" s="111"/>
      <c r="NJ9" s="111"/>
      <c r="NK9" s="111"/>
      <c r="NL9" s="111"/>
      <c r="NM9" s="111"/>
      <c r="NN9" s="111"/>
      <c r="NO9" s="111"/>
      <c r="NP9" s="111"/>
      <c r="NQ9" s="111"/>
      <c r="NR9" s="111"/>
      <c r="NS9" s="112"/>
      <c r="NT9" s="113">
        <v>79</v>
      </c>
      <c r="NU9" s="111"/>
      <c r="NV9" s="111"/>
      <c r="NW9" s="111"/>
      <c r="NX9" s="111"/>
      <c r="NY9" s="111"/>
      <c r="NZ9" s="111"/>
      <c r="OA9" s="111"/>
      <c r="OB9" s="111"/>
      <c r="OC9" s="111"/>
      <c r="OD9" s="111"/>
      <c r="OE9" s="112"/>
      <c r="OF9" s="113">
        <v>67</v>
      </c>
      <c r="OG9" s="111"/>
      <c r="OH9" s="111"/>
      <c r="OI9" s="111"/>
      <c r="OJ9" s="111"/>
      <c r="OK9" s="111"/>
      <c r="OL9" s="111"/>
      <c r="OM9" s="111"/>
      <c r="ON9" s="111"/>
      <c r="OO9" s="111"/>
      <c r="OP9" s="111"/>
      <c r="OQ9" s="112"/>
      <c r="OR9" s="113">
        <v>52</v>
      </c>
      <c r="OS9" s="111"/>
      <c r="OT9" s="111"/>
      <c r="OU9" s="111"/>
      <c r="OV9" s="111"/>
      <c r="OW9" s="111"/>
      <c r="OX9" s="111"/>
      <c r="OY9" s="111"/>
      <c r="OZ9" s="111"/>
      <c r="PA9" s="111"/>
      <c r="PB9" s="111"/>
      <c r="PC9" s="112"/>
      <c r="PD9" s="113">
        <v>68</v>
      </c>
      <c r="PE9" s="111"/>
      <c r="PF9" s="111"/>
      <c r="PG9" s="111"/>
      <c r="PH9" s="111"/>
      <c r="PI9" s="111"/>
      <c r="PJ9" s="111"/>
      <c r="PK9" s="111"/>
      <c r="PL9" s="111"/>
      <c r="PM9" s="111"/>
      <c r="PN9" s="111"/>
      <c r="PO9" s="112"/>
      <c r="PP9" s="113">
        <v>58</v>
      </c>
      <c r="PQ9" s="111"/>
      <c r="PR9" s="111"/>
      <c r="PS9" s="111"/>
      <c r="PT9" s="111"/>
      <c r="PU9" s="111"/>
      <c r="PV9" s="111"/>
      <c r="PW9" s="111"/>
      <c r="PX9" s="111"/>
      <c r="PY9" s="111"/>
      <c r="PZ9" s="111"/>
      <c r="QA9" s="112"/>
      <c r="QB9" s="113">
        <v>50</v>
      </c>
      <c r="QC9" s="111"/>
      <c r="QD9" s="111"/>
      <c r="QE9" s="111"/>
      <c r="QF9" s="111"/>
      <c r="QG9" s="111"/>
      <c r="QH9" s="111"/>
      <c r="QI9" s="111"/>
      <c r="QJ9" s="111"/>
      <c r="QK9" s="111"/>
      <c r="QL9" s="111"/>
      <c r="QM9" s="112"/>
      <c r="QN9" s="113">
        <v>46</v>
      </c>
      <c r="QO9" s="111"/>
      <c r="QP9" s="111"/>
      <c r="QQ9" s="111"/>
      <c r="QR9" s="111"/>
      <c r="QS9" s="111"/>
      <c r="QT9" s="111"/>
      <c r="QU9" s="111"/>
      <c r="QV9" s="111"/>
      <c r="QW9" s="111"/>
      <c r="QX9" s="111"/>
      <c r="QY9" s="112"/>
      <c r="QZ9" s="113">
        <v>72</v>
      </c>
      <c r="RA9" s="111"/>
      <c r="RB9" s="111"/>
      <c r="RC9" s="111"/>
      <c r="RD9" s="111"/>
      <c r="RE9" s="111"/>
      <c r="RF9" s="111"/>
      <c r="RG9" s="111"/>
      <c r="RH9" s="111"/>
      <c r="RI9" s="111"/>
      <c r="RJ9" s="111"/>
      <c r="RK9" s="112"/>
      <c r="RL9" s="113">
        <v>60</v>
      </c>
      <c r="RM9" s="111"/>
      <c r="RN9" s="111"/>
      <c r="RO9" s="111"/>
      <c r="RP9" s="111"/>
      <c r="RQ9" s="111"/>
      <c r="RR9" s="111"/>
      <c r="RS9" s="111"/>
      <c r="RT9" s="111"/>
      <c r="RU9" s="111"/>
      <c r="RV9" s="111"/>
      <c r="RW9" s="112"/>
      <c r="RX9" s="113">
        <v>70</v>
      </c>
      <c r="RY9" s="111"/>
      <c r="RZ9" s="111"/>
      <c r="SA9" s="111"/>
      <c r="SB9" s="111"/>
      <c r="SC9" s="111"/>
      <c r="SD9" s="111"/>
      <c r="SE9" s="111"/>
      <c r="SF9" s="111"/>
      <c r="SG9" s="111"/>
      <c r="SH9" s="111"/>
      <c r="SI9" s="112"/>
      <c r="SJ9" s="113">
        <v>69</v>
      </c>
      <c r="SK9" s="111"/>
      <c r="SL9" s="111"/>
      <c r="SM9" s="111"/>
      <c r="SN9" s="111"/>
      <c r="SO9" s="111"/>
      <c r="SP9" s="111"/>
      <c r="SQ9" s="111"/>
      <c r="SR9" s="111"/>
      <c r="SS9" s="111"/>
      <c r="ST9" s="111"/>
      <c r="SU9" s="112"/>
      <c r="SV9" s="113">
        <v>71</v>
      </c>
      <c r="SW9" s="111"/>
      <c r="SX9" s="111"/>
      <c r="SY9" s="111"/>
      <c r="SZ9" s="111"/>
      <c r="TA9" s="111"/>
      <c r="TB9" s="111"/>
      <c r="TC9" s="111"/>
      <c r="TD9" s="111"/>
      <c r="TE9" s="111"/>
      <c r="TF9" s="111"/>
      <c r="TG9" s="112"/>
      <c r="TH9" s="113">
        <v>63</v>
      </c>
      <c r="TI9" s="111"/>
      <c r="TJ9" s="111"/>
      <c r="TK9" s="111"/>
      <c r="TL9" s="111"/>
      <c r="TM9" s="111"/>
      <c r="TN9" s="111"/>
      <c r="TO9" s="111"/>
      <c r="TP9" s="111"/>
      <c r="TQ9" s="111"/>
      <c r="TR9" s="111"/>
      <c r="TS9" s="112"/>
      <c r="TT9" s="113">
        <v>60</v>
      </c>
      <c r="TU9" s="111"/>
      <c r="TV9" s="111"/>
      <c r="TW9" s="111"/>
      <c r="TX9" s="111"/>
      <c r="TY9" s="111"/>
      <c r="TZ9" s="111"/>
      <c r="UA9" s="111"/>
      <c r="UB9" s="111"/>
      <c r="UC9" s="111"/>
      <c r="UD9" s="111"/>
      <c r="UE9" s="112"/>
      <c r="UF9" s="113">
        <v>72</v>
      </c>
      <c r="UG9" s="111"/>
      <c r="UH9" s="111"/>
      <c r="UI9" s="111"/>
      <c r="UJ9" s="111"/>
      <c r="UK9" s="111"/>
      <c r="UL9" s="111"/>
      <c r="UM9" s="111"/>
      <c r="UN9" s="111"/>
      <c r="UO9" s="111"/>
      <c r="UP9" s="111"/>
      <c r="UQ9" s="112"/>
      <c r="UR9" s="113">
        <v>63</v>
      </c>
      <c r="US9" s="111"/>
      <c r="UT9" s="111"/>
      <c r="UU9" s="111"/>
      <c r="UV9" s="111"/>
      <c r="UW9" s="111"/>
      <c r="UX9" s="111"/>
      <c r="UY9" s="111"/>
      <c r="UZ9" s="111"/>
      <c r="VA9" s="111"/>
      <c r="VB9" s="111"/>
      <c r="VC9" s="112"/>
      <c r="VD9" s="113">
        <v>52</v>
      </c>
      <c r="VE9" s="111"/>
      <c r="VF9" s="111"/>
      <c r="VG9" s="111"/>
      <c r="VH9" s="111"/>
      <c r="VI9" s="111"/>
      <c r="VJ9" s="111"/>
      <c r="VK9" s="111"/>
      <c r="VL9" s="111"/>
      <c r="VM9" s="112"/>
      <c r="VN9" s="113">
        <v>45</v>
      </c>
      <c r="VO9" s="111"/>
      <c r="VP9" s="111"/>
      <c r="VQ9" s="111"/>
      <c r="VR9" s="111"/>
      <c r="VS9" s="111"/>
      <c r="VT9" s="111"/>
      <c r="VU9" s="111"/>
      <c r="VV9" s="111"/>
      <c r="VW9" s="112"/>
      <c r="VX9" s="113">
        <v>23</v>
      </c>
      <c r="VY9" s="111"/>
      <c r="VZ9" s="111"/>
      <c r="WA9" s="111"/>
      <c r="WB9" s="113">
        <v>23</v>
      </c>
      <c r="WC9" s="110"/>
      <c r="WD9" s="110"/>
      <c r="WE9" s="110"/>
      <c r="WF9" s="110"/>
      <c r="WG9" s="110"/>
      <c r="WH9" s="110"/>
      <c r="WI9" s="110"/>
      <c r="WJ9" s="110"/>
      <c r="WK9" s="110"/>
      <c r="WL9" s="110"/>
      <c r="WM9" s="114"/>
      <c r="WN9" s="113">
        <v>7</v>
      </c>
      <c r="WO9" s="110"/>
      <c r="WP9" s="110"/>
      <c r="WQ9" s="110"/>
      <c r="WR9" s="110"/>
      <c r="WS9" s="110"/>
      <c r="WT9" s="110"/>
      <c r="WU9" s="110"/>
      <c r="WV9" s="110"/>
      <c r="WW9" s="110"/>
      <c r="WX9" s="110"/>
      <c r="WY9" s="114"/>
      <c r="WZ9" s="113">
        <v>0</v>
      </c>
      <c r="XA9" s="110"/>
      <c r="XB9" s="110"/>
      <c r="XC9" s="110"/>
      <c r="XD9" s="110"/>
      <c r="XE9" s="110"/>
      <c r="XF9" s="110"/>
      <c r="XG9" s="110"/>
      <c r="XH9" s="110"/>
      <c r="XI9" s="110"/>
      <c r="XJ9" s="110"/>
      <c r="XK9" s="114"/>
      <c r="XL9" s="113">
        <v>0</v>
      </c>
      <c r="XM9" s="111"/>
      <c r="XN9" s="111"/>
      <c r="XO9" s="111"/>
      <c r="XP9" s="111"/>
      <c r="XQ9" s="111"/>
      <c r="XR9" s="111"/>
      <c r="XS9" s="111"/>
      <c r="XT9" s="111"/>
      <c r="XU9" s="111"/>
      <c r="XV9" s="111"/>
      <c r="XW9" s="111"/>
      <c r="XX9" s="113">
        <v>0</v>
      </c>
      <c r="XY9" s="111"/>
      <c r="XZ9" s="111"/>
      <c r="YA9" s="112"/>
    </row>
    <row r="10" spans="1:651" x14ac:dyDescent="0.25">
      <c r="A10" s="51"/>
      <c r="B10" s="115" t="s">
        <v>104</v>
      </c>
      <c r="C10" s="116" t="s">
        <v>105</v>
      </c>
      <c r="D10" s="116" t="s">
        <v>106</v>
      </c>
      <c r="E10" s="117" t="s">
        <v>107</v>
      </c>
      <c r="F10" s="118" t="s">
        <v>12</v>
      </c>
      <c r="G10" s="118" t="s">
        <v>108</v>
      </c>
      <c r="H10" s="119" t="s">
        <v>109</v>
      </c>
      <c r="I10" s="118" t="s">
        <v>4</v>
      </c>
      <c r="J10" s="118" t="s">
        <v>5</v>
      </c>
      <c r="K10" s="118" t="s">
        <v>6</v>
      </c>
      <c r="L10" s="118" t="s">
        <v>14</v>
      </c>
      <c r="M10" s="118" t="s">
        <v>7</v>
      </c>
      <c r="N10" s="118" t="s">
        <v>8</v>
      </c>
      <c r="O10" s="118" t="s">
        <v>9</v>
      </c>
      <c r="P10" s="120" t="s">
        <v>110</v>
      </c>
      <c r="Q10" s="118" t="s">
        <v>111</v>
      </c>
      <c r="R10" s="121" t="s">
        <v>112</v>
      </c>
      <c r="S10" s="122" t="s">
        <v>113</v>
      </c>
      <c r="T10" s="122" t="s">
        <v>114</v>
      </c>
      <c r="U10" s="123" t="s">
        <v>11</v>
      </c>
      <c r="V10" s="123" t="s">
        <v>67</v>
      </c>
      <c r="W10" s="123" t="s">
        <v>68</v>
      </c>
      <c r="X10" s="123" t="s">
        <v>116</v>
      </c>
      <c r="Y10" s="123" t="s">
        <v>117</v>
      </c>
      <c r="Z10" s="138" t="s">
        <v>118</v>
      </c>
      <c r="AA10" s="139" t="s">
        <v>119</v>
      </c>
      <c r="AB10" s="139" t="s">
        <v>120</v>
      </c>
      <c r="AC10" s="139" t="s">
        <v>121</v>
      </c>
      <c r="AD10" s="139" t="s">
        <v>122</v>
      </c>
      <c r="AE10" s="139" t="s">
        <v>123</v>
      </c>
      <c r="AF10" s="139" t="s">
        <v>124</v>
      </c>
      <c r="AG10" s="139" t="s">
        <v>125</v>
      </c>
      <c r="AH10" s="139" t="s">
        <v>126</v>
      </c>
      <c r="AI10" s="139" t="s">
        <v>127</v>
      </c>
      <c r="AJ10" s="139" t="s">
        <v>128</v>
      </c>
      <c r="AK10" s="139" t="s">
        <v>129</v>
      </c>
      <c r="AL10" s="139" t="s">
        <v>130</v>
      </c>
      <c r="AM10" s="139" t="s">
        <v>131</v>
      </c>
      <c r="AN10" s="139" t="s">
        <v>132</v>
      </c>
      <c r="AO10" s="139" t="s">
        <v>133</v>
      </c>
      <c r="AP10" s="139" t="s">
        <v>134</v>
      </c>
      <c r="AQ10" s="139" t="s">
        <v>135</v>
      </c>
      <c r="AR10" s="139" t="s">
        <v>136</v>
      </c>
      <c r="AS10" s="139" t="s">
        <v>137</v>
      </c>
      <c r="AT10" s="139" t="s">
        <v>138</v>
      </c>
      <c r="AU10" s="139" t="s">
        <v>139</v>
      </c>
      <c r="AV10" s="139" t="s">
        <v>140</v>
      </c>
      <c r="AW10" s="139" t="s">
        <v>141</v>
      </c>
      <c r="AX10" s="139" t="s">
        <v>142</v>
      </c>
      <c r="AY10" s="139" t="s">
        <v>143</v>
      </c>
      <c r="AZ10" s="139" t="s">
        <v>144</v>
      </c>
      <c r="BA10" s="139" t="s">
        <v>145</v>
      </c>
      <c r="BB10" s="139" t="s">
        <v>146</v>
      </c>
      <c r="BC10" s="139" t="s">
        <v>147</v>
      </c>
      <c r="BD10" s="139" t="s">
        <v>148</v>
      </c>
      <c r="BE10" s="139" t="s">
        <v>149</v>
      </c>
      <c r="BF10" s="139" t="s">
        <v>150</v>
      </c>
      <c r="BG10" s="139" t="s">
        <v>151</v>
      </c>
      <c r="BH10" s="139" t="s">
        <v>152</v>
      </c>
      <c r="BI10" s="139" t="s">
        <v>153</v>
      </c>
      <c r="BJ10" s="139" t="s">
        <v>154</v>
      </c>
      <c r="BK10" s="139" t="s">
        <v>155</v>
      </c>
      <c r="BL10" s="139" t="s">
        <v>156</v>
      </c>
      <c r="BM10" s="139" t="s">
        <v>157</v>
      </c>
      <c r="BN10" s="139" t="s">
        <v>158</v>
      </c>
      <c r="BO10" s="139" t="s">
        <v>159</v>
      </c>
      <c r="BP10" s="139" t="s">
        <v>160</v>
      </c>
      <c r="BQ10" s="139" t="s">
        <v>161</v>
      </c>
      <c r="BR10" s="139" t="s">
        <v>162</v>
      </c>
      <c r="BS10" s="139" t="s">
        <v>163</v>
      </c>
      <c r="BT10" s="139" t="s">
        <v>164</v>
      </c>
      <c r="BU10" s="139" t="s">
        <v>165</v>
      </c>
      <c r="BV10" s="139" t="s">
        <v>166</v>
      </c>
      <c r="BW10" s="139" t="s">
        <v>167</v>
      </c>
      <c r="BX10" s="139" t="s">
        <v>168</v>
      </c>
      <c r="BY10" s="139" t="s">
        <v>169</v>
      </c>
      <c r="BZ10" s="139" t="s">
        <v>170</v>
      </c>
      <c r="CA10" s="139" t="s">
        <v>171</v>
      </c>
      <c r="CB10" s="139" t="s">
        <v>172</v>
      </c>
      <c r="CC10" s="139" t="s">
        <v>173</v>
      </c>
      <c r="CD10" s="139" t="s">
        <v>174</v>
      </c>
      <c r="CE10" s="139" t="s">
        <v>175</v>
      </c>
      <c r="CF10" s="139" t="s">
        <v>176</v>
      </c>
      <c r="CG10" s="139" t="s">
        <v>177</v>
      </c>
      <c r="CH10" s="139" t="s">
        <v>178</v>
      </c>
      <c r="CI10" s="139" t="s">
        <v>179</v>
      </c>
      <c r="CJ10" s="139" t="s">
        <v>180</v>
      </c>
      <c r="CK10" s="139" t="s">
        <v>181</v>
      </c>
      <c r="CL10" s="139" t="s">
        <v>182</v>
      </c>
      <c r="CM10" s="139" t="s">
        <v>183</v>
      </c>
      <c r="CN10" s="139" t="s">
        <v>184</v>
      </c>
      <c r="CO10" s="139" t="s">
        <v>185</v>
      </c>
      <c r="CP10" s="139" t="s">
        <v>186</v>
      </c>
      <c r="CQ10" s="139" t="s">
        <v>187</v>
      </c>
      <c r="CR10" s="139" t="s">
        <v>188</v>
      </c>
      <c r="CS10" s="139" t="s">
        <v>189</v>
      </c>
      <c r="CT10" s="139" t="s">
        <v>190</v>
      </c>
      <c r="CU10" s="139" t="s">
        <v>191</v>
      </c>
      <c r="CV10" s="139" t="s">
        <v>192</v>
      </c>
      <c r="CW10" s="139" t="s">
        <v>193</v>
      </c>
      <c r="CX10" s="139" t="s">
        <v>194</v>
      </c>
      <c r="CY10" s="139" t="s">
        <v>195</v>
      </c>
      <c r="CZ10" s="139" t="s">
        <v>196</v>
      </c>
      <c r="DA10" s="139" t="s">
        <v>197</v>
      </c>
      <c r="DB10" s="139" t="s">
        <v>198</v>
      </c>
      <c r="DC10" s="139" t="s">
        <v>199</v>
      </c>
      <c r="DD10" s="139" t="s">
        <v>200</v>
      </c>
      <c r="DE10" s="139" t="s">
        <v>201</v>
      </c>
      <c r="DF10" s="139" t="s">
        <v>202</v>
      </c>
      <c r="DG10" s="139" t="s">
        <v>203</v>
      </c>
      <c r="DH10" s="139" t="s">
        <v>204</v>
      </c>
      <c r="DI10" s="139" t="s">
        <v>205</v>
      </c>
      <c r="DJ10" s="139" t="s">
        <v>206</v>
      </c>
      <c r="DK10" s="139" t="s">
        <v>207</v>
      </c>
      <c r="DL10" s="139" t="s">
        <v>208</v>
      </c>
      <c r="DM10" s="139" t="s">
        <v>209</v>
      </c>
      <c r="DN10" s="139" t="s">
        <v>210</v>
      </c>
      <c r="DO10" s="139" t="s">
        <v>211</v>
      </c>
      <c r="DP10" s="139" t="s">
        <v>212</v>
      </c>
      <c r="DQ10" s="139" t="s">
        <v>213</v>
      </c>
      <c r="DR10" s="139" t="s">
        <v>214</v>
      </c>
      <c r="DS10" s="139" t="s">
        <v>215</v>
      </c>
      <c r="DT10" s="139" t="s">
        <v>216</v>
      </c>
      <c r="DU10" s="139" t="s">
        <v>217</v>
      </c>
      <c r="DV10" s="139" t="s">
        <v>218</v>
      </c>
      <c r="DW10" s="139" t="s">
        <v>219</v>
      </c>
      <c r="DX10" s="139" t="s">
        <v>220</v>
      </c>
      <c r="DY10" s="139" t="s">
        <v>221</v>
      </c>
      <c r="DZ10" s="139" t="s">
        <v>222</v>
      </c>
      <c r="EA10" s="139" t="s">
        <v>223</v>
      </c>
      <c r="EB10" s="139" t="s">
        <v>224</v>
      </c>
      <c r="EC10" s="139" t="s">
        <v>225</v>
      </c>
      <c r="ED10" s="139" t="s">
        <v>226</v>
      </c>
      <c r="EE10" s="139" t="s">
        <v>227</v>
      </c>
      <c r="EF10" s="139" t="s">
        <v>228</v>
      </c>
      <c r="EG10" s="139" t="s">
        <v>229</v>
      </c>
      <c r="EH10" s="139" t="s">
        <v>230</v>
      </c>
      <c r="EI10" s="139" t="s">
        <v>231</v>
      </c>
      <c r="EJ10" s="139" t="s">
        <v>232</v>
      </c>
      <c r="EK10" s="139" t="s">
        <v>233</v>
      </c>
      <c r="EL10" s="139" t="s">
        <v>234</v>
      </c>
      <c r="EM10" s="139" t="s">
        <v>235</v>
      </c>
      <c r="EN10" s="139" t="s">
        <v>236</v>
      </c>
      <c r="EO10" s="139" t="s">
        <v>237</v>
      </c>
      <c r="EP10" s="139" t="s">
        <v>238</v>
      </c>
      <c r="EQ10" s="139" t="s">
        <v>239</v>
      </c>
      <c r="ER10" s="139" t="s">
        <v>240</v>
      </c>
      <c r="ES10" s="139" t="s">
        <v>241</v>
      </c>
      <c r="ET10" s="139" t="s">
        <v>242</v>
      </c>
      <c r="EU10" s="139" t="s">
        <v>243</v>
      </c>
      <c r="EV10" s="139" t="s">
        <v>244</v>
      </c>
      <c r="EW10" s="139" t="s">
        <v>245</v>
      </c>
      <c r="EX10" s="139" t="s">
        <v>246</v>
      </c>
      <c r="EY10" s="139" t="s">
        <v>247</v>
      </c>
      <c r="EZ10" s="139" t="s">
        <v>248</v>
      </c>
      <c r="FA10" s="139" t="s">
        <v>249</v>
      </c>
      <c r="FB10" s="139" t="s">
        <v>250</v>
      </c>
      <c r="FC10" s="139" t="s">
        <v>251</v>
      </c>
      <c r="FD10" s="139" t="s">
        <v>252</v>
      </c>
      <c r="FE10" s="139" t="s">
        <v>253</v>
      </c>
      <c r="FF10" s="139" t="s">
        <v>254</v>
      </c>
      <c r="FG10" s="139" t="s">
        <v>255</v>
      </c>
      <c r="FH10" s="139" t="s">
        <v>256</v>
      </c>
      <c r="FI10" s="139" t="s">
        <v>257</v>
      </c>
      <c r="FJ10" s="139" t="s">
        <v>258</v>
      </c>
      <c r="FK10" s="139" t="s">
        <v>259</v>
      </c>
      <c r="FL10" s="139" t="s">
        <v>260</v>
      </c>
      <c r="FM10" s="139" t="s">
        <v>261</v>
      </c>
      <c r="FN10" s="139" t="s">
        <v>262</v>
      </c>
      <c r="FO10" s="139" t="s">
        <v>263</v>
      </c>
      <c r="FP10" s="139" t="s">
        <v>264</v>
      </c>
      <c r="FQ10" s="139" t="s">
        <v>265</v>
      </c>
      <c r="FR10" s="139" t="s">
        <v>266</v>
      </c>
      <c r="FS10" s="139" t="s">
        <v>267</v>
      </c>
      <c r="FT10" s="139" t="s">
        <v>268</v>
      </c>
      <c r="FU10" s="139" t="s">
        <v>269</v>
      </c>
      <c r="FV10" s="139" t="s">
        <v>270</v>
      </c>
      <c r="FW10" s="139" t="s">
        <v>271</v>
      </c>
      <c r="FX10" s="139" t="s">
        <v>272</v>
      </c>
      <c r="FY10" s="139" t="s">
        <v>273</v>
      </c>
      <c r="FZ10" s="139" t="s">
        <v>274</v>
      </c>
      <c r="GA10" s="139" t="s">
        <v>275</v>
      </c>
      <c r="GB10" s="139" t="s">
        <v>276</v>
      </c>
      <c r="GC10" s="139" t="s">
        <v>277</v>
      </c>
      <c r="GD10" s="139" t="s">
        <v>278</v>
      </c>
      <c r="GE10" s="139" t="s">
        <v>279</v>
      </c>
      <c r="GF10" s="139" t="s">
        <v>280</v>
      </c>
      <c r="GG10" s="139" t="s">
        <v>281</v>
      </c>
      <c r="GH10" s="139" t="s">
        <v>282</v>
      </c>
      <c r="GI10" s="139" t="s">
        <v>283</v>
      </c>
      <c r="GJ10" s="139" t="s">
        <v>284</v>
      </c>
      <c r="GK10" s="139" t="s">
        <v>285</v>
      </c>
      <c r="GL10" s="139" t="s">
        <v>286</v>
      </c>
      <c r="GM10" s="139" t="s">
        <v>287</v>
      </c>
      <c r="GN10" s="139" t="s">
        <v>288</v>
      </c>
      <c r="GO10" s="139" t="s">
        <v>289</v>
      </c>
      <c r="GP10" s="139" t="s">
        <v>290</v>
      </c>
      <c r="GQ10" s="139" t="s">
        <v>291</v>
      </c>
      <c r="GR10" s="139" t="s">
        <v>292</v>
      </c>
      <c r="GS10" s="139" t="s">
        <v>293</v>
      </c>
      <c r="GT10" s="139" t="s">
        <v>294</v>
      </c>
      <c r="GU10" s="139" t="s">
        <v>295</v>
      </c>
      <c r="GV10" s="139" t="s">
        <v>296</v>
      </c>
      <c r="GW10" s="139" t="s">
        <v>297</v>
      </c>
      <c r="GX10" s="139" t="s">
        <v>298</v>
      </c>
      <c r="GY10" s="139" t="s">
        <v>299</v>
      </c>
      <c r="GZ10" s="139" t="s">
        <v>300</v>
      </c>
      <c r="HA10" s="139" t="s">
        <v>301</v>
      </c>
      <c r="HB10" s="139" t="s">
        <v>302</v>
      </c>
      <c r="HC10" s="139" t="s">
        <v>303</v>
      </c>
      <c r="HD10" s="139" t="s">
        <v>304</v>
      </c>
      <c r="HE10" s="139" t="s">
        <v>305</v>
      </c>
      <c r="HF10" s="139" t="s">
        <v>306</v>
      </c>
      <c r="HG10" s="139" t="s">
        <v>307</v>
      </c>
      <c r="HH10" s="139" t="s">
        <v>308</v>
      </c>
      <c r="HI10" s="139" t="s">
        <v>309</v>
      </c>
      <c r="HJ10" s="139" t="s">
        <v>310</v>
      </c>
      <c r="HK10" s="139" t="s">
        <v>311</v>
      </c>
      <c r="HL10" s="139" t="s">
        <v>312</v>
      </c>
      <c r="HM10" s="139" t="s">
        <v>313</v>
      </c>
      <c r="HN10" s="139" t="s">
        <v>314</v>
      </c>
      <c r="HO10" s="139" t="s">
        <v>315</v>
      </c>
      <c r="HP10" s="139" t="s">
        <v>316</v>
      </c>
      <c r="HQ10" s="139" t="s">
        <v>317</v>
      </c>
      <c r="HR10" s="139" t="s">
        <v>318</v>
      </c>
      <c r="HS10" s="139" t="s">
        <v>319</v>
      </c>
      <c r="HT10" s="139" t="s">
        <v>320</v>
      </c>
      <c r="HU10" s="139" t="s">
        <v>321</v>
      </c>
      <c r="HV10" s="139" t="s">
        <v>322</v>
      </c>
      <c r="HW10" s="139" t="s">
        <v>323</v>
      </c>
      <c r="HX10" s="139" t="s">
        <v>324</v>
      </c>
      <c r="HY10" s="139" t="s">
        <v>325</v>
      </c>
      <c r="HZ10" s="139" t="s">
        <v>326</v>
      </c>
      <c r="IA10" s="139" t="s">
        <v>327</v>
      </c>
      <c r="IB10" s="139" t="s">
        <v>328</v>
      </c>
      <c r="IC10" s="139" t="s">
        <v>329</v>
      </c>
      <c r="ID10" s="139" t="s">
        <v>330</v>
      </c>
      <c r="IE10" s="139" t="s">
        <v>331</v>
      </c>
      <c r="IF10" s="139" t="s">
        <v>332</v>
      </c>
      <c r="IG10" s="139" t="s">
        <v>333</v>
      </c>
      <c r="IH10" s="139" t="s">
        <v>334</v>
      </c>
      <c r="II10" s="139" t="s">
        <v>335</v>
      </c>
      <c r="IJ10" s="139" t="s">
        <v>336</v>
      </c>
      <c r="IK10" s="139" t="s">
        <v>337</v>
      </c>
      <c r="IL10" s="139" t="s">
        <v>338</v>
      </c>
      <c r="IM10" s="139" t="s">
        <v>339</v>
      </c>
      <c r="IN10" s="139" t="s">
        <v>340</v>
      </c>
      <c r="IO10" s="139" t="s">
        <v>341</v>
      </c>
      <c r="IP10" s="139" t="s">
        <v>342</v>
      </c>
      <c r="IQ10" s="139" t="s">
        <v>343</v>
      </c>
      <c r="IR10" s="139" t="s">
        <v>344</v>
      </c>
      <c r="IS10" s="139" t="s">
        <v>345</v>
      </c>
      <c r="IT10" s="139" t="s">
        <v>346</v>
      </c>
      <c r="IU10" s="139" t="s">
        <v>347</v>
      </c>
      <c r="IV10" s="139" t="s">
        <v>348</v>
      </c>
      <c r="IW10" s="139" t="s">
        <v>349</v>
      </c>
      <c r="IX10" s="139" t="s">
        <v>350</v>
      </c>
      <c r="IY10" s="139" t="s">
        <v>351</v>
      </c>
      <c r="IZ10" s="139" t="s">
        <v>352</v>
      </c>
      <c r="JA10" s="139" t="s">
        <v>353</v>
      </c>
      <c r="JB10" s="139" t="s">
        <v>354</v>
      </c>
      <c r="JC10" s="139" t="s">
        <v>355</v>
      </c>
      <c r="JD10" s="139" t="s">
        <v>356</v>
      </c>
      <c r="JE10" s="139" t="s">
        <v>357</v>
      </c>
      <c r="JF10" s="139" t="s">
        <v>358</v>
      </c>
      <c r="JG10" s="139" t="s">
        <v>359</v>
      </c>
      <c r="JH10" s="139" t="s">
        <v>360</v>
      </c>
      <c r="JI10" s="139" t="s">
        <v>361</v>
      </c>
      <c r="JJ10" s="139" t="s">
        <v>362</v>
      </c>
      <c r="JK10" s="139" t="s">
        <v>363</v>
      </c>
      <c r="JL10" s="139" t="s">
        <v>364</v>
      </c>
      <c r="JM10" s="139" t="s">
        <v>365</v>
      </c>
      <c r="JN10" s="139" t="s">
        <v>366</v>
      </c>
      <c r="JO10" s="139" t="s">
        <v>367</v>
      </c>
      <c r="JP10" s="139" t="s">
        <v>368</v>
      </c>
      <c r="JQ10" s="139" t="s">
        <v>369</v>
      </c>
      <c r="JR10" s="139" t="s">
        <v>370</v>
      </c>
      <c r="JS10" s="139" t="s">
        <v>371</v>
      </c>
      <c r="JT10" s="139" t="s">
        <v>372</v>
      </c>
      <c r="JU10" s="139" t="s">
        <v>373</v>
      </c>
      <c r="JV10" s="139" t="s">
        <v>374</v>
      </c>
      <c r="JW10" s="139" t="s">
        <v>375</v>
      </c>
      <c r="JX10" s="139" t="s">
        <v>376</v>
      </c>
      <c r="JY10" s="139" t="s">
        <v>377</v>
      </c>
      <c r="JZ10" s="139" t="s">
        <v>378</v>
      </c>
      <c r="KA10" s="139" t="s">
        <v>379</v>
      </c>
      <c r="KB10" s="139" t="s">
        <v>380</v>
      </c>
      <c r="KC10" s="139" t="s">
        <v>381</v>
      </c>
      <c r="KD10" s="139" t="s">
        <v>382</v>
      </c>
      <c r="KE10" s="139" t="s">
        <v>383</v>
      </c>
      <c r="KF10" s="139" t="s">
        <v>384</v>
      </c>
      <c r="KG10" s="139" t="s">
        <v>385</v>
      </c>
      <c r="KH10" s="139" t="s">
        <v>386</v>
      </c>
      <c r="KI10" s="139" t="s">
        <v>387</v>
      </c>
      <c r="KJ10" s="139" t="s">
        <v>388</v>
      </c>
      <c r="KK10" s="139" t="s">
        <v>389</v>
      </c>
      <c r="KL10" s="139" t="s">
        <v>390</v>
      </c>
      <c r="KM10" s="139" t="s">
        <v>391</v>
      </c>
      <c r="KN10" s="139" t="s">
        <v>392</v>
      </c>
      <c r="KO10" s="139" t="s">
        <v>393</v>
      </c>
      <c r="KP10" s="139" t="s">
        <v>394</v>
      </c>
      <c r="KQ10" s="139" t="s">
        <v>395</v>
      </c>
      <c r="KR10" s="139" t="s">
        <v>396</v>
      </c>
      <c r="KS10" s="139" t="s">
        <v>397</v>
      </c>
      <c r="KT10" s="139" t="s">
        <v>398</v>
      </c>
      <c r="KU10" s="139" t="s">
        <v>399</v>
      </c>
      <c r="KV10" s="139" t="s">
        <v>400</v>
      </c>
      <c r="KW10" s="139" t="s">
        <v>401</v>
      </c>
      <c r="KX10" s="139" t="s">
        <v>402</v>
      </c>
      <c r="KY10" s="139" t="s">
        <v>403</v>
      </c>
      <c r="KZ10" s="139" t="s">
        <v>404</v>
      </c>
      <c r="LA10" s="139" t="s">
        <v>405</v>
      </c>
      <c r="LB10" s="139" t="s">
        <v>406</v>
      </c>
      <c r="LC10" s="139" t="s">
        <v>407</v>
      </c>
      <c r="LD10" s="139" t="s">
        <v>408</v>
      </c>
      <c r="LE10" s="139" t="s">
        <v>409</v>
      </c>
      <c r="LF10" s="139" t="s">
        <v>410</v>
      </c>
      <c r="LG10" s="139" t="s">
        <v>411</v>
      </c>
      <c r="LH10" s="139" t="s">
        <v>412</v>
      </c>
      <c r="LI10" s="139" t="s">
        <v>413</v>
      </c>
      <c r="LJ10" s="139" t="s">
        <v>414</v>
      </c>
      <c r="LK10" s="139" t="s">
        <v>415</v>
      </c>
      <c r="LL10" s="139" t="s">
        <v>416</v>
      </c>
      <c r="LM10" s="139" t="s">
        <v>417</v>
      </c>
      <c r="LN10" s="139" t="s">
        <v>418</v>
      </c>
      <c r="LO10" s="139" t="s">
        <v>419</v>
      </c>
      <c r="LP10" s="139" t="s">
        <v>420</v>
      </c>
      <c r="LQ10" s="139" t="s">
        <v>421</v>
      </c>
      <c r="LR10" s="139" t="s">
        <v>422</v>
      </c>
      <c r="LS10" s="139" t="s">
        <v>423</v>
      </c>
      <c r="LT10" s="139" t="s">
        <v>424</v>
      </c>
      <c r="LU10" s="139" t="s">
        <v>425</v>
      </c>
      <c r="LV10" s="139" t="s">
        <v>426</v>
      </c>
      <c r="LW10" s="139" t="s">
        <v>427</v>
      </c>
      <c r="LX10" s="139" t="s">
        <v>428</v>
      </c>
      <c r="LY10" s="139" t="s">
        <v>429</v>
      </c>
      <c r="LZ10" s="139" t="s">
        <v>430</v>
      </c>
      <c r="MA10" s="139" t="s">
        <v>431</v>
      </c>
      <c r="MB10" s="139" t="s">
        <v>432</v>
      </c>
      <c r="MC10" s="139" t="s">
        <v>433</v>
      </c>
      <c r="MD10" s="139" t="s">
        <v>434</v>
      </c>
      <c r="ME10" s="139" t="s">
        <v>435</v>
      </c>
      <c r="MF10" s="139" t="s">
        <v>436</v>
      </c>
      <c r="MG10" s="139" t="s">
        <v>437</v>
      </c>
      <c r="MH10" s="139" t="s">
        <v>438</v>
      </c>
      <c r="MI10" s="139" t="s">
        <v>439</v>
      </c>
      <c r="MJ10" s="139" t="s">
        <v>440</v>
      </c>
      <c r="MK10" s="139" t="s">
        <v>441</v>
      </c>
      <c r="ML10" s="139" t="s">
        <v>442</v>
      </c>
      <c r="MM10" s="139" t="s">
        <v>443</v>
      </c>
      <c r="MN10" s="139" t="s">
        <v>444</v>
      </c>
      <c r="MO10" s="139" t="s">
        <v>445</v>
      </c>
      <c r="MP10" s="139" t="s">
        <v>446</v>
      </c>
      <c r="MQ10" s="139" t="s">
        <v>447</v>
      </c>
      <c r="MR10" s="139" t="s">
        <v>448</v>
      </c>
      <c r="MS10" s="139" t="s">
        <v>449</v>
      </c>
      <c r="MT10" s="139" t="s">
        <v>450</v>
      </c>
      <c r="MU10" s="139" t="s">
        <v>451</v>
      </c>
      <c r="MV10" s="139" t="s">
        <v>452</v>
      </c>
      <c r="MW10" s="139" t="s">
        <v>453</v>
      </c>
      <c r="MX10" s="139" t="s">
        <v>454</v>
      </c>
      <c r="MY10" s="139" t="s">
        <v>455</v>
      </c>
      <c r="MZ10" s="139" t="s">
        <v>456</v>
      </c>
      <c r="NA10" s="139" t="s">
        <v>457</v>
      </c>
      <c r="NB10" s="139" t="s">
        <v>458</v>
      </c>
      <c r="NC10" s="139" t="s">
        <v>459</v>
      </c>
      <c r="ND10" s="139" t="s">
        <v>460</v>
      </c>
      <c r="NE10" s="139" t="s">
        <v>461</v>
      </c>
      <c r="NF10" s="139" t="s">
        <v>462</v>
      </c>
      <c r="NG10" s="139" t="s">
        <v>463</v>
      </c>
      <c r="NH10" s="139" t="s">
        <v>464</v>
      </c>
      <c r="NI10" s="139" t="s">
        <v>465</v>
      </c>
      <c r="NJ10" s="139" t="s">
        <v>466</v>
      </c>
      <c r="NK10" s="139" t="s">
        <v>467</v>
      </c>
      <c r="NL10" s="139" t="s">
        <v>468</v>
      </c>
      <c r="NM10" s="139" t="s">
        <v>469</v>
      </c>
      <c r="NN10" s="139" t="s">
        <v>470</v>
      </c>
      <c r="NO10" s="139" t="s">
        <v>471</v>
      </c>
      <c r="NP10" s="139" t="s">
        <v>472</v>
      </c>
      <c r="NQ10" s="139" t="s">
        <v>473</v>
      </c>
      <c r="NR10" s="139" t="s">
        <v>474</v>
      </c>
      <c r="NS10" s="139" t="s">
        <v>475</v>
      </c>
      <c r="NT10" s="139" t="s">
        <v>476</v>
      </c>
      <c r="NU10" s="139" t="s">
        <v>477</v>
      </c>
      <c r="NV10" s="139" t="s">
        <v>478</v>
      </c>
      <c r="NW10" s="139" t="s">
        <v>479</v>
      </c>
      <c r="NX10" s="139" t="s">
        <v>480</v>
      </c>
      <c r="NY10" s="139" t="s">
        <v>481</v>
      </c>
      <c r="NZ10" s="139" t="s">
        <v>482</v>
      </c>
      <c r="OA10" s="139" t="s">
        <v>483</v>
      </c>
      <c r="OB10" s="139" t="s">
        <v>484</v>
      </c>
      <c r="OC10" s="139" t="s">
        <v>485</v>
      </c>
      <c r="OD10" s="139" t="s">
        <v>486</v>
      </c>
      <c r="OE10" s="139" t="s">
        <v>487</v>
      </c>
      <c r="OF10" s="139" t="s">
        <v>488</v>
      </c>
      <c r="OG10" s="139" t="s">
        <v>489</v>
      </c>
      <c r="OH10" s="139" t="s">
        <v>490</v>
      </c>
      <c r="OI10" s="139" t="s">
        <v>491</v>
      </c>
      <c r="OJ10" s="139" t="s">
        <v>492</v>
      </c>
      <c r="OK10" s="139" t="s">
        <v>493</v>
      </c>
      <c r="OL10" s="139" t="s">
        <v>494</v>
      </c>
      <c r="OM10" s="139" t="s">
        <v>495</v>
      </c>
      <c r="ON10" s="139" t="s">
        <v>496</v>
      </c>
      <c r="OO10" s="139" t="s">
        <v>497</v>
      </c>
      <c r="OP10" s="139" t="s">
        <v>498</v>
      </c>
      <c r="OQ10" s="139" t="s">
        <v>499</v>
      </c>
      <c r="OR10" s="139" t="s">
        <v>500</v>
      </c>
      <c r="OS10" s="139" t="s">
        <v>501</v>
      </c>
      <c r="OT10" s="139" t="s">
        <v>502</v>
      </c>
      <c r="OU10" s="139" t="s">
        <v>503</v>
      </c>
      <c r="OV10" s="139" t="s">
        <v>504</v>
      </c>
      <c r="OW10" s="139" t="s">
        <v>505</v>
      </c>
      <c r="OX10" s="139" t="s">
        <v>506</v>
      </c>
      <c r="OY10" s="139" t="s">
        <v>507</v>
      </c>
      <c r="OZ10" s="139" t="s">
        <v>508</v>
      </c>
      <c r="PA10" s="139" t="s">
        <v>509</v>
      </c>
      <c r="PB10" s="139" t="s">
        <v>510</v>
      </c>
      <c r="PC10" s="139" t="s">
        <v>511</v>
      </c>
      <c r="PD10" s="139" t="s">
        <v>512</v>
      </c>
      <c r="PE10" s="139" t="s">
        <v>513</v>
      </c>
      <c r="PF10" s="139" t="s">
        <v>514</v>
      </c>
      <c r="PG10" s="139" t="s">
        <v>515</v>
      </c>
      <c r="PH10" s="139" t="s">
        <v>516</v>
      </c>
      <c r="PI10" s="139" t="s">
        <v>517</v>
      </c>
      <c r="PJ10" s="139" t="s">
        <v>518</v>
      </c>
      <c r="PK10" s="139" t="s">
        <v>519</v>
      </c>
      <c r="PL10" s="139" t="s">
        <v>520</v>
      </c>
      <c r="PM10" s="139" t="s">
        <v>521</v>
      </c>
      <c r="PN10" s="139" t="s">
        <v>522</v>
      </c>
      <c r="PO10" s="139" t="s">
        <v>523</v>
      </c>
      <c r="PP10" s="139" t="s">
        <v>524</v>
      </c>
      <c r="PQ10" s="139" t="s">
        <v>525</v>
      </c>
      <c r="PR10" s="139" t="s">
        <v>526</v>
      </c>
      <c r="PS10" s="139" t="s">
        <v>527</v>
      </c>
      <c r="PT10" s="139" t="s">
        <v>528</v>
      </c>
      <c r="PU10" s="139" t="s">
        <v>529</v>
      </c>
      <c r="PV10" s="139" t="s">
        <v>530</v>
      </c>
      <c r="PW10" s="139" t="s">
        <v>531</v>
      </c>
      <c r="PX10" s="139" t="s">
        <v>532</v>
      </c>
      <c r="PY10" s="139" t="s">
        <v>533</v>
      </c>
      <c r="PZ10" s="139" t="s">
        <v>534</v>
      </c>
      <c r="QA10" s="139" t="s">
        <v>535</v>
      </c>
      <c r="QB10" s="139" t="s">
        <v>536</v>
      </c>
      <c r="QC10" s="139" t="s">
        <v>537</v>
      </c>
      <c r="QD10" s="139" t="s">
        <v>538</v>
      </c>
      <c r="QE10" s="139" t="s">
        <v>539</v>
      </c>
      <c r="QF10" s="139" t="s">
        <v>540</v>
      </c>
      <c r="QG10" s="139" t="s">
        <v>541</v>
      </c>
      <c r="QH10" s="139" t="s">
        <v>542</v>
      </c>
      <c r="QI10" s="139" t="s">
        <v>543</v>
      </c>
      <c r="QJ10" s="139" t="s">
        <v>544</v>
      </c>
      <c r="QK10" s="139" t="s">
        <v>545</v>
      </c>
      <c r="QL10" s="139" t="s">
        <v>546</v>
      </c>
      <c r="QM10" s="139" t="s">
        <v>547</v>
      </c>
      <c r="QN10" s="139" t="s">
        <v>548</v>
      </c>
      <c r="QO10" s="139" t="s">
        <v>549</v>
      </c>
      <c r="QP10" s="139" t="s">
        <v>550</v>
      </c>
      <c r="QQ10" s="139" t="s">
        <v>551</v>
      </c>
      <c r="QR10" s="139" t="s">
        <v>552</v>
      </c>
      <c r="QS10" s="139" t="s">
        <v>553</v>
      </c>
      <c r="QT10" s="139" t="s">
        <v>554</v>
      </c>
      <c r="QU10" s="139" t="s">
        <v>555</v>
      </c>
      <c r="QV10" s="139" t="s">
        <v>556</v>
      </c>
      <c r="QW10" s="139" t="s">
        <v>557</v>
      </c>
      <c r="QX10" s="139" t="s">
        <v>558</v>
      </c>
      <c r="QY10" s="139" t="s">
        <v>559</v>
      </c>
      <c r="QZ10" s="139" t="s">
        <v>560</v>
      </c>
      <c r="RA10" s="139" t="s">
        <v>561</v>
      </c>
      <c r="RB10" s="139" t="s">
        <v>562</v>
      </c>
      <c r="RC10" s="139" t="s">
        <v>563</v>
      </c>
      <c r="RD10" s="139" t="s">
        <v>564</v>
      </c>
      <c r="RE10" s="139" t="s">
        <v>565</v>
      </c>
      <c r="RF10" s="139" t="s">
        <v>566</v>
      </c>
      <c r="RG10" s="139" t="s">
        <v>567</v>
      </c>
      <c r="RH10" s="139" t="s">
        <v>568</v>
      </c>
      <c r="RI10" s="139" t="s">
        <v>569</v>
      </c>
      <c r="RJ10" s="139" t="s">
        <v>570</v>
      </c>
      <c r="RK10" s="139" t="s">
        <v>571</v>
      </c>
      <c r="RL10" s="139" t="s">
        <v>572</v>
      </c>
      <c r="RM10" s="139" t="s">
        <v>573</v>
      </c>
      <c r="RN10" s="139" t="s">
        <v>574</v>
      </c>
      <c r="RO10" s="139" t="s">
        <v>575</v>
      </c>
      <c r="RP10" s="139" t="s">
        <v>576</v>
      </c>
      <c r="RQ10" s="139" t="s">
        <v>577</v>
      </c>
      <c r="RR10" s="139" t="s">
        <v>578</v>
      </c>
      <c r="RS10" s="139" t="s">
        <v>579</v>
      </c>
      <c r="RT10" s="139" t="s">
        <v>580</v>
      </c>
      <c r="RU10" s="139" t="s">
        <v>581</v>
      </c>
      <c r="RV10" s="139" t="s">
        <v>582</v>
      </c>
      <c r="RW10" s="139" t="s">
        <v>583</v>
      </c>
      <c r="RX10" s="139" t="s">
        <v>584</v>
      </c>
      <c r="RY10" s="139" t="s">
        <v>585</v>
      </c>
      <c r="RZ10" s="139" t="s">
        <v>586</v>
      </c>
      <c r="SA10" s="139" t="s">
        <v>587</v>
      </c>
      <c r="SB10" s="139" t="s">
        <v>588</v>
      </c>
      <c r="SC10" s="139" t="s">
        <v>589</v>
      </c>
      <c r="SD10" s="139" t="s">
        <v>590</v>
      </c>
      <c r="SE10" s="139" t="s">
        <v>591</v>
      </c>
      <c r="SF10" s="139" t="s">
        <v>592</v>
      </c>
      <c r="SG10" s="139" t="s">
        <v>593</v>
      </c>
      <c r="SH10" s="139" t="s">
        <v>594</v>
      </c>
      <c r="SI10" s="139" t="s">
        <v>595</v>
      </c>
      <c r="SJ10" s="139" t="s">
        <v>596</v>
      </c>
      <c r="SK10" s="139" t="s">
        <v>597</v>
      </c>
      <c r="SL10" s="139" t="s">
        <v>598</v>
      </c>
      <c r="SM10" s="139" t="s">
        <v>599</v>
      </c>
      <c r="SN10" s="139" t="s">
        <v>600</v>
      </c>
      <c r="SO10" s="139" t="s">
        <v>601</v>
      </c>
      <c r="SP10" s="139" t="s">
        <v>602</v>
      </c>
      <c r="SQ10" s="139" t="s">
        <v>603</v>
      </c>
      <c r="SR10" s="139" t="s">
        <v>604</v>
      </c>
      <c r="SS10" s="139" t="s">
        <v>605</v>
      </c>
      <c r="ST10" s="139" t="s">
        <v>606</v>
      </c>
      <c r="SU10" s="139" t="s">
        <v>607</v>
      </c>
      <c r="SV10" s="139" t="s">
        <v>608</v>
      </c>
      <c r="SW10" s="139" t="s">
        <v>609</v>
      </c>
      <c r="SX10" s="139" t="s">
        <v>610</v>
      </c>
      <c r="SY10" s="139" t="s">
        <v>611</v>
      </c>
      <c r="SZ10" s="139" t="s">
        <v>612</v>
      </c>
      <c r="TA10" s="139" t="s">
        <v>613</v>
      </c>
      <c r="TB10" s="139" t="s">
        <v>614</v>
      </c>
      <c r="TC10" s="139" t="s">
        <v>615</v>
      </c>
      <c r="TD10" s="139" t="s">
        <v>616</v>
      </c>
      <c r="TE10" s="139" t="s">
        <v>617</v>
      </c>
      <c r="TF10" s="139" t="s">
        <v>618</v>
      </c>
      <c r="TG10" s="139" t="s">
        <v>619</v>
      </c>
      <c r="TH10" s="139" t="s">
        <v>620</v>
      </c>
      <c r="TI10" s="139" t="s">
        <v>621</v>
      </c>
      <c r="TJ10" s="139" t="s">
        <v>622</v>
      </c>
      <c r="TK10" s="139" t="s">
        <v>623</v>
      </c>
      <c r="TL10" s="139" t="s">
        <v>624</v>
      </c>
      <c r="TM10" s="139" t="s">
        <v>625</v>
      </c>
      <c r="TN10" s="139" t="s">
        <v>626</v>
      </c>
      <c r="TO10" s="139" t="s">
        <v>627</v>
      </c>
      <c r="TP10" s="139" t="s">
        <v>628</v>
      </c>
      <c r="TQ10" s="139" t="s">
        <v>629</v>
      </c>
      <c r="TR10" s="139" t="s">
        <v>630</v>
      </c>
      <c r="TS10" s="139" t="s">
        <v>631</v>
      </c>
      <c r="TT10" s="139" t="s">
        <v>632</v>
      </c>
      <c r="TU10" s="139" t="s">
        <v>633</v>
      </c>
      <c r="TV10" s="139" t="s">
        <v>634</v>
      </c>
      <c r="TW10" s="139" t="s">
        <v>635</v>
      </c>
      <c r="TX10" s="139" t="s">
        <v>636</v>
      </c>
      <c r="TY10" s="139" t="s">
        <v>637</v>
      </c>
      <c r="TZ10" s="139" t="s">
        <v>638</v>
      </c>
      <c r="UA10" s="139" t="s">
        <v>639</v>
      </c>
      <c r="UB10" s="139" t="s">
        <v>640</v>
      </c>
      <c r="UC10" s="139" t="s">
        <v>641</v>
      </c>
      <c r="UD10" s="139" t="s">
        <v>642</v>
      </c>
      <c r="UE10" s="139" t="s">
        <v>643</v>
      </c>
      <c r="UF10" s="139" t="s">
        <v>644</v>
      </c>
      <c r="UG10" s="139" t="s">
        <v>645</v>
      </c>
      <c r="UH10" s="139" t="s">
        <v>646</v>
      </c>
      <c r="UI10" s="139" t="s">
        <v>647</v>
      </c>
      <c r="UJ10" s="139" t="s">
        <v>648</v>
      </c>
      <c r="UK10" s="139" t="s">
        <v>649</v>
      </c>
      <c r="UL10" s="139" t="s">
        <v>650</v>
      </c>
      <c r="UM10" s="139" t="s">
        <v>651</v>
      </c>
      <c r="UN10" s="139" t="s">
        <v>652</v>
      </c>
      <c r="UO10" s="139" t="s">
        <v>653</v>
      </c>
      <c r="UP10" s="139" t="s">
        <v>654</v>
      </c>
      <c r="UQ10" s="139" t="s">
        <v>655</v>
      </c>
      <c r="UR10" s="139" t="s">
        <v>656</v>
      </c>
      <c r="US10" s="139" t="s">
        <v>657</v>
      </c>
      <c r="UT10" s="139" t="s">
        <v>658</v>
      </c>
      <c r="UU10" s="139" t="s">
        <v>659</v>
      </c>
      <c r="UV10" s="139" t="s">
        <v>660</v>
      </c>
      <c r="UW10" s="139" t="s">
        <v>661</v>
      </c>
      <c r="UX10" s="139" t="s">
        <v>662</v>
      </c>
      <c r="UY10" s="139" t="s">
        <v>663</v>
      </c>
      <c r="UZ10" s="139" t="s">
        <v>664</v>
      </c>
      <c r="VA10" s="139" t="s">
        <v>665</v>
      </c>
      <c r="VB10" s="139" t="s">
        <v>666</v>
      </c>
      <c r="VC10" s="139" t="s">
        <v>667</v>
      </c>
      <c r="VD10" s="139" t="s">
        <v>668</v>
      </c>
      <c r="VE10" s="139" t="s">
        <v>669</v>
      </c>
      <c r="VF10" s="139" t="s">
        <v>670</v>
      </c>
      <c r="VG10" s="139" t="s">
        <v>671</v>
      </c>
      <c r="VH10" s="139" t="s">
        <v>672</v>
      </c>
      <c r="VI10" s="139" t="s">
        <v>673</v>
      </c>
      <c r="VJ10" s="139" t="s">
        <v>674</v>
      </c>
      <c r="VK10" s="139" t="s">
        <v>675</v>
      </c>
      <c r="VL10" s="139" t="s">
        <v>676</v>
      </c>
      <c r="VM10" s="139" t="s">
        <v>677</v>
      </c>
      <c r="VN10" s="139" t="s">
        <v>678</v>
      </c>
      <c r="VO10" s="139" t="s">
        <v>679</v>
      </c>
      <c r="VP10" s="139" t="s">
        <v>680</v>
      </c>
      <c r="VQ10" s="139" t="s">
        <v>681</v>
      </c>
      <c r="VR10" s="139" t="s">
        <v>682</v>
      </c>
      <c r="VS10" s="139" t="s">
        <v>683</v>
      </c>
      <c r="VT10" s="139" t="s">
        <v>684</v>
      </c>
      <c r="VU10" s="139" t="s">
        <v>685</v>
      </c>
      <c r="VV10" s="139" t="s">
        <v>686</v>
      </c>
      <c r="VW10" s="139" t="s">
        <v>687</v>
      </c>
      <c r="VX10" s="139" t="s">
        <v>688</v>
      </c>
      <c r="VY10" s="139" t="s">
        <v>689</v>
      </c>
      <c r="VZ10" s="139" t="s">
        <v>690</v>
      </c>
      <c r="WA10" s="139" t="s">
        <v>691</v>
      </c>
      <c r="WB10" s="139" t="s">
        <v>692</v>
      </c>
      <c r="WC10" s="139" t="s">
        <v>693</v>
      </c>
      <c r="WD10" s="139" t="s">
        <v>694</v>
      </c>
      <c r="WE10" s="139" t="s">
        <v>695</v>
      </c>
      <c r="WF10" s="139" t="s">
        <v>696</v>
      </c>
      <c r="WG10" s="139" t="s">
        <v>697</v>
      </c>
      <c r="WH10" s="139" t="s">
        <v>698</v>
      </c>
      <c r="WI10" s="139" t="s">
        <v>699</v>
      </c>
      <c r="WJ10" s="139" t="s">
        <v>700</v>
      </c>
      <c r="WK10" s="139" t="s">
        <v>701</v>
      </c>
      <c r="WL10" s="139" t="s">
        <v>702</v>
      </c>
      <c r="WM10" s="139" t="s">
        <v>703</v>
      </c>
      <c r="WN10" s="139" t="s">
        <v>704</v>
      </c>
      <c r="WO10" s="139" t="s">
        <v>705</v>
      </c>
      <c r="WP10" s="139" t="s">
        <v>706</v>
      </c>
      <c r="WQ10" s="139" t="s">
        <v>707</v>
      </c>
      <c r="WR10" s="139" t="s">
        <v>708</v>
      </c>
      <c r="WS10" s="139" t="s">
        <v>709</v>
      </c>
      <c r="WT10" s="139" t="s">
        <v>710</v>
      </c>
      <c r="WU10" s="139" t="s">
        <v>711</v>
      </c>
      <c r="WV10" s="139" t="s">
        <v>712</v>
      </c>
      <c r="WW10" s="139" t="s">
        <v>713</v>
      </c>
      <c r="WX10" s="139" t="s">
        <v>714</v>
      </c>
      <c r="WY10" s="139" t="s">
        <v>715</v>
      </c>
      <c r="WZ10" s="139" t="s">
        <v>716</v>
      </c>
      <c r="XA10" s="139" t="s">
        <v>717</v>
      </c>
      <c r="XB10" s="139" t="s">
        <v>718</v>
      </c>
      <c r="XC10" s="139" t="s">
        <v>719</v>
      </c>
      <c r="XD10" s="139" t="s">
        <v>720</v>
      </c>
      <c r="XE10" s="139" t="s">
        <v>721</v>
      </c>
      <c r="XF10" s="139" t="s">
        <v>722</v>
      </c>
      <c r="XG10" s="139" t="s">
        <v>723</v>
      </c>
      <c r="XH10" s="139" t="s">
        <v>724</v>
      </c>
      <c r="XI10" s="139" t="s">
        <v>725</v>
      </c>
      <c r="XJ10" s="139" t="s">
        <v>726</v>
      </c>
      <c r="XK10" s="139" t="s">
        <v>727</v>
      </c>
      <c r="XL10" s="139" t="s">
        <v>728</v>
      </c>
      <c r="XM10" s="139" t="s">
        <v>729</v>
      </c>
      <c r="XN10" s="139" t="s">
        <v>730</v>
      </c>
      <c r="XO10" s="139" t="s">
        <v>731</v>
      </c>
      <c r="XP10" s="139" t="s">
        <v>732</v>
      </c>
      <c r="XQ10" s="139" t="s">
        <v>733</v>
      </c>
      <c r="XR10" s="139" t="s">
        <v>734</v>
      </c>
      <c r="XS10" s="139" t="s">
        <v>735</v>
      </c>
      <c r="XT10" s="139" t="s">
        <v>736</v>
      </c>
      <c r="XU10" s="139" t="s">
        <v>737</v>
      </c>
      <c r="XV10" s="139" t="s">
        <v>738</v>
      </c>
      <c r="XW10" s="139" t="s">
        <v>739</v>
      </c>
      <c r="XX10" s="139" t="s">
        <v>740</v>
      </c>
      <c r="XY10" s="139" t="s">
        <v>741</v>
      </c>
      <c r="XZ10" s="139" t="s">
        <v>742</v>
      </c>
      <c r="YA10" s="139" t="s">
        <v>743</v>
      </c>
    </row>
    <row r="11" spans="1:651" ht="14.45" customHeight="1" x14ac:dyDescent="0.25">
      <c r="A11" s="51"/>
      <c r="B11" s="54">
        <v>3</v>
      </c>
      <c r="C11" s="54" t="s">
        <v>63</v>
      </c>
      <c r="D11" s="54" t="s">
        <v>50</v>
      </c>
      <c r="E11" s="46" t="s">
        <v>63</v>
      </c>
      <c r="F11" s="46" t="s">
        <v>63</v>
      </c>
      <c r="G11" s="46" t="s">
        <v>63</v>
      </c>
      <c r="H11" s="6"/>
      <c r="I11" s="46" t="s">
        <v>63</v>
      </c>
      <c r="J11" s="46" t="s">
        <v>63</v>
      </c>
      <c r="K11" s="46" t="s">
        <v>63</v>
      </c>
      <c r="L11" s="46" t="s">
        <v>63</v>
      </c>
      <c r="M11" s="46" t="s">
        <v>63</v>
      </c>
      <c r="N11" s="46" t="s">
        <v>63</v>
      </c>
      <c r="O11" s="46" t="s">
        <v>63</v>
      </c>
      <c r="P11" s="46" t="s">
        <v>63</v>
      </c>
      <c r="Q11" s="124" t="s">
        <v>744</v>
      </c>
      <c r="R11" s="125">
        <v>2</v>
      </c>
      <c r="S11" s="126">
        <v>43474.333333333336</v>
      </c>
      <c r="T11" s="126">
        <v>43474.541666666664</v>
      </c>
      <c r="U11" s="46" t="s">
        <v>63</v>
      </c>
      <c r="V11" s="6">
        <v>22</v>
      </c>
      <c r="W11" s="6">
        <v>7</v>
      </c>
      <c r="X11" s="54">
        <v>11</v>
      </c>
      <c r="Y11" s="54">
        <v>3</v>
      </c>
      <c r="Z11" s="127"/>
      <c r="AA11" s="128"/>
      <c r="AB11" s="127"/>
      <c r="AC11" s="128"/>
      <c r="AD11" s="127"/>
      <c r="AE11" s="128"/>
      <c r="AF11" s="127"/>
      <c r="AG11" s="128"/>
      <c r="AH11" s="129"/>
      <c r="AI11" s="130"/>
      <c r="AJ11" s="127"/>
      <c r="AK11" s="128"/>
      <c r="AL11" s="127"/>
      <c r="AM11" s="128"/>
      <c r="AN11" s="127">
        <v>2</v>
      </c>
      <c r="AO11" s="128">
        <v>1</v>
      </c>
      <c r="AP11" s="127"/>
      <c r="AQ11" s="128"/>
      <c r="AR11" s="127"/>
      <c r="AS11" s="128"/>
      <c r="AT11" s="129"/>
      <c r="AU11" s="130"/>
      <c r="AV11" s="127"/>
      <c r="AW11" s="128"/>
      <c r="AX11" s="127"/>
      <c r="AY11" s="128"/>
      <c r="AZ11" s="127"/>
      <c r="BA11" s="128"/>
      <c r="BB11" s="127"/>
      <c r="BC11" s="128"/>
      <c r="BD11" s="127"/>
      <c r="BE11" s="128"/>
      <c r="BF11" s="129"/>
      <c r="BG11" s="130"/>
      <c r="BH11" s="127"/>
      <c r="BI11" s="128"/>
      <c r="BJ11" s="127"/>
      <c r="BK11" s="128"/>
      <c r="BL11" s="127"/>
      <c r="BM11" s="128"/>
      <c r="BN11" s="127"/>
      <c r="BO11" s="128"/>
      <c r="BP11" s="127"/>
      <c r="BQ11" s="128"/>
      <c r="BR11" s="129"/>
      <c r="BS11" s="130"/>
      <c r="BT11" s="127"/>
      <c r="BU11" s="128"/>
      <c r="BV11" s="127"/>
      <c r="BW11" s="128"/>
      <c r="BX11" s="127"/>
      <c r="BY11" s="128"/>
      <c r="BZ11" s="127"/>
      <c r="CA11" s="128"/>
      <c r="CB11" s="127"/>
      <c r="CC11" s="128"/>
      <c r="CD11" s="129"/>
      <c r="CE11" s="130"/>
      <c r="CF11" s="127"/>
      <c r="CG11" s="128"/>
      <c r="CH11" s="127"/>
      <c r="CI11" s="128"/>
      <c r="CJ11" s="127"/>
      <c r="CK11" s="128"/>
      <c r="CL11" s="127"/>
      <c r="CM11" s="128"/>
      <c r="CN11" s="127"/>
      <c r="CO11" s="128"/>
      <c r="CP11" s="129"/>
      <c r="CQ11" s="130"/>
      <c r="CR11" s="127"/>
      <c r="CS11" s="128"/>
      <c r="CT11" s="127"/>
      <c r="CU11" s="128"/>
      <c r="CV11" s="127"/>
      <c r="CW11" s="128"/>
      <c r="CX11" s="127"/>
      <c r="CY11" s="128"/>
      <c r="CZ11" s="127"/>
      <c r="DA11" s="128"/>
      <c r="DB11" s="129"/>
      <c r="DC11" s="130"/>
      <c r="DD11" s="127"/>
      <c r="DE11" s="128"/>
      <c r="DF11" s="127"/>
      <c r="DG11" s="128"/>
      <c r="DH11" s="127"/>
      <c r="DI11" s="128"/>
      <c r="DJ11" s="127"/>
      <c r="DK11" s="128"/>
      <c r="DL11" s="127"/>
      <c r="DM11" s="128"/>
      <c r="DN11" s="129"/>
      <c r="DO11" s="130"/>
      <c r="DP11" s="127"/>
      <c r="DQ11" s="128"/>
      <c r="DR11" s="127"/>
      <c r="DS11" s="128"/>
      <c r="DT11" s="127"/>
      <c r="DU11" s="128"/>
      <c r="DV11" s="127"/>
      <c r="DW11" s="128"/>
      <c r="DX11" s="127"/>
      <c r="DY11" s="128"/>
      <c r="DZ11" s="129"/>
      <c r="EA11" s="130"/>
      <c r="EB11" s="127"/>
      <c r="EC11" s="128"/>
      <c r="ED11" s="127"/>
      <c r="EE11" s="128"/>
      <c r="EF11" s="127"/>
      <c r="EG11" s="128"/>
      <c r="EH11" s="127"/>
      <c r="EI11" s="128"/>
      <c r="EJ11" s="127"/>
      <c r="EK11" s="128"/>
      <c r="EL11" s="129"/>
      <c r="EM11" s="130"/>
      <c r="EN11" s="127"/>
      <c r="EO11" s="128"/>
      <c r="EP11" s="127"/>
      <c r="EQ11" s="128"/>
      <c r="ER11" s="127"/>
      <c r="ES11" s="128"/>
      <c r="ET11" s="127"/>
      <c r="EU11" s="128"/>
      <c r="EV11" s="127"/>
      <c r="EW11" s="128"/>
      <c r="EX11" s="129"/>
      <c r="EY11" s="130"/>
      <c r="EZ11" s="127"/>
      <c r="FA11" s="128"/>
      <c r="FB11" s="127"/>
      <c r="FC11" s="128"/>
      <c r="FD11" s="127"/>
      <c r="FE11" s="128"/>
      <c r="FF11" s="127"/>
      <c r="FG11" s="128"/>
      <c r="FH11" s="127"/>
      <c r="FI11" s="128"/>
      <c r="FJ11" s="129"/>
      <c r="FK11" s="130"/>
      <c r="FL11" s="127"/>
      <c r="FM11" s="128"/>
      <c r="FN11" s="127"/>
      <c r="FO11" s="128"/>
      <c r="FP11" s="127"/>
      <c r="FQ11" s="128"/>
      <c r="FR11" s="127"/>
      <c r="FS11" s="128"/>
      <c r="FT11" s="127"/>
      <c r="FU11" s="128"/>
      <c r="FV11" s="129"/>
      <c r="FW11" s="130"/>
      <c r="FX11" s="127"/>
      <c r="FY11" s="128"/>
      <c r="FZ11" s="127"/>
      <c r="GA11" s="128"/>
      <c r="GB11" s="127"/>
      <c r="GC11" s="128"/>
      <c r="GD11" s="127"/>
      <c r="GE11" s="128"/>
      <c r="GF11" s="127"/>
      <c r="GG11" s="128"/>
      <c r="GH11" s="129"/>
      <c r="GI11" s="130"/>
      <c r="GJ11" s="127"/>
      <c r="GK11" s="128"/>
      <c r="GL11" s="127"/>
      <c r="GM11" s="128"/>
      <c r="GN11" s="127"/>
      <c r="GO11" s="128"/>
      <c r="GP11" s="127"/>
      <c r="GQ11" s="128"/>
      <c r="GR11" s="127"/>
      <c r="GS11" s="128"/>
      <c r="GT11" s="129"/>
      <c r="GU11" s="130"/>
      <c r="GV11" s="127"/>
      <c r="GW11" s="128"/>
      <c r="GX11" s="127"/>
      <c r="GY11" s="128"/>
      <c r="GZ11" s="127"/>
      <c r="HA11" s="128"/>
      <c r="HB11" s="127"/>
      <c r="HC11" s="128"/>
      <c r="HD11" s="127"/>
      <c r="HE11" s="128"/>
      <c r="HF11" s="129"/>
      <c r="HG11" s="130"/>
      <c r="HH11" s="131"/>
      <c r="HI11" s="132"/>
      <c r="HJ11" s="127"/>
      <c r="HK11" s="128"/>
      <c r="HL11" s="127"/>
      <c r="HM11" s="128"/>
      <c r="HN11" s="127"/>
      <c r="HO11" s="128"/>
      <c r="HP11" s="127"/>
      <c r="HQ11" s="128"/>
      <c r="HR11" s="129"/>
      <c r="HS11" s="130"/>
      <c r="HT11" s="127"/>
      <c r="HU11" s="128"/>
      <c r="HV11" s="127"/>
      <c r="HW11" s="128"/>
      <c r="HX11" s="131"/>
      <c r="HY11" s="132"/>
      <c r="HZ11" s="127"/>
      <c r="IA11" s="128"/>
      <c r="IB11" s="127"/>
      <c r="IC11" s="128"/>
      <c r="ID11" s="129"/>
      <c r="IE11" s="130"/>
      <c r="IF11" s="127"/>
      <c r="IG11" s="128"/>
      <c r="IH11" s="127"/>
      <c r="II11" s="128"/>
      <c r="IJ11" s="131"/>
      <c r="IK11" s="132"/>
      <c r="IL11" s="127"/>
      <c r="IM11" s="128"/>
      <c r="IN11" s="127"/>
      <c r="IO11" s="128"/>
      <c r="IP11" s="129"/>
      <c r="IQ11" s="130"/>
      <c r="IR11" s="127"/>
      <c r="IS11" s="128"/>
      <c r="IT11" s="127"/>
      <c r="IU11" s="128"/>
      <c r="IV11" s="127"/>
      <c r="IW11" s="128"/>
      <c r="IX11" s="127"/>
      <c r="IY11" s="128"/>
      <c r="IZ11" s="127"/>
      <c r="JA11" s="128"/>
      <c r="JB11" s="129"/>
      <c r="JC11" s="130"/>
      <c r="JD11" s="127"/>
      <c r="JE11" s="128"/>
      <c r="JF11" s="127"/>
      <c r="JG11" s="128"/>
      <c r="JH11" s="127"/>
      <c r="JI11" s="128"/>
      <c r="JJ11" s="127"/>
      <c r="JK11" s="128"/>
      <c r="JL11" s="127"/>
      <c r="JM11" s="128"/>
      <c r="JN11" s="129"/>
      <c r="JO11" s="130"/>
      <c r="JP11" s="127"/>
      <c r="JQ11" s="128"/>
      <c r="JR11" s="127"/>
      <c r="JS11" s="128"/>
      <c r="JT11" s="127"/>
      <c r="JU11" s="128"/>
      <c r="JV11" s="131"/>
      <c r="JW11" s="132"/>
      <c r="JX11" s="127"/>
      <c r="JY11" s="128"/>
      <c r="JZ11" s="129"/>
      <c r="KA11" s="130"/>
      <c r="KB11" s="127"/>
      <c r="KC11" s="128"/>
      <c r="KD11" s="127"/>
      <c r="KE11" s="128"/>
      <c r="KF11" s="127"/>
      <c r="KG11" s="128"/>
      <c r="KH11" s="127"/>
      <c r="KI11" s="128"/>
      <c r="KJ11" s="127"/>
      <c r="KK11" s="128"/>
      <c r="KL11" s="129"/>
      <c r="KM11" s="130"/>
      <c r="KN11" s="131"/>
      <c r="KO11" s="132"/>
      <c r="KP11" s="127"/>
      <c r="KQ11" s="128"/>
      <c r="KR11" s="127"/>
      <c r="KS11" s="128"/>
      <c r="KT11" s="127"/>
      <c r="KU11" s="128"/>
      <c r="KV11" s="127"/>
      <c r="KW11" s="128"/>
      <c r="KX11" s="129"/>
      <c r="KY11" s="130"/>
      <c r="KZ11" s="127"/>
      <c r="LA11" s="128"/>
      <c r="LB11" s="127"/>
      <c r="LC11" s="128"/>
      <c r="LD11" s="127"/>
      <c r="LE11" s="128"/>
      <c r="LF11" s="127"/>
      <c r="LG11" s="128"/>
      <c r="LH11" s="127"/>
      <c r="LI11" s="128"/>
      <c r="LJ11" s="129"/>
      <c r="LK11" s="130"/>
      <c r="LL11" s="127"/>
      <c r="LM11" s="128"/>
      <c r="LN11" s="127"/>
      <c r="LO11" s="128"/>
      <c r="LP11" s="127"/>
      <c r="LQ11" s="128"/>
      <c r="LR11" s="127"/>
      <c r="LS11" s="128"/>
      <c r="LT11" s="127"/>
      <c r="LU11" s="128"/>
      <c r="LV11" s="129"/>
      <c r="LW11" s="130"/>
      <c r="LX11" s="127"/>
      <c r="LY11" s="128"/>
      <c r="LZ11" s="127"/>
      <c r="MA11" s="128"/>
      <c r="MB11" s="127"/>
      <c r="MC11" s="128"/>
      <c r="MD11" s="127"/>
      <c r="ME11" s="128"/>
      <c r="MF11" s="127"/>
      <c r="MG11" s="128"/>
      <c r="MH11" s="129"/>
      <c r="MI11" s="130"/>
      <c r="MJ11" s="127"/>
      <c r="MK11" s="128"/>
      <c r="ML11" s="127"/>
      <c r="MM11" s="128"/>
      <c r="MN11" s="127"/>
      <c r="MO11" s="128"/>
      <c r="MP11" s="127"/>
      <c r="MQ11" s="128"/>
      <c r="MR11" s="127"/>
      <c r="MS11" s="128"/>
      <c r="MT11" s="129"/>
      <c r="MU11" s="130"/>
      <c r="MV11" s="127"/>
      <c r="MW11" s="128"/>
      <c r="MX11" s="127"/>
      <c r="MY11" s="128"/>
      <c r="MZ11" s="127"/>
      <c r="NA11" s="128"/>
      <c r="NB11" s="127"/>
      <c r="NC11" s="128"/>
      <c r="ND11" s="127"/>
      <c r="NE11" s="128"/>
      <c r="NF11" s="129"/>
      <c r="NG11" s="130"/>
      <c r="NH11" s="127"/>
      <c r="NI11" s="128"/>
      <c r="NJ11" s="127"/>
      <c r="NK11" s="128"/>
      <c r="NL11" s="127"/>
      <c r="NM11" s="128"/>
      <c r="NN11" s="127"/>
      <c r="NO11" s="128"/>
      <c r="NP11" s="127"/>
      <c r="NQ11" s="128"/>
      <c r="NR11" s="129"/>
      <c r="NS11" s="130"/>
      <c r="NT11" s="127"/>
      <c r="NU11" s="128"/>
      <c r="NV11" s="127"/>
      <c r="NW11" s="128"/>
      <c r="NX11" s="127"/>
      <c r="NY11" s="128"/>
      <c r="NZ11" s="127"/>
      <c r="OA11" s="128"/>
      <c r="OB11" s="127"/>
      <c r="OC11" s="128"/>
      <c r="OD11" s="129"/>
      <c r="OE11" s="130"/>
      <c r="OF11" s="127"/>
      <c r="OG11" s="128"/>
      <c r="OH11" s="127"/>
      <c r="OI11" s="128"/>
      <c r="OJ11" s="127"/>
      <c r="OK11" s="128"/>
      <c r="OL11" s="127"/>
      <c r="OM11" s="128"/>
      <c r="ON11" s="127"/>
      <c r="OO11" s="128"/>
      <c r="OP11" s="129"/>
      <c r="OQ11" s="130"/>
      <c r="OR11" s="127"/>
      <c r="OS11" s="128"/>
      <c r="OT11" s="127"/>
      <c r="OU11" s="128"/>
      <c r="OV11" s="127"/>
      <c r="OW11" s="128"/>
      <c r="OX11" s="131"/>
      <c r="OY11" s="132"/>
      <c r="OZ11" s="127"/>
      <c r="PA11" s="128"/>
      <c r="PB11" s="129"/>
      <c r="PC11" s="130"/>
      <c r="PD11" s="127"/>
      <c r="PE11" s="128"/>
      <c r="PF11" s="127"/>
      <c r="PG11" s="128"/>
      <c r="PH11" s="127"/>
      <c r="PI11" s="128"/>
      <c r="PJ11" s="127"/>
      <c r="PK11" s="128"/>
      <c r="PL11" s="127"/>
      <c r="PM11" s="128"/>
      <c r="PN11" s="129"/>
      <c r="PO11" s="130"/>
      <c r="PP11" s="127"/>
      <c r="PQ11" s="128"/>
      <c r="PR11" s="127"/>
      <c r="PS11" s="128"/>
      <c r="PT11" s="127"/>
      <c r="PU11" s="128"/>
      <c r="PV11" s="127"/>
      <c r="PW11" s="128"/>
      <c r="PX11" s="127"/>
      <c r="PY11" s="128"/>
      <c r="PZ11" s="129"/>
      <c r="QA11" s="130"/>
      <c r="QB11" s="127"/>
      <c r="QC11" s="128"/>
      <c r="QD11" s="127"/>
      <c r="QE11" s="128"/>
      <c r="QF11" s="127"/>
      <c r="QG11" s="128"/>
      <c r="QH11" s="127"/>
      <c r="QI11" s="128"/>
      <c r="QJ11" s="127"/>
      <c r="QK11" s="128"/>
      <c r="QL11" s="129"/>
      <c r="QM11" s="130"/>
      <c r="QN11" s="127"/>
      <c r="QO11" s="128"/>
      <c r="QP11" s="127"/>
      <c r="QQ11" s="128"/>
      <c r="QR11" s="127"/>
      <c r="QS11" s="128"/>
      <c r="QT11" s="127"/>
      <c r="QU11" s="128"/>
      <c r="QV11" s="127"/>
      <c r="QW11" s="128"/>
      <c r="QX11" s="129"/>
      <c r="QY11" s="130"/>
      <c r="QZ11" s="127"/>
      <c r="RA11" s="128"/>
      <c r="RB11" s="127"/>
      <c r="RC11" s="128"/>
      <c r="RD11" s="127"/>
      <c r="RE11" s="128"/>
      <c r="RF11" s="127"/>
      <c r="RG11" s="128"/>
      <c r="RH11" s="127"/>
      <c r="RI11" s="128"/>
      <c r="RJ11" s="129"/>
      <c r="RK11" s="130"/>
      <c r="RL11" s="127"/>
      <c r="RM11" s="128"/>
      <c r="RN11" s="127"/>
      <c r="RO11" s="128"/>
      <c r="RP11" s="127"/>
      <c r="RQ11" s="128"/>
      <c r="RR11" s="127"/>
      <c r="RS11" s="128"/>
      <c r="RT11" s="127"/>
      <c r="RU11" s="128"/>
      <c r="RV11" s="129"/>
      <c r="RW11" s="130"/>
      <c r="RX11" s="127"/>
      <c r="RY11" s="128"/>
      <c r="RZ11" s="127"/>
      <c r="SA11" s="128"/>
      <c r="SB11" s="127"/>
      <c r="SC11" s="128"/>
      <c r="SD11" s="127"/>
      <c r="SE11" s="128"/>
      <c r="SF11" s="127"/>
      <c r="SG11" s="128"/>
      <c r="SH11" s="129"/>
      <c r="SI11" s="130"/>
      <c r="SJ11" s="127"/>
      <c r="SK11" s="128"/>
      <c r="SL11" s="127"/>
      <c r="SM11" s="128"/>
      <c r="SN11" s="127"/>
      <c r="SO11" s="128"/>
      <c r="SP11" s="127"/>
      <c r="SQ11" s="128"/>
      <c r="SR11" s="127"/>
      <c r="SS11" s="128"/>
      <c r="ST11" s="129"/>
      <c r="SU11" s="130"/>
      <c r="SV11" s="127"/>
      <c r="SW11" s="128"/>
      <c r="SX11" s="127"/>
      <c r="SY11" s="128"/>
      <c r="SZ11" s="127"/>
      <c r="TA11" s="128"/>
      <c r="TB11" s="127"/>
      <c r="TC11" s="128"/>
      <c r="TD11" s="127"/>
      <c r="TE11" s="128"/>
      <c r="TF11" s="129"/>
      <c r="TG11" s="130"/>
      <c r="TH11" s="127"/>
      <c r="TI11" s="128"/>
      <c r="TJ11" s="127"/>
      <c r="TK11" s="128"/>
      <c r="TL11" s="127"/>
      <c r="TM11" s="128"/>
      <c r="TN11" s="127"/>
      <c r="TO11" s="128"/>
      <c r="TP11" s="127"/>
      <c r="TQ11" s="128"/>
      <c r="TR11" s="129"/>
      <c r="TS11" s="130"/>
      <c r="TT11" s="127"/>
      <c r="TU11" s="128"/>
      <c r="TV11" s="127"/>
      <c r="TW11" s="128"/>
      <c r="TX11" s="127"/>
      <c r="TY11" s="128"/>
      <c r="TZ11" s="127"/>
      <c r="UA11" s="128"/>
      <c r="UB11" s="131"/>
      <c r="UC11" s="132"/>
      <c r="UD11" s="129"/>
      <c r="UE11" s="130"/>
      <c r="UF11" s="127"/>
      <c r="UG11" s="128"/>
      <c r="UH11" s="127"/>
      <c r="UI11" s="128"/>
      <c r="UJ11" s="127"/>
      <c r="UK11" s="128"/>
      <c r="UL11" s="127"/>
      <c r="UM11" s="128"/>
      <c r="UN11" s="127"/>
      <c r="UO11" s="128"/>
      <c r="UP11" s="129"/>
      <c r="UQ11" s="130"/>
      <c r="UR11" s="131"/>
      <c r="US11" s="132"/>
      <c r="UT11" s="127"/>
      <c r="UU11" s="128"/>
      <c r="UV11" s="127"/>
      <c r="UW11" s="128"/>
      <c r="UX11" s="127"/>
      <c r="UY11" s="128"/>
      <c r="UZ11" s="127"/>
      <c r="VA11" s="128"/>
      <c r="VB11" s="129"/>
      <c r="VC11" s="130"/>
      <c r="VD11" s="127"/>
      <c r="VE11" s="128"/>
      <c r="VF11" s="127"/>
      <c r="VG11" s="128"/>
      <c r="VH11" s="127"/>
      <c r="VI11" s="128"/>
      <c r="VJ11" s="127"/>
      <c r="VK11" s="128"/>
      <c r="VL11" s="127"/>
      <c r="VM11" s="128"/>
      <c r="VN11" s="129"/>
      <c r="VO11" s="130"/>
      <c r="VP11" s="127"/>
      <c r="VQ11" s="128"/>
      <c r="VR11" s="127"/>
      <c r="VS11" s="128"/>
      <c r="VT11" s="127"/>
      <c r="VU11" s="128"/>
      <c r="VV11" s="127"/>
      <c r="VW11" s="128"/>
      <c r="VX11" s="127"/>
      <c r="VY11" s="128"/>
      <c r="VZ11" s="129"/>
      <c r="WA11" s="130"/>
      <c r="WB11" s="127"/>
      <c r="WC11" s="128"/>
      <c r="WD11" s="127"/>
      <c r="WE11" s="128"/>
      <c r="WF11" s="127"/>
      <c r="WG11" s="128"/>
      <c r="WH11" s="127"/>
      <c r="WI11" s="128"/>
      <c r="WJ11" s="127"/>
      <c r="WK11" s="128"/>
      <c r="WL11" s="129"/>
      <c r="WM11" s="130"/>
      <c r="WN11" s="127"/>
      <c r="WO11" s="128"/>
      <c r="WP11" s="127"/>
      <c r="WQ11" s="128"/>
      <c r="WR11" s="127"/>
      <c r="WS11" s="128"/>
      <c r="WT11" s="127"/>
      <c r="WU11" s="128"/>
      <c r="WV11" s="127"/>
      <c r="WW11" s="128"/>
      <c r="WX11" s="129"/>
      <c r="WY11" s="130"/>
      <c r="WZ11" s="127"/>
      <c r="XA11" s="128"/>
      <c r="XB11" s="127"/>
      <c r="XC11" s="128"/>
      <c r="XD11" s="127"/>
      <c r="XE11" s="128"/>
      <c r="XF11" s="127"/>
      <c r="XG11" s="128"/>
      <c r="XH11" s="127"/>
      <c r="XI11" s="128"/>
      <c r="XJ11" s="129"/>
      <c r="XK11" s="130"/>
      <c r="XL11" s="127"/>
      <c r="XM11" s="128"/>
      <c r="XN11" s="127"/>
      <c r="XO11" s="128"/>
      <c r="XP11" s="131"/>
      <c r="XQ11" s="132"/>
      <c r="XR11" s="127"/>
      <c r="XS11" s="128"/>
      <c r="XT11" s="127"/>
      <c r="XU11" s="128"/>
      <c r="XV11" s="129"/>
      <c r="XW11" s="130"/>
      <c r="XX11" s="127"/>
      <c r="XY11" s="128"/>
      <c r="XZ11" s="131"/>
      <c r="YA11" s="132"/>
    </row>
    <row r="12" spans="1:651" x14ac:dyDescent="0.25">
      <c r="A12" s="51"/>
    </row>
    <row r="13" spans="1:651" x14ac:dyDescent="0.25">
      <c r="A13" s="51"/>
    </row>
    <row r="14" spans="1:651" x14ac:dyDescent="0.25">
      <c r="A14" s="51"/>
    </row>
    <row r="15" spans="1:651" x14ac:dyDescent="0.25">
      <c r="A15" s="51"/>
    </row>
    <row r="16" spans="1:651" x14ac:dyDescent="0.25">
      <c r="A16" s="51"/>
    </row>
    <row r="17" spans="1:1" x14ac:dyDescent="0.25">
      <c r="A17" s="51"/>
    </row>
    <row r="18" spans="1:1" x14ac:dyDescent="0.25">
      <c r="A18" s="51"/>
    </row>
    <row r="19" spans="1:1" x14ac:dyDescent="0.25">
      <c r="A19" s="51"/>
    </row>
    <row r="20" spans="1:1" x14ac:dyDescent="0.25">
      <c r="A20" s="51"/>
    </row>
    <row r="21" spans="1:1" x14ac:dyDescent="0.25">
      <c r="A21" s="51"/>
    </row>
    <row r="22" spans="1:1" x14ac:dyDescent="0.25">
      <c r="A22" s="51"/>
    </row>
    <row r="23" spans="1:1" x14ac:dyDescent="0.25">
      <c r="A23" s="51"/>
    </row>
    <row r="24" spans="1:1" x14ac:dyDescent="0.25">
      <c r="A24" s="51"/>
    </row>
    <row r="25" spans="1:1" x14ac:dyDescent="0.25">
      <c r="A25" s="51"/>
    </row>
    <row r="26" spans="1:1" x14ac:dyDescent="0.25">
      <c r="A26" s="51"/>
    </row>
    <row r="27" spans="1:1" x14ac:dyDescent="0.25">
      <c r="A27" s="51"/>
    </row>
    <row r="28" spans="1:1" x14ac:dyDescent="0.25">
      <c r="A28" s="51"/>
    </row>
    <row r="29" spans="1:1" x14ac:dyDescent="0.25">
      <c r="A29" s="51"/>
    </row>
    <row r="30" spans="1:1" x14ac:dyDescent="0.25">
      <c r="A30" s="51"/>
    </row>
    <row r="31" spans="1:1" x14ac:dyDescent="0.25">
      <c r="A31" s="51"/>
    </row>
    <row r="32" spans="1:1" x14ac:dyDescent="0.25">
      <c r="A32" s="51"/>
    </row>
    <row r="33" spans="1:1" x14ac:dyDescent="0.25">
      <c r="A33" s="51"/>
    </row>
    <row r="34" spans="1:1" x14ac:dyDescent="0.25">
      <c r="A34" s="51"/>
    </row>
    <row r="35" spans="1:1" x14ac:dyDescent="0.25">
      <c r="A35" s="51"/>
    </row>
    <row r="36" spans="1:1" x14ac:dyDescent="0.25">
      <c r="A36" s="51"/>
    </row>
    <row r="37" spans="1:1" x14ac:dyDescent="0.25">
      <c r="A37" s="51"/>
    </row>
    <row r="38" spans="1:1" x14ac:dyDescent="0.25">
      <c r="A38" s="51"/>
    </row>
    <row r="39" spans="1:1" x14ac:dyDescent="0.25">
      <c r="A39" s="51"/>
    </row>
    <row r="40" spans="1:1" x14ac:dyDescent="0.25">
      <c r="A40" s="51"/>
    </row>
    <row r="41" spans="1:1" x14ac:dyDescent="0.25">
      <c r="A41" s="51"/>
    </row>
    <row r="42" spans="1:1" x14ac:dyDescent="0.25">
      <c r="A42" s="51"/>
    </row>
    <row r="43" spans="1:1" x14ac:dyDescent="0.25">
      <c r="A43" s="51"/>
    </row>
    <row r="44" spans="1:1" x14ac:dyDescent="0.25">
      <c r="A44" s="51"/>
    </row>
    <row r="45" spans="1:1" x14ac:dyDescent="0.25">
      <c r="A45" s="51"/>
    </row>
    <row r="46" spans="1:1" x14ac:dyDescent="0.25">
      <c r="A46" s="51"/>
    </row>
    <row r="47" spans="1:1" x14ac:dyDescent="0.25">
      <c r="A47" s="51"/>
    </row>
    <row r="48" spans="1:1" x14ac:dyDescent="0.25">
      <c r="A48" s="51"/>
    </row>
    <row r="49" spans="1:1" x14ac:dyDescent="0.25">
      <c r="A49" s="51"/>
    </row>
    <row r="50" spans="1:1" x14ac:dyDescent="0.25">
      <c r="A50" s="51"/>
    </row>
    <row r="51" spans="1:1" x14ac:dyDescent="0.25">
      <c r="A51" s="51"/>
    </row>
    <row r="52" spans="1:1" x14ac:dyDescent="0.25">
      <c r="A52" s="51"/>
    </row>
    <row r="53" spans="1:1" x14ac:dyDescent="0.25">
      <c r="A53" s="51"/>
    </row>
    <row r="54" spans="1:1" x14ac:dyDescent="0.25">
      <c r="A54" s="51"/>
    </row>
    <row r="55" spans="1:1" x14ac:dyDescent="0.25">
      <c r="A55" s="51"/>
    </row>
    <row r="56" spans="1:1" x14ac:dyDescent="0.25">
      <c r="A56" s="51"/>
    </row>
    <row r="57" spans="1:1" x14ac:dyDescent="0.25">
      <c r="A57" s="51"/>
    </row>
    <row r="58" spans="1:1" x14ac:dyDescent="0.25">
      <c r="A58" s="51"/>
    </row>
    <row r="59" spans="1:1" x14ac:dyDescent="0.25">
      <c r="A59" s="51"/>
    </row>
    <row r="60" spans="1:1" x14ac:dyDescent="0.25">
      <c r="A60" s="51"/>
    </row>
    <row r="61" spans="1:1" x14ac:dyDescent="0.25">
      <c r="A61" s="51"/>
    </row>
    <row r="62" spans="1:1" x14ac:dyDescent="0.25">
      <c r="A62" s="51"/>
    </row>
    <row r="63" spans="1:1" x14ac:dyDescent="0.25">
      <c r="A63" s="51"/>
    </row>
    <row r="64" spans="1:1" x14ac:dyDescent="0.25">
      <c r="A64" s="51"/>
    </row>
    <row r="65" spans="1:1" x14ac:dyDescent="0.25">
      <c r="A65" s="51"/>
    </row>
    <row r="66" spans="1:1" x14ac:dyDescent="0.25">
      <c r="A66" s="51"/>
    </row>
    <row r="67" spans="1:1" x14ac:dyDescent="0.25">
      <c r="A67" s="51"/>
    </row>
    <row r="68" spans="1:1" x14ac:dyDescent="0.25">
      <c r="A68" s="51"/>
    </row>
    <row r="69" spans="1:1" x14ac:dyDescent="0.25">
      <c r="A69" s="51"/>
    </row>
    <row r="70" spans="1:1" x14ac:dyDescent="0.25">
      <c r="A70" s="51"/>
    </row>
    <row r="71" spans="1:1" x14ac:dyDescent="0.25">
      <c r="A71" s="51"/>
    </row>
    <row r="72" spans="1:1" x14ac:dyDescent="0.25">
      <c r="A72" s="51"/>
    </row>
    <row r="73" spans="1:1" x14ac:dyDescent="0.25">
      <c r="A73" s="51"/>
    </row>
    <row r="74" spans="1:1" x14ac:dyDescent="0.25">
      <c r="A74" s="51"/>
    </row>
    <row r="75" spans="1:1" x14ac:dyDescent="0.25">
      <c r="A75" s="51"/>
    </row>
    <row r="76" spans="1:1" x14ac:dyDescent="0.25">
      <c r="A76" s="51"/>
    </row>
    <row r="77" spans="1:1" x14ac:dyDescent="0.25">
      <c r="A77" s="51"/>
    </row>
    <row r="78" spans="1:1" x14ac:dyDescent="0.25">
      <c r="A78" s="51"/>
    </row>
    <row r="79" spans="1:1" x14ac:dyDescent="0.25">
      <c r="A79" s="51"/>
    </row>
    <row r="80" spans="1:1" x14ac:dyDescent="0.25">
      <c r="A80" s="51"/>
    </row>
    <row r="81" spans="1:1" x14ac:dyDescent="0.25">
      <c r="A81" s="51"/>
    </row>
    <row r="82" spans="1:1" x14ac:dyDescent="0.25">
      <c r="A82" s="51"/>
    </row>
    <row r="83" spans="1:1" x14ac:dyDescent="0.25">
      <c r="A83" s="51"/>
    </row>
    <row r="84" spans="1:1" x14ac:dyDescent="0.25">
      <c r="A84" s="51"/>
    </row>
    <row r="85" spans="1:1" x14ac:dyDescent="0.25">
      <c r="A85" s="51"/>
    </row>
    <row r="86" spans="1:1" x14ac:dyDescent="0.25">
      <c r="A86" s="51"/>
    </row>
    <row r="87" spans="1:1" x14ac:dyDescent="0.25">
      <c r="A87" s="51"/>
    </row>
    <row r="88" spans="1:1" x14ac:dyDescent="0.25">
      <c r="A88" s="51"/>
    </row>
    <row r="89" spans="1:1" x14ac:dyDescent="0.25">
      <c r="A89" s="51"/>
    </row>
    <row r="90" spans="1:1" x14ac:dyDescent="0.25">
      <c r="A90" s="51"/>
    </row>
    <row r="91" spans="1:1" x14ac:dyDescent="0.25">
      <c r="A91" s="51"/>
    </row>
    <row r="92" spans="1:1" x14ac:dyDescent="0.25">
      <c r="A92" s="51"/>
    </row>
    <row r="93" spans="1:1" x14ac:dyDescent="0.25">
      <c r="A93" s="51"/>
    </row>
    <row r="94" spans="1:1" x14ac:dyDescent="0.25">
      <c r="A94" s="51"/>
    </row>
    <row r="95" spans="1:1" x14ac:dyDescent="0.25">
      <c r="A95" s="51"/>
    </row>
    <row r="96" spans="1:1" x14ac:dyDescent="0.25">
      <c r="A96" s="51"/>
    </row>
    <row r="97" spans="1:1" x14ac:dyDescent="0.25">
      <c r="A97" s="51"/>
    </row>
    <row r="98" spans="1:1" x14ac:dyDescent="0.25">
      <c r="A98" s="51"/>
    </row>
    <row r="99" spans="1:1" x14ac:dyDescent="0.25">
      <c r="A99" s="51"/>
    </row>
    <row r="100" spans="1:1" x14ac:dyDescent="0.25">
      <c r="A100" s="51"/>
    </row>
    <row r="101" spans="1:1" x14ac:dyDescent="0.25">
      <c r="A101" s="51"/>
    </row>
    <row r="102" spans="1:1" x14ac:dyDescent="0.25">
      <c r="A102" s="51"/>
    </row>
    <row r="103" spans="1:1" x14ac:dyDescent="0.25">
      <c r="A103" s="51"/>
    </row>
    <row r="104" spans="1:1" x14ac:dyDescent="0.25">
      <c r="A104" s="51"/>
    </row>
    <row r="105" spans="1:1" x14ac:dyDescent="0.25">
      <c r="A105" s="51"/>
    </row>
    <row r="106" spans="1:1" x14ac:dyDescent="0.25">
      <c r="A106" s="51"/>
    </row>
    <row r="107" spans="1:1" x14ac:dyDescent="0.25">
      <c r="A107" s="51"/>
    </row>
    <row r="108" spans="1:1" x14ac:dyDescent="0.25">
      <c r="A108" s="51"/>
    </row>
    <row r="109" spans="1:1" x14ac:dyDescent="0.25">
      <c r="A109" s="51"/>
    </row>
    <row r="110" spans="1:1" x14ac:dyDescent="0.25">
      <c r="A110" s="51"/>
    </row>
    <row r="111" spans="1:1" x14ac:dyDescent="0.25">
      <c r="A111" s="51"/>
    </row>
    <row r="112" spans="1:1" x14ac:dyDescent="0.25">
      <c r="A112" s="51"/>
    </row>
    <row r="113" spans="1:1" x14ac:dyDescent="0.25">
      <c r="A113" s="51"/>
    </row>
    <row r="114" spans="1:1" x14ac:dyDescent="0.25">
      <c r="A114" s="51"/>
    </row>
    <row r="115" spans="1:1" x14ac:dyDescent="0.25">
      <c r="A115" s="51"/>
    </row>
    <row r="116" spans="1:1" x14ac:dyDescent="0.25">
      <c r="A116" s="51"/>
    </row>
    <row r="117" spans="1:1" x14ac:dyDescent="0.25">
      <c r="A117" s="51"/>
    </row>
    <row r="118" spans="1:1" x14ac:dyDescent="0.25">
      <c r="A118" s="51"/>
    </row>
    <row r="119" spans="1:1" x14ac:dyDescent="0.25">
      <c r="A119" s="51"/>
    </row>
    <row r="120" spans="1:1" x14ac:dyDescent="0.25">
      <c r="A120" s="51"/>
    </row>
    <row r="121" spans="1:1" x14ac:dyDescent="0.25">
      <c r="A121" s="51"/>
    </row>
    <row r="122" spans="1:1" x14ac:dyDescent="0.25">
      <c r="A122" s="51"/>
    </row>
    <row r="123" spans="1:1" x14ac:dyDescent="0.25">
      <c r="A123" s="51"/>
    </row>
    <row r="124" spans="1:1" x14ac:dyDescent="0.25">
      <c r="A124" s="51"/>
    </row>
    <row r="125" spans="1:1" x14ac:dyDescent="0.25">
      <c r="A125" s="51"/>
    </row>
    <row r="126" spans="1:1" x14ac:dyDescent="0.25">
      <c r="A126" s="51"/>
    </row>
    <row r="127" spans="1:1" x14ac:dyDescent="0.25">
      <c r="A127" s="51"/>
    </row>
    <row r="128" spans="1:1" x14ac:dyDescent="0.25">
      <c r="A128" s="51"/>
    </row>
    <row r="129" spans="1:1" x14ac:dyDescent="0.25">
      <c r="A129" s="51"/>
    </row>
    <row r="130" spans="1:1" x14ac:dyDescent="0.25">
      <c r="A130" s="51"/>
    </row>
    <row r="131" spans="1:1" x14ac:dyDescent="0.25">
      <c r="A131" s="51"/>
    </row>
    <row r="132" spans="1:1" x14ac:dyDescent="0.25">
      <c r="A132" s="51"/>
    </row>
    <row r="133" spans="1:1" x14ac:dyDescent="0.25">
      <c r="A133" s="51"/>
    </row>
    <row r="134" spans="1:1" x14ac:dyDescent="0.25">
      <c r="A134" s="51"/>
    </row>
    <row r="135" spans="1:1" x14ac:dyDescent="0.25">
      <c r="A135" s="51"/>
    </row>
    <row r="136" spans="1:1" x14ac:dyDescent="0.25">
      <c r="A136" s="51"/>
    </row>
    <row r="137" spans="1:1" x14ac:dyDescent="0.25">
      <c r="A137" s="51"/>
    </row>
    <row r="138" spans="1:1" x14ac:dyDescent="0.25">
      <c r="A138" s="51"/>
    </row>
    <row r="139" spans="1:1" x14ac:dyDescent="0.25">
      <c r="A139" s="51"/>
    </row>
    <row r="140" spans="1:1" x14ac:dyDescent="0.25">
      <c r="A140" s="51"/>
    </row>
    <row r="141" spans="1:1" x14ac:dyDescent="0.25">
      <c r="A141" s="51"/>
    </row>
    <row r="142" spans="1:1" x14ac:dyDescent="0.25">
      <c r="A142" s="51"/>
    </row>
    <row r="143" spans="1:1" x14ac:dyDescent="0.25">
      <c r="A143" s="51"/>
    </row>
    <row r="144" spans="1:1" x14ac:dyDescent="0.25">
      <c r="A144" s="51"/>
    </row>
    <row r="145" spans="1:1" x14ac:dyDescent="0.25">
      <c r="A145" s="51"/>
    </row>
    <row r="146" spans="1:1" x14ac:dyDescent="0.25">
      <c r="A146" s="51"/>
    </row>
    <row r="147" spans="1:1" x14ac:dyDescent="0.25">
      <c r="A147" s="51"/>
    </row>
    <row r="148" spans="1:1" x14ac:dyDescent="0.25">
      <c r="A148" s="51"/>
    </row>
    <row r="149" spans="1:1" x14ac:dyDescent="0.25">
      <c r="A149" s="51"/>
    </row>
    <row r="150" spans="1:1" x14ac:dyDescent="0.25">
      <c r="A150" s="51"/>
    </row>
    <row r="151" spans="1:1" x14ac:dyDescent="0.25">
      <c r="A151" s="51"/>
    </row>
    <row r="152" spans="1:1" x14ac:dyDescent="0.25">
      <c r="A152" s="51"/>
    </row>
    <row r="153" spans="1:1" x14ac:dyDescent="0.25">
      <c r="A153" s="51"/>
    </row>
    <row r="154" spans="1:1" x14ac:dyDescent="0.25">
      <c r="A154" s="51"/>
    </row>
    <row r="155" spans="1:1" x14ac:dyDescent="0.25">
      <c r="A155" s="51"/>
    </row>
    <row r="156" spans="1:1" x14ac:dyDescent="0.25">
      <c r="A156" s="51"/>
    </row>
    <row r="157" spans="1:1" x14ac:dyDescent="0.25">
      <c r="A157" s="51"/>
    </row>
    <row r="158" spans="1:1" x14ac:dyDescent="0.25">
      <c r="A158" s="51"/>
    </row>
    <row r="159" spans="1:1" x14ac:dyDescent="0.25">
      <c r="A159" s="51"/>
    </row>
    <row r="160" spans="1:1" x14ac:dyDescent="0.25">
      <c r="A160" s="51"/>
    </row>
    <row r="161" spans="1:1" x14ac:dyDescent="0.25">
      <c r="A161" s="51"/>
    </row>
    <row r="162" spans="1:1" x14ac:dyDescent="0.25">
      <c r="A162" s="51"/>
    </row>
    <row r="163" spans="1:1" x14ac:dyDescent="0.25">
      <c r="A163" s="51"/>
    </row>
    <row r="164" spans="1:1" x14ac:dyDescent="0.25">
      <c r="A164" s="51"/>
    </row>
    <row r="165" spans="1:1" x14ac:dyDescent="0.25">
      <c r="A165" s="51"/>
    </row>
    <row r="166" spans="1:1" x14ac:dyDescent="0.25">
      <c r="A166" s="51"/>
    </row>
    <row r="167" spans="1:1" x14ac:dyDescent="0.25">
      <c r="A167" s="51"/>
    </row>
    <row r="168" spans="1:1" x14ac:dyDescent="0.25">
      <c r="A168" s="51"/>
    </row>
    <row r="169" spans="1:1" x14ac:dyDescent="0.25">
      <c r="A169" s="51"/>
    </row>
    <row r="170" spans="1:1" x14ac:dyDescent="0.25">
      <c r="A170" s="51"/>
    </row>
    <row r="171" spans="1:1" x14ac:dyDescent="0.25">
      <c r="A171" s="51"/>
    </row>
    <row r="172" spans="1:1" x14ac:dyDescent="0.25">
      <c r="A172" s="51"/>
    </row>
    <row r="173" spans="1:1" x14ac:dyDescent="0.25">
      <c r="A173" s="51"/>
    </row>
    <row r="174" spans="1:1" x14ac:dyDescent="0.25">
      <c r="A174" s="51"/>
    </row>
    <row r="175" spans="1:1" x14ac:dyDescent="0.25">
      <c r="A175" s="51"/>
    </row>
    <row r="176" spans="1:1" x14ac:dyDescent="0.25">
      <c r="A176" s="51"/>
    </row>
    <row r="177" spans="1:1" x14ac:dyDescent="0.25">
      <c r="A177" s="51"/>
    </row>
    <row r="178" spans="1:1" x14ac:dyDescent="0.25">
      <c r="A178" s="51"/>
    </row>
    <row r="179" spans="1:1" x14ac:dyDescent="0.25">
      <c r="A179" s="51"/>
    </row>
    <row r="180" spans="1:1" x14ac:dyDescent="0.25">
      <c r="A180" s="51"/>
    </row>
    <row r="181" spans="1:1" x14ac:dyDescent="0.25">
      <c r="A181" s="51"/>
    </row>
    <row r="182" spans="1:1" x14ac:dyDescent="0.25">
      <c r="A182" s="51"/>
    </row>
    <row r="183" spans="1:1" x14ac:dyDescent="0.25">
      <c r="A183" s="51"/>
    </row>
    <row r="184" spans="1:1" x14ac:dyDescent="0.25">
      <c r="A184" s="51"/>
    </row>
    <row r="185" spans="1:1" x14ac:dyDescent="0.25">
      <c r="A185" s="51"/>
    </row>
    <row r="186" spans="1:1" x14ac:dyDescent="0.25">
      <c r="A186" s="51"/>
    </row>
    <row r="187" spans="1:1" x14ac:dyDescent="0.25">
      <c r="A187" s="51"/>
    </row>
    <row r="188" spans="1:1" x14ac:dyDescent="0.25">
      <c r="A188" s="51"/>
    </row>
    <row r="189" spans="1:1" x14ac:dyDescent="0.25">
      <c r="A189" s="51"/>
    </row>
    <row r="190" spans="1:1" x14ac:dyDescent="0.25">
      <c r="A190" s="51"/>
    </row>
    <row r="191" spans="1:1" x14ac:dyDescent="0.25">
      <c r="A191" s="51"/>
    </row>
    <row r="192" spans="1:1" x14ac:dyDescent="0.25">
      <c r="A192" s="51"/>
    </row>
    <row r="193" spans="1:1" x14ac:dyDescent="0.25">
      <c r="A193" s="51"/>
    </row>
    <row r="194" spans="1:1" x14ac:dyDescent="0.25">
      <c r="A194" s="51"/>
    </row>
    <row r="195" spans="1:1" x14ac:dyDescent="0.25">
      <c r="A195" s="51"/>
    </row>
    <row r="196" spans="1:1" x14ac:dyDescent="0.25">
      <c r="A196" s="51"/>
    </row>
    <row r="197" spans="1:1" x14ac:dyDescent="0.25">
      <c r="A197" s="51"/>
    </row>
    <row r="198" spans="1:1" x14ac:dyDescent="0.25">
      <c r="A198" s="51"/>
    </row>
    <row r="199" spans="1:1" x14ac:dyDescent="0.25">
      <c r="A199" s="51"/>
    </row>
    <row r="200" spans="1:1" x14ac:dyDescent="0.25">
      <c r="A200" s="51"/>
    </row>
    <row r="201" spans="1:1" x14ac:dyDescent="0.25">
      <c r="A201" s="51"/>
    </row>
    <row r="202" spans="1:1" x14ac:dyDescent="0.25">
      <c r="A202" s="51"/>
    </row>
    <row r="203" spans="1:1" x14ac:dyDescent="0.25">
      <c r="A203" s="51"/>
    </row>
    <row r="204" spans="1:1" x14ac:dyDescent="0.25">
      <c r="A204" s="51"/>
    </row>
    <row r="205" spans="1:1" x14ac:dyDescent="0.25">
      <c r="A205" s="51"/>
    </row>
    <row r="206" spans="1:1" x14ac:dyDescent="0.25">
      <c r="A206" s="51"/>
    </row>
    <row r="207" spans="1:1" x14ac:dyDescent="0.25">
      <c r="A207" s="51"/>
    </row>
    <row r="208" spans="1:1" x14ac:dyDescent="0.25">
      <c r="A208" s="51"/>
    </row>
    <row r="209" spans="1:1" x14ac:dyDescent="0.25">
      <c r="A209" s="51"/>
    </row>
    <row r="210" spans="1:1" x14ac:dyDescent="0.25">
      <c r="A210" s="51"/>
    </row>
    <row r="211" spans="1:1" x14ac:dyDescent="0.25">
      <c r="A211" s="51"/>
    </row>
    <row r="212" spans="1:1" x14ac:dyDescent="0.25">
      <c r="A212" s="51"/>
    </row>
    <row r="213" spans="1:1" x14ac:dyDescent="0.25">
      <c r="A213" s="51"/>
    </row>
    <row r="214" spans="1:1" x14ac:dyDescent="0.25">
      <c r="A214" s="51"/>
    </row>
    <row r="215" spans="1:1" x14ac:dyDescent="0.25">
      <c r="A215" s="51"/>
    </row>
    <row r="216" spans="1:1" x14ac:dyDescent="0.25">
      <c r="A216" s="51"/>
    </row>
    <row r="217" spans="1:1" x14ac:dyDescent="0.25">
      <c r="A217" s="51"/>
    </row>
    <row r="218" spans="1:1" x14ac:dyDescent="0.25">
      <c r="A218" s="51"/>
    </row>
    <row r="219" spans="1:1" x14ac:dyDescent="0.25">
      <c r="A219" s="51"/>
    </row>
    <row r="220" spans="1:1" x14ac:dyDescent="0.25">
      <c r="A220" s="51"/>
    </row>
    <row r="221" spans="1:1" x14ac:dyDescent="0.25">
      <c r="A221" s="51"/>
    </row>
    <row r="222" spans="1:1" x14ac:dyDescent="0.25">
      <c r="A222" s="51"/>
    </row>
    <row r="223" spans="1:1" x14ac:dyDescent="0.25">
      <c r="A223" s="51"/>
    </row>
    <row r="224" spans="1:1" x14ac:dyDescent="0.25">
      <c r="A224" s="51"/>
    </row>
    <row r="225" spans="1:1" x14ac:dyDescent="0.25">
      <c r="A225" s="51"/>
    </row>
    <row r="226" spans="1:1" x14ac:dyDescent="0.25">
      <c r="A226" s="51"/>
    </row>
    <row r="227" spans="1:1" x14ac:dyDescent="0.25">
      <c r="A227" s="51"/>
    </row>
    <row r="228" spans="1:1" x14ac:dyDescent="0.25">
      <c r="A228" s="51"/>
    </row>
    <row r="229" spans="1:1" x14ac:dyDescent="0.25">
      <c r="A229" s="51"/>
    </row>
    <row r="230" spans="1:1" x14ac:dyDescent="0.25">
      <c r="A230" s="51"/>
    </row>
    <row r="231" spans="1:1" x14ac:dyDescent="0.25">
      <c r="A231" s="51"/>
    </row>
    <row r="232" spans="1:1" x14ac:dyDescent="0.25">
      <c r="A232" s="51"/>
    </row>
    <row r="233" spans="1:1" x14ac:dyDescent="0.25">
      <c r="A233" s="51"/>
    </row>
    <row r="234" spans="1:1" x14ac:dyDescent="0.25">
      <c r="A234" s="51"/>
    </row>
    <row r="235" spans="1:1" x14ac:dyDescent="0.25">
      <c r="A235" s="51"/>
    </row>
    <row r="236" spans="1:1" x14ac:dyDescent="0.25">
      <c r="A236" s="51"/>
    </row>
    <row r="237" spans="1:1" x14ac:dyDescent="0.25">
      <c r="A237" s="51"/>
    </row>
    <row r="238" spans="1:1" x14ac:dyDescent="0.25">
      <c r="A238" s="51"/>
    </row>
    <row r="239" spans="1:1" x14ac:dyDescent="0.25">
      <c r="A239" s="51"/>
    </row>
    <row r="240" spans="1:1" x14ac:dyDescent="0.25">
      <c r="A240" s="51"/>
    </row>
    <row r="241" spans="1:1" x14ac:dyDescent="0.25">
      <c r="A241" s="51"/>
    </row>
    <row r="242" spans="1:1" x14ac:dyDescent="0.25">
      <c r="A242" s="51"/>
    </row>
    <row r="243" spans="1:1" x14ac:dyDescent="0.25">
      <c r="A243" s="51"/>
    </row>
    <row r="244" spans="1:1" x14ac:dyDescent="0.25">
      <c r="A244" s="51"/>
    </row>
    <row r="245" spans="1:1" x14ac:dyDescent="0.25">
      <c r="A245" s="51"/>
    </row>
    <row r="246" spans="1:1" x14ac:dyDescent="0.25">
      <c r="A246" s="51"/>
    </row>
    <row r="247" spans="1:1" x14ac:dyDescent="0.25">
      <c r="A247" s="51"/>
    </row>
    <row r="248" spans="1:1" x14ac:dyDescent="0.25">
      <c r="A248" s="51"/>
    </row>
    <row r="249" spans="1:1" x14ac:dyDescent="0.25">
      <c r="A249" s="51"/>
    </row>
    <row r="250" spans="1:1" x14ac:dyDescent="0.25">
      <c r="A250" s="51"/>
    </row>
    <row r="251" spans="1:1" x14ac:dyDescent="0.25">
      <c r="A251" s="51"/>
    </row>
    <row r="252" spans="1:1" x14ac:dyDescent="0.25">
      <c r="A252" s="51"/>
    </row>
    <row r="253" spans="1:1" x14ac:dyDescent="0.25">
      <c r="A253" s="51"/>
    </row>
    <row r="254" spans="1:1" x14ac:dyDescent="0.25">
      <c r="A254" s="51"/>
    </row>
    <row r="255" spans="1:1" x14ac:dyDescent="0.25">
      <c r="A255" s="51"/>
    </row>
    <row r="256" spans="1:1" x14ac:dyDescent="0.25">
      <c r="A256" s="51"/>
    </row>
    <row r="257" spans="1:1" x14ac:dyDescent="0.25">
      <c r="A257" s="51"/>
    </row>
    <row r="258" spans="1:1" x14ac:dyDescent="0.25">
      <c r="A258" s="51"/>
    </row>
    <row r="259" spans="1:1" x14ac:dyDescent="0.25">
      <c r="A259" s="51"/>
    </row>
    <row r="260" spans="1:1" x14ac:dyDescent="0.25">
      <c r="A260" s="51"/>
    </row>
    <row r="261" spans="1:1" x14ac:dyDescent="0.25">
      <c r="A261" s="51"/>
    </row>
    <row r="262" spans="1:1" x14ac:dyDescent="0.25">
      <c r="A262" s="51"/>
    </row>
    <row r="263" spans="1:1" x14ac:dyDescent="0.25">
      <c r="A263" s="51"/>
    </row>
    <row r="264" spans="1:1" x14ac:dyDescent="0.25">
      <c r="A264" s="51"/>
    </row>
    <row r="265" spans="1:1" x14ac:dyDescent="0.25">
      <c r="A265" s="51"/>
    </row>
    <row r="266" spans="1:1" x14ac:dyDescent="0.25">
      <c r="A266" s="51"/>
    </row>
    <row r="267" spans="1:1" x14ac:dyDescent="0.25">
      <c r="A267" s="51"/>
    </row>
    <row r="268" spans="1:1" x14ac:dyDescent="0.25">
      <c r="A268" s="51"/>
    </row>
    <row r="269" spans="1:1" x14ac:dyDescent="0.25">
      <c r="A269" s="51"/>
    </row>
    <row r="270" spans="1:1" x14ac:dyDescent="0.25">
      <c r="A270" s="51"/>
    </row>
    <row r="271" spans="1:1" x14ac:dyDescent="0.25">
      <c r="A271" s="51"/>
    </row>
    <row r="272" spans="1:1" x14ac:dyDescent="0.25">
      <c r="A272" s="51"/>
    </row>
    <row r="273" spans="1:1" x14ac:dyDescent="0.25">
      <c r="A273" s="51"/>
    </row>
    <row r="274" spans="1:1" x14ac:dyDescent="0.25">
      <c r="A274" s="51"/>
    </row>
    <row r="275" spans="1:1" x14ac:dyDescent="0.25">
      <c r="A275" s="51"/>
    </row>
    <row r="276" spans="1:1" x14ac:dyDescent="0.25">
      <c r="A276" s="51"/>
    </row>
    <row r="277" spans="1:1" x14ac:dyDescent="0.25">
      <c r="A277" s="51"/>
    </row>
    <row r="278" spans="1:1" x14ac:dyDescent="0.25">
      <c r="A278" s="51"/>
    </row>
    <row r="279" spans="1:1" x14ac:dyDescent="0.25">
      <c r="A279" s="51"/>
    </row>
    <row r="280" spans="1:1" x14ac:dyDescent="0.25">
      <c r="A280" s="51"/>
    </row>
    <row r="281" spans="1:1" x14ac:dyDescent="0.25">
      <c r="A281" s="51"/>
    </row>
    <row r="282" spans="1:1" x14ac:dyDescent="0.25">
      <c r="A282" s="51"/>
    </row>
    <row r="283" spans="1:1" x14ac:dyDescent="0.25">
      <c r="A283" s="51"/>
    </row>
    <row r="284" spans="1:1" x14ac:dyDescent="0.25">
      <c r="A284" s="51"/>
    </row>
    <row r="285" spans="1:1" x14ac:dyDescent="0.25">
      <c r="A285" s="51"/>
    </row>
    <row r="286" spans="1:1" x14ac:dyDescent="0.25">
      <c r="A286" s="51"/>
    </row>
    <row r="287" spans="1:1" x14ac:dyDescent="0.25">
      <c r="A287" s="51"/>
    </row>
    <row r="288" spans="1:1" x14ac:dyDescent="0.25">
      <c r="A288" s="51"/>
    </row>
    <row r="289" spans="1:1" x14ac:dyDescent="0.25">
      <c r="A289" s="51"/>
    </row>
    <row r="290" spans="1:1" x14ac:dyDescent="0.25">
      <c r="A290" s="51"/>
    </row>
    <row r="291" spans="1:1" x14ac:dyDescent="0.25">
      <c r="A291" s="51"/>
    </row>
    <row r="292" spans="1:1" x14ac:dyDescent="0.25">
      <c r="A292" s="51"/>
    </row>
    <row r="293" spans="1:1" x14ac:dyDescent="0.25">
      <c r="A293" s="51"/>
    </row>
    <row r="294" spans="1:1" x14ac:dyDescent="0.25">
      <c r="A294" s="51"/>
    </row>
    <row r="295" spans="1:1" x14ac:dyDescent="0.25">
      <c r="A295" s="51"/>
    </row>
    <row r="296" spans="1:1" x14ac:dyDescent="0.25">
      <c r="A296" s="51"/>
    </row>
    <row r="297" spans="1:1" x14ac:dyDescent="0.25">
      <c r="A297" s="51"/>
    </row>
    <row r="298" spans="1:1" x14ac:dyDescent="0.25">
      <c r="A298" s="51"/>
    </row>
    <row r="299" spans="1:1" x14ac:dyDescent="0.25">
      <c r="A299" s="51"/>
    </row>
    <row r="300" spans="1:1" x14ac:dyDescent="0.25">
      <c r="A300" s="51"/>
    </row>
    <row r="301" spans="1:1" x14ac:dyDescent="0.25">
      <c r="A301" s="51"/>
    </row>
    <row r="302" spans="1:1" x14ac:dyDescent="0.25">
      <c r="A302" s="51"/>
    </row>
    <row r="303" spans="1:1" x14ac:dyDescent="0.25">
      <c r="A303" s="51"/>
    </row>
    <row r="304" spans="1:1" x14ac:dyDescent="0.25">
      <c r="A304" s="51"/>
    </row>
    <row r="305" spans="1:1" x14ac:dyDescent="0.25">
      <c r="A305" s="51"/>
    </row>
    <row r="306" spans="1:1" x14ac:dyDescent="0.25">
      <c r="A306" s="51"/>
    </row>
    <row r="307" spans="1:1" x14ac:dyDescent="0.25">
      <c r="A307" s="51"/>
    </row>
    <row r="308" spans="1:1" x14ac:dyDescent="0.25">
      <c r="A308" s="51"/>
    </row>
    <row r="309" spans="1:1" x14ac:dyDescent="0.25">
      <c r="A309" s="51"/>
    </row>
    <row r="310" spans="1:1" x14ac:dyDescent="0.25">
      <c r="A310" s="51"/>
    </row>
    <row r="311" spans="1:1" x14ac:dyDescent="0.25">
      <c r="A311" s="51"/>
    </row>
    <row r="312" spans="1:1" x14ac:dyDescent="0.25">
      <c r="A312" s="51"/>
    </row>
    <row r="313" spans="1:1" x14ac:dyDescent="0.25">
      <c r="A313" s="51"/>
    </row>
    <row r="314" spans="1:1" x14ac:dyDescent="0.25">
      <c r="A314" s="51"/>
    </row>
    <row r="315" spans="1:1" x14ac:dyDescent="0.25">
      <c r="A315" s="51"/>
    </row>
    <row r="316" spans="1:1" x14ac:dyDescent="0.25">
      <c r="A316" s="51"/>
    </row>
    <row r="317" spans="1:1" x14ac:dyDescent="0.25">
      <c r="A317" s="51"/>
    </row>
    <row r="318" spans="1:1" x14ac:dyDescent="0.25">
      <c r="A318" s="51"/>
    </row>
    <row r="319" spans="1:1" x14ac:dyDescent="0.25">
      <c r="A319" s="51"/>
    </row>
    <row r="320" spans="1:1" x14ac:dyDescent="0.25">
      <c r="A320" s="51"/>
    </row>
    <row r="321" spans="1:1" x14ac:dyDescent="0.25">
      <c r="A321" s="51"/>
    </row>
    <row r="322" spans="1:1" x14ac:dyDescent="0.25">
      <c r="A322" s="51"/>
    </row>
    <row r="323" spans="1:1" x14ac:dyDescent="0.25">
      <c r="A323" s="51"/>
    </row>
    <row r="324" spans="1:1" x14ac:dyDescent="0.25">
      <c r="A324" s="51"/>
    </row>
    <row r="325" spans="1:1" x14ac:dyDescent="0.25">
      <c r="A325" s="51"/>
    </row>
    <row r="326" spans="1:1" x14ac:dyDescent="0.25">
      <c r="A326" s="51"/>
    </row>
    <row r="327" spans="1:1" x14ac:dyDescent="0.25">
      <c r="A327" s="51"/>
    </row>
    <row r="328" spans="1:1" x14ac:dyDescent="0.25">
      <c r="A328" s="51"/>
    </row>
    <row r="329" spans="1:1" x14ac:dyDescent="0.25">
      <c r="A329" s="51"/>
    </row>
    <row r="330" spans="1:1" x14ac:dyDescent="0.25">
      <c r="A330" s="51"/>
    </row>
    <row r="331" spans="1:1" x14ac:dyDescent="0.25">
      <c r="A331" s="51"/>
    </row>
    <row r="332" spans="1:1" x14ac:dyDescent="0.25">
      <c r="A332" s="51"/>
    </row>
    <row r="333" spans="1:1" x14ac:dyDescent="0.25">
      <c r="A333" s="51"/>
    </row>
    <row r="334" spans="1:1" x14ac:dyDescent="0.25">
      <c r="A334" s="51"/>
    </row>
    <row r="335" spans="1:1" x14ac:dyDescent="0.25">
      <c r="A335" s="51"/>
    </row>
    <row r="336" spans="1:1" x14ac:dyDescent="0.25">
      <c r="A336" s="51"/>
    </row>
    <row r="337" spans="1:1" x14ac:dyDescent="0.25">
      <c r="A337" s="51"/>
    </row>
    <row r="338" spans="1:1" x14ac:dyDescent="0.25">
      <c r="A338" s="51"/>
    </row>
    <row r="339" spans="1:1" x14ac:dyDescent="0.25">
      <c r="A339" s="51"/>
    </row>
    <row r="340" spans="1:1" x14ac:dyDescent="0.25">
      <c r="A340" s="51"/>
    </row>
    <row r="341" spans="1:1" x14ac:dyDescent="0.25">
      <c r="A341" s="51"/>
    </row>
    <row r="342" spans="1:1" x14ac:dyDescent="0.25">
      <c r="A342" s="51"/>
    </row>
    <row r="343" spans="1:1" x14ac:dyDescent="0.25">
      <c r="A343" s="51"/>
    </row>
    <row r="344" spans="1:1" x14ac:dyDescent="0.25">
      <c r="A344" s="51"/>
    </row>
    <row r="345" spans="1:1" x14ac:dyDescent="0.25">
      <c r="A345" s="51"/>
    </row>
    <row r="346" spans="1:1" x14ac:dyDescent="0.25">
      <c r="A346" s="51"/>
    </row>
    <row r="347" spans="1:1" x14ac:dyDescent="0.25">
      <c r="A347" s="51"/>
    </row>
    <row r="348" spans="1:1" x14ac:dyDescent="0.25">
      <c r="A348" s="51"/>
    </row>
    <row r="349" spans="1:1" x14ac:dyDescent="0.25">
      <c r="A349" s="51"/>
    </row>
    <row r="350" spans="1:1" x14ac:dyDescent="0.25">
      <c r="A350" s="51"/>
    </row>
    <row r="351" spans="1:1" x14ac:dyDescent="0.25">
      <c r="A351" s="51"/>
    </row>
    <row r="352" spans="1:1" x14ac:dyDescent="0.25">
      <c r="A352" s="51"/>
    </row>
    <row r="353" spans="1:1" x14ac:dyDescent="0.25">
      <c r="A353" s="51"/>
    </row>
    <row r="354" spans="1:1" x14ac:dyDescent="0.25">
      <c r="A354" s="51"/>
    </row>
    <row r="355" spans="1:1" x14ac:dyDescent="0.25">
      <c r="A355" s="51"/>
    </row>
    <row r="356" spans="1:1" x14ac:dyDescent="0.25">
      <c r="A356" s="51"/>
    </row>
    <row r="357" spans="1:1" x14ac:dyDescent="0.25">
      <c r="A357" s="51"/>
    </row>
    <row r="358" spans="1:1" x14ac:dyDescent="0.25">
      <c r="A358" s="51"/>
    </row>
    <row r="359" spans="1:1" x14ac:dyDescent="0.25">
      <c r="A359" s="51"/>
    </row>
    <row r="360" spans="1:1" x14ac:dyDescent="0.25">
      <c r="A360" s="51"/>
    </row>
    <row r="361" spans="1:1" x14ac:dyDescent="0.25">
      <c r="A361" s="51"/>
    </row>
    <row r="362" spans="1:1" x14ac:dyDescent="0.25">
      <c r="A362" s="51"/>
    </row>
    <row r="363" spans="1:1" x14ac:dyDescent="0.25">
      <c r="A363" s="51"/>
    </row>
    <row r="364" spans="1:1" x14ac:dyDescent="0.25">
      <c r="A364" s="51"/>
    </row>
    <row r="365" spans="1:1" x14ac:dyDescent="0.25">
      <c r="A365" s="51"/>
    </row>
    <row r="366" spans="1:1" x14ac:dyDescent="0.25">
      <c r="A366" s="51"/>
    </row>
    <row r="367" spans="1:1" x14ac:dyDescent="0.25">
      <c r="A367" s="51"/>
    </row>
    <row r="368" spans="1:1" x14ac:dyDescent="0.25">
      <c r="A368" s="51"/>
    </row>
    <row r="369" spans="1:1" x14ac:dyDescent="0.25">
      <c r="A369" s="51"/>
    </row>
    <row r="370" spans="1:1" x14ac:dyDescent="0.25">
      <c r="A370" s="51"/>
    </row>
    <row r="371" spans="1:1" x14ac:dyDescent="0.25">
      <c r="A371" s="51"/>
    </row>
    <row r="372" spans="1:1" x14ac:dyDescent="0.25">
      <c r="A372" s="51"/>
    </row>
    <row r="373" spans="1:1" x14ac:dyDescent="0.25">
      <c r="A373" s="51"/>
    </row>
    <row r="374" spans="1:1" x14ac:dyDescent="0.25">
      <c r="A374" s="51"/>
    </row>
    <row r="375" spans="1:1" x14ac:dyDescent="0.25">
      <c r="A375" s="51"/>
    </row>
    <row r="376" spans="1:1" x14ac:dyDescent="0.25">
      <c r="A376" s="51"/>
    </row>
    <row r="377" spans="1:1" x14ac:dyDescent="0.25">
      <c r="A377" s="51"/>
    </row>
    <row r="378" spans="1:1" x14ac:dyDescent="0.25">
      <c r="A378" s="51"/>
    </row>
    <row r="379" spans="1:1" x14ac:dyDescent="0.25">
      <c r="A379" s="51"/>
    </row>
    <row r="380" spans="1:1" x14ac:dyDescent="0.25">
      <c r="A380" s="51"/>
    </row>
    <row r="381" spans="1:1" x14ac:dyDescent="0.25">
      <c r="A381" s="51"/>
    </row>
    <row r="382" spans="1:1" x14ac:dyDescent="0.25">
      <c r="A382" s="51"/>
    </row>
    <row r="383" spans="1:1" x14ac:dyDescent="0.25">
      <c r="A383" s="51"/>
    </row>
    <row r="384" spans="1:1" x14ac:dyDescent="0.25">
      <c r="A384" s="51"/>
    </row>
    <row r="385" spans="1:1" x14ac:dyDescent="0.25">
      <c r="A385" s="51"/>
    </row>
    <row r="386" spans="1:1" x14ac:dyDescent="0.25">
      <c r="A386" s="51"/>
    </row>
    <row r="387" spans="1:1" x14ac:dyDescent="0.25">
      <c r="A387" s="51"/>
    </row>
    <row r="388" spans="1:1" x14ac:dyDescent="0.25">
      <c r="A388" s="51"/>
    </row>
    <row r="389" spans="1:1" x14ac:dyDescent="0.25">
      <c r="A389" s="51"/>
    </row>
    <row r="390" spans="1:1" x14ac:dyDescent="0.25">
      <c r="A390" s="51"/>
    </row>
    <row r="391" spans="1:1" x14ac:dyDescent="0.25">
      <c r="A391" s="51"/>
    </row>
    <row r="392" spans="1:1" x14ac:dyDescent="0.25">
      <c r="A392" s="51"/>
    </row>
    <row r="393" spans="1:1" x14ac:dyDescent="0.25">
      <c r="A393" s="51"/>
    </row>
    <row r="394" spans="1:1" x14ac:dyDescent="0.25">
      <c r="A394" s="51"/>
    </row>
    <row r="395" spans="1:1" x14ac:dyDescent="0.25">
      <c r="A395" s="51"/>
    </row>
    <row r="396" spans="1:1" x14ac:dyDescent="0.25">
      <c r="A396" s="51"/>
    </row>
    <row r="397" spans="1:1" x14ac:dyDescent="0.25">
      <c r="A397" s="51"/>
    </row>
    <row r="398" spans="1:1" x14ac:dyDescent="0.25">
      <c r="A398" s="51"/>
    </row>
    <row r="399" spans="1:1" x14ac:dyDescent="0.25">
      <c r="A399" s="51"/>
    </row>
    <row r="400" spans="1:1" x14ac:dyDescent="0.25">
      <c r="A400" s="51"/>
    </row>
    <row r="401" spans="1:1" x14ac:dyDescent="0.25">
      <c r="A401" s="51"/>
    </row>
    <row r="402" spans="1:1" x14ac:dyDescent="0.25">
      <c r="A402" s="51"/>
    </row>
    <row r="403" spans="1:1" x14ac:dyDescent="0.25">
      <c r="A403" s="51"/>
    </row>
    <row r="404" spans="1:1" x14ac:dyDescent="0.25">
      <c r="A404" s="51"/>
    </row>
    <row r="405" spans="1:1" x14ac:dyDescent="0.25">
      <c r="A405" s="51"/>
    </row>
    <row r="406" spans="1:1" x14ac:dyDescent="0.25">
      <c r="A406" s="51"/>
    </row>
    <row r="407" spans="1:1" x14ac:dyDescent="0.25">
      <c r="A407" s="51"/>
    </row>
    <row r="408" spans="1:1" x14ac:dyDescent="0.25">
      <c r="A408" s="51"/>
    </row>
    <row r="409" spans="1:1" x14ac:dyDescent="0.25">
      <c r="A409" s="51"/>
    </row>
    <row r="410" spans="1:1" x14ac:dyDescent="0.25">
      <c r="A410" s="51"/>
    </row>
    <row r="411" spans="1:1" x14ac:dyDescent="0.25">
      <c r="A411" s="51"/>
    </row>
    <row r="412" spans="1:1" x14ac:dyDescent="0.25">
      <c r="A412" s="51"/>
    </row>
    <row r="413" spans="1:1" x14ac:dyDescent="0.25">
      <c r="A413" s="51"/>
    </row>
    <row r="414" spans="1:1" x14ac:dyDescent="0.25">
      <c r="A414" s="51"/>
    </row>
    <row r="415" spans="1:1" x14ac:dyDescent="0.25">
      <c r="A415" s="51"/>
    </row>
    <row r="416" spans="1:1" x14ac:dyDescent="0.25">
      <c r="A416" s="51"/>
    </row>
    <row r="417" spans="1:1" x14ac:dyDescent="0.25">
      <c r="A417" s="51"/>
    </row>
    <row r="418" spans="1:1" x14ac:dyDescent="0.25">
      <c r="A418" s="51"/>
    </row>
    <row r="419" spans="1:1" x14ac:dyDescent="0.25">
      <c r="A419" s="51"/>
    </row>
    <row r="420" spans="1:1" x14ac:dyDescent="0.25">
      <c r="A420" s="51"/>
    </row>
    <row r="421" spans="1:1" x14ac:dyDescent="0.25">
      <c r="A421" s="51"/>
    </row>
    <row r="422" spans="1:1" x14ac:dyDescent="0.25">
      <c r="A422" s="51"/>
    </row>
    <row r="423" spans="1:1" x14ac:dyDescent="0.25">
      <c r="A423" s="51"/>
    </row>
    <row r="424" spans="1:1" x14ac:dyDescent="0.25">
      <c r="A424" s="51"/>
    </row>
    <row r="425" spans="1:1" x14ac:dyDescent="0.25">
      <c r="A425" s="51"/>
    </row>
    <row r="426" spans="1:1" x14ac:dyDescent="0.25">
      <c r="A426" s="51"/>
    </row>
    <row r="427" spans="1:1" x14ac:dyDescent="0.25">
      <c r="A427" s="51"/>
    </row>
    <row r="428" spans="1:1" x14ac:dyDescent="0.25">
      <c r="A428" s="51"/>
    </row>
    <row r="429" spans="1:1" x14ac:dyDescent="0.25">
      <c r="A429" s="51"/>
    </row>
    <row r="430" spans="1:1" x14ac:dyDescent="0.25">
      <c r="A430" s="51"/>
    </row>
    <row r="431" spans="1:1" x14ac:dyDescent="0.25">
      <c r="A431" s="51"/>
    </row>
    <row r="432" spans="1:1" x14ac:dyDescent="0.25">
      <c r="A432" s="51"/>
    </row>
    <row r="433" spans="1:1" x14ac:dyDescent="0.25">
      <c r="A433" s="51"/>
    </row>
    <row r="434" spans="1:1" x14ac:dyDescent="0.25">
      <c r="A434" s="51"/>
    </row>
    <row r="435" spans="1:1" x14ac:dyDescent="0.25">
      <c r="A435" s="51"/>
    </row>
    <row r="436" spans="1:1" x14ac:dyDescent="0.25">
      <c r="A436" s="51"/>
    </row>
    <row r="437" spans="1:1" x14ac:dyDescent="0.25">
      <c r="A437" s="51"/>
    </row>
    <row r="438" spans="1:1" x14ac:dyDescent="0.25">
      <c r="A438" s="51"/>
    </row>
    <row r="439" spans="1:1" x14ac:dyDescent="0.25">
      <c r="A439" s="51"/>
    </row>
    <row r="440" spans="1:1" x14ac:dyDescent="0.25">
      <c r="A440" s="51"/>
    </row>
    <row r="441" spans="1:1" x14ac:dyDescent="0.25">
      <c r="A441" s="51"/>
    </row>
    <row r="442" spans="1:1" x14ac:dyDescent="0.25">
      <c r="A442" s="51"/>
    </row>
    <row r="443" spans="1:1" x14ac:dyDescent="0.25">
      <c r="A443" s="51"/>
    </row>
    <row r="444" spans="1:1" x14ac:dyDescent="0.25">
      <c r="A444" s="51"/>
    </row>
    <row r="445" spans="1:1" x14ac:dyDescent="0.25">
      <c r="A445" s="51"/>
    </row>
    <row r="446" spans="1:1" x14ac:dyDescent="0.25">
      <c r="A446" s="51"/>
    </row>
    <row r="447" spans="1:1" x14ac:dyDescent="0.25">
      <c r="A447" s="51"/>
    </row>
    <row r="448" spans="1:1" x14ac:dyDescent="0.25">
      <c r="A448" s="51"/>
    </row>
    <row r="449" spans="1:1" x14ac:dyDescent="0.25">
      <c r="A449" s="51"/>
    </row>
    <row r="450" spans="1:1" x14ac:dyDescent="0.25">
      <c r="A450" s="51"/>
    </row>
    <row r="451" spans="1:1" x14ac:dyDescent="0.25">
      <c r="A451" s="51"/>
    </row>
    <row r="452" spans="1:1" x14ac:dyDescent="0.25">
      <c r="A452" s="51"/>
    </row>
    <row r="453" spans="1:1" x14ac:dyDescent="0.25">
      <c r="A453" s="51"/>
    </row>
    <row r="454" spans="1:1" x14ac:dyDescent="0.25">
      <c r="A454" s="51"/>
    </row>
    <row r="455" spans="1:1" x14ac:dyDescent="0.25">
      <c r="A455" s="51"/>
    </row>
    <row r="456" spans="1:1" x14ac:dyDescent="0.25">
      <c r="A456" s="51"/>
    </row>
    <row r="457" spans="1:1" x14ac:dyDescent="0.25">
      <c r="A457" s="51"/>
    </row>
    <row r="458" spans="1:1" x14ac:dyDescent="0.25">
      <c r="A458" s="51"/>
    </row>
    <row r="459" spans="1:1" x14ac:dyDescent="0.25">
      <c r="A459" s="51"/>
    </row>
    <row r="460" spans="1:1" x14ac:dyDescent="0.25">
      <c r="A460" s="51"/>
    </row>
    <row r="461" spans="1:1" x14ac:dyDescent="0.25">
      <c r="A461" s="51"/>
    </row>
    <row r="462" spans="1:1" x14ac:dyDescent="0.25">
      <c r="A462" s="51"/>
    </row>
    <row r="463" spans="1:1" x14ac:dyDescent="0.25">
      <c r="A463" s="51"/>
    </row>
    <row r="464" spans="1:1" x14ac:dyDescent="0.25">
      <c r="A464" s="51"/>
    </row>
    <row r="465" spans="1:1" x14ac:dyDescent="0.25">
      <c r="A465" s="51"/>
    </row>
    <row r="466" spans="1:1" x14ac:dyDescent="0.25">
      <c r="A466" s="51"/>
    </row>
    <row r="467" spans="1:1" x14ac:dyDescent="0.25">
      <c r="A467" s="51"/>
    </row>
    <row r="468" spans="1:1" x14ac:dyDescent="0.25">
      <c r="A468" s="51"/>
    </row>
    <row r="469" spans="1:1" x14ac:dyDescent="0.25">
      <c r="A469" s="51"/>
    </row>
    <row r="470" spans="1:1" x14ac:dyDescent="0.25">
      <c r="A470" s="51"/>
    </row>
    <row r="471" spans="1:1" x14ac:dyDescent="0.25">
      <c r="A471" s="51"/>
    </row>
    <row r="472" spans="1:1" x14ac:dyDescent="0.25">
      <c r="A472" s="51"/>
    </row>
    <row r="473" spans="1:1" x14ac:dyDescent="0.25">
      <c r="A473" s="51"/>
    </row>
    <row r="474" spans="1:1" x14ac:dyDescent="0.25">
      <c r="A474" s="51"/>
    </row>
    <row r="475" spans="1:1" x14ac:dyDescent="0.25">
      <c r="A475" s="51"/>
    </row>
    <row r="476" spans="1:1" x14ac:dyDescent="0.25">
      <c r="A476" s="51"/>
    </row>
    <row r="477" spans="1:1" x14ac:dyDescent="0.25">
      <c r="A477" s="51"/>
    </row>
    <row r="478" spans="1:1" x14ac:dyDescent="0.25">
      <c r="A478" s="51"/>
    </row>
    <row r="479" spans="1:1" x14ac:dyDescent="0.25">
      <c r="A479" s="51"/>
    </row>
    <row r="480" spans="1:1" x14ac:dyDescent="0.25">
      <c r="A480" s="51"/>
    </row>
    <row r="481" spans="1:1" x14ac:dyDescent="0.25">
      <c r="A481" s="51"/>
    </row>
    <row r="482" spans="1:1" x14ac:dyDescent="0.25">
      <c r="A482" s="51"/>
    </row>
    <row r="483" spans="1:1" x14ac:dyDescent="0.25">
      <c r="A483" s="51"/>
    </row>
    <row r="484" spans="1:1" x14ac:dyDescent="0.25">
      <c r="A484" s="51"/>
    </row>
    <row r="485" spans="1:1" x14ac:dyDescent="0.25">
      <c r="A485" s="51"/>
    </row>
    <row r="486" spans="1:1" x14ac:dyDescent="0.25">
      <c r="A486" s="51"/>
    </row>
    <row r="487" spans="1:1" x14ac:dyDescent="0.25">
      <c r="A487" s="51"/>
    </row>
    <row r="488" spans="1:1" x14ac:dyDescent="0.25">
      <c r="A488" s="51"/>
    </row>
    <row r="489" spans="1:1" x14ac:dyDescent="0.25">
      <c r="A489" s="51"/>
    </row>
    <row r="490" spans="1:1" x14ac:dyDescent="0.25">
      <c r="A490" s="51"/>
    </row>
    <row r="491" spans="1:1" x14ac:dyDescent="0.25">
      <c r="A491" s="51"/>
    </row>
    <row r="492" spans="1:1" x14ac:dyDescent="0.25">
      <c r="A492" s="51"/>
    </row>
    <row r="493" spans="1:1" x14ac:dyDescent="0.25">
      <c r="A493" s="51"/>
    </row>
    <row r="494" spans="1:1" x14ac:dyDescent="0.25">
      <c r="A494" s="51"/>
    </row>
    <row r="495" spans="1:1" x14ac:dyDescent="0.25">
      <c r="A495" s="51"/>
    </row>
    <row r="496" spans="1:1" x14ac:dyDescent="0.25">
      <c r="A496" s="51"/>
    </row>
    <row r="497" spans="1:1" x14ac:dyDescent="0.25">
      <c r="A497" s="51"/>
    </row>
    <row r="498" spans="1:1" x14ac:dyDescent="0.25">
      <c r="A498" s="51"/>
    </row>
    <row r="499" spans="1:1" x14ac:dyDescent="0.25">
      <c r="A499" s="51"/>
    </row>
    <row r="500" spans="1:1" x14ac:dyDescent="0.25">
      <c r="A500" s="51"/>
    </row>
    <row r="501" spans="1:1" x14ac:dyDescent="0.25">
      <c r="A501" s="51"/>
    </row>
    <row r="502" spans="1:1" x14ac:dyDescent="0.25">
      <c r="A502" s="51"/>
    </row>
    <row r="503" spans="1:1" x14ac:dyDescent="0.25">
      <c r="A503" s="51"/>
    </row>
    <row r="504" spans="1:1" x14ac:dyDescent="0.25">
      <c r="A504" s="51"/>
    </row>
    <row r="505" spans="1:1" x14ac:dyDescent="0.25">
      <c r="A505" s="51"/>
    </row>
    <row r="506" spans="1:1" x14ac:dyDescent="0.25">
      <c r="A506" s="51"/>
    </row>
    <row r="507" spans="1:1" x14ac:dyDescent="0.25">
      <c r="A507" s="51"/>
    </row>
    <row r="508" spans="1:1" x14ac:dyDescent="0.25">
      <c r="A508" s="51"/>
    </row>
    <row r="509" spans="1:1" x14ac:dyDescent="0.25">
      <c r="A509" s="51"/>
    </row>
    <row r="510" spans="1:1" x14ac:dyDescent="0.25">
      <c r="A510" s="51"/>
    </row>
    <row r="511" spans="1:1" x14ac:dyDescent="0.25">
      <c r="A511" s="51"/>
    </row>
    <row r="512" spans="1:1" x14ac:dyDescent="0.25">
      <c r="A512" s="51"/>
    </row>
    <row r="513" spans="1:1" x14ac:dyDescent="0.25">
      <c r="A513" s="51"/>
    </row>
    <row r="514" spans="1:1" x14ac:dyDescent="0.25">
      <c r="A514" s="51"/>
    </row>
    <row r="515" spans="1:1" x14ac:dyDescent="0.25">
      <c r="A515" s="51"/>
    </row>
    <row r="516" spans="1:1" x14ac:dyDescent="0.25">
      <c r="A516" s="51"/>
    </row>
    <row r="517" spans="1:1" x14ac:dyDescent="0.25">
      <c r="A517" s="51"/>
    </row>
    <row r="518" spans="1:1" x14ac:dyDescent="0.25">
      <c r="A518" s="51"/>
    </row>
    <row r="519" spans="1:1" x14ac:dyDescent="0.25">
      <c r="A519" s="51"/>
    </row>
    <row r="520" spans="1:1" x14ac:dyDescent="0.25">
      <c r="A520" s="51"/>
    </row>
    <row r="521" spans="1:1" x14ac:dyDescent="0.25">
      <c r="A521" s="51"/>
    </row>
    <row r="522" spans="1:1" x14ac:dyDescent="0.25">
      <c r="A522" s="51"/>
    </row>
    <row r="523" spans="1:1" x14ac:dyDescent="0.25">
      <c r="A523" s="51"/>
    </row>
    <row r="524" spans="1:1" x14ac:dyDescent="0.25">
      <c r="A524" s="51"/>
    </row>
    <row r="525" spans="1:1" x14ac:dyDescent="0.25">
      <c r="A525" s="51"/>
    </row>
    <row r="526" spans="1:1" x14ac:dyDescent="0.25">
      <c r="A526" s="51"/>
    </row>
    <row r="527" spans="1:1" x14ac:dyDescent="0.25">
      <c r="A527" s="51"/>
    </row>
    <row r="528" spans="1:1" x14ac:dyDescent="0.25">
      <c r="A528" s="51"/>
    </row>
    <row r="529" spans="1:1" x14ac:dyDescent="0.25">
      <c r="A529" s="51"/>
    </row>
    <row r="530" spans="1:1" x14ac:dyDescent="0.25">
      <c r="A530" s="51"/>
    </row>
    <row r="531" spans="1:1" x14ac:dyDescent="0.25">
      <c r="A531" s="51"/>
    </row>
    <row r="532" spans="1:1" x14ac:dyDescent="0.25">
      <c r="A532" s="51"/>
    </row>
    <row r="533" spans="1:1" x14ac:dyDescent="0.25">
      <c r="A533" s="51"/>
    </row>
    <row r="534" spans="1:1" x14ac:dyDescent="0.25">
      <c r="A534" s="51"/>
    </row>
    <row r="535" spans="1:1" x14ac:dyDescent="0.25">
      <c r="A535" s="51"/>
    </row>
    <row r="536" spans="1:1" x14ac:dyDescent="0.25">
      <c r="A536" s="51"/>
    </row>
    <row r="537" spans="1:1" x14ac:dyDescent="0.25">
      <c r="A537" s="51"/>
    </row>
    <row r="538" spans="1:1" x14ac:dyDescent="0.25">
      <c r="A538" s="51"/>
    </row>
    <row r="539" spans="1:1" x14ac:dyDescent="0.25">
      <c r="A539" s="51"/>
    </row>
    <row r="540" spans="1:1" x14ac:dyDescent="0.25">
      <c r="A540" s="51"/>
    </row>
    <row r="541" spans="1:1" x14ac:dyDescent="0.25">
      <c r="A541" s="51"/>
    </row>
    <row r="542" spans="1:1" x14ac:dyDescent="0.25">
      <c r="A542" s="51"/>
    </row>
    <row r="543" spans="1:1" x14ac:dyDescent="0.25">
      <c r="A543" s="51"/>
    </row>
    <row r="544" spans="1:1" x14ac:dyDescent="0.25">
      <c r="A544" s="51"/>
    </row>
    <row r="545" spans="1:1" x14ac:dyDescent="0.25">
      <c r="A545" s="51"/>
    </row>
    <row r="546" spans="1:1" x14ac:dyDescent="0.25">
      <c r="A546" s="51"/>
    </row>
    <row r="547" spans="1:1" x14ac:dyDescent="0.25">
      <c r="A547" s="51"/>
    </row>
    <row r="548" spans="1:1" x14ac:dyDescent="0.25">
      <c r="A548" s="51"/>
    </row>
    <row r="549" spans="1:1" x14ac:dyDescent="0.25">
      <c r="A549" s="51"/>
    </row>
    <row r="550" spans="1:1" x14ac:dyDescent="0.25">
      <c r="A550" s="51"/>
    </row>
    <row r="551" spans="1:1" x14ac:dyDescent="0.25">
      <c r="A551" s="51"/>
    </row>
    <row r="552" spans="1:1" x14ac:dyDescent="0.25">
      <c r="A552" s="51"/>
    </row>
    <row r="553" spans="1:1" x14ac:dyDescent="0.25">
      <c r="A553" s="51"/>
    </row>
    <row r="554" spans="1:1" x14ac:dyDescent="0.25">
      <c r="A554" s="51"/>
    </row>
    <row r="555" spans="1:1" x14ac:dyDescent="0.25">
      <c r="A555" s="51"/>
    </row>
    <row r="556" spans="1:1" x14ac:dyDescent="0.25">
      <c r="A556" s="51"/>
    </row>
    <row r="557" spans="1:1" x14ac:dyDescent="0.25">
      <c r="A557" s="51"/>
    </row>
    <row r="558" spans="1:1" x14ac:dyDescent="0.25">
      <c r="A558" s="51"/>
    </row>
  </sheetData>
  <conditionalFormatting sqref="Y11">
    <cfRule type="expression" dxfId="180" priority="2018">
      <formula>B11&gt;Y11</formula>
    </cfRule>
    <cfRule type="expression" dxfId="179" priority="2022">
      <formula>B11&lt;Y11</formula>
    </cfRule>
  </conditionalFormatting>
  <conditionalFormatting sqref="E11 Q11:T11">
    <cfRule type="containsText" dxfId="178" priority="2019" operator="containsText" text="KO SG">
      <formula>NOT(ISERROR(SEARCH("KO SG",E11)))</formula>
    </cfRule>
    <cfRule type="containsText" dxfId="177" priority="2020" operator="containsText" text="KO S30">
      <formula>NOT(ISERROR(SEARCH("KO S30",E11)))</formula>
    </cfRule>
    <cfRule type="containsText" dxfId="176" priority="2021" operator="containsText" text="OK">
      <formula>NOT(ISERROR(SEARCH("OK",E11)))</formula>
    </cfRule>
  </conditionalFormatting>
  <conditionalFormatting sqref="E11 Q11:T11">
    <cfRule type="containsText" dxfId="175" priority="2016" operator="containsText" text="EN COURS">
      <formula>NOT(ISERROR(SEARCH("EN COURS",E11)))</formula>
    </cfRule>
    <cfRule type="containsText" dxfId="174" priority="2017" operator="containsText" text="À FAIRE">
      <formula>NOT(ISERROR(SEARCH("À FAIRE",E11)))</formula>
    </cfRule>
  </conditionalFormatting>
  <conditionalFormatting sqref="D11 Z11:YA11">
    <cfRule type="expression" dxfId="173" priority="2009">
      <formula>AND($D11="Méditerranée",D11&gt;0)</formula>
    </cfRule>
    <cfRule type="expression" dxfId="172" priority="2010">
      <formula>AND($D11="Sud Ouest",D11&gt;0)</formula>
    </cfRule>
    <cfRule type="expression" dxfId="171" priority="2011">
      <formula>AND($D11="Nord",D11&gt;0)</formula>
    </cfRule>
    <cfRule type="expression" dxfId="170" priority="2012">
      <formula>AND($D11="Est",D11&gt;0)</formula>
    </cfRule>
    <cfRule type="expression" dxfId="169" priority="2013">
      <formula>AND($D11="Rhône Alpes",D11&gt;0)</formula>
    </cfRule>
    <cfRule type="expression" dxfId="168" priority="2014">
      <formula>AND($D11="Bretagne",D11&gt;0)</formula>
    </cfRule>
    <cfRule type="expression" dxfId="167" priority="2015">
      <formula>AND($D11="Ile de France",D11&gt;0)</formula>
    </cfRule>
  </conditionalFormatting>
  <conditionalFormatting sqref="F11">
    <cfRule type="containsText" dxfId="166" priority="53" operator="containsText" text="KO SG">
      <formula>NOT(ISERROR(SEARCH("KO SG",F11)))</formula>
    </cfRule>
    <cfRule type="containsText" dxfId="165" priority="54" operator="containsText" text="KO S30">
      <formula>NOT(ISERROR(SEARCH("KO S30",F11)))</formula>
    </cfRule>
    <cfRule type="containsText" dxfId="164" priority="55" operator="containsText" text="OK">
      <formula>NOT(ISERROR(SEARCH("OK",F11)))</formula>
    </cfRule>
  </conditionalFormatting>
  <conditionalFormatting sqref="F11">
    <cfRule type="containsText" dxfId="163" priority="51" operator="containsText" text="EN COURS">
      <formula>NOT(ISERROR(SEARCH("EN COURS",F11)))</formula>
    </cfRule>
    <cfRule type="containsText" dxfId="162" priority="52" operator="containsText" text="À FAIRE">
      <formula>NOT(ISERROR(SEARCH("À FAIRE",F11)))</formula>
    </cfRule>
  </conditionalFormatting>
  <conditionalFormatting sqref="G11">
    <cfRule type="containsText" dxfId="161" priority="48" operator="containsText" text="KO SG">
      <formula>NOT(ISERROR(SEARCH("KO SG",G11)))</formula>
    </cfRule>
    <cfRule type="containsText" dxfId="160" priority="49" operator="containsText" text="KO S30">
      <formula>NOT(ISERROR(SEARCH("KO S30",G11)))</formula>
    </cfRule>
    <cfRule type="containsText" dxfId="159" priority="50" operator="containsText" text="OK">
      <formula>NOT(ISERROR(SEARCH("OK",G11)))</formula>
    </cfRule>
  </conditionalFormatting>
  <conditionalFormatting sqref="G11">
    <cfRule type="containsText" dxfId="158" priority="46" operator="containsText" text="EN COURS">
      <formula>NOT(ISERROR(SEARCH("EN COURS",G11)))</formula>
    </cfRule>
    <cfRule type="containsText" dxfId="157" priority="47" operator="containsText" text="À FAIRE">
      <formula>NOT(ISERROR(SEARCH("À FAIRE",G11)))</formula>
    </cfRule>
  </conditionalFormatting>
  <conditionalFormatting sqref="I11">
    <cfRule type="containsText" dxfId="156" priority="43" operator="containsText" text="KO SG">
      <formula>NOT(ISERROR(SEARCH("KO SG",I11)))</formula>
    </cfRule>
    <cfRule type="containsText" dxfId="155" priority="44" operator="containsText" text="KO S30">
      <formula>NOT(ISERROR(SEARCH("KO S30",I11)))</formula>
    </cfRule>
    <cfRule type="containsText" dxfId="154" priority="45" operator="containsText" text="OK">
      <formula>NOT(ISERROR(SEARCH("OK",I11)))</formula>
    </cfRule>
  </conditionalFormatting>
  <conditionalFormatting sqref="I11">
    <cfRule type="containsText" dxfId="153" priority="41" operator="containsText" text="EN COURS">
      <formula>NOT(ISERROR(SEARCH("EN COURS",I11)))</formula>
    </cfRule>
    <cfRule type="containsText" dxfId="152" priority="42" operator="containsText" text="À FAIRE">
      <formula>NOT(ISERROR(SEARCH("À FAIRE",I11)))</formula>
    </cfRule>
  </conditionalFormatting>
  <conditionalFormatting sqref="J11">
    <cfRule type="containsText" dxfId="151" priority="38" operator="containsText" text="KO SG">
      <formula>NOT(ISERROR(SEARCH("KO SG",J11)))</formula>
    </cfRule>
    <cfRule type="containsText" dxfId="150" priority="39" operator="containsText" text="KO S30">
      <formula>NOT(ISERROR(SEARCH("KO S30",J11)))</formula>
    </cfRule>
    <cfRule type="containsText" dxfId="149" priority="40" operator="containsText" text="OK">
      <formula>NOT(ISERROR(SEARCH("OK",J11)))</formula>
    </cfRule>
  </conditionalFormatting>
  <conditionalFormatting sqref="J11">
    <cfRule type="containsText" dxfId="148" priority="36" operator="containsText" text="EN COURS">
      <formula>NOT(ISERROR(SEARCH("EN COURS",J11)))</formula>
    </cfRule>
    <cfRule type="containsText" dxfId="147" priority="37" operator="containsText" text="À FAIRE">
      <formula>NOT(ISERROR(SEARCH("À FAIRE",J11)))</formula>
    </cfRule>
  </conditionalFormatting>
  <conditionalFormatting sqref="K11">
    <cfRule type="containsText" dxfId="146" priority="33" operator="containsText" text="KO SG">
      <formula>NOT(ISERROR(SEARCH("KO SG",K11)))</formula>
    </cfRule>
    <cfRule type="containsText" dxfId="145" priority="34" operator="containsText" text="KO S30">
      <formula>NOT(ISERROR(SEARCH("KO S30",K11)))</formula>
    </cfRule>
    <cfRule type="containsText" dxfId="144" priority="35" operator="containsText" text="OK">
      <formula>NOT(ISERROR(SEARCH("OK",K11)))</formula>
    </cfRule>
  </conditionalFormatting>
  <conditionalFormatting sqref="K11">
    <cfRule type="containsText" dxfId="143" priority="31" operator="containsText" text="EN COURS">
      <formula>NOT(ISERROR(SEARCH("EN COURS",K11)))</formula>
    </cfRule>
    <cfRule type="containsText" dxfId="142" priority="32" operator="containsText" text="À FAIRE">
      <formula>NOT(ISERROR(SEARCH("À FAIRE",K11)))</formula>
    </cfRule>
  </conditionalFormatting>
  <conditionalFormatting sqref="L11">
    <cfRule type="containsText" dxfId="141" priority="28" operator="containsText" text="KO SG">
      <formula>NOT(ISERROR(SEARCH("KO SG",L11)))</formula>
    </cfRule>
    <cfRule type="containsText" dxfId="140" priority="29" operator="containsText" text="KO S30">
      <formula>NOT(ISERROR(SEARCH("KO S30",L11)))</formula>
    </cfRule>
    <cfRule type="containsText" dxfId="139" priority="30" operator="containsText" text="OK">
      <formula>NOT(ISERROR(SEARCH("OK",L11)))</formula>
    </cfRule>
  </conditionalFormatting>
  <conditionalFormatting sqref="L11">
    <cfRule type="containsText" dxfId="138" priority="26" operator="containsText" text="EN COURS">
      <formula>NOT(ISERROR(SEARCH("EN COURS",L11)))</formula>
    </cfRule>
    <cfRule type="containsText" dxfId="137" priority="27" operator="containsText" text="À FAIRE">
      <formula>NOT(ISERROR(SEARCH("À FAIRE",L11)))</formula>
    </cfRule>
  </conditionalFormatting>
  <conditionalFormatting sqref="M11">
    <cfRule type="containsText" dxfId="136" priority="23" operator="containsText" text="KO SG">
      <formula>NOT(ISERROR(SEARCH("KO SG",M11)))</formula>
    </cfRule>
    <cfRule type="containsText" dxfId="135" priority="24" operator="containsText" text="KO S30">
      <formula>NOT(ISERROR(SEARCH("KO S30",M11)))</formula>
    </cfRule>
    <cfRule type="containsText" dxfId="134" priority="25" operator="containsText" text="OK">
      <formula>NOT(ISERROR(SEARCH("OK",M11)))</formula>
    </cfRule>
  </conditionalFormatting>
  <conditionalFormatting sqref="M11">
    <cfRule type="containsText" dxfId="133" priority="21" operator="containsText" text="EN COURS">
      <formula>NOT(ISERROR(SEARCH("EN COURS",M11)))</formula>
    </cfRule>
    <cfRule type="containsText" dxfId="132" priority="22" operator="containsText" text="À FAIRE">
      <formula>NOT(ISERROR(SEARCH("À FAIRE",M11)))</formula>
    </cfRule>
  </conditionalFormatting>
  <conditionalFormatting sqref="N11">
    <cfRule type="containsText" dxfId="131" priority="18" operator="containsText" text="KO SG">
      <formula>NOT(ISERROR(SEARCH("KO SG",N11)))</formula>
    </cfRule>
    <cfRule type="containsText" dxfId="130" priority="19" operator="containsText" text="KO S30">
      <formula>NOT(ISERROR(SEARCH("KO S30",N11)))</formula>
    </cfRule>
    <cfRule type="containsText" dxfId="129" priority="20" operator="containsText" text="OK">
      <formula>NOT(ISERROR(SEARCH("OK",N11)))</formula>
    </cfRule>
  </conditionalFormatting>
  <conditionalFormatting sqref="N11">
    <cfRule type="containsText" dxfId="128" priority="16" operator="containsText" text="EN COURS">
      <formula>NOT(ISERROR(SEARCH("EN COURS",N11)))</formula>
    </cfRule>
    <cfRule type="containsText" dxfId="127" priority="17" operator="containsText" text="À FAIRE">
      <formula>NOT(ISERROR(SEARCH("À FAIRE",N11)))</formula>
    </cfRule>
  </conditionalFormatting>
  <conditionalFormatting sqref="O11">
    <cfRule type="containsText" dxfId="126" priority="13" operator="containsText" text="KO SG">
      <formula>NOT(ISERROR(SEARCH("KO SG",O11)))</formula>
    </cfRule>
    <cfRule type="containsText" dxfId="125" priority="14" operator="containsText" text="KO S30">
      <formula>NOT(ISERROR(SEARCH("KO S30",O11)))</formula>
    </cfRule>
    <cfRule type="containsText" dxfId="124" priority="15" operator="containsText" text="OK">
      <formula>NOT(ISERROR(SEARCH("OK",O11)))</formula>
    </cfRule>
  </conditionalFormatting>
  <conditionalFormatting sqref="O11">
    <cfRule type="containsText" dxfId="123" priority="11" operator="containsText" text="EN COURS">
      <formula>NOT(ISERROR(SEARCH("EN COURS",O11)))</formula>
    </cfRule>
    <cfRule type="containsText" dxfId="122" priority="12" operator="containsText" text="À FAIRE">
      <formula>NOT(ISERROR(SEARCH("À FAIRE",O11)))</formula>
    </cfRule>
  </conditionalFormatting>
  <conditionalFormatting sqref="P11">
    <cfRule type="containsText" dxfId="121" priority="8" operator="containsText" text="KO SG">
      <formula>NOT(ISERROR(SEARCH("KO SG",P11)))</formula>
    </cfRule>
    <cfRule type="containsText" dxfId="120" priority="9" operator="containsText" text="KO S30">
      <formula>NOT(ISERROR(SEARCH("KO S30",P11)))</formula>
    </cfRule>
    <cfRule type="containsText" dxfId="119" priority="10" operator="containsText" text="OK">
      <formula>NOT(ISERROR(SEARCH("OK",P11)))</formula>
    </cfRule>
  </conditionalFormatting>
  <conditionalFormatting sqref="P11">
    <cfRule type="containsText" dxfId="118" priority="6" operator="containsText" text="EN COURS">
      <formula>NOT(ISERROR(SEARCH("EN COURS",P11)))</formula>
    </cfRule>
    <cfRule type="containsText" dxfId="117" priority="7" operator="containsText" text="À FAIRE">
      <formula>NOT(ISERROR(SEARCH("À FAIRE",P11)))</formula>
    </cfRule>
  </conditionalFormatting>
  <conditionalFormatting sqref="U11">
    <cfRule type="containsText" dxfId="116" priority="3" operator="containsText" text="KO SG">
      <formula>NOT(ISERROR(SEARCH("KO SG",U11)))</formula>
    </cfRule>
    <cfRule type="containsText" dxfId="115" priority="4" operator="containsText" text="KO S30">
      <formula>NOT(ISERROR(SEARCH("KO S30",U11)))</formula>
    </cfRule>
    <cfRule type="containsText" dxfId="114" priority="5" operator="containsText" text="OK">
      <formula>NOT(ISERROR(SEARCH("OK",U11)))</formula>
    </cfRule>
  </conditionalFormatting>
  <conditionalFormatting sqref="U11">
    <cfRule type="containsText" dxfId="113" priority="1" operator="containsText" text="EN COURS">
      <formula>NOT(ISERROR(SEARCH("EN COURS",U11)))</formula>
    </cfRule>
    <cfRule type="containsText" dxfId="112" priority="2" operator="containsText" text="À FAIRE">
      <formula>NOT(ISERROR(SEARCH("À FAIRE",U11)))</formula>
    </cfRule>
  </conditionalFormatting>
  <pageMargins left="0.7" right="0.7" top="0.75" bottom="0.75" header="0.3" footer="0.3"/>
  <pageSetup paperSize="9" orientation="portrait" horizontalDpi="4294967293" verticalDpi="0" r:id="rId1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111CC56C-C433-429A-97AD-B0B8476F0CA4}">
          <x14:formula1>
            <xm:f>'C:\Users\botis\ownCloud\Digit''''30\Pilotage\[SGDIGIT Intégration.xlsm]Settings'!#REF!</xm:f>
          </x14:formula1>
          <xm:sqref>Q11</xm:sqref>
        </x14:dataValidation>
        <x14:dataValidation type="list" allowBlank="1" showInputMessage="1" showErrorMessage="1" xr:uid="{8823CF49-A263-4E69-B2DA-55AB9DA743BB}">
          <x14:formula1>
            <xm:f>'C:\Users\botis\ownCloud\Digit''''30\Pilotage\[SGDIGIT Intégration.xlsm]Settings'!#REF!</xm:f>
          </x14:formula1>
          <xm:sqref>D1:E1 E12:E1048576 D10:D1048576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E816CC2-379A-471F-8604-649BFE7842F3}">
  <sheetPr codeName="Feuil2"/>
  <dimension ref="A1:BH333"/>
  <sheetViews>
    <sheetView topLeftCell="A19" zoomScale="55" zoomScaleNormal="55" workbookViewId="0">
      <selection activeCell="Q30" sqref="Q30"/>
    </sheetView>
  </sheetViews>
  <sheetFormatPr baseColWidth="10" defaultRowHeight="15" x14ac:dyDescent="0.25"/>
  <cols>
    <col min="1" max="1" width="7" customWidth="1"/>
    <col min="2" max="2" width="7.5703125" customWidth="1"/>
    <col min="3" max="3" width="15.140625" bestFit="1" customWidth="1"/>
    <col min="4" max="4" width="29.28515625" bestFit="1" customWidth="1"/>
    <col min="5" max="5" width="36.28515625" bestFit="1" customWidth="1"/>
    <col min="6" max="6" width="24" customWidth="1"/>
    <col min="7" max="7" width="25.140625" customWidth="1"/>
    <col min="20" max="20" width="11.140625" customWidth="1"/>
  </cols>
  <sheetData>
    <row r="1" spans="1:60" ht="21" x14ac:dyDescent="0.25">
      <c r="A1" s="49" t="s">
        <v>747</v>
      </c>
      <c r="B1" s="140"/>
      <c r="C1" s="140"/>
      <c r="D1" s="140"/>
      <c r="E1" s="140"/>
      <c r="F1" s="140"/>
      <c r="G1" s="140"/>
      <c r="H1" s="140"/>
      <c r="I1" s="140"/>
      <c r="J1" s="141"/>
      <c r="K1" s="140"/>
      <c r="L1" s="140"/>
      <c r="M1" s="140"/>
      <c r="N1" s="140"/>
      <c r="O1" s="140"/>
      <c r="P1" s="140"/>
      <c r="Q1" s="140"/>
      <c r="R1" s="140"/>
      <c r="S1" s="140"/>
      <c r="T1" s="140"/>
      <c r="U1" s="140"/>
      <c r="V1" s="140"/>
      <c r="W1" s="140"/>
      <c r="X1" s="140"/>
      <c r="Y1" s="140"/>
      <c r="Z1" s="140"/>
      <c r="AA1" s="140"/>
      <c r="AB1" s="140"/>
      <c r="AC1" s="140"/>
      <c r="AD1" s="140"/>
      <c r="AE1" s="140"/>
      <c r="AF1" s="140"/>
      <c r="AG1" s="140"/>
      <c r="AH1" s="140"/>
      <c r="AI1" s="140"/>
      <c r="AJ1" s="140"/>
      <c r="AK1" s="140"/>
      <c r="AL1" s="140"/>
      <c r="AM1" s="140"/>
      <c r="AN1" s="140"/>
      <c r="AO1" s="140"/>
      <c r="AP1" s="140"/>
      <c r="AQ1" s="140"/>
      <c r="AR1" s="140"/>
      <c r="AS1" s="140"/>
      <c r="AT1" s="140"/>
      <c r="AU1" s="140"/>
      <c r="AV1" s="140"/>
      <c r="AW1" s="140"/>
      <c r="AX1" s="140"/>
      <c r="AY1" s="140"/>
      <c r="AZ1" s="140"/>
      <c r="BA1" s="140"/>
      <c r="BB1" s="140"/>
      <c r="BC1" s="140"/>
      <c r="BD1" s="140"/>
      <c r="BE1" s="140"/>
      <c r="BF1" s="140"/>
      <c r="BG1" s="140"/>
      <c r="BH1" s="140"/>
    </row>
    <row r="2" spans="1:60" ht="48.75" customHeight="1" x14ac:dyDescent="0.5">
      <c r="A2" s="140"/>
      <c r="H2" s="142" t="s">
        <v>748</v>
      </c>
      <c r="I2" s="143"/>
      <c r="J2" s="144" t="s">
        <v>749</v>
      </c>
      <c r="K2" s="145"/>
      <c r="L2" s="145"/>
      <c r="M2" s="145"/>
      <c r="N2" s="145"/>
      <c r="O2" s="145"/>
      <c r="P2" s="145"/>
      <c r="Q2" s="145"/>
      <c r="R2" s="145"/>
      <c r="S2" s="145"/>
      <c r="T2" s="145"/>
      <c r="U2" s="145"/>
      <c r="V2" s="146"/>
      <c r="W2" s="147" t="s">
        <v>750</v>
      </c>
      <c r="X2" s="148"/>
      <c r="Y2" s="148"/>
      <c r="Z2" s="148"/>
      <c r="AA2" s="148"/>
      <c r="AB2" s="148"/>
      <c r="AC2" s="148"/>
      <c r="AD2" s="148"/>
      <c r="AE2" s="148"/>
      <c r="AF2" s="148"/>
      <c r="AG2" s="148"/>
      <c r="AH2" s="148"/>
      <c r="AI2" s="148"/>
      <c r="AJ2" s="148"/>
      <c r="AK2" s="148"/>
      <c r="AL2" s="148"/>
      <c r="AM2" s="148"/>
      <c r="AN2" s="148"/>
      <c r="AO2" s="148"/>
      <c r="AP2" s="148"/>
      <c r="AQ2" s="148"/>
      <c r="AR2" s="148"/>
      <c r="AS2" s="148"/>
      <c r="AT2" s="148"/>
      <c r="AU2" s="148"/>
      <c r="AV2" s="148"/>
      <c r="AW2" s="148"/>
      <c r="AX2" s="148"/>
      <c r="AY2" s="148"/>
      <c r="AZ2" s="148"/>
      <c r="BA2" s="148"/>
      <c r="BB2" s="148"/>
      <c r="BC2" s="148"/>
      <c r="BD2" s="148"/>
      <c r="BE2" s="148"/>
      <c r="BF2" s="148"/>
      <c r="BG2" s="148"/>
      <c r="BH2" s="149"/>
    </row>
    <row r="3" spans="1:60" ht="48.75" customHeight="1" x14ac:dyDescent="0.25">
      <c r="A3" s="140"/>
      <c r="H3" s="150" t="s">
        <v>77</v>
      </c>
      <c r="I3" s="151"/>
      <c r="J3" s="150"/>
      <c r="K3" s="151"/>
      <c r="L3" s="152"/>
      <c r="M3" s="153" t="s">
        <v>78</v>
      </c>
      <c r="N3" s="154"/>
      <c r="O3" s="155"/>
      <c r="P3" s="156"/>
      <c r="Q3" s="150" t="s">
        <v>79</v>
      </c>
      <c r="R3" s="151"/>
      <c r="S3" s="151"/>
      <c r="T3" s="152"/>
      <c r="U3" s="153" t="s">
        <v>80</v>
      </c>
      <c r="V3" s="155"/>
      <c r="W3" s="155"/>
      <c r="X3" s="156"/>
      <c r="Y3" s="154"/>
      <c r="Z3" s="150" t="s">
        <v>81</v>
      </c>
      <c r="AA3" s="151"/>
      <c r="AB3" s="151"/>
      <c r="AC3" s="152"/>
      <c r="AD3" s="153" t="s">
        <v>82</v>
      </c>
      <c r="AE3" s="155"/>
      <c r="AF3" s="155"/>
      <c r="AG3" s="156"/>
      <c r="AH3" s="150" t="s">
        <v>83</v>
      </c>
      <c r="AI3" s="151"/>
      <c r="AJ3" s="151"/>
      <c r="AK3" s="152"/>
      <c r="AL3" s="150"/>
      <c r="AM3" s="153" t="s">
        <v>84</v>
      </c>
      <c r="AN3" s="155"/>
      <c r="AO3" s="155"/>
      <c r="AP3" s="156"/>
      <c r="AQ3" s="150" t="s">
        <v>85</v>
      </c>
      <c r="AR3" s="151"/>
      <c r="AS3" s="151"/>
      <c r="AT3" s="152"/>
      <c r="AU3" s="153" t="s">
        <v>86</v>
      </c>
      <c r="AV3" s="155"/>
      <c r="AW3" s="155"/>
      <c r="AX3" s="156"/>
      <c r="AY3" s="153"/>
      <c r="AZ3" s="150" t="s">
        <v>87</v>
      </c>
      <c r="BA3" s="151"/>
      <c r="BB3" s="151"/>
      <c r="BC3" s="152"/>
      <c r="BD3" s="153" t="s">
        <v>88</v>
      </c>
      <c r="BE3" s="155"/>
      <c r="BF3" s="155"/>
      <c r="BG3" s="156"/>
      <c r="BH3" s="153"/>
    </row>
    <row r="4" spans="1:60" ht="30" x14ac:dyDescent="0.25">
      <c r="A4" s="140"/>
      <c r="C4" t="s">
        <v>751</v>
      </c>
      <c r="D4" t="s">
        <v>4</v>
      </c>
      <c r="E4" t="s">
        <v>5</v>
      </c>
      <c r="F4" s="157" t="s">
        <v>752</v>
      </c>
      <c r="G4" s="157" t="s">
        <v>753</v>
      </c>
      <c r="H4" s="158" t="s">
        <v>754</v>
      </c>
      <c r="I4" s="158" t="s">
        <v>755</v>
      </c>
      <c r="J4" s="159" t="s">
        <v>756</v>
      </c>
      <c r="K4" s="158" t="s">
        <v>757</v>
      </c>
      <c r="L4" s="158" t="s">
        <v>758</v>
      </c>
      <c r="M4" s="158" t="s">
        <v>759</v>
      </c>
      <c r="N4" s="158" t="s">
        <v>760</v>
      </c>
      <c r="O4" s="158" t="s">
        <v>761</v>
      </c>
      <c r="P4" s="158" t="s">
        <v>762</v>
      </c>
      <c r="Q4" s="158" t="s">
        <v>763</v>
      </c>
      <c r="R4" s="158" t="s">
        <v>764</v>
      </c>
      <c r="S4" s="158" t="s">
        <v>765</v>
      </c>
      <c r="T4" s="158" t="s">
        <v>766</v>
      </c>
      <c r="U4" s="158" t="s">
        <v>767</v>
      </c>
      <c r="V4" s="158" t="s">
        <v>768</v>
      </c>
      <c r="W4" s="158" t="s">
        <v>769</v>
      </c>
      <c r="X4" s="158" t="s">
        <v>770</v>
      </c>
      <c r="Y4" s="158" t="s">
        <v>771</v>
      </c>
      <c r="Z4" s="158" t="s">
        <v>772</v>
      </c>
      <c r="AA4" s="158" t="s">
        <v>773</v>
      </c>
      <c r="AB4" s="158" t="s">
        <v>774</v>
      </c>
      <c r="AC4" s="158" t="s">
        <v>775</v>
      </c>
      <c r="AD4" s="158" t="s">
        <v>776</v>
      </c>
      <c r="AE4" s="158" t="s">
        <v>777</v>
      </c>
      <c r="AF4" s="158" t="s">
        <v>778</v>
      </c>
      <c r="AG4" s="158" t="s">
        <v>779</v>
      </c>
      <c r="AH4" s="158" t="s">
        <v>780</v>
      </c>
      <c r="AI4" s="158" t="s">
        <v>781</v>
      </c>
      <c r="AJ4" s="158" t="s">
        <v>782</v>
      </c>
      <c r="AK4" s="158" t="s">
        <v>783</v>
      </c>
      <c r="AL4" s="158" t="s">
        <v>784</v>
      </c>
      <c r="AM4" s="158" t="s">
        <v>785</v>
      </c>
      <c r="AN4" s="158" t="s">
        <v>786</v>
      </c>
      <c r="AO4" s="158" t="s">
        <v>787</v>
      </c>
      <c r="AP4" s="158" t="s">
        <v>788</v>
      </c>
      <c r="AQ4" s="158" t="s">
        <v>789</v>
      </c>
      <c r="AR4" s="158" t="s">
        <v>790</v>
      </c>
      <c r="AS4" s="158" t="s">
        <v>791</v>
      </c>
      <c r="AT4" s="158" t="s">
        <v>792</v>
      </c>
      <c r="AU4" s="158" t="s">
        <v>793</v>
      </c>
      <c r="AV4" s="158" t="s">
        <v>794</v>
      </c>
      <c r="AW4" s="158" t="s">
        <v>795</v>
      </c>
      <c r="AX4" s="158" t="s">
        <v>796</v>
      </c>
      <c r="AY4" s="158" t="s">
        <v>797</v>
      </c>
      <c r="AZ4" s="158" t="s">
        <v>798</v>
      </c>
      <c r="BA4" s="158" t="s">
        <v>799</v>
      </c>
      <c r="BB4" s="158" t="s">
        <v>800</v>
      </c>
      <c r="BC4" s="158" t="s">
        <v>801</v>
      </c>
      <c r="BD4" s="158" t="s">
        <v>802</v>
      </c>
      <c r="BE4" s="158" t="s">
        <v>803</v>
      </c>
      <c r="BF4" s="158" t="s">
        <v>804</v>
      </c>
      <c r="BG4" s="158" t="s">
        <v>805</v>
      </c>
      <c r="BH4" s="158" t="s">
        <v>806</v>
      </c>
    </row>
    <row r="5" spans="1:60" x14ac:dyDescent="0.25">
      <c r="A5" s="140"/>
      <c r="C5" t="s">
        <v>63</v>
      </c>
      <c r="D5" s="160" t="s">
        <v>63</v>
      </c>
      <c r="E5" t="s">
        <v>63</v>
      </c>
      <c r="F5" s="161">
        <v>43510</v>
      </c>
      <c r="G5" s="161">
        <v>43511</v>
      </c>
      <c r="J5" s="162"/>
      <c r="N5" s="160"/>
      <c r="W5" s="162"/>
      <c r="AM5" s="162"/>
    </row>
    <row r="6" spans="1:60" x14ac:dyDescent="0.25">
      <c r="A6" s="140"/>
      <c r="C6" t="s">
        <v>63</v>
      </c>
      <c r="D6" s="160" t="s">
        <v>63</v>
      </c>
      <c r="E6" t="s">
        <v>63</v>
      </c>
      <c r="F6" s="161">
        <v>43515</v>
      </c>
      <c r="G6" s="161">
        <v>43518</v>
      </c>
      <c r="J6" s="162"/>
      <c r="O6" s="160"/>
      <c r="W6" s="162"/>
      <c r="AM6" s="162"/>
    </row>
    <row r="7" spans="1:60" x14ac:dyDescent="0.25">
      <c r="A7" s="140"/>
      <c r="C7" t="s">
        <v>63</v>
      </c>
      <c r="D7" s="135" t="s">
        <v>63</v>
      </c>
      <c r="E7" t="s">
        <v>63</v>
      </c>
      <c r="F7" s="161">
        <v>43518</v>
      </c>
      <c r="G7" s="161">
        <v>43536</v>
      </c>
      <c r="J7" s="162"/>
      <c r="O7" s="135"/>
      <c r="P7" s="135"/>
      <c r="Q7" s="135"/>
      <c r="R7" s="135"/>
      <c r="W7" s="162"/>
      <c r="AM7" s="162"/>
    </row>
    <row r="8" spans="1:60" x14ac:dyDescent="0.25">
      <c r="A8" s="140"/>
      <c r="C8" t="s">
        <v>63</v>
      </c>
      <c r="D8" s="160" t="s">
        <v>63</v>
      </c>
      <c r="E8" t="s">
        <v>63</v>
      </c>
      <c r="F8" s="161">
        <v>43521</v>
      </c>
      <c r="G8" s="161">
        <v>43543</v>
      </c>
      <c r="J8" s="162"/>
      <c r="P8" s="160"/>
      <c r="Q8" s="160"/>
      <c r="R8" s="160"/>
      <c r="S8" s="160"/>
      <c r="W8" s="162"/>
      <c r="AM8" s="162"/>
    </row>
    <row r="9" spans="1:60" x14ac:dyDescent="0.25">
      <c r="A9" s="140"/>
      <c r="C9" t="s">
        <v>63</v>
      </c>
      <c r="D9" s="136" t="s">
        <v>63</v>
      </c>
      <c r="E9" t="s">
        <v>63</v>
      </c>
      <c r="F9" s="161">
        <v>43522</v>
      </c>
      <c r="G9" s="161">
        <v>43539</v>
      </c>
      <c r="J9" s="162"/>
      <c r="P9" s="136"/>
      <c r="Q9" s="136"/>
      <c r="R9" s="136"/>
      <c r="W9" s="162"/>
      <c r="AM9" s="162"/>
    </row>
    <row r="10" spans="1:60" x14ac:dyDescent="0.25">
      <c r="A10" s="140"/>
      <c r="C10" t="s">
        <v>63</v>
      </c>
      <c r="D10" s="134" t="s">
        <v>63</v>
      </c>
      <c r="E10" t="s">
        <v>63</v>
      </c>
      <c r="F10" s="161">
        <v>43522</v>
      </c>
      <c r="G10" s="161">
        <v>43530</v>
      </c>
      <c r="J10" s="162"/>
      <c r="P10" s="134"/>
      <c r="Q10" s="134"/>
      <c r="W10" s="162"/>
      <c r="AM10" s="162"/>
    </row>
    <row r="11" spans="1:60" x14ac:dyDescent="0.25">
      <c r="A11" s="140"/>
      <c r="C11" t="s">
        <v>63</v>
      </c>
      <c r="D11" s="160" t="s">
        <v>63</v>
      </c>
      <c r="E11" t="s">
        <v>63</v>
      </c>
      <c r="F11" s="161">
        <v>43570</v>
      </c>
      <c r="G11" s="161">
        <v>43573</v>
      </c>
      <c r="J11" s="162"/>
      <c r="W11" s="163"/>
      <c r="AM11" s="162"/>
    </row>
    <row r="12" spans="1:60" x14ac:dyDescent="0.25">
      <c r="A12" s="140"/>
      <c r="C12" t="s">
        <v>63</v>
      </c>
      <c r="D12" s="133" t="s">
        <v>63</v>
      </c>
      <c r="E12" t="s">
        <v>63</v>
      </c>
      <c r="F12" s="161">
        <v>43571</v>
      </c>
      <c r="G12" s="161">
        <v>43571</v>
      </c>
      <c r="J12" s="162"/>
      <c r="W12" s="164"/>
      <c r="AM12" s="162"/>
    </row>
    <row r="13" spans="1:60" x14ac:dyDescent="0.25">
      <c r="A13" s="140"/>
      <c r="C13" t="s">
        <v>63</v>
      </c>
      <c r="D13" s="133" t="s">
        <v>63</v>
      </c>
      <c r="E13" t="s">
        <v>63</v>
      </c>
      <c r="F13" s="161">
        <v>43571</v>
      </c>
      <c r="G13" s="161">
        <v>43573</v>
      </c>
      <c r="J13" s="162"/>
      <c r="W13" s="164"/>
      <c r="AM13" s="162"/>
    </row>
    <row r="14" spans="1:60" x14ac:dyDescent="0.25">
      <c r="A14" s="140"/>
      <c r="C14" t="s">
        <v>63</v>
      </c>
      <c r="D14" s="165" t="s">
        <v>63</v>
      </c>
      <c r="E14" t="s">
        <v>63</v>
      </c>
      <c r="F14" s="161">
        <v>43571</v>
      </c>
      <c r="G14" s="161">
        <v>43578</v>
      </c>
      <c r="J14" s="162"/>
      <c r="S14" s="165"/>
      <c r="W14" s="166"/>
      <c r="X14" s="165"/>
      <c r="AM14" s="162"/>
    </row>
    <row r="15" spans="1:60" x14ac:dyDescent="0.25">
      <c r="A15" s="140"/>
      <c r="C15" t="s">
        <v>63</v>
      </c>
      <c r="D15" s="133" t="s">
        <v>63</v>
      </c>
      <c r="E15" t="s">
        <v>63</v>
      </c>
      <c r="F15" s="161">
        <v>43574</v>
      </c>
      <c r="G15" s="161">
        <v>43580</v>
      </c>
      <c r="J15" s="162"/>
      <c r="W15" s="164"/>
      <c r="X15" s="133"/>
      <c r="AM15" s="162"/>
    </row>
    <row r="16" spans="1:60" x14ac:dyDescent="0.25">
      <c r="A16" s="140"/>
      <c r="C16" t="s">
        <v>63</v>
      </c>
      <c r="D16" s="160" t="s">
        <v>63</v>
      </c>
      <c r="E16" t="s">
        <v>63</v>
      </c>
      <c r="F16" s="161">
        <v>43574</v>
      </c>
      <c r="G16" s="161">
        <v>43574</v>
      </c>
      <c r="J16" s="162"/>
      <c r="W16" s="163"/>
      <c r="AM16" s="162"/>
    </row>
    <row r="17" spans="1:39" x14ac:dyDescent="0.25">
      <c r="A17" s="140"/>
      <c r="C17" t="s">
        <v>63</v>
      </c>
      <c r="D17" s="160" t="s">
        <v>63</v>
      </c>
      <c r="E17" t="s">
        <v>63</v>
      </c>
      <c r="F17" s="161">
        <v>43578</v>
      </c>
      <c r="G17" s="161">
        <v>43587</v>
      </c>
      <c r="J17" s="162"/>
      <c r="W17" s="162"/>
      <c r="X17" s="160"/>
      <c r="Y17" s="160"/>
      <c r="AM17" s="162"/>
    </row>
    <row r="18" spans="1:39" x14ac:dyDescent="0.25">
      <c r="A18" s="140"/>
      <c r="C18" t="s">
        <v>63</v>
      </c>
      <c r="D18" s="165" t="s">
        <v>63</v>
      </c>
      <c r="E18" t="s">
        <v>63</v>
      </c>
      <c r="F18" s="161">
        <v>43579</v>
      </c>
      <c r="G18" s="161">
        <v>43587</v>
      </c>
      <c r="J18" s="162"/>
      <c r="R18" s="165"/>
      <c r="W18" s="162"/>
      <c r="X18" s="165"/>
      <c r="Y18" s="165"/>
      <c r="AM18" s="162"/>
    </row>
    <row r="19" spans="1:39" x14ac:dyDescent="0.25">
      <c r="A19" s="140"/>
      <c r="C19" t="s">
        <v>63</v>
      </c>
      <c r="D19" s="133" t="s">
        <v>63</v>
      </c>
      <c r="E19" t="s">
        <v>63</v>
      </c>
      <c r="F19" s="161">
        <v>43581</v>
      </c>
      <c r="G19" s="161">
        <v>43595</v>
      </c>
      <c r="J19" s="162"/>
      <c r="W19" s="162"/>
      <c r="X19" s="133"/>
      <c r="Y19" s="133"/>
      <c r="Z19" s="133"/>
      <c r="AM19" s="162"/>
    </row>
    <row r="20" spans="1:39" x14ac:dyDescent="0.25">
      <c r="A20" s="140"/>
      <c r="C20" t="s">
        <v>63</v>
      </c>
      <c r="D20" s="160" t="s">
        <v>63</v>
      </c>
      <c r="E20" t="s">
        <v>63</v>
      </c>
      <c r="F20" s="161">
        <v>43587</v>
      </c>
      <c r="G20" s="161">
        <v>43594</v>
      </c>
      <c r="J20" s="162"/>
      <c r="W20" s="162"/>
      <c r="Y20" s="160"/>
      <c r="Z20" s="160"/>
      <c r="AM20" s="162"/>
    </row>
    <row r="21" spans="1:39" x14ac:dyDescent="0.25">
      <c r="A21" s="140"/>
      <c r="C21" t="s">
        <v>63</v>
      </c>
      <c r="D21" s="165" t="s">
        <v>63</v>
      </c>
      <c r="E21" t="s">
        <v>63</v>
      </c>
      <c r="F21" s="161">
        <v>43588</v>
      </c>
      <c r="G21" s="161">
        <v>43602</v>
      </c>
      <c r="J21" s="162"/>
      <c r="W21" s="162"/>
      <c r="Y21" s="165"/>
      <c r="Z21" s="165"/>
      <c r="AA21" s="165"/>
      <c r="AM21" s="162"/>
    </row>
    <row r="22" spans="1:39" x14ac:dyDescent="0.25">
      <c r="A22" s="140"/>
      <c r="C22" t="s">
        <v>63</v>
      </c>
      <c r="D22" s="160" t="s">
        <v>63</v>
      </c>
      <c r="E22" t="s">
        <v>63</v>
      </c>
      <c r="F22" s="161">
        <v>43595</v>
      </c>
      <c r="G22" s="161">
        <v>43602</v>
      </c>
      <c r="J22" s="162"/>
      <c r="W22" s="162"/>
      <c r="Z22" s="160"/>
      <c r="AA22" s="160"/>
      <c r="AM22" s="162"/>
    </row>
    <row r="23" spans="1:39" x14ac:dyDescent="0.25">
      <c r="A23" s="140"/>
      <c r="C23" t="s">
        <v>63</v>
      </c>
      <c r="D23" s="133" t="s">
        <v>63</v>
      </c>
      <c r="E23" t="s">
        <v>63</v>
      </c>
      <c r="F23" s="161">
        <v>43599</v>
      </c>
      <c r="G23" s="161">
        <v>43601</v>
      </c>
      <c r="J23" s="162"/>
      <c r="W23" s="162"/>
      <c r="AA23" s="133"/>
      <c r="AM23" s="162"/>
    </row>
    <row r="24" spans="1:39" x14ac:dyDescent="0.25">
      <c r="A24" s="140"/>
      <c r="C24" t="s">
        <v>63</v>
      </c>
      <c r="D24" s="133" t="s">
        <v>63</v>
      </c>
      <c r="E24" t="s">
        <v>63</v>
      </c>
      <c r="F24" s="161">
        <v>43602</v>
      </c>
      <c r="G24" s="161">
        <v>43605</v>
      </c>
      <c r="J24" s="162"/>
      <c r="W24" s="162"/>
      <c r="AA24" s="133"/>
      <c r="AB24" s="133"/>
      <c r="AM24" s="162"/>
    </row>
    <row r="25" spans="1:39" x14ac:dyDescent="0.25">
      <c r="A25" s="140"/>
      <c r="C25" t="s">
        <v>63</v>
      </c>
      <c r="D25" s="160" t="s">
        <v>63</v>
      </c>
      <c r="E25" t="s">
        <v>63</v>
      </c>
      <c r="F25" s="161">
        <v>43605</v>
      </c>
      <c r="G25" s="161">
        <v>43608</v>
      </c>
      <c r="J25" s="162"/>
      <c r="W25" s="162"/>
      <c r="AB25" s="160"/>
      <c r="AM25" s="162"/>
    </row>
    <row r="26" spans="1:39" x14ac:dyDescent="0.25">
      <c r="A26" s="140"/>
      <c r="C26" t="s">
        <v>63</v>
      </c>
      <c r="D26" s="133" t="s">
        <v>63</v>
      </c>
      <c r="E26" t="s">
        <v>63</v>
      </c>
      <c r="F26" s="161">
        <v>43606</v>
      </c>
      <c r="G26" s="161">
        <v>43609</v>
      </c>
      <c r="J26" s="162"/>
      <c r="W26" s="162"/>
      <c r="AB26" s="133"/>
      <c r="AM26" s="162"/>
    </row>
    <row r="27" spans="1:39" x14ac:dyDescent="0.25">
      <c r="A27" s="140"/>
      <c r="C27" t="s">
        <v>63</v>
      </c>
      <c r="D27" s="165" t="s">
        <v>63</v>
      </c>
      <c r="E27" t="s">
        <v>63</v>
      </c>
      <c r="F27" s="161">
        <v>43606</v>
      </c>
      <c r="G27" s="161">
        <v>43620</v>
      </c>
      <c r="J27" s="162"/>
      <c r="S27" s="165"/>
      <c r="W27" s="162"/>
      <c r="AB27" s="165"/>
      <c r="AC27" s="165"/>
      <c r="AD27" s="165"/>
      <c r="AM27" s="162"/>
    </row>
    <row r="28" spans="1:39" x14ac:dyDescent="0.25">
      <c r="A28" s="140"/>
      <c r="C28" t="s">
        <v>63</v>
      </c>
      <c r="D28" s="160" t="s">
        <v>63</v>
      </c>
      <c r="E28" t="s">
        <v>63</v>
      </c>
      <c r="F28" s="161">
        <v>43608</v>
      </c>
      <c r="G28" s="161">
        <v>43616</v>
      </c>
      <c r="J28" s="162"/>
      <c r="W28" s="162"/>
      <c r="AB28" s="160"/>
      <c r="AC28" s="160"/>
      <c r="AM28" s="162"/>
    </row>
    <row r="29" spans="1:39" x14ac:dyDescent="0.25">
      <c r="A29" s="140"/>
      <c r="C29" t="s">
        <v>63</v>
      </c>
      <c r="D29" s="133" t="s">
        <v>63</v>
      </c>
      <c r="E29" t="s">
        <v>63</v>
      </c>
      <c r="F29" s="161">
        <v>43613</v>
      </c>
      <c r="G29" s="161">
        <v>43616</v>
      </c>
      <c r="J29" s="162"/>
      <c r="W29" s="162"/>
      <c r="AC29" s="133"/>
      <c r="AM29" s="162"/>
    </row>
    <row r="30" spans="1:39" x14ac:dyDescent="0.25">
      <c r="A30" s="140"/>
      <c r="C30" t="s">
        <v>63</v>
      </c>
      <c r="D30" s="160" t="s">
        <v>63</v>
      </c>
      <c r="E30" t="s">
        <v>63</v>
      </c>
      <c r="F30" s="161">
        <v>43616</v>
      </c>
      <c r="G30" s="161">
        <v>43620</v>
      </c>
      <c r="J30" s="162"/>
      <c r="W30" s="162"/>
      <c r="AC30" s="160"/>
      <c r="AD30" s="160"/>
      <c r="AM30" s="162"/>
    </row>
    <row r="31" spans="1:39" x14ac:dyDescent="0.25">
      <c r="A31" s="140"/>
      <c r="C31" t="s">
        <v>63</v>
      </c>
      <c r="D31" s="133" t="s">
        <v>63</v>
      </c>
      <c r="E31" t="s">
        <v>63</v>
      </c>
      <c r="F31" s="161">
        <v>43619</v>
      </c>
      <c r="G31" s="161">
        <v>43629</v>
      </c>
      <c r="J31" s="162"/>
      <c r="W31" s="162"/>
      <c r="AD31" s="133"/>
      <c r="AE31" s="133"/>
      <c r="AM31" s="162"/>
    </row>
    <row r="32" spans="1:39" x14ac:dyDescent="0.25">
      <c r="A32" s="140"/>
      <c r="C32" t="s">
        <v>63</v>
      </c>
      <c r="D32" s="160" t="s">
        <v>63</v>
      </c>
      <c r="E32" t="s">
        <v>63</v>
      </c>
      <c r="F32" s="161">
        <v>43621</v>
      </c>
      <c r="G32" s="161">
        <v>43628</v>
      </c>
      <c r="J32" s="162"/>
      <c r="W32" s="162"/>
      <c r="AD32" s="160"/>
      <c r="AE32" s="160"/>
      <c r="AM32" s="162"/>
    </row>
    <row r="33" spans="1:39" x14ac:dyDescent="0.25">
      <c r="A33" s="140"/>
      <c r="C33" t="s">
        <v>63</v>
      </c>
      <c r="D33" s="165" t="s">
        <v>63</v>
      </c>
      <c r="E33" t="s">
        <v>63</v>
      </c>
      <c r="F33" s="161">
        <v>43621</v>
      </c>
      <c r="G33" s="161">
        <v>43628</v>
      </c>
      <c r="J33" s="162"/>
      <c r="R33" s="165"/>
      <c r="S33" s="165"/>
      <c r="W33" s="162"/>
      <c r="AD33" s="165"/>
      <c r="AE33" s="165"/>
      <c r="AM33" s="162"/>
    </row>
    <row r="34" spans="1:39" x14ac:dyDescent="0.25">
      <c r="A34" s="140"/>
      <c r="C34" t="s">
        <v>63</v>
      </c>
      <c r="D34" s="160" t="s">
        <v>63</v>
      </c>
      <c r="E34" t="s">
        <v>63</v>
      </c>
      <c r="F34" s="161">
        <v>43629</v>
      </c>
      <c r="G34" s="161">
        <v>43634</v>
      </c>
      <c r="J34" s="162"/>
      <c r="W34" s="162"/>
      <c r="AE34" s="160"/>
      <c r="AF34" s="160"/>
      <c r="AM34" s="162"/>
    </row>
    <row r="35" spans="1:39" x14ac:dyDescent="0.25">
      <c r="A35" s="140"/>
      <c r="C35" t="s">
        <v>63</v>
      </c>
      <c r="D35" s="165" t="s">
        <v>63</v>
      </c>
      <c r="E35" t="s">
        <v>63</v>
      </c>
      <c r="F35" s="161">
        <v>43629</v>
      </c>
      <c r="G35" s="161">
        <v>43642</v>
      </c>
      <c r="J35" s="162"/>
      <c r="W35" s="162"/>
      <c r="AE35" s="165"/>
      <c r="AF35" s="165"/>
      <c r="AG35" s="165"/>
      <c r="AM35" s="162"/>
    </row>
    <row r="36" spans="1:39" x14ac:dyDescent="0.25">
      <c r="A36" s="140"/>
      <c r="C36" t="s">
        <v>63</v>
      </c>
      <c r="D36" s="133" t="s">
        <v>63</v>
      </c>
      <c r="E36" t="s">
        <v>63</v>
      </c>
      <c r="F36" s="161">
        <v>43630</v>
      </c>
      <c r="G36" s="161">
        <v>43636</v>
      </c>
      <c r="J36" s="162"/>
      <c r="W36" s="162"/>
      <c r="AE36" s="133"/>
      <c r="AF36" s="133"/>
      <c r="AM36" s="162"/>
    </row>
    <row r="37" spans="1:39" x14ac:dyDescent="0.25">
      <c r="A37" s="140"/>
      <c r="C37" t="s">
        <v>63</v>
      </c>
      <c r="D37" s="160" t="s">
        <v>63</v>
      </c>
      <c r="E37" t="s">
        <v>63</v>
      </c>
      <c r="F37" s="161">
        <v>43635</v>
      </c>
      <c r="G37" s="161">
        <v>43642</v>
      </c>
      <c r="J37" s="162"/>
      <c r="W37" s="162"/>
      <c r="AF37" s="160"/>
      <c r="AG37" s="160"/>
      <c r="AM37" s="162"/>
    </row>
    <row r="38" spans="1:39" x14ac:dyDescent="0.25">
      <c r="A38" s="140"/>
      <c r="C38" t="s">
        <v>63</v>
      </c>
      <c r="D38" s="133" t="s">
        <v>63</v>
      </c>
      <c r="E38" t="s">
        <v>63</v>
      </c>
      <c r="F38" s="161">
        <v>43637</v>
      </c>
      <c r="G38" s="161">
        <v>43642</v>
      </c>
      <c r="J38" s="162"/>
      <c r="W38" s="162"/>
      <c r="AF38" s="133"/>
      <c r="AG38" s="133"/>
      <c r="AM38" s="162"/>
    </row>
    <row r="39" spans="1:39" x14ac:dyDescent="0.25">
      <c r="A39" s="140"/>
      <c r="C39" t="s">
        <v>63</v>
      </c>
      <c r="D39" s="160" t="s">
        <v>63</v>
      </c>
      <c r="E39" t="s">
        <v>63</v>
      </c>
      <c r="F39" s="161">
        <v>43642</v>
      </c>
      <c r="G39" s="161">
        <v>43648</v>
      </c>
      <c r="J39" s="162"/>
      <c r="W39" s="162"/>
      <c r="AG39" s="160"/>
      <c r="AH39" s="160"/>
      <c r="AM39" s="162"/>
    </row>
    <row r="40" spans="1:39" x14ac:dyDescent="0.25">
      <c r="A40" s="140"/>
      <c r="C40" t="s">
        <v>63</v>
      </c>
      <c r="D40" s="167" t="s">
        <v>63</v>
      </c>
      <c r="E40" t="s">
        <v>63</v>
      </c>
      <c r="F40" s="161">
        <v>43643</v>
      </c>
      <c r="G40" s="161">
        <v>43648</v>
      </c>
      <c r="J40" s="162"/>
      <c r="W40" s="162"/>
      <c r="AG40" s="167"/>
      <c r="AH40" s="167"/>
      <c r="AM40" s="162"/>
    </row>
    <row r="41" spans="1:39" x14ac:dyDescent="0.25">
      <c r="A41" s="140"/>
      <c r="C41" t="s">
        <v>63</v>
      </c>
      <c r="D41" s="133" t="s">
        <v>63</v>
      </c>
      <c r="E41" t="s">
        <v>63</v>
      </c>
      <c r="F41" s="161">
        <v>43643</v>
      </c>
      <c r="G41" s="161">
        <v>43651</v>
      </c>
      <c r="J41" s="162"/>
      <c r="W41" s="162"/>
      <c r="AG41" s="133"/>
      <c r="AH41" s="133"/>
      <c r="AM41" s="162"/>
    </row>
    <row r="42" spans="1:39" x14ac:dyDescent="0.25">
      <c r="A42" s="140"/>
      <c r="C42" t="s">
        <v>63</v>
      </c>
      <c r="D42" s="160" t="s">
        <v>63</v>
      </c>
      <c r="E42" t="s">
        <v>63</v>
      </c>
      <c r="F42" s="161">
        <v>43647</v>
      </c>
      <c r="G42" s="161">
        <v>43651</v>
      </c>
      <c r="J42" s="162"/>
      <c r="W42" s="162"/>
      <c r="AH42" s="160"/>
      <c r="AM42" s="162"/>
    </row>
    <row r="43" spans="1:39" x14ac:dyDescent="0.25">
      <c r="A43" s="140"/>
      <c r="C43" t="s">
        <v>63</v>
      </c>
      <c r="D43" s="167" t="s">
        <v>63</v>
      </c>
      <c r="E43" t="s">
        <v>63</v>
      </c>
      <c r="F43" s="161">
        <v>43649</v>
      </c>
      <c r="G43" s="161">
        <v>43655</v>
      </c>
      <c r="J43" s="162"/>
      <c r="W43" s="162"/>
      <c r="AH43" s="167"/>
      <c r="AI43" s="167"/>
      <c r="AM43" s="162"/>
    </row>
    <row r="44" spans="1:39" x14ac:dyDescent="0.25">
      <c r="A44" s="140"/>
      <c r="C44" t="s">
        <v>63</v>
      </c>
      <c r="D44" s="160" t="s">
        <v>63</v>
      </c>
      <c r="E44" t="s">
        <v>63</v>
      </c>
      <c r="F44" s="161">
        <v>43651</v>
      </c>
      <c r="G44" s="161">
        <v>43657</v>
      </c>
      <c r="J44" s="162"/>
      <c r="W44" s="162"/>
      <c r="AH44" s="160"/>
      <c r="AI44" s="160"/>
      <c r="AM44" s="162"/>
    </row>
    <row r="45" spans="1:39" x14ac:dyDescent="0.25">
      <c r="A45" s="140"/>
      <c r="C45" t="s">
        <v>63</v>
      </c>
      <c r="D45" s="133" t="s">
        <v>63</v>
      </c>
      <c r="E45" t="s">
        <v>63</v>
      </c>
      <c r="F45" s="161">
        <v>43655</v>
      </c>
      <c r="G45" s="161">
        <v>43663</v>
      </c>
      <c r="J45" s="162"/>
      <c r="W45" s="162"/>
      <c r="AI45" s="133"/>
      <c r="AJ45" s="133"/>
      <c r="AM45" s="162"/>
    </row>
    <row r="46" spans="1:39" x14ac:dyDescent="0.25">
      <c r="A46" s="140"/>
      <c r="C46" t="s">
        <v>63</v>
      </c>
      <c r="D46" s="160" t="s">
        <v>63</v>
      </c>
      <c r="E46" t="s">
        <v>63</v>
      </c>
      <c r="F46" s="161">
        <v>43657</v>
      </c>
      <c r="G46" s="161">
        <v>43662</v>
      </c>
      <c r="J46" s="162"/>
      <c r="W46" s="162"/>
      <c r="AI46" s="160"/>
      <c r="AJ46" s="160"/>
      <c r="AM46" s="162"/>
    </row>
    <row r="47" spans="1:39" x14ac:dyDescent="0.25">
      <c r="A47" s="140"/>
      <c r="C47" t="s">
        <v>63</v>
      </c>
      <c r="D47" s="167" t="s">
        <v>63</v>
      </c>
      <c r="E47" t="s">
        <v>63</v>
      </c>
      <c r="F47" s="161">
        <v>43662</v>
      </c>
      <c r="G47" s="161">
        <v>43664</v>
      </c>
      <c r="J47" s="162"/>
      <c r="W47" s="162"/>
      <c r="AJ47" s="167"/>
      <c r="AM47" s="162"/>
    </row>
    <row r="48" spans="1:39" x14ac:dyDescent="0.25">
      <c r="A48" s="140"/>
      <c r="C48" t="s">
        <v>63</v>
      </c>
      <c r="D48" s="160" t="s">
        <v>63</v>
      </c>
      <c r="E48" t="s">
        <v>63</v>
      </c>
      <c r="F48" s="161">
        <v>43663</v>
      </c>
      <c r="G48" s="161">
        <v>43670</v>
      </c>
      <c r="J48" s="162"/>
      <c r="W48" s="162"/>
      <c r="AJ48" s="160"/>
      <c r="AK48" s="160"/>
      <c r="AM48" s="162"/>
    </row>
    <row r="49" spans="1:43" x14ac:dyDescent="0.25">
      <c r="A49" s="140"/>
      <c r="C49" t="s">
        <v>63</v>
      </c>
      <c r="D49" s="135" t="s">
        <v>63</v>
      </c>
      <c r="E49" t="s">
        <v>63</v>
      </c>
      <c r="F49" s="161">
        <v>43664</v>
      </c>
      <c r="G49" s="161">
        <v>43671</v>
      </c>
      <c r="J49" s="162"/>
      <c r="W49" s="162"/>
      <c r="AJ49" s="137"/>
      <c r="AK49" s="137"/>
      <c r="AM49" s="162"/>
    </row>
    <row r="50" spans="1:43" x14ac:dyDescent="0.25">
      <c r="A50" s="140"/>
      <c r="C50" t="s">
        <v>63</v>
      </c>
      <c r="D50" s="167" t="s">
        <v>63</v>
      </c>
      <c r="E50" t="s">
        <v>63</v>
      </c>
      <c r="F50" s="161">
        <v>43665</v>
      </c>
      <c r="G50" s="161">
        <v>43672</v>
      </c>
      <c r="J50" s="162"/>
      <c r="W50" s="162"/>
      <c r="AJ50" s="167"/>
      <c r="AK50" s="167"/>
      <c r="AM50" s="162"/>
    </row>
    <row r="51" spans="1:43" x14ac:dyDescent="0.25">
      <c r="A51" s="140"/>
      <c r="C51" t="s">
        <v>63</v>
      </c>
      <c r="D51" s="160" t="s">
        <v>63</v>
      </c>
      <c r="E51" t="s">
        <v>63</v>
      </c>
      <c r="F51" s="161">
        <v>43671</v>
      </c>
      <c r="G51" s="161">
        <v>43676</v>
      </c>
      <c r="J51" s="162"/>
      <c r="W51" s="162"/>
      <c r="AK51" s="160"/>
      <c r="AL51" s="160"/>
      <c r="AM51" s="162"/>
    </row>
    <row r="52" spans="1:43" x14ac:dyDescent="0.25">
      <c r="A52" s="140"/>
      <c r="C52" t="s">
        <v>63</v>
      </c>
      <c r="D52" s="135" t="s">
        <v>63</v>
      </c>
      <c r="E52" t="s">
        <v>63</v>
      </c>
      <c r="F52" s="161">
        <v>43672</v>
      </c>
      <c r="G52" s="161">
        <v>43677</v>
      </c>
      <c r="J52" s="162"/>
      <c r="W52" s="162"/>
      <c r="AK52" s="137"/>
      <c r="AL52" s="137"/>
      <c r="AM52" s="162"/>
    </row>
    <row r="53" spans="1:43" x14ac:dyDescent="0.25">
      <c r="A53" s="140"/>
      <c r="C53" t="s">
        <v>63</v>
      </c>
      <c r="D53" s="135" t="s">
        <v>63</v>
      </c>
      <c r="E53" t="s">
        <v>63</v>
      </c>
      <c r="F53" s="161">
        <v>43672</v>
      </c>
      <c r="G53" s="161">
        <v>43672</v>
      </c>
      <c r="J53" s="162"/>
      <c r="W53" s="162"/>
      <c r="AK53" s="137"/>
      <c r="AM53" s="162"/>
    </row>
    <row r="54" spans="1:43" x14ac:dyDescent="0.25">
      <c r="A54" s="140"/>
      <c r="C54" t="s">
        <v>63</v>
      </c>
      <c r="D54" s="167" t="s">
        <v>63</v>
      </c>
      <c r="E54" t="s">
        <v>63</v>
      </c>
      <c r="F54" s="161">
        <v>43675</v>
      </c>
      <c r="G54" s="161">
        <v>43678</v>
      </c>
      <c r="J54" s="162"/>
      <c r="W54" s="162"/>
      <c r="AL54" s="167"/>
      <c r="AM54" s="162"/>
    </row>
    <row r="55" spans="1:43" x14ac:dyDescent="0.25">
      <c r="A55" s="140"/>
      <c r="C55" t="s">
        <v>63</v>
      </c>
      <c r="D55" s="160" t="s">
        <v>63</v>
      </c>
      <c r="E55" t="s">
        <v>63</v>
      </c>
      <c r="F55" s="161">
        <v>43677</v>
      </c>
      <c r="G55" s="161">
        <v>43685</v>
      </c>
      <c r="J55" s="162"/>
      <c r="W55" s="162"/>
      <c r="AL55" s="160"/>
      <c r="AM55" s="163"/>
    </row>
    <row r="56" spans="1:43" x14ac:dyDescent="0.25">
      <c r="A56" s="140"/>
      <c r="C56" t="s">
        <v>63</v>
      </c>
      <c r="D56" s="135" t="s">
        <v>63</v>
      </c>
      <c r="E56" t="s">
        <v>63</v>
      </c>
      <c r="F56" s="161">
        <v>43678</v>
      </c>
      <c r="G56" s="161">
        <v>43685</v>
      </c>
      <c r="J56" s="162"/>
      <c r="W56" s="162"/>
      <c r="AL56" s="137"/>
      <c r="AM56" s="168"/>
    </row>
    <row r="57" spans="1:43" x14ac:dyDescent="0.25">
      <c r="A57" s="140"/>
      <c r="C57" t="s">
        <v>63</v>
      </c>
      <c r="D57" s="167" t="s">
        <v>63</v>
      </c>
      <c r="E57" t="s">
        <v>63</v>
      </c>
      <c r="F57" s="161">
        <v>43679</v>
      </c>
      <c r="G57" s="161">
        <v>43684</v>
      </c>
      <c r="J57" s="162"/>
      <c r="W57" s="162"/>
      <c r="AL57" s="167"/>
      <c r="AM57" s="169"/>
    </row>
    <row r="58" spans="1:43" x14ac:dyDescent="0.25">
      <c r="A58" s="140"/>
      <c r="C58" t="s">
        <v>63</v>
      </c>
      <c r="D58" s="160" t="s">
        <v>63</v>
      </c>
      <c r="E58" t="s">
        <v>63</v>
      </c>
      <c r="F58" s="161">
        <v>43684</v>
      </c>
      <c r="G58" s="161">
        <v>43684</v>
      </c>
      <c r="J58" s="162"/>
      <c r="W58" s="162"/>
      <c r="AM58" s="163"/>
    </row>
    <row r="59" spans="1:43" x14ac:dyDescent="0.25">
      <c r="A59" s="140"/>
      <c r="C59" t="s">
        <v>63</v>
      </c>
      <c r="D59" s="167" t="s">
        <v>63</v>
      </c>
      <c r="E59" t="s">
        <v>63</v>
      </c>
      <c r="F59" s="161">
        <v>43685</v>
      </c>
      <c r="G59" s="161">
        <v>43685</v>
      </c>
      <c r="J59" s="162"/>
      <c r="W59" s="162"/>
      <c r="AM59" s="169"/>
    </row>
    <row r="60" spans="1:43" x14ac:dyDescent="0.25">
      <c r="A60" s="140"/>
      <c r="C60" t="s">
        <v>63</v>
      </c>
      <c r="D60" s="167" t="s">
        <v>63</v>
      </c>
      <c r="E60" t="s">
        <v>63</v>
      </c>
      <c r="F60" s="161">
        <v>43685</v>
      </c>
      <c r="G60" s="161">
        <v>43707</v>
      </c>
      <c r="J60" s="162"/>
      <c r="W60" s="162"/>
      <c r="AM60" s="169"/>
      <c r="AN60" s="167"/>
      <c r="AO60" s="167"/>
      <c r="AP60" s="167"/>
    </row>
    <row r="61" spans="1:43" x14ac:dyDescent="0.25">
      <c r="A61" s="140"/>
      <c r="C61" t="s">
        <v>63</v>
      </c>
      <c r="D61" s="135" t="s">
        <v>63</v>
      </c>
      <c r="E61" t="s">
        <v>63</v>
      </c>
      <c r="F61" s="161">
        <v>43686</v>
      </c>
      <c r="G61" s="161">
        <v>43700</v>
      </c>
      <c r="J61" s="162"/>
      <c r="W61" s="162"/>
      <c r="AM61" s="168"/>
      <c r="AN61" s="137"/>
      <c r="AO61" s="137"/>
    </row>
    <row r="62" spans="1:43" x14ac:dyDescent="0.25">
      <c r="A62" s="140"/>
      <c r="C62" t="s">
        <v>63</v>
      </c>
      <c r="D62" s="160" t="s">
        <v>63</v>
      </c>
      <c r="E62" t="s">
        <v>63</v>
      </c>
      <c r="F62" s="161">
        <v>43686</v>
      </c>
      <c r="G62" s="161">
        <v>43698</v>
      </c>
      <c r="J62" s="162"/>
      <c r="W62" s="162"/>
      <c r="AM62" s="163"/>
      <c r="AN62" s="160"/>
      <c r="AO62" s="160"/>
    </row>
    <row r="63" spans="1:43" x14ac:dyDescent="0.25">
      <c r="A63" s="140"/>
      <c r="C63" t="s">
        <v>63</v>
      </c>
      <c r="D63" s="160" t="s">
        <v>63</v>
      </c>
      <c r="E63" t="s">
        <v>63</v>
      </c>
      <c r="F63" s="161">
        <v>43699</v>
      </c>
      <c r="G63" s="161">
        <v>43706</v>
      </c>
      <c r="J63" s="162"/>
      <c r="W63" s="162"/>
      <c r="AM63" s="162"/>
      <c r="AO63" s="160"/>
      <c r="AP63" s="160"/>
    </row>
    <row r="64" spans="1:43" x14ac:dyDescent="0.25">
      <c r="A64" s="140"/>
      <c r="C64" t="s">
        <v>63</v>
      </c>
      <c r="D64" s="135" t="s">
        <v>63</v>
      </c>
      <c r="E64" t="s">
        <v>63</v>
      </c>
      <c r="F64" s="161">
        <v>43704</v>
      </c>
      <c r="G64" s="161">
        <v>43711</v>
      </c>
      <c r="J64" s="162"/>
      <c r="W64" s="162"/>
      <c r="AM64" s="162"/>
      <c r="AP64" s="137"/>
      <c r="AQ64" s="137"/>
    </row>
    <row r="65" spans="1:49" x14ac:dyDescent="0.25">
      <c r="A65" s="140"/>
      <c r="C65" t="s">
        <v>63</v>
      </c>
      <c r="D65" s="167" t="s">
        <v>63</v>
      </c>
      <c r="E65" t="s">
        <v>63</v>
      </c>
      <c r="F65" s="161">
        <v>43710</v>
      </c>
      <c r="G65" s="161">
        <v>43714</v>
      </c>
      <c r="J65" s="162"/>
      <c r="W65" s="162"/>
      <c r="AM65" s="162"/>
      <c r="AQ65" s="167"/>
    </row>
    <row r="66" spans="1:49" x14ac:dyDescent="0.25">
      <c r="A66" s="140"/>
      <c r="C66" t="s">
        <v>63</v>
      </c>
      <c r="D66" s="135" t="s">
        <v>63</v>
      </c>
      <c r="E66" t="s">
        <v>63</v>
      </c>
      <c r="F66" s="161">
        <v>43711</v>
      </c>
      <c r="G66" s="161">
        <v>43720</v>
      </c>
      <c r="J66" s="162"/>
      <c r="W66" s="162"/>
      <c r="AM66" s="162"/>
      <c r="AQ66" s="137"/>
      <c r="AR66" s="137"/>
    </row>
    <row r="67" spans="1:49" x14ac:dyDescent="0.25">
      <c r="A67" s="140"/>
      <c r="C67" t="s">
        <v>63</v>
      </c>
      <c r="D67" s="134" t="s">
        <v>63</v>
      </c>
      <c r="E67" t="s">
        <v>63</v>
      </c>
      <c r="F67" s="161">
        <v>43718</v>
      </c>
      <c r="G67" s="161">
        <v>43721</v>
      </c>
      <c r="J67" s="162"/>
      <c r="W67" s="162"/>
      <c r="AM67" s="162"/>
      <c r="AR67" s="134"/>
    </row>
    <row r="68" spans="1:49" x14ac:dyDescent="0.25">
      <c r="A68" s="140"/>
      <c r="C68" t="s">
        <v>63</v>
      </c>
      <c r="D68" s="136" t="s">
        <v>63</v>
      </c>
      <c r="E68" t="s">
        <v>63</v>
      </c>
      <c r="F68" s="161">
        <v>43721</v>
      </c>
      <c r="G68" s="161">
        <v>43728</v>
      </c>
      <c r="J68" s="162"/>
      <c r="W68" s="162"/>
      <c r="AM68" s="162"/>
      <c r="AR68" s="136"/>
      <c r="AS68" s="136"/>
    </row>
    <row r="69" spans="1:49" x14ac:dyDescent="0.25">
      <c r="A69" s="140"/>
      <c r="C69" t="s">
        <v>63</v>
      </c>
      <c r="D69" s="160" t="s">
        <v>63</v>
      </c>
      <c r="E69" t="s">
        <v>63</v>
      </c>
      <c r="F69" s="161">
        <v>43721</v>
      </c>
      <c r="G69" s="161">
        <v>43727</v>
      </c>
      <c r="J69" s="162"/>
      <c r="W69" s="162"/>
      <c r="AM69" s="162"/>
      <c r="AR69" s="160"/>
      <c r="AS69" s="160"/>
    </row>
    <row r="70" spans="1:49" x14ac:dyDescent="0.25">
      <c r="A70" s="140"/>
      <c r="C70" t="s">
        <v>63</v>
      </c>
      <c r="D70" s="134" t="s">
        <v>63</v>
      </c>
      <c r="E70" t="s">
        <v>63</v>
      </c>
      <c r="F70" s="161">
        <v>43724</v>
      </c>
      <c r="G70" s="161">
        <v>43732</v>
      </c>
      <c r="J70" s="162"/>
      <c r="W70" s="162"/>
      <c r="AM70" s="162"/>
      <c r="AS70" s="134"/>
      <c r="AT70" s="134"/>
    </row>
    <row r="71" spans="1:49" x14ac:dyDescent="0.25">
      <c r="A71" s="140"/>
      <c r="C71" t="s">
        <v>63</v>
      </c>
      <c r="D71" s="160" t="s">
        <v>63</v>
      </c>
      <c r="E71" t="s">
        <v>63</v>
      </c>
      <c r="F71" s="161">
        <v>43727</v>
      </c>
      <c r="G71" s="161">
        <v>43734</v>
      </c>
      <c r="J71" s="162"/>
      <c r="W71" s="162"/>
      <c r="AM71" s="162"/>
      <c r="AS71" s="160"/>
      <c r="AT71" s="160"/>
    </row>
    <row r="72" spans="1:49" x14ac:dyDescent="0.25">
      <c r="A72" s="140"/>
      <c r="C72" t="s">
        <v>63</v>
      </c>
      <c r="D72" s="136" t="s">
        <v>63</v>
      </c>
      <c r="E72" t="s">
        <v>63</v>
      </c>
      <c r="F72" s="161">
        <v>43731</v>
      </c>
      <c r="G72" s="161">
        <v>43731</v>
      </c>
      <c r="J72" s="162"/>
      <c r="W72" s="162"/>
      <c r="X72" s="170"/>
      <c r="Y72" s="170"/>
      <c r="AM72" s="162"/>
      <c r="AT72" s="136"/>
    </row>
    <row r="73" spans="1:49" x14ac:dyDescent="0.25">
      <c r="A73" s="140"/>
      <c r="C73" t="s">
        <v>63</v>
      </c>
      <c r="D73" s="136" t="s">
        <v>63</v>
      </c>
      <c r="E73" t="s">
        <v>63</v>
      </c>
      <c r="F73" s="161">
        <v>43732</v>
      </c>
      <c r="G73" s="161">
        <v>43754</v>
      </c>
      <c r="J73" s="162"/>
      <c r="W73" s="162"/>
      <c r="AM73" s="162"/>
      <c r="AT73" s="136"/>
      <c r="AU73" s="136"/>
      <c r="AV73" s="136"/>
      <c r="AW73" s="136"/>
    </row>
    <row r="74" spans="1:49" x14ac:dyDescent="0.25">
      <c r="A74" s="140"/>
      <c r="C74" t="s">
        <v>63</v>
      </c>
      <c r="D74" s="136" t="s">
        <v>63</v>
      </c>
      <c r="E74" t="s">
        <v>63</v>
      </c>
      <c r="F74" s="161">
        <v>43733</v>
      </c>
      <c r="G74" s="161">
        <v>43740</v>
      </c>
      <c r="J74" s="162"/>
      <c r="W74" s="162"/>
      <c r="AM74" s="162"/>
      <c r="AT74" s="136"/>
      <c r="AU74" s="136"/>
    </row>
    <row r="75" spans="1:49" x14ac:dyDescent="0.25">
      <c r="A75" s="140"/>
      <c r="C75" t="s">
        <v>63</v>
      </c>
      <c r="D75" s="134" t="s">
        <v>63</v>
      </c>
      <c r="E75" t="s">
        <v>63</v>
      </c>
      <c r="F75" s="161">
        <v>43733</v>
      </c>
      <c r="G75" s="161">
        <v>43741</v>
      </c>
      <c r="J75" s="162"/>
      <c r="W75" s="162"/>
      <c r="AM75" s="162"/>
      <c r="AT75" s="134"/>
      <c r="AU75" s="134"/>
    </row>
    <row r="76" spans="1:49" x14ac:dyDescent="0.25">
      <c r="A76" s="140"/>
      <c r="C76" t="s">
        <v>63</v>
      </c>
      <c r="D76" s="160" t="s">
        <v>63</v>
      </c>
      <c r="E76" t="s">
        <v>63</v>
      </c>
      <c r="F76" s="161">
        <v>43734</v>
      </c>
      <c r="G76" s="161">
        <v>43741</v>
      </c>
      <c r="J76" s="162"/>
      <c r="W76" s="162"/>
      <c r="AM76" s="162"/>
      <c r="AT76" s="160"/>
      <c r="AU76" s="160"/>
    </row>
    <row r="77" spans="1:49" x14ac:dyDescent="0.25">
      <c r="A77" s="140"/>
      <c r="C77" t="s">
        <v>63</v>
      </c>
      <c r="D77" s="136" t="s">
        <v>63</v>
      </c>
      <c r="E77" t="s">
        <v>63</v>
      </c>
      <c r="F77" s="161">
        <v>43738</v>
      </c>
      <c r="G77" s="161">
        <v>43738</v>
      </c>
      <c r="J77" s="162"/>
      <c r="W77" s="162"/>
      <c r="AM77" s="162"/>
      <c r="AU77" s="136"/>
    </row>
    <row r="78" spans="1:49" x14ac:dyDescent="0.25">
      <c r="A78" s="140"/>
      <c r="C78" t="s">
        <v>63</v>
      </c>
      <c r="D78" s="160" t="s">
        <v>63</v>
      </c>
      <c r="E78" t="s">
        <v>63</v>
      </c>
      <c r="F78" s="161">
        <v>43741</v>
      </c>
      <c r="G78" s="161">
        <v>43748</v>
      </c>
      <c r="J78" s="162"/>
      <c r="W78" s="162"/>
      <c r="AM78" s="162"/>
      <c r="AU78" s="160"/>
      <c r="AV78" s="160"/>
    </row>
    <row r="79" spans="1:49" x14ac:dyDescent="0.25">
      <c r="A79" s="140"/>
      <c r="C79" t="s">
        <v>63</v>
      </c>
      <c r="D79" s="134" t="s">
        <v>63</v>
      </c>
      <c r="E79" t="s">
        <v>63</v>
      </c>
      <c r="F79" s="161">
        <v>43742</v>
      </c>
      <c r="G79" s="161">
        <v>43747</v>
      </c>
      <c r="J79" s="162"/>
      <c r="W79" s="162"/>
      <c r="AM79" s="162"/>
      <c r="AU79" s="134"/>
      <c r="AV79" s="134"/>
    </row>
    <row r="80" spans="1:49" x14ac:dyDescent="0.25">
      <c r="A80" s="140"/>
      <c r="C80" t="s">
        <v>63</v>
      </c>
      <c r="D80" s="134" t="s">
        <v>63</v>
      </c>
      <c r="E80" t="s">
        <v>63</v>
      </c>
      <c r="F80" s="161">
        <v>43748</v>
      </c>
      <c r="G80" s="161">
        <v>43756</v>
      </c>
      <c r="J80" s="162"/>
      <c r="W80" s="162"/>
      <c r="AM80" s="162"/>
      <c r="AV80" s="134"/>
      <c r="AW80" s="134"/>
    </row>
    <row r="81" spans="1:57" x14ac:dyDescent="0.25">
      <c r="A81" s="140"/>
      <c r="C81" t="s">
        <v>63</v>
      </c>
      <c r="D81" s="160" t="s">
        <v>63</v>
      </c>
      <c r="E81" t="s">
        <v>63</v>
      </c>
      <c r="F81" s="161">
        <v>43748</v>
      </c>
      <c r="G81" s="161">
        <v>43755</v>
      </c>
      <c r="J81" s="162"/>
      <c r="W81" s="162"/>
      <c r="AM81" s="162"/>
      <c r="AV81" s="160"/>
      <c r="AW81" s="160"/>
    </row>
    <row r="82" spans="1:57" x14ac:dyDescent="0.25">
      <c r="A82" s="140"/>
      <c r="C82" t="s">
        <v>63</v>
      </c>
      <c r="D82" s="136" t="s">
        <v>63</v>
      </c>
      <c r="E82" t="s">
        <v>63</v>
      </c>
      <c r="F82" s="161">
        <v>43755</v>
      </c>
      <c r="G82" s="161">
        <v>43763</v>
      </c>
      <c r="J82" s="162"/>
      <c r="W82" s="162"/>
      <c r="AM82" s="162"/>
      <c r="AW82" s="136"/>
      <c r="AX82" s="136"/>
    </row>
    <row r="83" spans="1:57" x14ac:dyDescent="0.25">
      <c r="A83" s="140"/>
      <c r="C83" t="s">
        <v>63</v>
      </c>
      <c r="D83" s="160" t="s">
        <v>63</v>
      </c>
      <c r="E83" t="s">
        <v>63</v>
      </c>
      <c r="F83" s="161">
        <v>43755</v>
      </c>
      <c r="G83" s="161">
        <v>43763</v>
      </c>
      <c r="J83" s="162"/>
      <c r="W83" s="162"/>
      <c r="AM83" s="162"/>
      <c r="AW83" s="160"/>
      <c r="AX83" s="160"/>
    </row>
    <row r="84" spans="1:57" x14ac:dyDescent="0.25">
      <c r="A84" s="140"/>
      <c r="C84" t="s">
        <v>63</v>
      </c>
      <c r="D84" s="134" t="s">
        <v>63</v>
      </c>
      <c r="E84" t="s">
        <v>63</v>
      </c>
      <c r="F84" s="161">
        <v>43760</v>
      </c>
      <c r="G84" s="161">
        <v>43767</v>
      </c>
      <c r="J84" s="162"/>
      <c r="W84" s="162"/>
      <c r="AM84" s="162"/>
      <c r="AX84" s="134"/>
      <c r="AY84" s="134"/>
    </row>
    <row r="85" spans="1:57" x14ac:dyDescent="0.25">
      <c r="A85" s="140"/>
      <c r="C85" t="s">
        <v>63</v>
      </c>
      <c r="D85" s="136" t="s">
        <v>63</v>
      </c>
      <c r="E85" t="s">
        <v>63</v>
      </c>
      <c r="F85" s="161">
        <v>43766</v>
      </c>
      <c r="G85" s="161">
        <v>43775</v>
      </c>
      <c r="J85" s="162"/>
      <c r="W85" s="162"/>
      <c r="AM85" s="162"/>
      <c r="AY85" s="136"/>
      <c r="AZ85" s="136"/>
    </row>
    <row r="86" spans="1:57" x14ac:dyDescent="0.25">
      <c r="A86" s="140"/>
      <c r="C86" t="s">
        <v>63</v>
      </c>
      <c r="D86" s="160" t="s">
        <v>63</v>
      </c>
      <c r="E86" t="s">
        <v>63</v>
      </c>
      <c r="F86" s="161">
        <v>43766</v>
      </c>
      <c r="G86" s="161">
        <v>43775</v>
      </c>
      <c r="J86" s="162"/>
      <c r="W86" s="162"/>
      <c r="AM86" s="162"/>
      <c r="AY86" s="160"/>
      <c r="AZ86" s="160"/>
    </row>
    <row r="87" spans="1:57" x14ac:dyDescent="0.25">
      <c r="A87" s="140"/>
      <c r="C87" t="s">
        <v>63</v>
      </c>
      <c r="D87" s="134" t="s">
        <v>63</v>
      </c>
      <c r="E87" t="s">
        <v>63</v>
      </c>
      <c r="F87" s="161">
        <v>43768</v>
      </c>
      <c r="G87" s="161">
        <v>43782</v>
      </c>
      <c r="J87" s="162"/>
      <c r="W87" s="162"/>
      <c r="AM87" s="162"/>
      <c r="AY87" s="134"/>
      <c r="AZ87" s="134"/>
      <c r="BA87" s="134"/>
    </row>
    <row r="88" spans="1:57" x14ac:dyDescent="0.25">
      <c r="A88" s="140"/>
      <c r="C88" t="s">
        <v>63</v>
      </c>
      <c r="D88" s="136" t="s">
        <v>63</v>
      </c>
      <c r="E88" t="s">
        <v>63</v>
      </c>
      <c r="F88" s="161">
        <v>43775</v>
      </c>
      <c r="G88" s="161">
        <v>43781</v>
      </c>
      <c r="J88" s="162"/>
      <c r="W88" s="162"/>
      <c r="AM88" s="162"/>
      <c r="AZ88" s="136"/>
      <c r="BA88" s="136"/>
    </row>
    <row r="89" spans="1:57" x14ac:dyDescent="0.25">
      <c r="A89" s="140"/>
      <c r="C89" t="s">
        <v>63</v>
      </c>
      <c r="D89" s="160" t="s">
        <v>63</v>
      </c>
      <c r="E89" t="s">
        <v>63</v>
      </c>
      <c r="F89" s="161">
        <v>43776</v>
      </c>
      <c r="G89" s="161">
        <v>43783</v>
      </c>
      <c r="I89" s="160"/>
      <c r="J89" s="162"/>
      <c r="W89" s="162"/>
      <c r="AM89" s="162"/>
      <c r="AZ89" s="160"/>
      <c r="BA89" s="160"/>
    </row>
    <row r="90" spans="1:57" x14ac:dyDescent="0.25">
      <c r="A90" s="140"/>
      <c r="C90" t="s">
        <v>63</v>
      </c>
      <c r="D90" s="136" t="s">
        <v>63</v>
      </c>
      <c r="E90" t="s">
        <v>63</v>
      </c>
      <c r="F90" s="161">
        <v>43782</v>
      </c>
      <c r="G90" s="161">
        <v>43789</v>
      </c>
      <c r="J90" s="162"/>
      <c r="W90" s="162"/>
      <c r="AM90" s="162"/>
      <c r="BA90" s="136"/>
      <c r="BB90" s="136"/>
    </row>
    <row r="91" spans="1:57" x14ac:dyDescent="0.25">
      <c r="A91" s="140"/>
      <c r="C91" t="s">
        <v>63</v>
      </c>
      <c r="D91" s="134" t="s">
        <v>63</v>
      </c>
      <c r="E91" t="s">
        <v>63</v>
      </c>
      <c r="F91" s="161">
        <v>43783</v>
      </c>
      <c r="G91" s="161">
        <v>43790</v>
      </c>
      <c r="J91" s="162"/>
      <c r="W91" s="162"/>
      <c r="AM91" s="162"/>
      <c r="BA91" s="134"/>
      <c r="BB91" s="134"/>
    </row>
    <row r="92" spans="1:57" x14ac:dyDescent="0.25">
      <c r="A92" s="140"/>
      <c r="C92" t="s">
        <v>63</v>
      </c>
      <c r="D92" s="136" t="s">
        <v>63</v>
      </c>
      <c r="E92" t="s">
        <v>63</v>
      </c>
      <c r="F92" s="161">
        <v>43790</v>
      </c>
      <c r="G92" s="161">
        <v>43791</v>
      </c>
      <c r="J92" s="162"/>
      <c r="W92" s="162"/>
      <c r="AM92" s="162"/>
      <c r="BB92" s="136"/>
    </row>
    <row r="93" spans="1:57" x14ac:dyDescent="0.25">
      <c r="A93" s="140"/>
      <c r="C93" t="s">
        <v>63</v>
      </c>
      <c r="D93" s="134" t="s">
        <v>63</v>
      </c>
      <c r="E93" t="s">
        <v>63</v>
      </c>
      <c r="F93" s="161">
        <v>43791</v>
      </c>
      <c r="G93" s="161">
        <v>43803</v>
      </c>
      <c r="J93" s="162"/>
      <c r="W93" s="162"/>
      <c r="AM93" s="162"/>
      <c r="BB93" s="134"/>
      <c r="BC93" s="134"/>
      <c r="BD93" s="134"/>
    </row>
    <row r="94" spans="1:57" x14ac:dyDescent="0.25">
      <c r="A94" s="140"/>
      <c r="C94" t="s">
        <v>63</v>
      </c>
      <c r="D94" s="167" t="s">
        <v>63</v>
      </c>
      <c r="E94" t="s">
        <v>63</v>
      </c>
      <c r="F94" s="161">
        <v>43794</v>
      </c>
      <c r="G94" s="161">
        <v>43798</v>
      </c>
      <c r="J94" s="162"/>
      <c r="W94" s="162"/>
      <c r="AM94" s="162"/>
      <c r="BC94" s="167"/>
    </row>
    <row r="95" spans="1:57" x14ac:dyDescent="0.25">
      <c r="A95" s="140"/>
      <c r="C95" t="s">
        <v>63</v>
      </c>
      <c r="D95" s="134" t="s">
        <v>63</v>
      </c>
      <c r="E95" t="s">
        <v>63</v>
      </c>
      <c r="F95" s="161">
        <v>43804</v>
      </c>
      <c r="G95" s="161">
        <v>43809</v>
      </c>
      <c r="J95" s="162"/>
      <c r="W95" s="162"/>
      <c r="AM95" s="162"/>
      <c r="BD95" s="134"/>
      <c r="BE95" s="134"/>
    </row>
    <row r="96" spans="1:57" x14ac:dyDescent="0.25">
      <c r="A96" s="140"/>
    </row>
    <row r="97" spans="1:1" x14ac:dyDescent="0.25">
      <c r="A97" s="140"/>
    </row>
    <row r="98" spans="1:1" x14ac:dyDescent="0.25">
      <c r="A98" s="140"/>
    </row>
    <row r="99" spans="1:1" x14ac:dyDescent="0.25">
      <c r="A99" s="140"/>
    </row>
    <row r="100" spans="1:1" x14ac:dyDescent="0.25">
      <c r="A100" s="140"/>
    </row>
    <row r="101" spans="1:1" x14ac:dyDescent="0.25">
      <c r="A101" s="140"/>
    </row>
    <row r="102" spans="1:1" x14ac:dyDescent="0.25">
      <c r="A102" s="140"/>
    </row>
    <row r="103" spans="1:1" x14ac:dyDescent="0.25">
      <c r="A103" s="140"/>
    </row>
    <row r="104" spans="1:1" x14ac:dyDescent="0.25">
      <c r="A104" s="140"/>
    </row>
    <row r="105" spans="1:1" x14ac:dyDescent="0.25">
      <c r="A105" s="140"/>
    </row>
    <row r="106" spans="1:1" x14ac:dyDescent="0.25">
      <c r="A106" s="140"/>
    </row>
    <row r="107" spans="1:1" x14ac:dyDescent="0.25">
      <c r="A107" s="140"/>
    </row>
    <row r="108" spans="1:1" x14ac:dyDescent="0.25">
      <c r="A108" s="140"/>
    </row>
    <row r="109" spans="1:1" x14ac:dyDescent="0.25">
      <c r="A109" s="140"/>
    </row>
    <row r="110" spans="1:1" x14ac:dyDescent="0.25">
      <c r="A110" s="140"/>
    </row>
    <row r="111" spans="1:1" x14ac:dyDescent="0.25">
      <c r="A111" s="140"/>
    </row>
    <row r="112" spans="1:1" x14ac:dyDescent="0.25">
      <c r="A112" s="140"/>
    </row>
    <row r="113" spans="1:1" x14ac:dyDescent="0.25">
      <c r="A113" s="140"/>
    </row>
    <row r="114" spans="1:1" x14ac:dyDescent="0.25">
      <c r="A114" s="140"/>
    </row>
    <row r="115" spans="1:1" x14ac:dyDescent="0.25">
      <c r="A115" s="140"/>
    </row>
    <row r="116" spans="1:1" x14ac:dyDescent="0.25">
      <c r="A116" s="140"/>
    </row>
    <row r="117" spans="1:1" x14ac:dyDescent="0.25">
      <c r="A117" s="140"/>
    </row>
    <row r="118" spans="1:1" x14ac:dyDescent="0.25">
      <c r="A118" s="140"/>
    </row>
    <row r="119" spans="1:1" x14ac:dyDescent="0.25">
      <c r="A119" s="140"/>
    </row>
    <row r="120" spans="1:1" x14ac:dyDescent="0.25">
      <c r="A120" s="140"/>
    </row>
    <row r="121" spans="1:1" x14ac:dyDescent="0.25">
      <c r="A121" s="140"/>
    </row>
    <row r="122" spans="1:1" x14ac:dyDescent="0.25">
      <c r="A122" s="140"/>
    </row>
    <row r="123" spans="1:1" x14ac:dyDescent="0.25">
      <c r="A123" s="140"/>
    </row>
    <row r="124" spans="1:1" x14ac:dyDescent="0.25">
      <c r="A124" s="140"/>
    </row>
    <row r="125" spans="1:1" x14ac:dyDescent="0.25">
      <c r="A125" s="140"/>
    </row>
    <row r="126" spans="1:1" x14ac:dyDescent="0.25">
      <c r="A126" s="140"/>
    </row>
    <row r="127" spans="1:1" x14ac:dyDescent="0.25">
      <c r="A127" s="140"/>
    </row>
    <row r="128" spans="1:1" x14ac:dyDescent="0.25">
      <c r="A128" s="140"/>
    </row>
    <row r="129" spans="1:1" x14ac:dyDescent="0.25">
      <c r="A129" s="140"/>
    </row>
    <row r="130" spans="1:1" x14ac:dyDescent="0.25">
      <c r="A130" s="140"/>
    </row>
    <row r="131" spans="1:1" x14ac:dyDescent="0.25">
      <c r="A131" s="140"/>
    </row>
    <row r="132" spans="1:1" x14ac:dyDescent="0.25">
      <c r="A132" s="140"/>
    </row>
    <row r="133" spans="1:1" x14ac:dyDescent="0.25">
      <c r="A133" s="140"/>
    </row>
    <row r="134" spans="1:1" x14ac:dyDescent="0.25">
      <c r="A134" s="140"/>
    </row>
    <row r="135" spans="1:1" x14ac:dyDescent="0.25">
      <c r="A135" s="140"/>
    </row>
    <row r="136" spans="1:1" x14ac:dyDescent="0.25">
      <c r="A136" s="140"/>
    </row>
    <row r="137" spans="1:1" x14ac:dyDescent="0.25">
      <c r="A137" s="140"/>
    </row>
    <row r="138" spans="1:1" x14ac:dyDescent="0.25">
      <c r="A138" s="140"/>
    </row>
    <row r="139" spans="1:1" x14ac:dyDescent="0.25">
      <c r="A139" s="140"/>
    </row>
    <row r="140" spans="1:1" x14ac:dyDescent="0.25">
      <c r="A140" s="140"/>
    </row>
    <row r="141" spans="1:1" x14ac:dyDescent="0.25">
      <c r="A141" s="140"/>
    </row>
    <row r="142" spans="1:1" x14ac:dyDescent="0.25">
      <c r="A142" s="140"/>
    </row>
    <row r="143" spans="1:1" x14ac:dyDescent="0.25">
      <c r="A143" s="140"/>
    </row>
    <row r="144" spans="1:1" x14ac:dyDescent="0.25">
      <c r="A144" s="140"/>
    </row>
    <row r="145" spans="1:1" x14ac:dyDescent="0.25">
      <c r="A145" s="140"/>
    </row>
    <row r="146" spans="1:1" x14ac:dyDescent="0.25">
      <c r="A146" s="140"/>
    </row>
    <row r="147" spans="1:1" x14ac:dyDescent="0.25">
      <c r="A147" s="140"/>
    </row>
    <row r="148" spans="1:1" x14ac:dyDescent="0.25">
      <c r="A148" s="140"/>
    </row>
    <row r="149" spans="1:1" x14ac:dyDescent="0.25">
      <c r="A149" s="140"/>
    </row>
    <row r="150" spans="1:1" x14ac:dyDescent="0.25">
      <c r="A150" s="140"/>
    </row>
    <row r="151" spans="1:1" x14ac:dyDescent="0.25">
      <c r="A151" s="140"/>
    </row>
    <row r="152" spans="1:1" x14ac:dyDescent="0.25">
      <c r="A152" s="140"/>
    </row>
    <row r="153" spans="1:1" x14ac:dyDescent="0.25">
      <c r="A153" s="140"/>
    </row>
    <row r="154" spans="1:1" x14ac:dyDescent="0.25">
      <c r="A154" s="140"/>
    </row>
    <row r="155" spans="1:1" x14ac:dyDescent="0.25">
      <c r="A155" s="140"/>
    </row>
    <row r="156" spans="1:1" x14ac:dyDescent="0.25">
      <c r="A156" s="140"/>
    </row>
    <row r="157" spans="1:1" x14ac:dyDescent="0.25">
      <c r="A157" s="140"/>
    </row>
    <row r="158" spans="1:1" x14ac:dyDescent="0.25">
      <c r="A158" s="140"/>
    </row>
    <row r="159" spans="1:1" x14ac:dyDescent="0.25">
      <c r="A159" s="140"/>
    </row>
    <row r="160" spans="1:1" x14ac:dyDescent="0.25">
      <c r="A160" s="140"/>
    </row>
    <row r="161" spans="1:1" x14ac:dyDescent="0.25">
      <c r="A161" s="140"/>
    </row>
    <row r="162" spans="1:1" x14ac:dyDescent="0.25">
      <c r="A162" s="140"/>
    </row>
    <row r="163" spans="1:1" x14ac:dyDescent="0.25">
      <c r="A163" s="140"/>
    </row>
    <row r="164" spans="1:1" x14ac:dyDescent="0.25">
      <c r="A164" s="140"/>
    </row>
    <row r="165" spans="1:1" x14ac:dyDescent="0.25">
      <c r="A165" s="140"/>
    </row>
    <row r="166" spans="1:1" x14ac:dyDescent="0.25">
      <c r="A166" s="140"/>
    </row>
    <row r="167" spans="1:1" x14ac:dyDescent="0.25">
      <c r="A167" s="140"/>
    </row>
    <row r="168" spans="1:1" x14ac:dyDescent="0.25">
      <c r="A168" s="140"/>
    </row>
    <row r="169" spans="1:1" x14ac:dyDescent="0.25">
      <c r="A169" s="140"/>
    </row>
    <row r="170" spans="1:1" x14ac:dyDescent="0.25">
      <c r="A170" s="140"/>
    </row>
    <row r="171" spans="1:1" x14ac:dyDescent="0.25">
      <c r="A171" s="140"/>
    </row>
    <row r="172" spans="1:1" x14ac:dyDescent="0.25">
      <c r="A172" s="140"/>
    </row>
    <row r="173" spans="1:1" x14ac:dyDescent="0.25">
      <c r="A173" s="140"/>
    </row>
    <row r="174" spans="1:1" x14ac:dyDescent="0.25">
      <c r="A174" s="140"/>
    </row>
    <row r="175" spans="1:1" x14ac:dyDescent="0.25">
      <c r="A175" s="140"/>
    </row>
    <row r="176" spans="1:1" x14ac:dyDescent="0.25">
      <c r="A176" s="140"/>
    </row>
    <row r="177" spans="1:1" x14ac:dyDescent="0.25">
      <c r="A177" s="140"/>
    </row>
    <row r="178" spans="1:1" x14ac:dyDescent="0.25">
      <c r="A178" s="140"/>
    </row>
    <row r="179" spans="1:1" x14ac:dyDescent="0.25">
      <c r="A179" s="140"/>
    </row>
    <row r="180" spans="1:1" x14ac:dyDescent="0.25">
      <c r="A180" s="140"/>
    </row>
    <row r="181" spans="1:1" x14ac:dyDescent="0.25">
      <c r="A181" s="140"/>
    </row>
    <row r="182" spans="1:1" x14ac:dyDescent="0.25">
      <c r="A182" s="140"/>
    </row>
    <row r="183" spans="1:1" x14ac:dyDescent="0.25">
      <c r="A183" s="140"/>
    </row>
    <row r="184" spans="1:1" x14ac:dyDescent="0.25">
      <c r="A184" s="140"/>
    </row>
    <row r="185" spans="1:1" x14ac:dyDescent="0.25">
      <c r="A185" s="140"/>
    </row>
    <row r="186" spans="1:1" x14ac:dyDescent="0.25">
      <c r="A186" s="140"/>
    </row>
    <row r="187" spans="1:1" x14ac:dyDescent="0.25">
      <c r="A187" s="140"/>
    </row>
    <row r="188" spans="1:1" x14ac:dyDescent="0.25">
      <c r="A188" s="140"/>
    </row>
    <row r="189" spans="1:1" x14ac:dyDescent="0.25">
      <c r="A189" s="140"/>
    </row>
    <row r="190" spans="1:1" x14ac:dyDescent="0.25">
      <c r="A190" s="140"/>
    </row>
    <row r="191" spans="1:1" x14ac:dyDescent="0.25">
      <c r="A191" s="140"/>
    </row>
    <row r="192" spans="1:1" x14ac:dyDescent="0.25">
      <c r="A192" s="140"/>
    </row>
    <row r="193" spans="1:1" x14ac:dyDescent="0.25">
      <c r="A193" s="140"/>
    </row>
    <row r="194" spans="1:1" x14ac:dyDescent="0.25">
      <c r="A194" s="140"/>
    </row>
    <row r="195" spans="1:1" x14ac:dyDescent="0.25">
      <c r="A195" s="140"/>
    </row>
    <row r="196" spans="1:1" x14ac:dyDescent="0.25">
      <c r="A196" s="140"/>
    </row>
    <row r="197" spans="1:1" x14ac:dyDescent="0.25">
      <c r="A197" s="140"/>
    </row>
    <row r="198" spans="1:1" x14ac:dyDescent="0.25">
      <c r="A198" s="140"/>
    </row>
    <row r="199" spans="1:1" x14ac:dyDescent="0.25">
      <c r="A199" s="140"/>
    </row>
    <row r="200" spans="1:1" x14ac:dyDescent="0.25">
      <c r="A200" s="140"/>
    </row>
    <row r="201" spans="1:1" x14ac:dyDescent="0.25">
      <c r="A201" s="140"/>
    </row>
    <row r="202" spans="1:1" x14ac:dyDescent="0.25">
      <c r="A202" s="140"/>
    </row>
    <row r="203" spans="1:1" x14ac:dyDescent="0.25">
      <c r="A203" s="140"/>
    </row>
    <row r="204" spans="1:1" x14ac:dyDescent="0.25">
      <c r="A204" s="140"/>
    </row>
    <row r="205" spans="1:1" x14ac:dyDescent="0.25">
      <c r="A205" s="140"/>
    </row>
    <row r="206" spans="1:1" x14ac:dyDescent="0.25">
      <c r="A206" s="140"/>
    </row>
    <row r="207" spans="1:1" x14ac:dyDescent="0.25">
      <c r="A207" s="140"/>
    </row>
    <row r="208" spans="1:1" x14ac:dyDescent="0.25">
      <c r="A208" s="140"/>
    </row>
    <row r="209" spans="1:1" x14ac:dyDescent="0.25">
      <c r="A209" s="140"/>
    </row>
    <row r="210" spans="1:1" x14ac:dyDescent="0.25">
      <c r="A210" s="140"/>
    </row>
    <row r="211" spans="1:1" x14ac:dyDescent="0.25">
      <c r="A211" s="140"/>
    </row>
    <row r="212" spans="1:1" x14ac:dyDescent="0.25">
      <c r="A212" s="140"/>
    </row>
    <row r="213" spans="1:1" x14ac:dyDescent="0.25">
      <c r="A213" s="140"/>
    </row>
    <row r="214" spans="1:1" x14ac:dyDescent="0.25">
      <c r="A214" s="140"/>
    </row>
    <row r="215" spans="1:1" x14ac:dyDescent="0.25">
      <c r="A215" s="140"/>
    </row>
    <row r="216" spans="1:1" x14ac:dyDescent="0.25">
      <c r="A216" s="140"/>
    </row>
    <row r="217" spans="1:1" x14ac:dyDescent="0.25">
      <c r="A217" s="140"/>
    </row>
    <row r="218" spans="1:1" x14ac:dyDescent="0.25">
      <c r="A218" s="140"/>
    </row>
    <row r="219" spans="1:1" x14ac:dyDescent="0.25">
      <c r="A219" s="140"/>
    </row>
    <row r="220" spans="1:1" x14ac:dyDescent="0.25">
      <c r="A220" s="140"/>
    </row>
    <row r="221" spans="1:1" x14ac:dyDescent="0.25">
      <c r="A221" s="140"/>
    </row>
    <row r="222" spans="1:1" x14ac:dyDescent="0.25">
      <c r="A222" s="140"/>
    </row>
    <row r="223" spans="1:1" x14ac:dyDescent="0.25">
      <c r="A223" s="140"/>
    </row>
    <row r="224" spans="1:1" x14ac:dyDescent="0.25">
      <c r="A224" s="140"/>
    </row>
    <row r="225" spans="1:1" x14ac:dyDescent="0.25">
      <c r="A225" s="140"/>
    </row>
    <row r="226" spans="1:1" x14ac:dyDescent="0.25">
      <c r="A226" s="140"/>
    </row>
    <row r="227" spans="1:1" x14ac:dyDescent="0.25">
      <c r="A227" s="140"/>
    </row>
    <row r="228" spans="1:1" x14ac:dyDescent="0.25">
      <c r="A228" s="140"/>
    </row>
    <row r="229" spans="1:1" x14ac:dyDescent="0.25">
      <c r="A229" s="140"/>
    </row>
    <row r="230" spans="1:1" x14ac:dyDescent="0.25">
      <c r="A230" s="140"/>
    </row>
    <row r="231" spans="1:1" x14ac:dyDescent="0.25">
      <c r="A231" s="140"/>
    </row>
    <row r="232" spans="1:1" x14ac:dyDescent="0.25">
      <c r="A232" s="140"/>
    </row>
    <row r="233" spans="1:1" x14ac:dyDescent="0.25">
      <c r="A233" s="140"/>
    </row>
    <row r="234" spans="1:1" x14ac:dyDescent="0.25">
      <c r="A234" s="140"/>
    </row>
    <row r="235" spans="1:1" x14ac:dyDescent="0.25">
      <c r="A235" s="140"/>
    </row>
    <row r="236" spans="1:1" x14ac:dyDescent="0.25">
      <c r="A236" s="140"/>
    </row>
    <row r="237" spans="1:1" x14ac:dyDescent="0.25">
      <c r="A237" s="140"/>
    </row>
    <row r="238" spans="1:1" x14ac:dyDescent="0.25">
      <c r="A238" s="140"/>
    </row>
    <row r="239" spans="1:1" x14ac:dyDescent="0.25">
      <c r="A239" s="140"/>
    </row>
    <row r="240" spans="1:1" x14ac:dyDescent="0.25">
      <c r="A240" s="140"/>
    </row>
    <row r="241" spans="1:1" x14ac:dyDescent="0.25">
      <c r="A241" s="140"/>
    </row>
    <row r="242" spans="1:1" x14ac:dyDescent="0.25">
      <c r="A242" s="140"/>
    </row>
    <row r="243" spans="1:1" x14ac:dyDescent="0.25">
      <c r="A243" s="140"/>
    </row>
    <row r="244" spans="1:1" x14ac:dyDescent="0.25">
      <c r="A244" s="140"/>
    </row>
    <row r="245" spans="1:1" x14ac:dyDescent="0.25">
      <c r="A245" s="140"/>
    </row>
    <row r="246" spans="1:1" x14ac:dyDescent="0.25">
      <c r="A246" s="140"/>
    </row>
    <row r="247" spans="1:1" x14ac:dyDescent="0.25">
      <c r="A247" s="140"/>
    </row>
    <row r="248" spans="1:1" x14ac:dyDescent="0.25">
      <c r="A248" s="140"/>
    </row>
    <row r="249" spans="1:1" x14ac:dyDescent="0.25">
      <c r="A249" s="140"/>
    </row>
    <row r="250" spans="1:1" x14ac:dyDescent="0.25">
      <c r="A250" s="140"/>
    </row>
    <row r="251" spans="1:1" x14ac:dyDescent="0.25">
      <c r="A251" s="140"/>
    </row>
    <row r="252" spans="1:1" x14ac:dyDescent="0.25">
      <c r="A252" s="140"/>
    </row>
    <row r="253" spans="1:1" x14ac:dyDescent="0.25">
      <c r="A253" s="140"/>
    </row>
    <row r="254" spans="1:1" x14ac:dyDescent="0.25">
      <c r="A254" s="140"/>
    </row>
    <row r="255" spans="1:1" x14ac:dyDescent="0.25">
      <c r="A255" s="140"/>
    </row>
    <row r="256" spans="1:1" x14ac:dyDescent="0.25">
      <c r="A256" s="140"/>
    </row>
    <row r="257" spans="1:1" x14ac:dyDescent="0.25">
      <c r="A257" s="140"/>
    </row>
    <row r="258" spans="1:1" x14ac:dyDescent="0.25">
      <c r="A258" s="140"/>
    </row>
    <row r="259" spans="1:1" x14ac:dyDescent="0.25">
      <c r="A259" s="140"/>
    </row>
    <row r="260" spans="1:1" x14ac:dyDescent="0.25">
      <c r="A260" s="140"/>
    </row>
    <row r="261" spans="1:1" x14ac:dyDescent="0.25">
      <c r="A261" s="140"/>
    </row>
    <row r="262" spans="1:1" x14ac:dyDescent="0.25">
      <c r="A262" s="140"/>
    </row>
    <row r="263" spans="1:1" x14ac:dyDescent="0.25">
      <c r="A263" s="140"/>
    </row>
    <row r="264" spans="1:1" x14ac:dyDescent="0.25">
      <c r="A264" s="140"/>
    </row>
    <row r="265" spans="1:1" x14ac:dyDescent="0.25">
      <c r="A265" s="140"/>
    </row>
    <row r="266" spans="1:1" x14ac:dyDescent="0.25">
      <c r="A266" s="140"/>
    </row>
    <row r="267" spans="1:1" x14ac:dyDescent="0.25">
      <c r="A267" s="140"/>
    </row>
    <row r="268" spans="1:1" x14ac:dyDescent="0.25">
      <c r="A268" s="140"/>
    </row>
    <row r="269" spans="1:1" x14ac:dyDescent="0.25">
      <c r="A269" s="140"/>
    </row>
    <row r="270" spans="1:1" x14ac:dyDescent="0.25">
      <c r="A270" s="140"/>
    </row>
    <row r="271" spans="1:1" x14ac:dyDescent="0.25">
      <c r="A271" s="140"/>
    </row>
    <row r="272" spans="1:1" x14ac:dyDescent="0.25">
      <c r="A272" s="140"/>
    </row>
    <row r="273" spans="1:1" x14ac:dyDescent="0.25">
      <c r="A273" s="140"/>
    </row>
    <row r="274" spans="1:1" x14ac:dyDescent="0.25">
      <c r="A274" s="140"/>
    </row>
    <row r="275" spans="1:1" x14ac:dyDescent="0.25">
      <c r="A275" s="140"/>
    </row>
    <row r="276" spans="1:1" x14ac:dyDescent="0.25">
      <c r="A276" s="140"/>
    </row>
    <row r="277" spans="1:1" x14ac:dyDescent="0.25">
      <c r="A277" s="140"/>
    </row>
    <row r="278" spans="1:1" x14ac:dyDescent="0.25">
      <c r="A278" s="140"/>
    </row>
    <row r="279" spans="1:1" x14ac:dyDescent="0.25">
      <c r="A279" s="140"/>
    </row>
    <row r="280" spans="1:1" x14ac:dyDescent="0.25">
      <c r="A280" s="140"/>
    </row>
    <row r="281" spans="1:1" x14ac:dyDescent="0.25">
      <c r="A281" s="140"/>
    </row>
    <row r="282" spans="1:1" x14ac:dyDescent="0.25">
      <c r="A282" s="140"/>
    </row>
    <row r="283" spans="1:1" x14ac:dyDescent="0.25">
      <c r="A283" s="140"/>
    </row>
    <row r="284" spans="1:1" x14ac:dyDescent="0.25">
      <c r="A284" s="140"/>
    </row>
    <row r="285" spans="1:1" x14ac:dyDescent="0.25">
      <c r="A285" s="140"/>
    </row>
    <row r="286" spans="1:1" x14ac:dyDescent="0.25">
      <c r="A286" s="140"/>
    </row>
    <row r="287" spans="1:1" x14ac:dyDescent="0.25">
      <c r="A287" s="140"/>
    </row>
    <row r="288" spans="1:1" x14ac:dyDescent="0.25">
      <c r="A288" s="140"/>
    </row>
    <row r="289" spans="1:1" x14ac:dyDescent="0.25">
      <c r="A289" s="140"/>
    </row>
    <row r="290" spans="1:1" x14ac:dyDescent="0.25">
      <c r="A290" s="140"/>
    </row>
    <row r="291" spans="1:1" x14ac:dyDescent="0.25">
      <c r="A291" s="140"/>
    </row>
    <row r="292" spans="1:1" x14ac:dyDescent="0.25">
      <c r="A292" s="140"/>
    </row>
    <row r="293" spans="1:1" x14ac:dyDescent="0.25">
      <c r="A293" s="140"/>
    </row>
    <row r="294" spans="1:1" x14ac:dyDescent="0.25">
      <c r="A294" s="140"/>
    </row>
    <row r="295" spans="1:1" x14ac:dyDescent="0.25">
      <c r="A295" s="140"/>
    </row>
    <row r="296" spans="1:1" x14ac:dyDescent="0.25">
      <c r="A296" s="140"/>
    </row>
    <row r="297" spans="1:1" x14ac:dyDescent="0.25">
      <c r="A297" s="140"/>
    </row>
    <row r="298" spans="1:1" x14ac:dyDescent="0.25">
      <c r="A298" s="140"/>
    </row>
    <row r="299" spans="1:1" x14ac:dyDescent="0.25">
      <c r="A299" s="140"/>
    </row>
    <row r="300" spans="1:1" x14ac:dyDescent="0.25">
      <c r="A300" s="140"/>
    </row>
    <row r="301" spans="1:1" x14ac:dyDescent="0.25">
      <c r="A301" s="140"/>
    </row>
    <row r="302" spans="1:1" x14ac:dyDescent="0.25">
      <c r="A302" s="140"/>
    </row>
    <row r="303" spans="1:1" x14ac:dyDescent="0.25">
      <c r="A303" s="140"/>
    </row>
    <row r="304" spans="1:1" x14ac:dyDescent="0.25">
      <c r="A304" s="140"/>
    </row>
    <row r="305" spans="1:1" x14ac:dyDescent="0.25">
      <c r="A305" s="140"/>
    </row>
    <row r="306" spans="1:1" x14ac:dyDescent="0.25">
      <c r="A306" s="140"/>
    </row>
    <row r="307" spans="1:1" x14ac:dyDescent="0.25">
      <c r="A307" s="140"/>
    </row>
    <row r="308" spans="1:1" x14ac:dyDescent="0.25">
      <c r="A308" s="140"/>
    </row>
    <row r="309" spans="1:1" x14ac:dyDescent="0.25">
      <c r="A309" s="140"/>
    </row>
    <row r="310" spans="1:1" x14ac:dyDescent="0.25">
      <c r="A310" s="140"/>
    </row>
    <row r="311" spans="1:1" x14ac:dyDescent="0.25">
      <c r="A311" s="140"/>
    </row>
    <row r="312" spans="1:1" x14ac:dyDescent="0.25">
      <c r="A312" s="140"/>
    </row>
    <row r="313" spans="1:1" x14ac:dyDescent="0.25">
      <c r="A313" s="140"/>
    </row>
    <row r="314" spans="1:1" x14ac:dyDescent="0.25">
      <c r="A314" s="140"/>
    </row>
    <row r="315" spans="1:1" x14ac:dyDescent="0.25">
      <c r="A315" s="140"/>
    </row>
    <row r="316" spans="1:1" x14ac:dyDescent="0.25">
      <c r="A316" s="140"/>
    </row>
    <row r="317" spans="1:1" x14ac:dyDescent="0.25">
      <c r="A317" s="140"/>
    </row>
    <row r="318" spans="1:1" x14ac:dyDescent="0.25">
      <c r="A318" s="140"/>
    </row>
    <row r="319" spans="1:1" x14ac:dyDescent="0.25">
      <c r="A319" s="140"/>
    </row>
    <row r="320" spans="1:1" x14ac:dyDescent="0.25">
      <c r="A320" s="140"/>
    </row>
    <row r="321" spans="1:1" x14ac:dyDescent="0.25">
      <c r="A321" s="140"/>
    </row>
    <row r="322" spans="1:1" x14ac:dyDescent="0.25">
      <c r="A322" s="140"/>
    </row>
    <row r="323" spans="1:1" x14ac:dyDescent="0.25">
      <c r="A323" s="140"/>
    </row>
    <row r="324" spans="1:1" x14ac:dyDescent="0.25">
      <c r="A324" s="140"/>
    </row>
    <row r="325" spans="1:1" x14ac:dyDescent="0.25">
      <c r="A325" s="140"/>
    </row>
    <row r="326" spans="1:1" x14ac:dyDescent="0.25">
      <c r="A326" s="140"/>
    </row>
    <row r="327" spans="1:1" x14ac:dyDescent="0.25">
      <c r="A327" s="140"/>
    </row>
    <row r="328" spans="1:1" x14ac:dyDescent="0.25">
      <c r="A328" s="140"/>
    </row>
    <row r="329" spans="1:1" x14ac:dyDescent="0.25">
      <c r="A329" s="140"/>
    </row>
    <row r="330" spans="1:1" x14ac:dyDescent="0.25">
      <c r="A330" s="140"/>
    </row>
    <row r="331" spans="1:1" x14ac:dyDescent="0.25">
      <c r="A331" s="140"/>
    </row>
    <row r="332" spans="1:1" x14ac:dyDescent="0.25">
      <c r="A332" s="140"/>
    </row>
    <row r="333" spans="1:1" x14ac:dyDescent="0.25">
      <c r="A333" s="140"/>
    </row>
  </sheetData>
  <mergeCells count="2">
    <mergeCell ref="J2:V2"/>
    <mergeCell ref="W2:BH2"/>
  </mergeCells>
  <pageMargins left="0.7" right="0.7" top="0.75" bottom="0.75" header="0.3" footer="0.3"/>
  <pageSetup paperSize="9" orientation="portrait" horizontalDpi="4294967293" verticalDpi="0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E90C1B0-C9AF-43A2-B860-D305DB5B7BB2}">
  <sheetPr codeName="Feuil3"/>
  <dimension ref="A1:V4"/>
  <sheetViews>
    <sheetView workbookViewId="0">
      <selection activeCell="D28" sqref="D28"/>
    </sheetView>
  </sheetViews>
  <sheetFormatPr baseColWidth="10" defaultColWidth="11.42578125" defaultRowHeight="15" x14ac:dyDescent="0.25"/>
  <cols>
    <col min="1" max="2" width="11.42578125" style="174"/>
    <col min="3" max="3" width="12.7109375" style="174" bestFit="1" customWidth="1"/>
    <col min="4" max="4" width="31.7109375" style="174" bestFit="1" customWidth="1"/>
    <col min="5" max="5" width="21" style="174" bestFit="1" customWidth="1"/>
    <col min="6" max="6" width="13.28515625" style="174" bestFit="1" customWidth="1"/>
    <col min="7" max="7" width="13.140625" style="174" bestFit="1" customWidth="1"/>
    <col min="8" max="8" width="14.28515625" style="174" bestFit="1" customWidth="1"/>
    <col min="9" max="9" width="15.28515625" style="174" bestFit="1" customWidth="1"/>
    <col min="10" max="10" width="17.28515625" style="174" customWidth="1"/>
    <col min="11" max="11" width="18" style="174" customWidth="1"/>
    <col min="12" max="12" width="22.140625" style="174" bestFit="1" customWidth="1"/>
    <col min="13" max="13" width="22.140625" style="174" customWidth="1"/>
    <col min="14" max="14" width="23.28515625" style="174" bestFit="1" customWidth="1"/>
    <col min="15" max="18" width="23.28515625" style="174" customWidth="1"/>
    <col min="19" max="19" width="11.42578125" style="174"/>
    <col min="20" max="20" width="34.7109375" style="174" bestFit="1" customWidth="1"/>
    <col min="21" max="21" width="20" style="174" customWidth="1"/>
    <col min="22" max="22" width="150.5703125" style="174" bestFit="1" customWidth="1"/>
    <col min="23" max="16384" width="11.42578125" style="174"/>
  </cols>
  <sheetData>
    <row r="1" spans="1:22" ht="16.899999999999999" customHeight="1" x14ac:dyDescent="0.25">
      <c r="A1" s="49" t="s">
        <v>807</v>
      </c>
      <c r="B1" s="171"/>
      <c r="C1" s="171"/>
      <c r="D1" s="171"/>
      <c r="E1" s="172"/>
      <c r="F1" s="173"/>
      <c r="G1" s="173"/>
      <c r="H1" s="173"/>
      <c r="I1" s="173"/>
      <c r="J1" s="173"/>
      <c r="K1" s="173"/>
      <c r="L1" s="173"/>
      <c r="M1" s="173"/>
      <c r="N1" s="173"/>
      <c r="O1" s="173"/>
      <c r="P1" s="173"/>
      <c r="Q1" s="173"/>
      <c r="R1" s="173"/>
      <c r="S1" s="173"/>
      <c r="T1" s="173"/>
      <c r="U1" s="173"/>
      <c r="V1" s="173"/>
    </row>
    <row r="2" spans="1:22" x14ac:dyDescent="0.25">
      <c r="A2" s="172"/>
    </row>
    <row r="3" spans="1:22" s="176" customFormat="1" ht="33" customHeight="1" thickBot="1" x14ac:dyDescent="0.3">
      <c r="A3" s="175"/>
      <c r="C3" s="177" t="s">
        <v>808</v>
      </c>
      <c r="D3" s="177" t="s">
        <v>809</v>
      </c>
      <c r="E3" s="177" t="s">
        <v>810</v>
      </c>
      <c r="F3" s="177" t="s">
        <v>114</v>
      </c>
      <c r="G3" s="177" t="s">
        <v>89</v>
      </c>
      <c r="H3" s="178" t="s">
        <v>811</v>
      </c>
      <c r="I3" s="177" t="s">
        <v>812</v>
      </c>
      <c r="J3" s="179" t="s">
        <v>813</v>
      </c>
      <c r="K3" s="178" t="s">
        <v>814</v>
      </c>
      <c r="L3" s="177" t="s">
        <v>815</v>
      </c>
      <c r="M3" s="179" t="s">
        <v>816</v>
      </c>
      <c r="N3" s="178" t="s">
        <v>817</v>
      </c>
      <c r="O3" s="177" t="s">
        <v>818</v>
      </c>
      <c r="P3" s="180" t="s">
        <v>819</v>
      </c>
      <c r="Q3" s="180" t="s">
        <v>820</v>
      </c>
      <c r="R3" s="180" t="s">
        <v>821</v>
      </c>
      <c r="S3" s="178" t="s">
        <v>822</v>
      </c>
      <c r="T3" s="178" t="s">
        <v>823</v>
      </c>
      <c r="U3" s="177" t="s">
        <v>824</v>
      </c>
      <c r="V3" s="181" t="s">
        <v>825</v>
      </c>
    </row>
    <row r="4" spans="1:22" ht="15.75" thickTop="1" x14ac:dyDescent="0.25">
      <c r="A4" s="173"/>
      <c r="C4" s="182" t="s">
        <v>63</v>
      </c>
      <c r="D4" s="182" t="s">
        <v>63</v>
      </c>
      <c r="E4" s="182" t="s">
        <v>63</v>
      </c>
      <c r="F4" s="182" t="s">
        <v>63</v>
      </c>
      <c r="G4" s="182" t="s">
        <v>63</v>
      </c>
      <c r="H4" s="182" t="s">
        <v>63</v>
      </c>
      <c r="I4" s="182" t="s">
        <v>63</v>
      </c>
      <c r="J4" s="182" t="s">
        <v>63</v>
      </c>
      <c r="K4" s="182" t="s">
        <v>63</v>
      </c>
      <c r="L4" s="182" t="s">
        <v>63</v>
      </c>
      <c r="M4" s="182" t="s">
        <v>63</v>
      </c>
      <c r="N4" s="182" t="s">
        <v>63</v>
      </c>
      <c r="O4" s="182" t="s">
        <v>63</v>
      </c>
      <c r="P4" s="182" t="s">
        <v>63</v>
      </c>
      <c r="Q4" s="182" t="s">
        <v>63</v>
      </c>
      <c r="R4" s="182" t="s">
        <v>63</v>
      </c>
      <c r="S4" s="182" t="s">
        <v>63</v>
      </c>
      <c r="T4" s="182" t="s">
        <v>63</v>
      </c>
      <c r="U4" s="182" t="s">
        <v>63</v>
      </c>
      <c r="V4" s="182" t="s">
        <v>63</v>
      </c>
    </row>
  </sheetData>
  <conditionalFormatting sqref="U1:U3 U5:U1048576">
    <cfRule type="containsText" dxfId="111" priority="91" operator="containsText" text="À FAIRE">
      <formula>NOT(ISERROR(SEARCH("À FAIRE",U1)))</formula>
    </cfRule>
    <cfRule type="containsText" dxfId="110" priority="92" operator="containsText" text="EN COURS">
      <formula>NOT(ISERROR(SEARCH("EN COURS",U1)))</formula>
    </cfRule>
    <cfRule type="containsText" dxfId="109" priority="93" operator="containsText" text="S30">
      <formula>NOT(ISERROR(SEARCH("S30",U1)))</formula>
    </cfRule>
    <cfRule type="containsText" dxfId="108" priority="94" operator="containsText" text="SG">
      <formula>NOT(ISERROR(SEARCH("SG",U1)))</formula>
    </cfRule>
    <cfRule type="containsText" dxfId="107" priority="95" operator="containsText" text="OK">
      <formula>NOT(ISERROR(SEARCH("OK",U1)))</formula>
    </cfRule>
  </conditionalFormatting>
  <conditionalFormatting sqref="C4:E4">
    <cfRule type="containsText" dxfId="106" priority="88" operator="containsText" text="KO SG">
      <formula>NOT(ISERROR(SEARCH("KO SG",C4)))</formula>
    </cfRule>
    <cfRule type="containsText" dxfId="105" priority="89" operator="containsText" text="KO S30">
      <formula>NOT(ISERROR(SEARCH("KO S30",C4)))</formula>
    </cfRule>
    <cfRule type="containsText" dxfId="104" priority="90" operator="containsText" text="OK">
      <formula>NOT(ISERROR(SEARCH("OK",C4)))</formula>
    </cfRule>
  </conditionalFormatting>
  <conditionalFormatting sqref="C4:E4">
    <cfRule type="containsText" dxfId="103" priority="86" operator="containsText" text="EN COURS">
      <formula>NOT(ISERROR(SEARCH("EN COURS",C4)))</formula>
    </cfRule>
    <cfRule type="containsText" dxfId="102" priority="87" operator="containsText" text="À FAIRE">
      <formula>NOT(ISERROR(SEARCH("À FAIRE",C4)))</formula>
    </cfRule>
  </conditionalFormatting>
  <conditionalFormatting sqref="F4">
    <cfRule type="containsText" dxfId="101" priority="83" operator="containsText" text="KO SG">
      <formula>NOT(ISERROR(SEARCH("KO SG",F4)))</formula>
    </cfRule>
    <cfRule type="containsText" dxfId="100" priority="84" operator="containsText" text="KO S30">
      <formula>NOT(ISERROR(SEARCH("KO S30",F4)))</formula>
    </cfRule>
    <cfRule type="containsText" dxfId="99" priority="85" operator="containsText" text="OK">
      <formula>NOT(ISERROR(SEARCH("OK",F4)))</formula>
    </cfRule>
  </conditionalFormatting>
  <conditionalFormatting sqref="F4">
    <cfRule type="containsText" dxfId="98" priority="81" operator="containsText" text="EN COURS">
      <formula>NOT(ISERROR(SEARCH("EN COURS",F4)))</formula>
    </cfRule>
    <cfRule type="containsText" dxfId="97" priority="82" operator="containsText" text="À FAIRE">
      <formula>NOT(ISERROR(SEARCH("À FAIRE",F4)))</formula>
    </cfRule>
  </conditionalFormatting>
  <conditionalFormatting sqref="G4">
    <cfRule type="containsText" dxfId="96" priority="78" operator="containsText" text="KO SG">
      <formula>NOT(ISERROR(SEARCH("KO SG",G4)))</formula>
    </cfRule>
    <cfRule type="containsText" dxfId="95" priority="79" operator="containsText" text="KO S30">
      <formula>NOT(ISERROR(SEARCH("KO S30",G4)))</formula>
    </cfRule>
    <cfRule type="containsText" dxfId="94" priority="80" operator="containsText" text="OK">
      <formula>NOT(ISERROR(SEARCH("OK",G4)))</formula>
    </cfRule>
  </conditionalFormatting>
  <conditionalFormatting sqref="G4">
    <cfRule type="containsText" dxfId="93" priority="76" operator="containsText" text="EN COURS">
      <formula>NOT(ISERROR(SEARCH("EN COURS",G4)))</formula>
    </cfRule>
    <cfRule type="containsText" dxfId="92" priority="77" operator="containsText" text="À FAIRE">
      <formula>NOT(ISERROR(SEARCH("À FAIRE",G4)))</formula>
    </cfRule>
  </conditionalFormatting>
  <conditionalFormatting sqref="H4">
    <cfRule type="containsText" dxfId="91" priority="73" operator="containsText" text="KO SG">
      <formula>NOT(ISERROR(SEARCH("KO SG",H4)))</formula>
    </cfRule>
    <cfRule type="containsText" dxfId="90" priority="74" operator="containsText" text="KO S30">
      <formula>NOT(ISERROR(SEARCH("KO S30",H4)))</formula>
    </cfRule>
    <cfRule type="containsText" dxfId="89" priority="75" operator="containsText" text="OK">
      <formula>NOT(ISERROR(SEARCH("OK",H4)))</formula>
    </cfRule>
  </conditionalFormatting>
  <conditionalFormatting sqref="H4">
    <cfRule type="containsText" dxfId="88" priority="71" operator="containsText" text="EN COURS">
      <formula>NOT(ISERROR(SEARCH("EN COURS",H4)))</formula>
    </cfRule>
    <cfRule type="containsText" dxfId="87" priority="72" operator="containsText" text="À FAIRE">
      <formula>NOT(ISERROR(SEARCH("À FAIRE",H4)))</formula>
    </cfRule>
  </conditionalFormatting>
  <conditionalFormatting sqref="I4">
    <cfRule type="containsText" dxfId="86" priority="68" operator="containsText" text="KO SG">
      <formula>NOT(ISERROR(SEARCH("KO SG",I4)))</formula>
    </cfRule>
    <cfRule type="containsText" dxfId="85" priority="69" operator="containsText" text="KO S30">
      <formula>NOT(ISERROR(SEARCH("KO S30",I4)))</formula>
    </cfRule>
    <cfRule type="containsText" dxfId="84" priority="70" operator="containsText" text="OK">
      <formula>NOT(ISERROR(SEARCH("OK",I4)))</formula>
    </cfRule>
  </conditionalFormatting>
  <conditionalFormatting sqref="I4">
    <cfRule type="containsText" dxfId="83" priority="66" operator="containsText" text="EN COURS">
      <formula>NOT(ISERROR(SEARCH("EN COURS",I4)))</formula>
    </cfRule>
    <cfRule type="containsText" dxfId="82" priority="67" operator="containsText" text="À FAIRE">
      <formula>NOT(ISERROR(SEARCH("À FAIRE",I4)))</formula>
    </cfRule>
  </conditionalFormatting>
  <conditionalFormatting sqref="J4">
    <cfRule type="containsText" dxfId="81" priority="63" operator="containsText" text="KO SG">
      <formula>NOT(ISERROR(SEARCH("KO SG",J4)))</formula>
    </cfRule>
    <cfRule type="containsText" dxfId="80" priority="64" operator="containsText" text="KO S30">
      <formula>NOT(ISERROR(SEARCH("KO S30",J4)))</formula>
    </cfRule>
    <cfRule type="containsText" dxfId="79" priority="65" operator="containsText" text="OK">
      <formula>NOT(ISERROR(SEARCH("OK",J4)))</formula>
    </cfRule>
  </conditionalFormatting>
  <conditionalFormatting sqref="J4">
    <cfRule type="containsText" dxfId="78" priority="61" operator="containsText" text="EN COURS">
      <formula>NOT(ISERROR(SEARCH("EN COURS",J4)))</formula>
    </cfRule>
    <cfRule type="containsText" dxfId="77" priority="62" operator="containsText" text="À FAIRE">
      <formula>NOT(ISERROR(SEARCH("À FAIRE",J4)))</formula>
    </cfRule>
  </conditionalFormatting>
  <conditionalFormatting sqref="K4">
    <cfRule type="containsText" dxfId="76" priority="58" operator="containsText" text="KO SG">
      <formula>NOT(ISERROR(SEARCH("KO SG",K4)))</formula>
    </cfRule>
    <cfRule type="containsText" dxfId="75" priority="59" operator="containsText" text="KO S30">
      <formula>NOT(ISERROR(SEARCH("KO S30",K4)))</formula>
    </cfRule>
    <cfRule type="containsText" dxfId="74" priority="60" operator="containsText" text="OK">
      <formula>NOT(ISERROR(SEARCH("OK",K4)))</formula>
    </cfRule>
  </conditionalFormatting>
  <conditionalFormatting sqref="K4">
    <cfRule type="containsText" dxfId="73" priority="56" operator="containsText" text="EN COURS">
      <formula>NOT(ISERROR(SEARCH("EN COURS",K4)))</formula>
    </cfRule>
    <cfRule type="containsText" dxfId="72" priority="57" operator="containsText" text="À FAIRE">
      <formula>NOT(ISERROR(SEARCH("À FAIRE",K4)))</formula>
    </cfRule>
  </conditionalFormatting>
  <conditionalFormatting sqref="L4">
    <cfRule type="containsText" dxfId="71" priority="53" operator="containsText" text="KO SG">
      <formula>NOT(ISERROR(SEARCH("KO SG",L4)))</formula>
    </cfRule>
    <cfRule type="containsText" dxfId="70" priority="54" operator="containsText" text="KO S30">
      <formula>NOT(ISERROR(SEARCH("KO S30",L4)))</formula>
    </cfRule>
    <cfRule type="containsText" dxfId="69" priority="55" operator="containsText" text="OK">
      <formula>NOT(ISERROR(SEARCH("OK",L4)))</formula>
    </cfRule>
  </conditionalFormatting>
  <conditionalFormatting sqref="L4">
    <cfRule type="containsText" dxfId="68" priority="51" operator="containsText" text="EN COURS">
      <formula>NOT(ISERROR(SEARCH("EN COURS",L4)))</formula>
    </cfRule>
    <cfRule type="containsText" dxfId="67" priority="52" operator="containsText" text="À FAIRE">
      <formula>NOT(ISERROR(SEARCH("À FAIRE",L4)))</formula>
    </cfRule>
  </conditionalFormatting>
  <conditionalFormatting sqref="M4">
    <cfRule type="containsText" dxfId="66" priority="48" operator="containsText" text="KO SG">
      <formula>NOT(ISERROR(SEARCH("KO SG",M4)))</formula>
    </cfRule>
    <cfRule type="containsText" dxfId="65" priority="49" operator="containsText" text="KO S30">
      <formula>NOT(ISERROR(SEARCH("KO S30",M4)))</formula>
    </cfRule>
    <cfRule type="containsText" dxfId="64" priority="50" operator="containsText" text="OK">
      <formula>NOT(ISERROR(SEARCH("OK",M4)))</formula>
    </cfRule>
  </conditionalFormatting>
  <conditionalFormatting sqref="M4">
    <cfRule type="containsText" dxfId="63" priority="46" operator="containsText" text="EN COURS">
      <formula>NOT(ISERROR(SEARCH("EN COURS",M4)))</formula>
    </cfRule>
    <cfRule type="containsText" dxfId="62" priority="47" operator="containsText" text="À FAIRE">
      <formula>NOT(ISERROR(SEARCH("À FAIRE",M4)))</formula>
    </cfRule>
  </conditionalFormatting>
  <conditionalFormatting sqref="N4">
    <cfRule type="containsText" dxfId="61" priority="43" operator="containsText" text="KO SG">
      <formula>NOT(ISERROR(SEARCH("KO SG",N4)))</formula>
    </cfRule>
    <cfRule type="containsText" dxfId="60" priority="44" operator="containsText" text="KO S30">
      <formula>NOT(ISERROR(SEARCH("KO S30",N4)))</formula>
    </cfRule>
    <cfRule type="containsText" dxfId="59" priority="45" operator="containsText" text="OK">
      <formula>NOT(ISERROR(SEARCH("OK",N4)))</formula>
    </cfRule>
  </conditionalFormatting>
  <conditionalFormatting sqref="N4">
    <cfRule type="containsText" dxfId="58" priority="41" operator="containsText" text="EN COURS">
      <formula>NOT(ISERROR(SEARCH("EN COURS",N4)))</formula>
    </cfRule>
    <cfRule type="containsText" dxfId="57" priority="42" operator="containsText" text="À FAIRE">
      <formula>NOT(ISERROR(SEARCH("À FAIRE",N4)))</formula>
    </cfRule>
  </conditionalFormatting>
  <conditionalFormatting sqref="O4">
    <cfRule type="containsText" dxfId="56" priority="38" operator="containsText" text="KO SG">
      <formula>NOT(ISERROR(SEARCH("KO SG",O4)))</formula>
    </cfRule>
    <cfRule type="containsText" dxfId="55" priority="39" operator="containsText" text="KO S30">
      <formula>NOT(ISERROR(SEARCH("KO S30",O4)))</formula>
    </cfRule>
    <cfRule type="containsText" dxfId="54" priority="40" operator="containsText" text="OK">
      <formula>NOT(ISERROR(SEARCH("OK",O4)))</formula>
    </cfRule>
  </conditionalFormatting>
  <conditionalFormatting sqref="O4">
    <cfRule type="containsText" dxfId="53" priority="36" operator="containsText" text="EN COURS">
      <formula>NOT(ISERROR(SEARCH("EN COURS",O4)))</formula>
    </cfRule>
    <cfRule type="containsText" dxfId="52" priority="37" operator="containsText" text="À FAIRE">
      <formula>NOT(ISERROR(SEARCH("À FAIRE",O4)))</formula>
    </cfRule>
  </conditionalFormatting>
  <conditionalFormatting sqref="P4">
    <cfRule type="containsText" dxfId="51" priority="33" operator="containsText" text="KO SG">
      <formula>NOT(ISERROR(SEARCH("KO SG",P4)))</formula>
    </cfRule>
    <cfRule type="containsText" dxfId="50" priority="34" operator="containsText" text="KO S30">
      <formula>NOT(ISERROR(SEARCH("KO S30",P4)))</formula>
    </cfRule>
    <cfRule type="containsText" dxfId="49" priority="35" operator="containsText" text="OK">
      <formula>NOT(ISERROR(SEARCH("OK",P4)))</formula>
    </cfRule>
  </conditionalFormatting>
  <conditionalFormatting sqref="P4">
    <cfRule type="containsText" dxfId="48" priority="31" operator="containsText" text="EN COURS">
      <formula>NOT(ISERROR(SEARCH("EN COURS",P4)))</formula>
    </cfRule>
    <cfRule type="containsText" dxfId="47" priority="32" operator="containsText" text="À FAIRE">
      <formula>NOT(ISERROR(SEARCH("À FAIRE",P4)))</formula>
    </cfRule>
  </conditionalFormatting>
  <conditionalFormatting sqref="Q4">
    <cfRule type="containsText" dxfId="46" priority="28" operator="containsText" text="KO SG">
      <formula>NOT(ISERROR(SEARCH("KO SG",Q4)))</formula>
    </cfRule>
    <cfRule type="containsText" dxfId="45" priority="29" operator="containsText" text="KO S30">
      <formula>NOT(ISERROR(SEARCH("KO S30",Q4)))</formula>
    </cfRule>
    <cfRule type="containsText" dxfId="44" priority="30" operator="containsText" text="OK">
      <formula>NOT(ISERROR(SEARCH("OK",Q4)))</formula>
    </cfRule>
  </conditionalFormatting>
  <conditionalFormatting sqref="Q4">
    <cfRule type="containsText" dxfId="43" priority="26" operator="containsText" text="EN COURS">
      <formula>NOT(ISERROR(SEARCH("EN COURS",Q4)))</formula>
    </cfRule>
    <cfRule type="containsText" dxfId="42" priority="27" operator="containsText" text="À FAIRE">
      <formula>NOT(ISERROR(SEARCH("À FAIRE",Q4)))</formula>
    </cfRule>
  </conditionalFormatting>
  <conditionalFormatting sqref="R4">
    <cfRule type="containsText" dxfId="41" priority="23" operator="containsText" text="KO SG">
      <formula>NOT(ISERROR(SEARCH("KO SG",R4)))</formula>
    </cfRule>
    <cfRule type="containsText" dxfId="40" priority="24" operator="containsText" text="KO S30">
      <formula>NOT(ISERROR(SEARCH("KO S30",R4)))</formula>
    </cfRule>
    <cfRule type="containsText" dxfId="39" priority="25" operator="containsText" text="OK">
      <formula>NOT(ISERROR(SEARCH("OK",R4)))</formula>
    </cfRule>
  </conditionalFormatting>
  <conditionalFormatting sqref="R4">
    <cfRule type="containsText" dxfId="38" priority="21" operator="containsText" text="EN COURS">
      <formula>NOT(ISERROR(SEARCH("EN COURS",R4)))</formula>
    </cfRule>
    <cfRule type="containsText" dxfId="37" priority="22" operator="containsText" text="À FAIRE">
      <formula>NOT(ISERROR(SEARCH("À FAIRE",R4)))</formula>
    </cfRule>
  </conditionalFormatting>
  <conditionalFormatting sqref="S4">
    <cfRule type="containsText" dxfId="36" priority="18" operator="containsText" text="KO SG">
      <formula>NOT(ISERROR(SEARCH("KO SG",S4)))</formula>
    </cfRule>
    <cfRule type="containsText" dxfId="35" priority="19" operator="containsText" text="KO S30">
      <formula>NOT(ISERROR(SEARCH("KO S30",S4)))</formula>
    </cfRule>
    <cfRule type="containsText" dxfId="34" priority="20" operator="containsText" text="OK">
      <formula>NOT(ISERROR(SEARCH("OK",S4)))</formula>
    </cfRule>
  </conditionalFormatting>
  <conditionalFormatting sqref="S4">
    <cfRule type="containsText" dxfId="33" priority="16" operator="containsText" text="EN COURS">
      <formula>NOT(ISERROR(SEARCH("EN COURS",S4)))</formula>
    </cfRule>
    <cfRule type="containsText" dxfId="32" priority="17" operator="containsText" text="À FAIRE">
      <formula>NOT(ISERROR(SEARCH("À FAIRE",S4)))</formula>
    </cfRule>
  </conditionalFormatting>
  <conditionalFormatting sqref="T4">
    <cfRule type="containsText" dxfId="31" priority="13" operator="containsText" text="KO SG">
      <formula>NOT(ISERROR(SEARCH("KO SG",T4)))</formula>
    </cfRule>
    <cfRule type="containsText" dxfId="30" priority="14" operator="containsText" text="KO S30">
      <formula>NOT(ISERROR(SEARCH("KO S30",T4)))</formula>
    </cfRule>
    <cfRule type="containsText" dxfId="29" priority="15" operator="containsText" text="OK">
      <formula>NOT(ISERROR(SEARCH("OK",T4)))</formula>
    </cfRule>
  </conditionalFormatting>
  <conditionalFormatting sqref="T4">
    <cfRule type="containsText" dxfId="28" priority="11" operator="containsText" text="EN COURS">
      <formula>NOT(ISERROR(SEARCH("EN COURS",T4)))</formula>
    </cfRule>
    <cfRule type="containsText" dxfId="27" priority="12" operator="containsText" text="À FAIRE">
      <formula>NOT(ISERROR(SEARCH("À FAIRE",T4)))</formula>
    </cfRule>
  </conditionalFormatting>
  <conditionalFormatting sqref="U4">
    <cfRule type="containsText" dxfId="26" priority="8" operator="containsText" text="KO SG">
      <formula>NOT(ISERROR(SEARCH("KO SG",U4)))</formula>
    </cfRule>
    <cfRule type="containsText" dxfId="25" priority="9" operator="containsText" text="KO S30">
      <formula>NOT(ISERROR(SEARCH("KO S30",U4)))</formula>
    </cfRule>
    <cfRule type="containsText" dxfId="24" priority="10" operator="containsText" text="OK">
      <formula>NOT(ISERROR(SEARCH("OK",U4)))</formula>
    </cfRule>
  </conditionalFormatting>
  <conditionalFormatting sqref="U4">
    <cfRule type="containsText" dxfId="23" priority="6" operator="containsText" text="EN COURS">
      <formula>NOT(ISERROR(SEARCH("EN COURS",U4)))</formula>
    </cfRule>
    <cfRule type="containsText" dxfId="22" priority="7" operator="containsText" text="À FAIRE">
      <formula>NOT(ISERROR(SEARCH("À FAIRE",U4)))</formula>
    </cfRule>
  </conditionalFormatting>
  <conditionalFormatting sqref="V4">
    <cfRule type="containsText" dxfId="21" priority="3" operator="containsText" text="KO SG">
      <formula>NOT(ISERROR(SEARCH("KO SG",V4)))</formula>
    </cfRule>
    <cfRule type="containsText" dxfId="20" priority="4" operator="containsText" text="KO S30">
      <formula>NOT(ISERROR(SEARCH("KO S30",V4)))</formula>
    </cfRule>
    <cfRule type="containsText" dxfId="19" priority="5" operator="containsText" text="OK">
      <formula>NOT(ISERROR(SEARCH("OK",V4)))</formula>
    </cfRule>
  </conditionalFormatting>
  <conditionalFormatting sqref="V4">
    <cfRule type="containsText" dxfId="18" priority="1" operator="containsText" text="EN COURS">
      <formula>NOT(ISERROR(SEARCH("EN COURS",V4)))</formula>
    </cfRule>
    <cfRule type="containsText" dxfId="17" priority="2" operator="containsText" text="À FAIRE">
      <formula>NOT(ISERROR(SEARCH("À FAIRE",V4)))</formula>
    </cfRule>
  </conditionalFormatting>
  <dataValidations count="1">
    <dataValidation type="list" allowBlank="1" showInputMessage="1" showErrorMessage="1" sqref="T5:T1048576 T1:T2" xr:uid="{09002B53-3EE9-4EB5-B69F-01DD47116F4E}">
      <formula1>#REF!</formula1>
    </dataValidation>
  </dataValidations>
  <pageMargins left="0.7" right="0.7" top="0.75" bottom="0.75" header="0.3" footer="0.3"/>
  <pageSetup paperSize="9" orientation="portrait" horizontalDpi="4294967293" verticalDpi="0"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6AF1C54-33A4-4148-99ED-8BC071C2BBF9}">
  <sheetPr codeName="Feuil4"/>
  <dimension ref="A1:CK47"/>
  <sheetViews>
    <sheetView tabSelected="1" workbookViewId="0">
      <selection activeCell="BP14" sqref="BP14"/>
    </sheetView>
  </sheetViews>
  <sheetFormatPr baseColWidth="10" defaultColWidth="4.28515625" defaultRowHeight="15" x14ac:dyDescent="0.25"/>
  <cols>
    <col min="3" max="3" width="42.140625" bestFit="1" customWidth="1"/>
    <col min="4" max="11" width="6" bestFit="1" customWidth="1"/>
    <col min="12" max="13" width="5.7109375" bestFit="1" customWidth="1"/>
    <col min="14" max="15" width="5" bestFit="1" customWidth="1"/>
    <col min="16" max="18" width="6" bestFit="1" customWidth="1"/>
    <col min="19" max="43" width="5" bestFit="1" customWidth="1"/>
    <col min="44" max="45" width="5.140625" bestFit="1" customWidth="1"/>
    <col min="46" max="53" width="5" bestFit="1" customWidth="1"/>
    <col min="54" max="55" width="5.5703125" bestFit="1" customWidth="1"/>
    <col min="56" max="56" width="9.7109375" bestFit="1" customWidth="1"/>
  </cols>
  <sheetData>
    <row r="1" spans="1:89" ht="21" x14ac:dyDescent="0.35">
      <c r="A1" s="183" t="s">
        <v>834</v>
      </c>
      <c r="B1" s="140"/>
      <c r="C1" s="140"/>
      <c r="D1" s="140"/>
      <c r="E1" s="140"/>
      <c r="F1" s="140"/>
      <c r="G1" s="140"/>
      <c r="H1" s="140"/>
      <c r="I1" s="140"/>
      <c r="J1" s="140"/>
      <c r="K1" s="140"/>
      <c r="L1" s="140"/>
      <c r="M1" s="140"/>
      <c r="N1" s="140"/>
      <c r="O1" s="140"/>
      <c r="P1" s="140"/>
      <c r="Q1" s="140"/>
      <c r="R1" s="140"/>
      <c r="S1" s="140"/>
      <c r="T1" s="140"/>
      <c r="U1" s="140"/>
      <c r="V1" s="140"/>
      <c r="W1" s="140"/>
      <c r="X1" s="140"/>
      <c r="Y1" s="140"/>
      <c r="Z1" s="140"/>
      <c r="AA1" s="140"/>
      <c r="AB1" s="140"/>
      <c r="AC1" s="140"/>
      <c r="AD1" s="140"/>
      <c r="AE1" s="140"/>
      <c r="AF1" s="140"/>
      <c r="AG1" s="140"/>
      <c r="AH1" s="140"/>
      <c r="AI1" s="140"/>
      <c r="AJ1" s="140"/>
      <c r="AK1" s="140"/>
      <c r="AL1" s="140"/>
      <c r="AM1" s="140"/>
      <c r="AN1" s="140"/>
      <c r="AO1" s="140"/>
      <c r="AP1" s="140"/>
      <c r="AQ1" s="140"/>
      <c r="AR1" s="140"/>
      <c r="AS1" s="140"/>
      <c r="AT1" s="140"/>
      <c r="AU1" s="140"/>
      <c r="AV1" s="140"/>
      <c r="AW1" s="140"/>
      <c r="AX1" s="140"/>
      <c r="AY1" s="140"/>
      <c r="AZ1" s="140"/>
      <c r="BA1" s="140"/>
      <c r="BB1" s="140"/>
      <c r="BC1" s="140"/>
      <c r="BD1" s="140"/>
      <c r="BE1" s="184"/>
      <c r="BF1" s="184"/>
      <c r="BG1" s="184"/>
      <c r="BH1" s="184"/>
      <c r="BI1" s="184"/>
      <c r="BJ1" s="184"/>
      <c r="BK1" s="184"/>
      <c r="BL1" s="184"/>
      <c r="BM1" s="184"/>
      <c r="BN1" s="184"/>
      <c r="BO1" s="184"/>
      <c r="BP1" s="184"/>
      <c r="BQ1" s="184"/>
      <c r="BR1" s="184"/>
      <c r="BS1" s="184"/>
      <c r="BT1" s="184"/>
      <c r="BU1" s="184"/>
      <c r="BV1" s="184"/>
      <c r="BW1" s="184"/>
      <c r="BX1" s="184"/>
      <c r="BY1" s="184"/>
      <c r="BZ1" s="184"/>
      <c r="CA1" s="184"/>
      <c r="CB1" s="184"/>
      <c r="CC1" s="184"/>
      <c r="CD1" s="184"/>
      <c r="CE1" s="184"/>
      <c r="CF1" s="184"/>
      <c r="CG1" s="184"/>
      <c r="CH1" s="184"/>
      <c r="CI1" s="184"/>
      <c r="CJ1" s="184"/>
      <c r="CK1" s="184"/>
    </row>
    <row r="2" spans="1:89" x14ac:dyDescent="0.25">
      <c r="A2" s="140"/>
      <c r="B2" s="140"/>
    </row>
    <row r="3" spans="1:89" ht="18.75" x14ac:dyDescent="0.3">
      <c r="A3" s="140"/>
      <c r="B3" s="140"/>
      <c r="C3" s="1" t="s">
        <v>835</v>
      </c>
      <c r="D3" s="140"/>
      <c r="E3" s="140"/>
      <c r="F3" s="140"/>
      <c r="G3" s="140"/>
      <c r="H3" s="140"/>
      <c r="I3" s="140"/>
      <c r="J3" s="140"/>
      <c r="K3" s="140"/>
      <c r="L3" s="140"/>
      <c r="M3" s="140"/>
      <c r="N3" s="140"/>
      <c r="O3" s="140"/>
      <c r="P3" s="140"/>
      <c r="Q3" s="140"/>
      <c r="R3" s="140"/>
      <c r="S3" s="140"/>
      <c r="T3" s="140"/>
      <c r="U3" s="140"/>
      <c r="V3" s="140"/>
      <c r="W3" s="140"/>
      <c r="X3" s="140"/>
      <c r="Y3" s="140"/>
      <c r="Z3" s="140"/>
      <c r="AA3" s="140"/>
      <c r="AB3" s="140"/>
      <c r="AC3" s="140"/>
      <c r="AD3" s="140"/>
      <c r="AE3" s="140"/>
      <c r="AF3" s="140"/>
      <c r="AG3" s="140"/>
      <c r="AH3" s="140"/>
      <c r="AI3" s="140"/>
      <c r="AJ3" s="140"/>
      <c r="AK3" s="140"/>
      <c r="AL3" s="140"/>
      <c r="AM3" s="140"/>
      <c r="AN3" s="140"/>
      <c r="AO3" s="140"/>
      <c r="AP3" s="140"/>
      <c r="AQ3" s="140"/>
      <c r="AR3" s="140"/>
      <c r="AS3" s="140"/>
      <c r="AT3" s="140"/>
      <c r="AU3" s="140"/>
      <c r="AV3" s="140"/>
      <c r="AW3" s="140"/>
      <c r="AX3" s="140"/>
      <c r="AY3" s="140"/>
      <c r="AZ3" s="140"/>
      <c r="BA3" s="140"/>
      <c r="BB3" s="140"/>
      <c r="BC3" s="140"/>
      <c r="BD3" s="140"/>
    </row>
    <row r="4" spans="1:89" x14ac:dyDescent="0.25">
      <c r="A4" s="140"/>
      <c r="B4" s="140"/>
    </row>
    <row r="5" spans="1:89" x14ac:dyDescent="0.25">
      <c r="A5" s="140"/>
      <c r="B5" s="140"/>
      <c r="D5" s="185"/>
      <c r="E5" s="186" t="s">
        <v>77</v>
      </c>
      <c r="F5" s="187"/>
      <c r="G5" s="187"/>
      <c r="H5" s="188"/>
      <c r="I5" s="188"/>
      <c r="J5" s="189" t="s">
        <v>78</v>
      </c>
      <c r="K5" s="190"/>
      <c r="L5" s="191"/>
      <c r="M5" s="191"/>
      <c r="N5" s="186" t="s">
        <v>79</v>
      </c>
      <c r="O5" s="187"/>
      <c r="P5" s="187"/>
      <c r="Q5" s="188"/>
      <c r="R5" s="189" t="s">
        <v>80</v>
      </c>
      <c r="S5" s="190"/>
      <c r="T5" s="190"/>
      <c r="U5" s="191"/>
      <c r="V5" s="191"/>
      <c r="W5" s="186" t="s">
        <v>81</v>
      </c>
      <c r="X5" s="187"/>
      <c r="Y5" s="188"/>
      <c r="Z5" s="188"/>
      <c r="AA5" s="189" t="s">
        <v>82</v>
      </c>
      <c r="AB5" s="190"/>
      <c r="AC5" s="191"/>
      <c r="AD5" s="191"/>
      <c r="AE5" s="186" t="s">
        <v>83</v>
      </c>
      <c r="AF5" s="187"/>
      <c r="AG5" s="188"/>
      <c r="AH5" s="188"/>
      <c r="AI5" s="188"/>
      <c r="AJ5" s="192" t="s">
        <v>836</v>
      </c>
      <c r="AK5" s="193"/>
      <c r="AL5" s="193"/>
      <c r="AM5" s="194"/>
      <c r="AN5" s="186" t="s">
        <v>85</v>
      </c>
      <c r="AO5" s="187"/>
      <c r="AP5" s="187"/>
      <c r="AQ5" s="188"/>
      <c r="AR5" s="188"/>
      <c r="AS5" s="189" t="s">
        <v>86</v>
      </c>
      <c r="AT5" s="190"/>
      <c r="AU5" s="190"/>
      <c r="AV5" s="191"/>
      <c r="AW5" s="186" t="s">
        <v>87</v>
      </c>
      <c r="AX5" s="187"/>
      <c r="AY5" s="187"/>
      <c r="AZ5" s="188"/>
      <c r="BA5" s="190" t="s">
        <v>88</v>
      </c>
      <c r="BB5" s="190"/>
      <c r="BC5" s="190"/>
      <c r="BD5" s="191"/>
    </row>
    <row r="6" spans="1:89" ht="33.75" x14ac:dyDescent="0.25">
      <c r="A6" s="140"/>
      <c r="B6" s="140"/>
      <c r="C6" s="195" t="s">
        <v>864</v>
      </c>
      <c r="D6" s="196">
        <v>1</v>
      </c>
      <c r="E6" s="196">
        <v>2</v>
      </c>
      <c r="F6" s="196">
        <v>3</v>
      </c>
      <c r="G6" s="196">
        <v>4</v>
      </c>
      <c r="H6" s="196">
        <v>5</v>
      </c>
      <c r="I6" s="196">
        <v>6</v>
      </c>
      <c r="J6" s="196">
        <v>7</v>
      </c>
      <c r="K6" s="196">
        <v>8</v>
      </c>
      <c r="L6" s="196">
        <v>9</v>
      </c>
      <c r="M6" s="196">
        <v>10</v>
      </c>
      <c r="N6" s="196">
        <v>11</v>
      </c>
      <c r="O6" s="196">
        <v>12</v>
      </c>
      <c r="P6" s="196">
        <v>13</v>
      </c>
      <c r="Q6" s="196">
        <v>14</v>
      </c>
      <c r="R6" s="196">
        <v>15</v>
      </c>
      <c r="S6" s="196">
        <v>16</v>
      </c>
      <c r="T6" s="196">
        <v>17</v>
      </c>
      <c r="U6" s="196">
        <v>18</v>
      </c>
      <c r="V6" s="196">
        <v>19</v>
      </c>
      <c r="W6" s="196">
        <v>20</v>
      </c>
      <c r="X6" s="196">
        <v>21</v>
      </c>
      <c r="Y6" s="196">
        <v>22</v>
      </c>
      <c r="Z6" s="196">
        <v>23</v>
      </c>
      <c r="AA6" s="196">
        <v>24</v>
      </c>
      <c r="AB6" s="196">
        <v>25</v>
      </c>
      <c r="AC6" s="196">
        <v>26</v>
      </c>
      <c r="AD6" s="196">
        <v>27</v>
      </c>
      <c r="AE6" s="196">
        <v>28</v>
      </c>
      <c r="AF6" s="196">
        <v>29</v>
      </c>
      <c r="AG6" s="196">
        <v>30</v>
      </c>
      <c r="AH6" s="196">
        <v>31</v>
      </c>
      <c r="AI6" s="196">
        <v>32</v>
      </c>
      <c r="AJ6" s="196">
        <v>33</v>
      </c>
      <c r="AK6" s="196">
        <v>34</v>
      </c>
      <c r="AL6" s="196">
        <v>35</v>
      </c>
      <c r="AM6" s="196">
        <v>36</v>
      </c>
      <c r="AN6" s="196">
        <v>37</v>
      </c>
      <c r="AO6" s="196">
        <v>38</v>
      </c>
      <c r="AP6" s="196">
        <v>39</v>
      </c>
      <c r="AQ6" s="196">
        <v>40</v>
      </c>
      <c r="AR6" s="196">
        <v>41</v>
      </c>
      <c r="AS6" s="196">
        <v>42</v>
      </c>
      <c r="AT6" s="196">
        <v>43</v>
      </c>
      <c r="AU6" s="196">
        <v>44</v>
      </c>
      <c r="AV6" s="196">
        <v>45</v>
      </c>
      <c r="AW6" s="196">
        <v>46</v>
      </c>
      <c r="AX6" s="196">
        <v>47</v>
      </c>
      <c r="AY6" s="196">
        <v>48</v>
      </c>
      <c r="AZ6" s="196">
        <v>49</v>
      </c>
      <c r="BA6" s="196">
        <v>50</v>
      </c>
      <c r="BB6" s="196">
        <v>51</v>
      </c>
      <c r="BC6" s="196">
        <v>52</v>
      </c>
      <c r="BD6" s="197" t="s">
        <v>837</v>
      </c>
    </row>
    <row r="7" spans="1:89" x14ac:dyDescent="0.25">
      <c r="A7" s="140"/>
      <c r="B7" s="140"/>
      <c r="C7" s="198" t="s">
        <v>865</v>
      </c>
      <c r="D7" s="101">
        <v>0</v>
      </c>
      <c r="E7" s="101">
        <v>22</v>
      </c>
      <c r="F7" s="101">
        <v>0</v>
      </c>
      <c r="G7" s="101">
        <v>0</v>
      </c>
      <c r="H7" s="101">
        <v>0</v>
      </c>
      <c r="I7" s="101">
        <v>0</v>
      </c>
      <c r="J7" s="101">
        <v>64</v>
      </c>
      <c r="K7" s="101">
        <v>156</v>
      </c>
      <c r="L7" s="101">
        <v>316</v>
      </c>
      <c r="M7" s="101">
        <v>270</v>
      </c>
      <c r="N7" s="101">
        <v>256</v>
      </c>
      <c r="O7" s="101">
        <v>108</v>
      </c>
      <c r="P7" s="101">
        <v>0</v>
      </c>
      <c r="Q7" s="101">
        <v>0</v>
      </c>
      <c r="R7" s="101">
        <v>0</v>
      </c>
      <c r="S7" s="101">
        <v>732</v>
      </c>
      <c r="T7" s="101">
        <v>564</v>
      </c>
      <c r="U7" s="101">
        <v>522</v>
      </c>
      <c r="V7" s="101">
        <v>474</v>
      </c>
      <c r="W7" s="101">
        <v>564</v>
      </c>
      <c r="X7" s="101">
        <v>630</v>
      </c>
      <c r="Y7" s="101">
        <v>492</v>
      </c>
      <c r="Z7" s="101">
        <v>734</v>
      </c>
      <c r="AA7" s="101">
        <v>606</v>
      </c>
      <c r="AB7" s="101">
        <v>608</v>
      </c>
      <c r="AC7" s="101">
        <v>732</v>
      </c>
      <c r="AD7" s="101">
        <v>688</v>
      </c>
      <c r="AE7" s="101">
        <v>544</v>
      </c>
      <c r="AF7" s="101">
        <v>692</v>
      </c>
      <c r="AG7" s="101">
        <v>722</v>
      </c>
      <c r="AH7" s="101">
        <v>722</v>
      </c>
      <c r="AI7" s="101">
        <v>672</v>
      </c>
      <c r="AJ7" s="101">
        <v>524</v>
      </c>
      <c r="AK7" s="101">
        <v>772</v>
      </c>
      <c r="AL7" s="101">
        <v>516</v>
      </c>
      <c r="AM7" s="101">
        <v>522</v>
      </c>
      <c r="AN7" s="101">
        <v>422</v>
      </c>
      <c r="AO7" s="101">
        <v>702</v>
      </c>
      <c r="AP7" s="101">
        <v>754</v>
      </c>
      <c r="AQ7" s="101">
        <v>732</v>
      </c>
      <c r="AR7" s="101">
        <v>550</v>
      </c>
      <c r="AS7" s="101">
        <v>576</v>
      </c>
      <c r="AT7" s="101">
        <v>666</v>
      </c>
      <c r="AU7" s="101">
        <v>570</v>
      </c>
      <c r="AV7" s="101">
        <v>530</v>
      </c>
      <c r="AW7" s="101">
        <v>544</v>
      </c>
      <c r="AX7" s="101">
        <v>154</v>
      </c>
      <c r="AY7" s="101">
        <v>114</v>
      </c>
      <c r="AZ7" s="101">
        <v>96</v>
      </c>
      <c r="BA7" s="101">
        <v>34</v>
      </c>
      <c r="BB7" s="101">
        <v>0</v>
      </c>
      <c r="BC7" s="101">
        <v>0</v>
      </c>
      <c r="BD7" s="199">
        <v>20668</v>
      </c>
    </row>
    <row r="8" spans="1:89" x14ac:dyDescent="0.25">
      <c r="A8" s="140"/>
      <c r="B8" s="140"/>
      <c r="C8" s="198" t="s">
        <v>866</v>
      </c>
      <c r="D8" s="101">
        <v>0</v>
      </c>
      <c r="E8" s="101">
        <v>20</v>
      </c>
      <c r="F8" s="101">
        <v>0</v>
      </c>
      <c r="G8" s="101">
        <v>0</v>
      </c>
      <c r="H8" s="101">
        <v>0</v>
      </c>
      <c r="I8" s="101">
        <v>0</v>
      </c>
      <c r="J8" s="101">
        <v>64</v>
      </c>
      <c r="K8" s="101">
        <v>142</v>
      </c>
      <c r="L8" s="101">
        <v>284</v>
      </c>
      <c r="M8" s="101">
        <v>228</v>
      </c>
      <c r="N8" s="101">
        <v>43</v>
      </c>
      <c r="O8" s="101">
        <v>0</v>
      </c>
      <c r="P8" s="101">
        <v>0</v>
      </c>
      <c r="Q8" s="101">
        <v>0</v>
      </c>
      <c r="R8" s="101">
        <v>0</v>
      </c>
      <c r="S8" s="101">
        <v>0</v>
      </c>
      <c r="T8" s="101">
        <v>0</v>
      </c>
      <c r="U8" s="101">
        <v>0</v>
      </c>
      <c r="V8" s="101">
        <v>0</v>
      </c>
      <c r="W8" s="101">
        <v>0</v>
      </c>
      <c r="X8" s="101">
        <v>0</v>
      </c>
      <c r="Y8" s="101">
        <v>0</v>
      </c>
      <c r="Z8" s="101">
        <v>0</v>
      </c>
      <c r="AA8" s="101">
        <v>0</v>
      </c>
      <c r="AB8" s="101">
        <v>0</v>
      </c>
      <c r="AC8" s="101">
        <v>0</v>
      </c>
      <c r="AD8" s="101">
        <v>0</v>
      </c>
      <c r="AE8" s="101">
        <v>0</v>
      </c>
      <c r="AF8" s="101">
        <v>0</v>
      </c>
      <c r="AG8" s="101">
        <v>0</v>
      </c>
      <c r="AH8" s="101">
        <v>0</v>
      </c>
      <c r="AI8" s="101">
        <v>0</v>
      </c>
      <c r="AJ8" s="101">
        <v>0</v>
      </c>
      <c r="AK8" s="101">
        <v>0</v>
      </c>
      <c r="AL8" s="101">
        <v>0</v>
      </c>
      <c r="AM8" s="101">
        <v>0</v>
      </c>
      <c r="AN8" s="101">
        <v>0</v>
      </c>
      <c r="AO8" s="101">
        <v>0</v>
      </c>
      <c r="AP8" s="101">
        <v>0</v>
      </c>
      <c r="AQ8" s="101">
        <v>0</v>
      </c>
      <c r="AR8" s="101">
        <v>0</v>
      </c>
      <c r="AS8" s="101">
        <v>0</v>
      </c>
      <c r="AT8" s="101">
        <v>0</v>
      </c>
      <c r="AU8" s="101">
        <v>0</v>
      </c>
      <c r="AV8" s="101">
        <v>0</v>
      </c>
      <c r="AW8" s="101">
        <v>0</v>
      </c>
      <c r="AX8" s="101">
        <v>0</v>
      </c>
      <c r="AY8" s="101">
        <v>0</v>
      </c>
      <c r="AZ8" s="101">
        <v>0</v>
      </c>
      <c r="BA8" s="101">
        <v>0</v>
      </c>
      <c r="BB8" s="101">
        <v>0</v>
      </c>
      <c r="BC8" s="101">
        <v>0</v>
      </c>
      <c r="BD8" s="199">
        <v>781</v>
      </c>
    </row>
    <row r="9" spans="1:89" x14ac:dyDescent="0.25">
      <c r="A9" s="140"/>
      <c r="B9" s="140"/>
      <c r="C9" s="198" t="s">
        <v>867</v>
      </c>
      <c r="D9" s="101">
        <v>0</v>
      </c>
      <c r="E9" s="101">
        <v>7</v>
      </c>
      <c r="F9" s="101">
        <v>0</v>
      </c>
      <c r="G9" s="101">
        <v>0</v>
      </c>
      <c r="H9" s="101">
        <v>0</v>
      </c>
      <c r="I9" s="101">
        <v>0</v>
      </c>
      <c r="J9" s="101">
        <v>2</v>
      </c>
      <c r="K9" s="101">
        <v>2</v>
      </c>
      <c r="L9" s="101">
        <v>141</v>
      </c>
      <c r="M9" s="101">
        <v>111</v>
      </c>
      <c r="N9" s="101">
        <v>143</v>
      </c>
      <c r="O9" s="101">
        <v>54</v>
      </c>
      <c r="P9" s="101">
        <v>0</v>
      </c>
      <c r="Q9" s="101">
        <v>0</v>
      </c>
      <c r="R9" s="101">
        <v>0</v>
      </c>
      <c r="S9" s="101">
        <v>352</v>
      </c>
      <c r="T9" s="101">
        <v>297</v>
      </c>
      <c r="U9" s="101">
        <v>250</v>
      </c>
      <c r="V9" s="101">
        <v>223</v>
      </c>
      <c r="W9" s="101">
        <v>335</v>
      </c>
      <c r="X9" s="101">
        <v>315</v>
      </c>
      <c r="Y9" s="101">
        <v>280</v>
      </c>
      <c r="Z9" s="101">
        <v>373</v>
      </c>
      <c r="AA9" s="101">
        <v>284</v>
      </c>
      <c r="AB9" s="101">
        <v>347</v>
      </c>
      <c r="AC9" s="101">
        <v>417</v>
      </c>
      <c r="AD9" s="101">
        <v>373</v>
      </c>
      <c r="AE9" s="101">
        <v>325</v>
      </c>
      <c r="AF9" s="101">
        <v>358</v>
      </c>
      <c r="AG9" s="101">
        <v>324</v>
      </c>
      <c r="AH9" s="101">
        <v>358</v>
      </c>
      <c r="AI9" s="101">
        <v>298</v>
      </c>
      <c r="AJ9" s="101">
        <v>283</v>
      </c>
      <c r="AK9" s="101">
        <v>391</v>
      </c>
      <c r="AL9" s="101">
        <v>301</v>
      </c>
      <c r="AM9" s="101">
        <v>266</v>
      </c>
      <c r="AN9" s="101">
        <v>217</v>
      </c>
      <c r="AO9" s="101">
        <v>369</v>
      </c>
      <c r="AP9" s="101">
        <v>334</v>
      </c>
      <c r="AQ9" s="101">
        <v>364</v>
      </c>
      <c r="AR9" s="101">
        <v>352</v>
      </c>
      <c r="AS9" s="101">
        <v>349</v>
      </c>
      <c r="AT9" s="101">
        <v>316</v>
      </c>
      <c r="AU9" s="101">
        <v>276</v>
      </c>
      <c r="AV9" s="101">
        <v>343</v>
      </c>
      <c r="AW9" s="101">
        <v>295</v>
      </c>
      <c r="AX9" s="101">
        <v>227</v>
      </c>
      <c r="AY9" s="101">
        <v>231</v>
      </c>
      <c r="AZ9" s="101">
        <v>87</v>
      </c>
      <c r="BA9" s="101">
        <v>33</v>
      </c>
      <c r="BB9" s="101">
        <v>0</v>
      </c>
      <c r="BC9" s="101">
        <v>0</v>
      </c>
      <c r="BD9" s="199">
        <v>11003</v>
      </c>
    </row>
    <row r="10" spans="1:89" x14ac:dyDescent="0.25">
      <c r="A10" s="140"/>
      <c r="B10" s="140"/>
      <c r="C10" s="200" t="s">
        <v>868</v>
      </c>
      <c r="D10" s="101">
        <v>0</v>
      </c>
      <c r="E10" s="101">
        <v>7</v>
      </c>
      <c r="F10" s="101">
        <v>0</v>
      </c>
      <c r="G10" s="101">
        <v>0</v>
      </c>
      <c r="H10" s="101">
        <v>0</v>
      </c>
      <c r="I10" s="101">
        <v>0</v>
      </c>
      <c r="J10" s="101">
        <v>2</v>
      </c>
      <c r="K10" s="101">
        <v>2</v>
      </c>
      <c r="L10" s="101">
        <v>117</v>
      </c>
      <c r="M10" s="101">
        <v>94</v>
      </c>
      <c r="N10" s="101">
        <v>18</v>
      </c>
      <c r="O10" s="101">
        <v>0</v>
      </c>
      <c r="P10" s="101">
        <v>0</v>
      </c>
      <c r="Q10" s="101">
        <v>0</v>
      </c>
      <c r="R10" s="101">
        <v>0</v>
      </c>
      <c r="S10" s="101">
        <v>0</v>
      </c>
      <c r="T10" s="101">
        <v>0</v>
      </c>
      <c r="U10" s="101">
        <v>0</v>
      </c>
      <c r="V10" s="101">
        <v>0</v>
      </c>
      <c r="W10" s="101">
        <v>0</v>
      </c>
      <c r="X10" s="101">
        <v>0</v>
      </c>
      <c r="Y10" s="101">
        <v>0</v>
      </c>
      <c r="Z10" s="101">
        <v>0</v>
      </c>
      <c r="AA10" s="101">
        <v>0</v>
      </c>
      <c r="AB10" s="101">
        <v>0</v>
      </c>
      <c r="AC10" s="101">
        <v>0</v>
      </c>
      <c r="AD10" s="101">
        <v>0</v>
      </c>
      <c r="AE10" s="101">
        <v>0</v>
      </c>
      <c r="AF10" s="101">
        <v>0</v>
      </c>
      <c r="AG10" s="101">
        <v>0</v>
      </c>
      <c r="AH10" s="101">
        <v>0</v>
      </c>
      <c r="AI10" s="101">
        <v>0</v>
      </c>
      <c r="AJ10" s="101">
        <v>0</v>
      </c>
      <c r="AK10" s="101">
        <v>0</v>
      </c>
      <c r="AL10" s="101">
        <v>0</v>
      </c>
      <c r="AM10" s="101">
        <v>0</v>
      </c>
      <c r="AN10" s="101">
        <v>0</v>
      </c>
      <c r="AO10" s="101">
        <v>0</v>
      </c>
      <c r="AP10" s="101">
        <v>0</v>
      </c>
      <c r="AQ10" s="101">
        <v>0</v>
      </c>
      <c r="AR10" s="101">
        <v>0</v>
      </c>
      <c r="AS10" s="101">
        <v>0</v>
      </c>
      <c r="AT10" s="101">
        <v>0</v>
      </c>
      <c r="AU10" s="101">
        <v>0</v>
      </c>
      <c r="AV10" s="101">
        <v>0</v>
      </c>
      <c r="AW10" s="101">
        <v>0</v>
      </c>
      <c r="AX10" s="101">
        <v>0</v>
      </c>
      <c r="AY10" s="101">
        <v>0</v>
      </c>
      <c r="AZ10" s="101">
        <v>0</v>
      </c>
      <c r="BA10" s="101">
        <v>0</v>
      </c>
      <c r="BB10" s="101">
        <v>0</v>
      </c>
      <c r="BC10" s="101">
        <v>0</v>
      </c>
      <c r="BD10" s="199">
        <v>240</v>
      </c>
    </row>
    <row r="11" spans="1:89" x14ac:dyDescent="0.25">
      <c r="A11" s="140"/>
      <c r="B11" s="140"/>
      <c r="C11" s="200" t="s">
        <v>838</v>
      </c>
      <c r="D11" s="101">
        <v>0</v>
      </c>
      <c r="E11" s="101">
        <v>29</v>
      </c>
      <c r="F11" s="101">
        <v>0</v>
      </c>
      <c r="G11" s="101">
        <v>0</v>
      </c>
      <c r="H11" s="101">
        <v>0</v>
      </c>
      <c r="I11" s="101">
        <v>0</v>
      </c>
      <c r="J11" s="101">
        <v>66</v>
      </c>
      <c r="K11" s="101">
        <v>158</v>
      </c>
      <c r="L11" s="101">
        <v>457</v>
      </c>
      <c r="M11" s="101">
        <v>381</v>
      </c>
      <c r="N11" s="101">
        <v>399</v>
      </c>
      <c r="O11" s="101">
        <v>162</v>
      </c>
      <c r="P11" s="101">
        <v>0</v>
      </c>
      <c r="Q11" s="101">
        <v>0</v>
      </c>
      <c r="R11" s="101">
        <v>0</v>
      </c>
      <c r="S11" s="101">
        <v>1084</v>
      </c>
      <c r="T11" s="101">
        <v>861</v>
      </c>
      <c r="U11" s="101">
        <v>772</v>
      </c>
      <c r="V11" s="101">
        <v>697</v>
      </c>
      <c r="W11" s="101">
        <v>899</v>
      </c>
      <c r="X11" s="101">
        <v>945</v>
      </c>
      <c r="Y11" s="101">
        <v>772</v>
      </c>
      <c r="Z11" s="101">
        <v>1107</v>
      </c>
      <c r="AA11" s="101">
        <v>890</v>
      </c>
      <c r="AB11" s="101">
        <v>955</v>
      </c>
      <c r="AC11" s="101">
        <v>1149</v>
      </c>
      <c r="AD11" s="101">
        <v>1061</v>
      </c>
      <c r="AE11" s="101">
        <v>869</v>
      </c>
      <c r="AF11" s="101">
        <v>1050</v>
      </c>
      <c r="AG11" s="101">
        <v>1046</v>
      </c>
      <c r="AH11" s="101">
        <v>1080</v>
      </c>
      <c r="AI11" s="101">
        <v>970</v>
      </c>
      <c r="AJ11" s="101">
        <v>807</v>
      </c>
      <c r="AK11" s="101">
        <v>1163</v>
      </c>
      <c r="AL11" s="101">
        <v>817</v>
      </c>
      <c r="AM11" s="101">
        <v>788</v>
      </c>
      <c r="AN11" s="101">
        <v>639</v>
      </c>
      <c r="AO11" s="101">
        <v>1071</v>
      </c>
      <c r="AP11" s="101">
        <v>1088</v>
      </c>
      <c r="AQ11" s="101">
        <v>1096</v>
      </c>
      <c r="AR11" s="101">
        <v>902</v>
      </c>
      <c r="AS11" s="101">
        <v>925</v>
      </c>
      <c r="AT11" s="101">
        <v>982</v>
      </c>
      <c r="AU11" s="101">
        <v>846</v>
      </c>
      <c r="AV11" s="101">
        <v>873</v>
      </c>
      <c r="AW11" s="101">
        <v>839</v>
      </c>
      <c r="AX11" s="101">
        <v>381</v>
      </c>
      <c r="AY11" s="101">
        <v>345</v>
      </c>
      <c r="AZ11" s="101">
        <v>183</v>
      </c>
      <c r="BA11" s="101">
        <v>67</v>
      </c>
      <c r="BB11" s="101">
        <v>0</v>
      </c>
      <c r="BC11" s="101">
        <v>0</v>
      </c>
      <c r="BD11" s="201">
        <v>31671</v>
      </c>
    </row>
    <row r="12" spans="1:89" x14ac:dyDescent="0.25">
      <c r="A12" s="140"/>
      <c r="B12" s="140"/>
      <c r="C12" s="200" t="s">
        <v>839</v>
      </c>
      <c r="D12" s="101">
        <v>0</v>
      </c>
      <c r="E12" s="101">
        <v>27</v>
      </c>
      <c r="F12" s="101">
        <v>0</v>
      </c>
      <c r="G12" s="101">
        <v>0</v>
      </c>
      <c r="H12" s="101">
        <v>0</v>
      </c>
      <c r="I12" s="101">
        <v>0</v>
      </c>
      <c r="J12" s="101">
        <v>66</v>
      </c>
      <c r="K12" s="101">
        <v>144</v>
      </c>
      <c r="L12" s="101">
        <v>401</v>
      </c>
      <c r="M12" s="101">
        <v>322</v>
      </c>
      <c r="N12" s="101">
        <v>61</v>
      </c>
      <c r="O12" s="101">
        <v>0</v>
      </c>
      <c r="P12" s="101">
        <v>0</v>
      </c>
      <c r="Q12" s="101">
        <v>0</v>
      </c>
      <c r="R12" s="101">
        <v>0</v>
      </c>
      <c r="S12" s="101">
        <v>0</v>
      </c>
      <c r="T12" s="101">
        <v>0</v>
      </c>
      <c r="U12" s="101">
        <v>0</v>
      </c>
      <c r="V12" s="101">
        <v>0</v>
      </c>
      <c r="W12" s="101">
        <v>0</v>
      </c>
      <c r="X12" s="101">
        <v>0</v>
      </c>
      <c r="Y12" s="101">
        <v>0</v>
      </c>
      <c r="Z12" s="101">
        <v>0</v>
      </c>
      <c r="AA12" s="101">
        <v>0</v>
      </c>
      <c r="AB12" s="101">
        <v>0</v>
      </c>
      <c r="AC12" s="101">
        <v>0</v>
      </c>
      <c r="AD12" s="101">
        <v>0</v>
      </c>
      <c r="AE12" s="101">
        <v>0</v>
      </c>
      <c r="AF12" s="101">
        <v>0</v>
      </c>
      <c r="AG12" s="101">
        <v>0</v>
      </c>
      <c r="AH12" s="101">
        <v>0</v>
      </c>
      <c r="AI12" s="101">
        <v>0</v>
      </c>
      <c r="AJ12" s="101">
        <v>0</v>
      </c>
      <c r="AK12" s="101">
        <v>0</v>
      </c>
      <c r="AL12" s="101">
        <v>0</v>
      </c>
      <c r="AM12" s="101">
        <v>0</v>
      </c>
      <c r="AN12" s="101">
        <v>0</v>
      </c>
      <c r="AO12" s="101">
        <v>0</v>
      </c>
      <c r="AP12" s="101">
        <v>0</v>
      </c>
      <c r="AQ12" s="101">
        <v>0</v>
      </c>
      <c r="AR12" s="101">
        <v>0</v>
      </c>
      <c r="AS12" s="101">
        <v>0</v>
      </c>
      <c r="AT12" s="101">
        <v>0</v>
      </c>
      <c r="AU12" s="101">
        <v>0</v>
      </c>
      <c r="AV12" s="101">
        <v>0</v>
      </c>
      <c r="AW12" s="101">
        <v>0</v>
      </c>
      <c r="AX12" s="101">
        <v>0</v>
      </c>
      <c r="AY12" s="101">
        <v>0</v>
      </c>
      <c r="AZ12" s="101">
        <v>0</v>
      </c>
      <c r="BA12" s="101">
        <v>0</v>
      </c>
      <c r="BB12" s="101">
        <v>0</v>
      </c>
      <c r="BC12" s="101">
        <v>0</v>
      </c>
      <c r="BD12" s="201">
        <v>1021</v>
      </c>
    </row>
    <row r="13" spans="1:89" x14ac:dyDescent="0.25">
      <c r="A13" s="140"/>
      <c r="B13" s="140"/>
      <c r="C13" s="200" t="s">
        <v>869</v>
      </c>
      <c r="D13" s="202">
        <v>1</v>
      </c>
      <c r="E13" s="203">
        <v>0.90909090909090906</v>
      </c>
      <c r="F13" s="203">
        <v>1</v>
      </c>
      <c r="G13" s="203">
        <v>1</v>
      </c>
      <c r="H13" s="203">
        <v>1</v>
      </c>
      <c r="I13" s="203">
        <v>1</v>
      </c>
      <c r="J13" s="203">
        <v>1</v>
      </c>
      <c r="K13" s="203">
        <v>0.91025641025641024</v>
      </c>
      <c r="L13" s="203">
        <v>0.89873417721518989</v>
      </c>
      <c r="M13" s="203">
        <v>0.84444444444444444</v>
      </c>
      <c r="N13" s="203">
        <v>0.16796875</v>
      </c>
      <c r="O13" s="203">
        <v>0</v>
      </c>
      <c r="P13" s="203">
        <v>1</v>
      </c>
      <c r="Q13" s="203">
        <v>1</v>
      </c>
      <c r="R13" s="203">
        <v>1</v>
      </c>
      <c r="S13" s="203">
        <v>0</v>
      </c>
      <c r="T13" s="203">
        <v>0</v>
      </c>
      <c r="U13" s="203">
        <v>0</v>
      </c>
      <c r="V13" s="203">
        <v>0</v>
      </c>
      <c r="W13" s="203">
        <v>0</v>
      </c>
      <c r="X13" s="203">
        <v>0</v>
      </c>
      <c r="Y13" s="203">
        <v>0</v>
      </c>
      <c r="Z13" s="203">
        <v>0</v>
      </c>
      <c r="AA13" s="203">
        <v>0</v>
      </c>
      <c r="AB13" s="203">
        <v>0</v>
      </c>
      <c r="AC13" s="203">
        <v>0</v>
      </c>
      <c r="AD13" s="203">
        <v>0</v>
      </c>
      <c r="AE13" s="203">
        <v>0</v>
      </c>
      <c r="AF13" s="203">
        <v>0</v>
      </c>
      <c r="AG13" s="203">
        <v>0</v>
      </c>
      <c r="AH13" s="203">
        <v>0</v>
      </c>
      <c r="AI13" s="203">
        <v>0</v>
      </c>
      <c r="AJ13" s="203">
        <v>0</v>
      </c>
      <c r="AK13" s="203">
        <v>0</v>
      </c>
      <c r="AL13" s="203">
        <v>0</v>
      </c>
      <c r="AM13" s="203">
        <v>0</v>
      </c>
      <c r="AN13" s="203">
        <v>0</v>
      </c>
      <c r="AO13" s="203">
        <v>0</v>
      </c>
      <c r="AP13" s="203">
        <v>0</v>
      </c>
      <c r="AQ13" s="203">
        <v>0</v>
      </c>
      <c r="AR13" s="203">
        <v>0</v>
      </c>
      <c r="AS13" s="203">
        <v>0</v>
      </c>
      <c r="AT13" s="203">
        <v>0</v>
      </c>
      <c r="AU13" s="203">
        <v>0</v>
      </c>
      <c r="AV13" s="203">
        <v>0</v>
      </c>
      <c r="AW13" s="203">
        <v>0</v>
      </c>
      <c r="AX13" s="203">
        <v>0</v>
      </c>
      <c r="AY13" s="203">
        <v>0</v>
      </c>
      <c r="AZ13" s="203">
        <v>0</v>
      </c>
      <c r="BA13" s="203">
        <v>0</v>
      </c>
      <c r="BB13" s="203">
        <v>1</v>
      </c>
      <c r="BC13" s="204">
        <v>1</v>
      </c>
      <c r="BD13" s="205"/>
    </row>
    <row r="14" spans="1:89" ht="15.75" thickBot="1" x14ac:dyDescent="0.3">
      <c r="A14" s="140"/>
      <c r="B14" s="140"/>
      <c r="C14" s="200" t="s">
        <v>870</v>
      </c>
      <c r="D14" s="206">
        <v>1</v>
      </c>
      <c r="E14" s="207">
        <v>1</v>
      </c>
      <c r="F14" s="207">
        <v>1</v>
      </c>
      <c r="G14" s="207">
        <v>1</v>
      </c>
      <c r="H14" s="207">
        <v>1</v>
      </c>
      <c r="I14" s="207">
        <v>1</v>
      </c>
      <c r="J14" s="207">
        <v>1</v>
      </c>
      <c r="K14" s="207">
        <v>1</v>
      </c>
      <c r="L14" s="207">
        <v>0.82978723404255317</v>
      </c>
      <c r="M14" s="207">
        <v>0.84684684684684686</v>
      </c>
      <c r="N14" s="207">
        <v>0.12587412587412589</v>
      </c>
      <c r="O14" s="207">
        <v>0</v>
      </c>
      <c r="P14" s="207">
        <v>1</v>
      </c>
      <c r="Q14" s="207">
        <v>1</v>
      </c>
      <c r="R14" s="207">
        <v>1</v>
      </c>
      <c r="S14" s="207">
        <v>0</v>
      </c>
      <c r="T14" s="207">
        <v>0</v>
      </c>
      <c r="U14" s="207">
        <v>0</v>
      </c>
      <c r="V14" s="207">
        <v>0</v>
      </c>
      <c r="W14" s="207">
        <v>0</v>
      </c>
      <c r="X14" s="207">
        <v>0</v>
      </c>
      <c r="Y14" s="207">
        <v>0</v>
      </c>
      <c r="Z14" s="207">
        <v>0</v>
      </c>
      <c r="AA14" s="207">
        <v>0</v>
      </c>
      <c r="AB14" s="207">
        <v>0</v>
      </c>
      <c r="AC14" s="207">
        <v>0</v>
      </c>
      <c r="AD14" s="207">
        <v>0</v>
      </c>
      <c r="AE14" s="207">
        <v>0</v>
      </c>
      <c r="AF14" s="207">
        <v>0</v>
      </c>
      <c r="AG14" s="207">
        <v>0</v>
      </c>
      <c r="AH14" s="207">
        <v>0</v>
      </c>
      <c r="AI14" s="207">
        <v>0</v>
      </c>
      <c r="AJ14" s="207">
        <v>0</v>
      </c>
      <c r="AK14" s="207">
        <v>0</v>
      </c>
      <c r="AL14" s="207">
        <v>0</v>
      </c>
      <c r="AM14" s="207">
        <v>0</v>
      </c>
      <c r="AN14" s="207">
        <v>0</v>
      </c>
      <c r="AO14" s="207">
        <v>0</v>
      </c>
      <c r="AP14" s="207">
        <v>0</v>
      </c>
      <c r="AQ14" s="207">
        <v>0</v>
      </c>
      <c r="AR14" s="207">
        <v>0</v>
      </c>
      <c r="AS14" s="207">
        <v>0</v>
      </c>
      <c r="AT14" s="207">
        <v>0</v>
      </c>
      <c r="AU14" s="207">
        <v>0</v>
      </c>
      <c r="AV14" s="207">
        <v>0</v>
      </c>
      <c r="AW14" s="207">
        <v>0</v>
      </c>
      <c r="AX14" s="207">
        <v>0</v>
      </c>
      <c r="AY14" s="207">
        <v>0</v>
      </c>
      <c r="AZ14" s="207">
        <v>0</v>
      </c>
      <c r="BA14" s="207">
        <v>0</v>
      </c>
      <c r="BB14" s="207">
        <v>1</v>
      </c>
      <c r="BC14" s="208">
        <v>1</v>
      </c>
      <c r="BD14" s="205"/>
    </row>
    <row r="15" spans="1:89" x14ac:dyDescent="0.25">
      <c r="A15" s="140"/>
      <c r="B15" s="140"/>
      <c r="C15" s="198" t="s">
        <v>840</v>
      </c>
      <c r="D15" s="209">
        <v>0</v>
      </c>
      <c r="E15" s="209">
        <v>19</v>
      </c>
      <c r="F15" s="209">
        <v>0</v>
      </c>
      <c r="G15" s="209">
        <v>0</v>
      </c>
      <c r="H15" s="209">
        <v>0</v>
      </c>
      <c r="I15" s="209">
        <v>0</v>
      </c>
      <c r="J15" s="209">
        <v>52</v>
      </c>
      <c r="K15" s="209">
        <v>127</v>
      </c>
      <c r="L15" s="209">
        <v>285</v>
      </c>
      <c r="M15" s="209">
        <v>237</v>
      </c>
      <c r="N15" s="209">
        <v>43</v>
      </c>
      <c r="O15" s="209">
        <v>0</v>
      </c>
      <c r="P15" s="209">
        <v>0</v>
      </c>
      <c r="Q15" s="209">
        <v>0</v>
      </c>
      <c r="R15" s="209">
        <v>0</v>
      </c>
      <c r="S15" s="209">
        <v>0</v>
      </c>
      <c r="T15" s="209">
        <v>0</v>
      </c>
      <c r="U15" s="209">
        <v>0</v>
      </c>
      <c r="V15" s="209">
        <v>0</v>
      </c>
      <c r="W15" s="209">
        <v>0</v>
      </c>
      <c r="X15" s="209">
        <v>0</v>
      </c>
      <c r="Y15" s="209">
        <v>0</v>
      </c>
      <c r="Z15" s="209">
        <v>0</v>
      </c>
      <c r="AA15" s="209">
        <v>0</v>
      </c>
      <c r="AB15" s="209">
        <v>0</v>
      </c>
      <c r="AC15" s="209">
        <v>0</v>
      </c>
      <c r="AD15" s="209">
        <v>0</v>
      </c>
      <c r="AE15" s="209">
        <v>0</v>
      </c>
      <c r="AF15" s="209">
        <v>0</v>
      </c>
      <c r="AG15" s="209">
        <v>0</v>
      </c>
      <c r="AH15" s="209">
        <v>0</v>
      </c>
      <c r="AI15" s="209">
        <v>0</v>
      </c>
      <c r="AJ15" s="209">
        <v>0</v>
      </c>
      <c r="AK15" s="209">
        <v>0</v>
      </c>
      <c r="AL15" s="209">
        <v>0</v>
      </c>
      <c r="AM15" s="209">
        <v>0</v>
      </c>
      <c r="AN15" s="209">
        <v>0</v>
      </c>
      <c r="AO15" s="209">
        <v>0</v>
      </c>
      <c r="AP15" s="209">
        <v>0</v>
      </c>
      <c r="AQ15" s="209">
        <v>0</v>
      </c>
      <c r="AR15" s="209">
        <v>0</v>
      </c>
      <c r="AS15" s="209">
        <v>0</v>
      </c>
      <c r="AT15" s="209">
        <v>0</v>
      </c>
      <c r="AU15" s="209">
        <v>0</v>
      </c>
      <c r="AV15" s="209">
        <v>0</v>
      </c>
      <c r="AW15" s="209">
        <v>0</v>
      </c>
      <c r="AX15" s="209">
        <v>0</v>
      </c>
      <c r="AY15" s="209">
        <v>0</v>
      </c>
      <c r="AZ15" s="209">
        <v>0</v>
      </c>
      <c r="BA15" s="209">
        <v>0</v>
      </c>
      <c r="BB15" s="209">
        <v>0</v>
      </c>
      <c r="BC15" s="209">
        <v>0</v>
      </c>
      <c r="BD15" s="199">
        <v>763</v>
      </c>
    </row>
    <row r="16" spans="1:89" x14ac:dyDescent="0.25">
      <c r="A16" s="140"/>
      <c r="B16" s="140"/>
      <c r="C16" s="198" t="s">
        <v>841</v>
      </c>
      <c r="D16" s="101">
        <v>0</v>
      </c>
      <c r="E16" s="101">
        <v>18</v>
      </c>
      <c r="F16" s="101">
        <v>0</v>
      </c>
      <c r="G16" s="101">
        <v>0</v>
      </c>
      <c r="H16" s="101">
        <v>0</v>
      </c>
      <c r="I16" s="101">
        <v>0</v>
      </c>
      <c r="J16" s="101">
        <v>34</v>
      </c>
      <c r="K16" s="101">
        <v>80</v>
      </c>
      <c r="L16" s="101">
        <v>299</v>
      </c>
      <c r="M16" s="101">
        <v>246</v>
      </c>
      <c r="N16" s="101">
        <v>271</v>
      </c>
      <c r="O16" s="101">
        <v>108</v>
      </c>
      <c r="P16" s="101">
        <v>0</v>
      </c>
      <c r="Q16" s="101">
        <v>0</v>
      </c>
      <c r="R16" s="101">
        <v>0</v>
      </c>
      <c r="S16" s="101">
        <v>718</v>
      </c>
      <c r="T16" s="101">
        <v>579</v>
      </c>
      <c r="U16" s="101">
        <v>511</v>
      </c>
      <c r="V16" s="101">
        <v>460</v>
      </c>
      <c r="W16" s="101">
        <v>617</v>
      </c>
      <c r="X16" s="101">
        <v>630</v>
      </c>
      <c r="Y16" s="101">
        <v>526</v>
      </c>
      <c r="Z16" s="101">
        <v>740</v>
      </c>
      <c r="AA16" s="101">
        <v>587</v>
      </c>
      <c r="AB16" s="101">
        <v>651</v>
      </c>
      <c r="AC16" s="101">
        <v>783</v>
      </c>
      <c r="AD16" s="101">
        <v>717</v>
      </c>
      <c r="AE16" s="101">
        <v>597</v>
      </c>
      <c r="AF16" s="101">
        <v>704</v>
      </c>
      <c r="AG16" s="101">
        <v>685</v>
      </c>
      <c r="AH16" s="101">
        <v>719</v>
      </c>
      <c r="AI16" s="101">
        <v>634</v>
      </c>
      <c r="AJ16" s="101">
        <v>545</v>
      </c>
      <c r="AK16" s="101">
        <v>777</v>
      </c>
      <c r="AL16" s="101">
        <v>559</v>
      </c>
      <c r="AM16" s="101">
        <v>527</v>
      </c>
      <c r="AN16" s="101">
        <v>428</v>
      </c>
      <c r="AO16" s="101">
        <v>720</v>
      </c>
      <c r="AP16" s="101">
        <v>711</v>
      </c>
      <c r="AQ16" s="101">
        <v>730</v>
      </c>
      <c r="AR16" s="101">
        <v>627</v>
      </c>
      <c r="AS16" s="101">
        <v>637</v>
      </c>
      <c r="AT16" s="101">
        <v>649</v>
      </c>
      <c r="AU16" s="101">
        <v>561</v>
      </c>
      <c r="AV16" s="101">
        <v>608</v>
      </c>
      <c r="AW16" s="101">
        <v>567</v>
      </c>
      <c r="AX16" s="101">
        <v>304</v>
      </c>
      <c r="AY16" s="101">
        <v>288</v>
      </c>
      <c r="AZ16" s="101">
        <v>135</v>
      </c>
      <c r="BA16" s="101">
        <v>50</v>
      </c>
      <c r="BB16" s="101">
        <v>0</v>
      </c>
      <c r="BC16" s="101">
        <v>0</v>
      </c>
      <c r="BD16" s="199">
        <v>21337</v>
      </c>
    </row>
    <row r="17" spans="1:56" x14ac:dyDescent="0.25">
      <c r="A17" s="140"/>
      <c r="B17" s="140"/>
      <c r="C17" s="198" t="s">
        <v>842</v>
      </c>
      <c r="D17" s="210">
        <v>1</v>
      </c>
      <c r="E17" s="210">
        <v>1.0555555555555556</v>
      </c>
      <c r="F17" s="210">
        <v>1</v>
      </c>
      <c r="G17" s="210">
        <v>1</v>
      </c>
      <c r="H17" s="210">
        <v>1</v>
      </c>
      <c r="I17" s="210">
        <v>1</v>
      </c>
      <c r="J17" s="210">
        <v>1.5294117647058822</v>
      </c>
      <c r="K17" s="210">
        <v>1.5874999999999999</v>
      </c>
      <c r="L17" s="210">
        <v>0.95317725752508364</v>
      </c>
      <c r="M17" s="210">
        <v>0.96341463414634143</v>
      </c>
      <c r="N17" s="210">
        <v>0.15867158671586715</v>
      </c>
      <c r="O17" s="210">
        <v>0</v>
      </c>
      <c r="P17" s="210">
        <v>1</v>
      </c>
      <c r="Q17" s="210">
        <v>1</v>
      </c>
      <c r="R17" s="210">
        <v>1</v>
      </c>
      <c r="S17" s="210">
        <v>0</v>
      </c>
      <c r="T17" s="210">
        <v>0</v>
      </c>
      <c r="U17" s="210">
        <v>0</v>
      </c>
      <c r="V17" s="210">
        <v>0</v>
      </c>
      <c r="W17" s="210">
        <v>0</v>
      </c>
      <c r="X17" s="210">
        <v>0</v>
      </c>
      <c r="Y17" s="210">
        <v>0</v>
      </c>
      <c r="Z17" s="210">
        <v>0</v>
      </c>
      <c r="AA17" s="210">
        <v>0</v>
      </c>
      <c r="AB17" s="210">
        <v>0</v>
      </c>
      <c r="AC17" s="210">
        <v>0</v>
      </c>
      <c r="AD17" s="210">
        <v>0</v>
      </c>
      <c r="AE17" s="210">
        <v>0</v>
      </c>
      <c r="AF17" s="210">
        <v>0</v>
      </c>
      <c r="AG17" s="210">
        <v>0</v>
      </c>
      <c r="AH17" s="210">
        <v>0</v>
      </c>
      <c r="AI17" s="210">
        <v>0</v>
      </c>
      <c r="AJ17" s="210">
        <v>0</v>
      </c>
      <c r="AK17" s="210">
        <v>0</v>
      </c>
      <c r="AL17" s="210">
        <v>0</v>
      </c>
      <c r="AM17" s="210">
        <v>0</v>
      </c>
      <c r="AN17" s="210">
        <v>0</v>
      </c>
      <c r="AO17" s="210">
        <v>0</v>
      </c>
      <c r="AP17" s="210">
        <v>0</v>
      </c>
      <c r="AQ17" s="210">
        <v>0</v>
      </c>
      <c r="AR17" s="210">
        <v>0</v>
      </c>
      <c r="AS17" s="210">
        <v>0</v>
      </c>
      <c r="AT17" s="210">
        <v>0</v>
      </c>
      <c r="AU17" s="210">
        <v>0</v>
      </c>
      <c r="AV17" s="210">
        <v>0</v>
      </c>
      <c r="AW17" s="210">
        <v>0</v>
      </c>
      <c r="AX17" s="210">
        <v>0</v>
      </c>
      <c r="AY17" s="210">
        <v>0</v>
      </c>
      <c r="AZ17" s="210">
        <v>0</v>
      </c>
      <c r="BA17" s="210">
        <v>0</v>
      </c>
      <c r="BB17" s="210">
        <v>1</v>
      </c>
      <c r="BC17" s="210">
        <v>1</v>
      </c>
      <c r="BD17" s="211"/>
    </row>
    <row r="18" spans="1:56" x14ac:dyDescent="0.25">
      <c r="A18" s="140"/>
      <c r="B18" s="140"/>
      <c r="C18" s="198" t="s">
        <v>843</v>
      </c>
      <c r="D18" s="101">
        <v>0</v>
      </c>
      <c r="E18" s="101">
        <v>0</v>
      </c>
      <c r="F18" s="101">
        <v>0</v>
      </c>
      <c r="G18" s="101">
        <v>0</v>
      </c>
      <c r="H18" s="101">
        <v>0</v>
      </c>
      <c r="I18" s="101">
        <v>0</v>
      </c>
      <c r="J18" s="101">
        <v>0</v>
      </c>
      <c r="K18" s="101">
        <v>0</v>
      </c>
      <c r="L18" s="101">
        <v>0</v>
      </c>
      <c r="M18" s="101">
        <v>0</v>
      </c>
      <c r="N18" s="101">
        <v>0</v>
      </c>
      <c r="O18" s="101">
        <v>0</v>
      </c>
      <c r="P18" s="101">
        <v>0</v>
      </c>
      <c r="Q18" s="101">
        <v>0</v>
      </c>
      <c r="R18" s="101">
        <v>0</v>
      </c>
      <c r="S18" s="101">
        <v>0</v>
      </c>
      <c r="T18" s="101">
        <v>0</v>
      </c>
      <c r="U18" s="101">
        <v>0</v>
      </c>
      <c r="V18" s="101">
        <v>0</v>
      </c>
      <c r="W18" s="101">
        <v>0</v>
      </c>
      <c r="X18" s="101">
        <v>0</v>
      </c>
      <c r="Y18" s="101">
        <v>0</v>
      </c>
      <c r="Z18" s="101">
        <v>0</v>
      </c>
      <c r="AA18" s="101">
        <v>0</v>
      </c>
      <c r="AB18" s="101">
        <v>0</v>
      </c>
      <c r="AC18" s="101">
        <v>0</v>
      </c>
      <c r="AD18" s="101">
        <v>0</v>
      </c>
      <c r="AE18" s="101">
        <v>0</v>
      </c>
      <c r="AF18" s="101">
        <v>0</v>
      </c>
      <c r="AG18" s="101">
        <v>0</v>
      </c>
      <c r="AH18" s="101">
        <v>0</v>
      </c>
      <c r="AI18" s="101">
        <v>0</v>
      </c>
      <c r="AJ18" s="101">
        <v>0</v>
      </c>
      <c r="AK18" s="101">
        <v>0</v>
      </c>
      <c r="AL18" s="101">
        <v>0</v>
      </c>
      <c r="AM18" s="101">
        <v>0</v>
      </c>
      <c r="AN18" s="101">
        <v>0</v>
      </c>
      <c r="AO18" s="101">
        <v>0</v>
      </c>
      <c r="AP18" s="101">
        <v>0</v>
      </c>
      <c r="AQ18" s="101">
        <v>0</v>
      </c>
      <c r="AR18" s="101">
        <v>0</v>
      </c>
      <c r="AS18" s="101">
        <v>0</v>
      </c>
      <c r="AT18" s="101">
        <v>0</v>
      </c>
      <c r="AU18" s="101">
        <v>0</v>
      </c>
      <c r="AV18" s="101">
        <v>0</v>
      </c>
      <c r="AW18" s="101">
        <v>0</v>
      </c>
      <c r="AX18" s="101">
        <v>0</v>
      </c>
      <c r="AY18" s="101">
        <v>0</v>
      </c>
      <c r="AZ18" s="101">
        <v>0</v>
      </c>
      <c r="BA18" s="101">
        <v>0</v>
      </c>
      <c r="BB18" s="101">
        <v>0</v>
      </c>
      <c r="BC18" s="101">
        <v>0</v>
      </c>
      <c r="BD18" s="199"/>
    </row>
    <row r="19" spans="1:56" x14ac:dyDescent="0.25">
      <c r="A19" s="140"/>
      <c r="B19" s="140"/>
      <c r="C19" s="198" t="s">
        <v>844</v>
      </c>
      <c r="D19" s="101">
        <v>0</v>
      </c>
      <c r="E19" s="101">
        <v>1</v>
      </c>
      <c r="F19" s="101">
        <v>0</v>
      </c>
      <c r="G19" s="101">
        <v>0</v>
      </c>
      <c r="H19" s="101">
        <v>0</v>
      </c>
      <c r="I19" s="101">
        <v>0</v>
      </c>
      <c r="J19" s="101">
        <v>1</v>
      </c>
      <c r="K19" s="101">
        <v>1</v>
      </c>
      <c r="L19" s="101">
        <v>38</v>
      </c>
      <c r="M19" s="101">
        <v>30</v>
      </c>
      <c r="N19" s="101">
        <v>22</v>
      </c>
      <c r="O19" s="101">
        <v>5</v>
      </c>
      <c r="P19" s="101">
        <v>0</v>
      </c>
      <c r="Q19" s="101">
        <v>0</v>
      </c>
      <c r="R19" s="101">
        <v>0</v>
      </c>
      <c r="S19" s="101">
        <v>56</v>
      </c>
      <c r="T19" s="101">
        <v>45</v>
      </c>
      <c r="U19" s="101">
        <v>45</v>
      </c>
      <c r="V19" s="101">
        <v>45</v>
      </c>
      <c r="W19" s="101">
        <v>55</v>
      </c>
      <c r="X19" s="101">
        <v>44</v>
      </c>
      <c r="Y19" s="101">
        <v>46</v>
      </c>
      <c r="Z19" s="101">
        <v>58</v>
      </c>
      <c r="AA19" s="101">
        <v>47</v>
      </c>
      <c r="AB19" s="101">
        <v>69</v>
      </c>
      <c r="AC19" s="101">
        <v>64</v>
      </c>
      <c r="AD19" s="101">
        <v>65</v>
      </c>
      <c r="AE19" s="101">
        <v>59</v>
      </c>
      <c r="AF19" s="101">
        <v>63</v>
      </c>
      <c r="AG19" s="101">
        <v>54</v>
      </c>
      <c r="AH19" s="101">
        <v>70</v>
      </c>
      <c r="AI19" s="101">
        <v>57</v>
      </c>
      <c r="AJ19" s="101">
        <v>47</v>
      </c>
      <c r="AK19" s="101">
        <v>61</v>
      </c>
      <c r="AL19" s="101">
        <v>55</v>
      </c>
      <c r="AM19" s="101">
        <v>45</v>
      </c>
      <c r="AN19" s="101">
        <v>38</v>
      </c>
      <c r="AO19" s="101">
        <v>67</v>
      </c>
      <c r="AP19" s="101">
        <v>51</v>
      </c>
      <c r="AQ19" s="101">
        <v>59</v>
      </c>
      <c r="AR19" s="101">
        <v>65</v>
      </c>
      <c r="AS19" s="101">
        <v>63</v>
      </c>
      <c r="AT19" s="101">
        <v>46</v>
      </c>
      <c r="AU19" s="101">
        <v>52</v>
      </c>
      <c r="AV19" s="101">
        <v>69</v>
      </c>
      <c r="AW19" s="101">
        <v>54</v>
      </c>
      <c r="AX19" s="101">
        <v>45</v>
      </c>
      <c r="AY19" s="101">
        <v>39</v>
      </c>
      <c r="AZ19" s="101">
        <v>19</v>
      </c>
      <c r="BA19" s="101">
        <v>5</v>
      </c>
      <c r="BB19" s="101">
        <v>0</v>
      </c>
      <c r="BC19" s="101">
        <v>0</v>
      </c>
      <c r="BD19" s="199">
        <v>1920</v>
      </c>
    </row>
    <row r="20" spans="1:56" ht="15.75" thickBot="1" x14ac:dyDescent="0.3">
      <c r="A20" s="140"/>
      <c r="B20" s="140"/>
      <c r="C20" s="198" t="s">
        <v>845</v>
      </c>
      <c r="D20" s="212">
        <v>0</v>
      </c>
      <c r="E20" s="212">
        <v>1</v>
      </c>
      <c r="F20" s="212">
        <v>0</v>
      </c>
      <c r="G20" s="212">
        <v>0</v>
      </c>
      <c r="H20" s="212">
        <v>0</v>
      </c>
      <c r="I20" s="212">
        <v>0</v>
      </c>
      <c r="J20" s="212">
        <v>1</v>
      </c>
      <c r="K20" s="212">
        <v>1</v>
      </c>
      <c r="L20" s="212">
        <v>38</v>
      </c>
      <c r="M20" s="212">
        <v>30</v>
      </c>
      <c r="N20" s="212">
        <v>6</v>
      </c>
      <c r="O20" s="212">
        <v>0</v>
      </c>
      <c r="P20" s="212">
        <v>0</v>
      </c>
      <c r="Q20" s="212">
        <v>0</v>
      </c>
      <c r="R20" s="212">
        <v>0</v>
      </c>
      <c r="S20" s="212">
        <v>0</v>
      </c>
      <c r="T20" s="212">
        <v>0</v>
      </c>
      <c r="U20" s="212">
        <v>0</v>
      </c>
      <c r="V20" s="212">
        <v>0</v>
      </c>
      <c r="W20" s="212">
        <v>0</v>
      </c>
      <c r="X20" s="212">
        <v>0</v>
      </c>
      <c r="Y20" s="212">
        <v>0</v>
      </c>
      <c r="Z20" s="212">
        <v>0</v>
      </c>
      <c r="AA20" s="212">
        <v>0</v>
      </c>
      <c r="AB20" s="212">
        <v>0</v>
      </c>
      <c r="AC20" s="212">
        <v>0</v>
      </c>
      <c r="AD20" s="212">
        <v>0</v>
      </c>
      <c r="AE20" s="212">
        <v>0</v>
      </c>
      <c r="AF20" s="212">
        <v>0</v>
      </c>
      <c r="AG20" s="212">
        <v>0</v>
      </c>
      <c r="AH20" s="212">
        <v>0</v>
      </c>
      <c r="AI20" s="212">
        <v>0</v>
      </c>
      <c r="AJ20" s="212">
        <v>0</v>
      </c>
      <c r="AK20" s="212">
        <v>0</v>
      </c>
      <c r="AL20" s="212">
        <v>0</v>
      </c>
      <c r="AM20" s="212">
        <v>0</v>
      </c>
      <c r="AN20" s="212">
        <v>0</v>
      </c>
      <c r="AO20" s="212">
        <v>0</v>
      </c>
      <c r="AP20" s="212">
        <v>0</v>
      </c>
      <c r="AQ20" s="212">
        <v>0</v>
      </c>
      <c r="AR20" s="212">
        <v>0</v>
      </c>
      <c r="AS20" s="212">
        <v>0</v>
      </c>
      <c r="AT20" s="212">
        <v>0</v>
      </c>
      <c r="AU20" s="212">
        <v>0</v>
      </c>
      <c r="AV20" s="212">
        <v>0</v>
      </c>
      <c r="AW20" s="212">
        <v>0</v>
      </c>
      <c r="AX20" s="212">
        <v>0</v>
      </c>
      <c r="AY20" s="212">
        <v>0</v>
      </c>
      <c r="AZ20" s="212">
        <v>0</v>
      </c>
      <c r="BA20" s="212">
        <v>0</v>
      </c>
      <c r="BB20" s="212">
        <v>0</v>
      </c>
      <c r="BC20" s="212">
        <v>0</v>
      </c>
      <c r="BD20" s="199">
        <v>77</v>
      </c>
    </row>
    <row r="21" spans="1:56" ht="15.75" thickBot="1" x14ac:dyDescent="0.3">
      <c r="A21" s="140"/>
      <c r="B21" s="140"/>
      <c r="C21" s="200" t="s">
        <v>846</v>
      </c>
      <c r="D21" s="213">
        <v>1</v>
      </c>
      <c r="E21" s="214">
        <v>1</v>
      </c>
      <c r="F21" s="214">
        <v>1</v>
      </c>
      <c r="G21" s="214">
        <v>1</v>
      </c>
      <c r="H21" s="214">
        <v>1</v>
      </c>
      <c r="I21" s="214">
        <v>1</v>
      </c>
      <c r="J21" s="214">
        <v>1</v>
      </c>
      <c r="K21" s="214">
        <v>1</v>
      </c>
      <c r="L21" s="214">
        <v>1</v>
      </c>
      <c r="M21" s="214">
        <v>1</v>
      </c>
      <c r="N21" s="214">
        <v>0.27272727272727271</v>
      </c>
      <c r="O21" s="214">
        <v>0</v>
      </c>
      <c r="P21" s="214">
        <v>1</v>
      </c>
      <c r="Q21" s="214">
        <v>1</v>
      </c>
      <c r="R21" s="214">
        <v>1</v>
      </c>
      <c r="S21" s="214">
        <v>0</v>
      </c>
      <c r="T21" s="214">
        <v>0</v>
      </c>
      <c r="U21" s="214">
        <v>0</v>
      </c>
      <c r="V21" s="214">
        <v>0</v>
      </c>
      <c r="W21" s="214">
        <v>0</v>
      </c>
      <c r="X21" s="214">
        <v>0</v>
      </c>
      <c r="Y21" s="214">
        <v>0</v>
      </c>
      <c r="Z21" s="214">
        <v>0</v>
      </c>
      <c r="AA21" s="214">
        <v>0</v>
      </c>
      <c r="AB21" s="214">
        <v>0</v>
      </c>
      <c r="AC21" s="214">
        <v>0</v>
      </c>
      <c r="AD21" s="214">
        <v>0</v>
      </c>
      <c r="AE21" s="214">
        <v>0</v>
      </c>
      <c r="AF21" s="214">
        <v>0</v>
      </c>
      <c r="AG21" s="214">
        <v>0</v>
      </c>
      <c r="AH21" s="214">
        <v>0</v>
      </c>
      <c r="AI21" s="214">
        <v>0</v>
      </c>
      <c r="AJ21" s="214">
        <v>0</v>
      </c>
      <c r="AK21" s="214">
        <v>0</v>
      </c>
      <c r="AL21" s="214">
        <v>0</v>
      </c>
      <c r="AM21" s="214">
        <v>0</v>
      </c>
      <c r="AN21" s="214">
        <v>0</v>
      </c>
      <c r="AO21" s="214">
        <v>0</v>
      </c>
      <c r="AP21" s="214">
        <v>0</v>
      </c>
      <c r="AQ21" s="214">
        <v>0</v>
      </c>
      <c r="AR21" s="214">
        <v>0</v>
      </c>
      <c r="AS21" s="214">
        <v>0</v>
      </c>
      <c r="AT21" s="214">
        <v>0</v>
      </c>
      <c r="AU21" s="214">
        <v>0</v>
      </c>
      <c r="AV21" s="214">
        <v>0</v>
      </c>
      <c r="AW21" s="214">
        <v>0</v>
      </c>
      <c r="AX21" s="214">
        <v>0</v>
      </c>
      <c r="AY21" s="214">
        <v>0</v>
      </c>
      <c r="AZ21" s="214">
        <v>0</v>
      </c>
      <c r="BA21" s="214">
        <v>0</v>
      </c>
      <c r="BB21" s="214">
        <v>1</v>
      </c>
      <c r="BC21" s="215">
        <v>1</v>
      </c>
      <c r="BD21" s="205"/>
    </row>
    <row r="22" spans="1:56" x14ac:dyDescent="0.25">
      <c r="A22" s="140"/>
      <c r="B22" s="140"/>
    </row>
    <row r="23" spans="1:56" ht="18.75" x14ac:dyDescent="0.3">
      <c r="A23" s="140"/>
      <c r="B23" s="140"/>
      <c r="C23" s="1" t="s">
        <v>847</v>
      </c>
      <c r="D23" s="140"/>
      <c r="E23" s="140"/>
      <c r="F23" s="140"/>
      <c r="G23" s="140"/>
      <c r="H23" s="140"/>
      <c r="I23" s="140"/>
      <c r="J23" s="140"/>
      <c r="K23" s="140"/>
      <c r="L23" s="140"/>
      <c r="M23" s="140"/>
      <c r="N23" s="140"/>
      <c r="O23" s="140"/>
      <c r="P23" s="140"/>
      <c r="Q23" s="140"/>
      <c r="R23" s="140"/>
      <c r="S23" s="140"/>
      <c r="T23" s="140"/>
      <c r="U23" s="140"/>
      <c r="V23" s="140"/>
      <c r="W23" s="140"/>
      <c r="X23" s="140"/>
      <c r="Y23" s="140"/>
      <c r="Z23" s="140"/>
      <c r="AA23" s="140"/>
      <c r="AB23" s="140"/>
      <c r="AC23" s="140"/>
      <c r="AD23" s="140"/>
      <c r="AE23" s="140"/>
      <c r="AF23" s="140"/>
      <c r="AG23" s="140"/>
      <c r="AH23" s="140"/>
      <c r="AI23" s="140"/>
      <c r="AJ23" s="140"/>
      <c r="AK23" s="140"/>
      <c r="AL23" s="140"/>
      <c r="AM23" s="140"/>
      <c r="AN23" s="140"/>
      <c r="AO23" s="140"/>
      <c r="AP23" s="140"/>
      <c r="AQ23" s="140"/>
      <c r="AR23" s="140"/>
      <c r="AS23" s="140"/>
      <c r="AT23" s="140"/>
      <c r="AU23" s="140"/>
      <c r="AV23" s="140"/>
      <c r="AW23" s="140"/>
      <c r="AX23" s="140"/>
      <c r="AY23" s="140"/>
      <c r="AZ23" s="140"/>
      <c r="BA23" s="140"/>
      <c r="BB23" s="140"/>
      <c r="BC23" s="140"/>
      <c r="BD23" s="140"/>
    </row>
    <row r="24" spans="1:56" x14ac:dyDescent="0.25">
      <c r="A24" s="140"/>
      <c r="B24" s="140"/>
    </row>
    <row r="25" spans="1:56" x14ac:dyDescent="0.25">
      <c r="A25" s="140"/>
      <c r="B25" s="140"/>
    </row>
    <row r="26" spans="1:56" x14ac:dyDescent="0.25">
      <c r="A26" s="140"/>
      <c r="B26" s="140"/>
      <c r="D26" s="185"/>
      <c r="E26" s="186" t="s">
        <v>77</v>
      </c>
      <c r="F26" s="187"/>
      <c r="G26" s="187"/>
      <c r="H26" s="188"/>
      <c r="I26" s="188"/>
      <c r="J26" s="189" t="s">
        <v>78</v>
      </c>
      <c r="K26" s="190"/>
      <c r="L26" s="191"/>
      <c r="M26" s="191"/>
      <c r="N26" s="186" t="s">
        <v>79</v>
      </c>
      <c r="O26" s="187"/>
      <c r="P26" s="187"/>
      <c r="Q26" s="188"/>
      <c r="R26" s="189" t="s">
        <v>80</v>
      </c>
      <c r="S26" s="190"/>
      <c r="T26" s="190"/>
      <c r="U26" s="191"/>
      <c r="V26" s="191"/>
      <c r="W26" s="186" t="s">
        <v>81</v>
      </c>
      <c r="X26" s="187"/>
      <c r="Y26" s="188"/>
      <c r="Z26" s="188"/>
      <c r="AA26" s="189" t="s">
        <v>82</v>
      </c>
      <c r="AB26" s="190"/>
      <c r="AC26" s="191"/>
      <c r="AD26" s="191"/>
      <c r="AE26" s="186" t="s">
        <v>83</v>
      </c>
      <c r="AF26" s="187"/>
      <c r="AG26" s="188"/>
      <c r="AH26" s="188"/>
      <c r="AI26" s="188"/>
      <c r="AJ26" s="192" t="s">
        <v>836</v>
      </c>
      <c r="AK26" s="193"/>
      <c r="AL26" s="193"/>
      <c r="AM26" s="194"/>
      <c r="AN26" s="186" t="s">
        <v>85</v>
      </c>
      <c r="AO26" s="187"/>
      <c r="AP26" s="187"/>
      <c r="AQ26" s="188"/>
      <c r="AR26" s="188"/>
      <c r="AS26" s="189" t="s">
        <v>86</v>
      </c>
      <c r="AT26" s="190"/>
      <c r="AU26" s="190"/>
      <c r="AV26" s="191"/>
      <c r="AW26" s="186" t="s">
        <v>87</v>
      </c>
      <c r="AX26" s="187"/>
      <c r="AY26" s="187"/>
      <c r="AZ26" s="188"/>
      <c r="BA26" s="190" t="s">
        <v>88</v>
      </c>
      <c r="BB26" s="190"/>
      <c r="BC26" s="190"/>
      <c r="BD26" s="191"/>
    </row>
    <row r="27" spans="1:56" ht="33.75" x14ac:dyDescent="0.25">
      <c r="A27" s="140"/>
      <c r="B27" s="140"/>
      <c r="C27" s="195" t="s">
        <v>2803</v>
      </c>
      <c r="D27" s="196">
        <v>1</v>
      </c>
      <c r="E27" s="196">
        <v>2</v>
      </c>
      <c r="F27" s="196">
        <v>3</v>
      </c>
      <c r="G27" s="196">
        <v>4</v>
      </c>
      <c r="H27" s="196">
        <v>5</v>
      </c>
      <c r="I27" s="196">
        <v>6</v>
      </c>
      <c r="J27" s="196">
        <v>7</v>
      </c>
      <c r="K27" s="196">
        <v>8</v>
      </c>
      <c r="L27" s="196">
        <v>9</v>
      </c>
      <c r="M27" s="196">
        <v>10</v>
      </c>
      <c r="N27" s="196">
        <v>11</v>
      </c>
      <c r="O27" s="196">
        <v>12</v>
      </c>
      <c r="P27" s="196">
        <v>13</v>
      </c>
      <c r="Q27" s="196">
        <v>14</v>
      </c>
      <c r="R27" s="196">
        <v>15</v>
      </c>
      <c r="S27" s="196">
        <v>16</v>
      </c>
      <c r="T27" s="196">
        <v>17</v>
      </c>
      <c r="U27" s="196">
        <v>18</v>
      </c>
      <c r="V27" s="196">
        <v>19</v>
      </c>
      <c r="W27" s="196">
        <v>20</v>
      </c>
      <c r="X27" s="196">
        <v>21</v>
      </c>
      <c r="Y27" s="196">
        <v>22</v>
      </c>
      <c r="Z27" s="196">
        <v>23</v>
      </c>
      <c r="AA27" s="196">
        <v>24</v>
      </c>
      <c r="AB27" s="196">
        <v>25</v>
      </c>
      <c r="AC27" s="196">
        <v>26</v>
      </c>
      <c r="AD27" s="196">
        <v>27</v>
      </c>
      <c r="AE27" s="196">
        <v>28</v>
      </c>
      <c r="AF27" s="196">
        <v>29</v>
      </c>
      <c r="AG27" s="196">
        <v>30</v>
      </c>
      <c r="AH27" s="196">
        <v>31</v>
      </c>
      <c r="AI27" s="196">
        <v>32</v>
      </c>
      <c r="AJ27" s="196">
        <v>33</v>
      </c>
      <c r="AK27" s="196">
        <v>34</v>
      </c>
      <c r="AL27" s="196">
        <v>35</v>
      </c>
      <c r="AM27" s="196">
        <v>36</v>
      </c>
      <c r="AN27" s="196">
        <v>37</v>
      </c>
      <c r="AO27" s="196">
        <v>38</v>
      </c>
      <c r="AP27" s="196">
        <v>39</v>
      </c>
      <c r="AQ27" s="196">
        <v>40</v>
      </c>
      <c r="AR27" s="196">
        <v>41</v>
      </c>
      <c r="AS27" s="196">
        <v>42</v>
      </c>
      <c r="AT27" s="196">
        <v>43</v>
      </c>
      <c r="AU27" s="196">
        <v>44</v>
      </c>
      <c r="AV27" s="196">
        <v>45</v>
      </c>
      <c r="AW27" s="196">
        <v>46</v>
      </c>
      <c r="AX27" s="196">
        <v>47</v>
      </c>
      <c r="AY27" s="196">
        <v>48</v>
      </c>
      <c r="AZ27" s="196">
        <v>49</v>
      </c>
      <c r="BA27" s="196">
        <v>50</v>
      </c>
      <c r="BB27" s="196">
        <v>51</v>
      </c>
      <c r="BC27" s="196">
        <v>52</v>
      </c>
      <c r="BD27" s="197" t="s">
        <v>837</v>
      </c>
    </row>
    <row r="28" spans="1:56" x14ac:dyDescent="0.25">
      <c r="A28" s="140"/>
      <c r="B28" s="140"/>
      <c r="C28" s="198" t="s">
        <v>848</v>
      </c>
      <c r="D28" s="101">
        <v>0</v>
      </c>
      <c r="E28" s="101">
        <v>1</v>
      </c>
      <c r="F28" s="101">
        <v>0</v>
      </c>
      <c r="G28" s="101">
        <v>0</v>
      </c>
      <c r="H28" s="101">
        <v>0</v>
      </c>
      <c r="I28" s="101">
        <v>0</v>
      </c>
      <c r="J28" s="101">
        <v>0</v>
      </c>
      <c r="K28" s="101">
        <v>0</v>
      </c>
      <c r="L28" s="101">
        <v>0</v>
      </c>
      <c r="M28" s="101">
        <v>0</v>
      </c>
      <c r="N28" s="101">
        <v>0</v>
      </c>
      <c r="O28" s="101">
        <v>0</v>
      </c>
      <c r="P28" s="101">
        <v>0</v>
      </c>
      <c r="Q28" s="101">
        <v>0</v>
      </c>
      <c r="R28" s="101">
        <v>0</v>
      </c>
      <c r="S28" s="101">
        <v>0</v>
      </c>
      <c r="T28" s="101">
        <v>0</v>
      </c>
      <c r="U28" s="101">
        <v>0</v>
      </c>
      <c r="V28" s="101">
        <v>0</v>
      </c>
      <c r="W28" s="101">
        <v>0</v>
      </c>
      <c r="X28" s="101">
        <v>0</v>
      </c>
      <c r="Y28" s="101">
        <v>0</v>
      </c>
      <c r="Z28" s="101">
        <v>0</v>
      </c>
      <c r="AA28" s="101">
        <v>0</v>
      </c>
      <c r="AB28" s="101">
        <v>0</v>
      </c>
      <c r="AC28" s="101">
        <v>0</v>
      </c>
      <c r="AD28" s="101">
        <v>0</v>
      </c>
      <c r="AE28" s="101">
        <v>0</v>
      </c>
      <c r="AF28" s="101">
        <v>0</v>
      </c>
      <c r="AG28" s="101">
        <v>0</v>
      </c>
      <c r="AH28" s="101">
        <v>0</v>
      </c>
      <c r="AI28" s="101">
        <v>0</v>
      </c>
      <c r="AJ28" s="101">
        <v>0</v>
      </c>
      <c r="AK28" s="101">
        <v>0</v>
      </c>
      <c r="AL28" s="101">
        <v>0</v>
      </c>
      <c r="AM28" s="101">
        <v>0</v>
      </c>
      <c r="AN28" s="101">
        <v>0</v>
      </c>
      <c r="AO28" s="101">
        <v>0</v>
      </c>
      <c r="AP28" s="101">
        <v>0</v>
      </c>
      <c r="AQ28" s="101">
        <v>0</v>
      </c>
      <c r="AR28" s="101">
        <v>0</v>
      </c>
      <c r="AS28" s="101">
        <v>0</v>
      </c>
      <c r="AT28" s="101">
        <v>0</v>
      </c>
      <c r="AU28" s="101">
        <v>0</v>
      </c>
      <c r="AV28" s="101">
        <v>0</v>
      </c>
      <c r="AW28" s="101">
        <v>0</v>
      </c>
      <c r="AX28" s="101">
        <v>0</v>
      </c>
      <c r="AY28" s="101">
        <v>0</v>
      </c>
      <c r="AZ28" s="101">
        <v>0</v>
      </c>
      <c r="BA28" s="101">
        <v>0</v>
      </c>
      <c r="BB28" s="101">
        <v>0</v>
      </c>
      <c r="BC28" s="101">
        <v>0</v>
      </c>
      <c r="BD28" s="199">
        <v>1</v>
      </c>
    </row>
    <row r="29" spans="1:56" x14ac:dyDescent="0.25">
      <c r="A29" s="140"/>
      <c r="B29" s="140"/>
      <c r="C29" s="198" t="s">
        <v>849</v>
      </c>
      <c r="D29" s="101">
        <v>0</v>
      </c>
      <c r="E29" s="101">
        <v>0</v>
      </c>
      <c r="F29" s="101">
        <v>0</v>
      </c>
      <c r="G29" s="101">
        <v>0</v>
      </c>
      <c r="H29" s="101">
        <v>0</v>
      </c>
      <c r="I29" s="101">
        <v>0</v>
      </c>
      <c r="J29" s="101">
        <v>0</v>
      </c>
      <c r="K29" s="101">
        <v>0</v>
      </c>
      <c r="L29" s="101">
        <v>1</v>
      </c>
      <c r="M29" s="101">
        <v>0</v>
      </c>
      <c r="N29" s="101">
        <v>0</v>
      </c>
      <c r="O29" s="101">
        <v>0</v>
      </c>
      <c r="P29" s="101">
        <v>0</v>
      </c>
      <c r="Q29" s="101">
        <v>0</v>
      </c>
      <c r="R29" s="101">
        <v>0</v>
      </c>
      <c r="S29" s="101">
        <v>0</v>
      </c>
      <c r="T29" s="101">
        <v>0</v>
      </c>
      <c r="U29" s="101">
        <v>0</v>
      </c>
      <c r="V29" s="101">
        <v>0</v>
      </c>
      <c r="W29" s="101">
        <v>0</v>
      </c>
      <c r="X29" s="101">
        <v>0</v>
      </c>
      <c r="Y29" s="101">
        <v>0</v>
      </c>
      <c r="Z29" s="101">
        <v>0</v>
      </c>
      <c r="AA29" s="101">
        <v>0</v>
      </c>
      <c r="AB29" s="101">
        <v>0</v>
      </c>
      <c r="AC29" s="101">
        <v>0</v>
      </c>
      <c r="AD29" s="101">
        <v>0</v>
      </c>
      <c r="AE29" s="101">
        <v>0</v>
      </c>
      <c r="AF29" s="101">
        <v>0</v>
      </c>
      <c r="AG29" s="101">
        <v>0</v>
      </c>
      <c r="AH29" s="101">
        <v>0</v>
      </c>
      <c r="AI29" s="101">
        <v>0</v>
      </c>
      <c r="AJ29" s="101">
        <v>0</v>
      </c>
      <c r="AK29" s="101">
        <v>0</v>
      </c>
      <c r="AL29" s="101">
        <v>0</v>
      </c>
      <c r="AM29" s="101">
        <v>0</v>
      </c>
      <c r="AN29" s="101">
        <v>0</v>
      </c>
      <c r="AO29" s="101">
        <v>0</v>
      </c>
      <c r="AP29" s="101">
        <v>0</v>
      </c>
      <c r="AQ29" s="101">
        <v>0</v>
      </c>
      <c r="AR29" s="101">
        <v>0</v>
      </c>
      <c r="AS29" s="101">
        <v>0</v>
      </c>
      <c r="AT29" s="101">
        <v>0</v>
      </c>
      <c r="AU29" s="101">
        <v>0</v>
      </c>
      <c r="AV29" s="101">
        <v>0</v>
      </c>
      <c r="AW29" s="101">
        <v>0</v>
      </c>
      <c r="AX29" s="101">
        <v>0</v>
      </c>
      <c r="AY29" s="101">
        <v>0</v>
      </c>
      <c r="AZ29" s="101">
        <v>0</v>
      </c>
      <c r="BA29" s="101">
        <v>0</v>
      </c>
      <c r="BB29" s="101">
        <v>0</v>
      </c>
      <c r="BC29" s="101">
        <v>0</v>
      </c>
      <c r="BD29" s="199">
        <v>1</v>
      </c>
    </row>
    <row r="30" spans="1:56" x14ac:dyDescent="0.25">
      <c r="A30" s="140"/>
      <c r="B30" s="140"/>
      <c r="C30" s="198" t="s">
        <v>850</v>
      </c>
      <c r="D30" s="101">
        <v>0</v>
      </c>
      <c r="E30" s="101">
        <v>0</v>
      </c>
      <c r="F30" s="101">
        <v>0</v>
      </c>
      <c r="G30" s="101">
        <v>0</v>
      </c>
      <c r="H30" s="101">
        <v>0</v>
      </c>
      <c r="I30" s="101">
        <v>0</v>
      </c>
      <c r="J30" s="101">
        <v>0</v>
      </c>
      <c r="K30" s="101">
        <v>0</v>
      </c>
      <c r="L30" s="101">
        <v>0</v>
      </c>
      <c r="M30" s="101">
        <v>0</v>
      </c>
      <c r="N30" s="101">
        <v>0</v>
      </c>
      <c r="O30" s="101">
        <v>0</v>
      </c>
      <c r="P30" s="101">
        <v>0</v>
      </c>
      <c r="Q30" s="101">
        <v>0</v>
      </c>
      <c r="R30" s="101">
        <v>0</v>
      </c>
      <c r="S30" s="101">
        <v>0</v>
      </c>
      <c r="T30" s="101">
        <v>0</v>
      </c>
      <c r="U30" s="101">
        <v>0</v>
      </c>
      <c r="V30" s="101">
        <v>0</v>
      </c>
      <c r="W30" s="101">
        <v>0</v>
      </c>
      <c r="X30" s="101">
        <v>0</v>
      </c>
      <c r="Y30" s="101">
        <v>0</v>
      </c>
      <c r="Z30" s="101">
        <v>0</v>
      </c>
      <c r="AA30" s="101">
        <v>0</v>
      </c>
      <c r="AB30" s="101">
        <v>0</v>
      </c>
      <c r="AC30" s="101">
        <v>0</v>
      </c>
      <c r="AD30" s="101">
        <v>0</v>
      </c>
      <c r="AE30" s="101">
        <v>0</v>
      </c>
      <c r="AF30" s="101">
        <v>0</v>
      </c>
      <c r="AG30" s="101">
        <v>0</v>
      </c>
      <c r="AH30" s="101">
        <v>0</v>
      </c>
      <c r="AI30" s="101">
        <v>0</v>
      </c>
      <c r="AJ30" s="101">
        <v>0</v>
      </c>
      <c r="AK30" s="101">
        <v>0</v>
      </c>
      <c r="AL30" s="101">
        <v>0</v>
      </c>
      <c r="AM30" s="101">
        <v>0</v>
      </c>
      <c r="AN30" s="101">
        <v>0</v>
      </c>
      <c r="AO30" s="101">
        <v>0</v>
      </c>
      <c r="AP30" s="101">
        <v>0</v>
      </c>
      <c r="AQ30" s="101">
        <v>0</v>
      </c>
      <c r="AR30" s="101">
        <v>0</v>
      </c>
      <c r="AS30" s="101">
        <v>0</v>
      </c>
      <c r="AT30" s="101">
        <v>0</v>
      </c>
      <c r="AU30" s="101">
        <v>0</v>
      </c>
      <c r="AV30" s="101">
        <v>0</v>
      </c>
      <c r="AW30" s="101">
        <v>0</v>
      </c>
      <c r="AX30" s="101">
        <v>0</v>
      </c>
      <c r="AY30" s="101">
        <v>0</v>
      </c>
      <c r="AZ30" s="101">
        <v>0</v>
      </c>
      <c r="BA30" s="101">
        <v>0</v>
      </c>
      <c r="BB30" s="101">
        <v>0</v>
      </c>
      <c r="BC30" s="101">
        <v>0</v>
      </c>
      <c r="BD30" s="199">
        <v>0</v>
      </c>
    </row>
    <row r="31" spans="1:56" x14ac:dyDescent="0.25">
      <c r="A31" s="140"/>
      <c r="B31" s="140"/>
      <c r="C31" s="198" t="s">
        <v>851</v>
      </c>
      <c r="D31" s="101">
        <v>0</v>
      </c>
      <c r="E31" s="101">
        <v>0</v>
      </c>
      <c r="F31" s="101">
        <v>0</v>
      </c>
      <c r="G31" s="101">
        <v>0</v>
      </c>
      <c r="H31" s="101">
        <v>0</v>
      </c>
      <c r="I31" s="101">
        <v>0</v>
      </c>
      <c r="J31" s="101">
        <v>0</v>
      </c>
      <c r="K31" s="101">
        <v>0</v>
      </c>
      <c r="L31" s="101">
        <v>0</v>
      </c>
      <c r="M31" s="101">
        <v>0</v>
      </c>
      <c r="N31" s="101">
        <v>0</v>
      </c>
      <c r="O31" s="101">
        <v>0</v>
      </c>
      <c r="P31" s="101">
        <v>0</v>
      </c>
      <c r="Q31" s="101">
        <v>0</v>
      </c>
      <c r="R31" s="101">
        <v>0</v>
      </c>
      <c r="S31" s="101">
        <v>0</v>
      </c>
      <c r="T31" s="101">
        <v>0</v>
      </c>
      <c r="U31" s="101">
        <v>0</v>
      </c>
      <c r="V31" s="101">
        <v>0</v>
      </c>
      <c r="W31" s="101">
        <v>0</v>
      </c>
      <c r="X31" s="101">
        <v>0</v>
      </c>
      <c r="Y31" s="101">
        <v>0</v>
      </c>
      <c r="Z31" s="101">
        <v>0</v>
      </c>
      <c r="AA31" s="101">
        <v>0</v>
      </c>
      <c r="AB31" s="101">
        <v>0</v>
      </c>
      <c r="AC31" s="101">
        <v>0</v>
      </c>
      <c r="AD31" s="101">
        <v>0</v>
      </c>
      <c r="AE31" s="101">
        <v>0</v>
      </c>
      <c r="AF31" s="101">
        <v>0</v>
      </c>
      <c r="AG31" s="101">
        <v>0</v>
      </c>
      <c r="AH31" s="101">
        <v>0</v>
      </c>
      <c r="AI31" s="101">
        <v>0</v>
      </c>
      <c r="AJ31" s="101">
        <v>0</v>
      </c>
      <c r="AK31" s="101">
        <v>0</v>
      </c>
      <c r="AL31" s="101">
        <v>0</v>
      </c>
      <c r="AM31" s="101">
        <v>0</v>
      </c>
      <c r="AN31" s="101">
        <v>0</v>
      </c>
      <c r="AO31" s="101">
        <v>0</v>
      </c>
      <c r="AP31" s="101">
        <v>0</v>
      </c>
      <c r="AQ31" s="101">
        <v>0</v>
      </c>
      <c r="AR31" s="101">
        <v>0</v>
      </c>
      <c r="AS31" s="101">
        <v>0</v>
      </c>
      <c r="AT31" s="101">
        <v>0</v>
      </c>
      <c r="AU31" s="101">
        <v>0</v>
      </c>
      <c r="AV31" s="101">
        <v>0</v>
      </c>
      <c r="AW31" s="101">
        <v>0</v>
      </c>
      <c r="AX31" s="101">
        <v>0</v>
      </c>
      <c r="AY31" s="101">
        <v>0</v>
      </c>
      <c r="AZ31" s="101">
        <v>0</v>
      </c>
      <c r="BA31" s="101">
        <v>0</v>
      </c>
      <c r="BB31" s="101">
        <v>0</v>
      </c>
      <c r="BC31" s="101">
        <v>0</v>
      </c>
      <c r="BD31" s="199">
        <v>0</v>
      </c>
    </row>
    <row r="32" spans="1:56" x14ac:dyDescent="0.25">
      <c r="A32" s="140"/>
      <c r="B32" s="140"/>
      <c r="C32" s="198" t="s">
        <v>833</v>
      </c>
      <c r="D32" s="101">
        <v>0</v>
      </c>
      <c r="E32" s="101">
        <v>0</v>
      </c>
      <c r="F32" s="101">
        <v>0</v>
      </c>
      <c r="G32" s="101">
        <v>0</v>
      </c>
      <c r="H32" s="101">
        <v>0</v>
      </c>
      <c r="I32" s="101">
        <v>0</v>
      </c>
      <c r="J32" s="101">
        <v>0</v>
      </c>
      <c r="K32" s="101">
        <v>0</v>
      </c>
      <c r="L32" s="101">
        <v>0</v>
      </c>
      <c r="M32" s="101">
        <v>2</v>
      </c>
      <c r="N32" s="101">
        <v>1</v>
      </c>
      <c r="O32" s="101">
        <v>0</v>
      </c>
      <c r="P32" s="101">
        <v>0</v>
      </c>
      <c r="Q32" s="101">
        <v>0</v>
      </c>
      <c r="R32" s="101">
        <v>0</v>
      </c>
      <c r="S32" s="101">
        <v>0</v>
      </c>
      <c r="T32" s="101">
        <v>0</v>
      </c>
      <c r="U32" s="101">
        <v>0</v>
      </c>
      <c r="V32" s="101">
        <v>0</v>
      </c>
      <c r="W32" s="101">
        <v>0</v>
      </c>
      <c r="X32" s="101">
        <v>0</v>
      </c>
      <c r="Y32" s="101">
        <v>0</v>
      </c>
      <c r="Z32" s="101">
        <v>0</v>
      </c>
      <c r="AA32" s="101">
        <v>0</v>
      </c>
      <c r="AB32" s="101">
        <v>0</v>
      </c>
      <c r="AC32" s="101">
        <v>0</v>
      </c>
      <c r="AD32" s="101">
        <v>0</v>
      </c>
      <c r="AE32" s="101">
        <v>0</v>
      </c>
      <c r="AF32" s="101">
        <v>0</v>
      </c>
      <c r="AG32" s="101">
        <v>0</v>
      </c>
      <c r="AH32" s="101">
        <v>0</v>
      </c>
      <c r="AI32" s="101">
        <v>0</v>
      </c>
      <c r="AJ32" s="101">
        <v>0</v>
      </c>
      <c r="AK32" s="101">
        <v>0</v>
      </c>
      <c r="AL32" s="101">
        <v>0</v>
      </c>
      <c r="AM32" s="101">
        <v>0</v>
      </c>
      <c r="AN32" s="101">
        <v>0</v>
      </c>
      <c r="AO32" s="101">
        <v>0</v>
      </c>
      <c r="AP32" s="101">
        <v>0</v>
      </c>
      <c r="AQ32" s="101">
        <v>0</v>
      </c>
      <c r="AR32" s="101">
        <v>0</v>
      </c>
      <c r="AS32" s="101">
        <v>0</v>
      </c>
      <c r="AT32" s="101">
        <v>0</v>
      </c>
      <c r="AU32" s="101">
        <v>0</v>
      </c>
      <c r="AV32" s="101">
        <v>0</v>
      </c>
      <c r="AW32" s="101">
        <v>0</v>
      </c>
      <c r="AX32" s="101">
        <v>0</v>
      </c>
      <c r="AY32" s="101">
        <v>0</v>
      </c>
      <c r="AZ32" s="101">
        <v>0</v>
      </c>
      <c r="BA32" s="101">
        <v>0</v>
      </c>
      <c r="BB32" s="101">
        <v>0</v>
      </c>
      <c r="BC32" s="101">
        <v>0</v>
      </c>
      <c r="BD32" s="199">
        <v>3</v>
      </c>
    </row>
    <row r="33" spans="1:56" x14ac:dyDescent="0.25">
      <c r="A33" s="140"/>
      <c r="B33" s="140"/>
      <c r="C33" s="198" t="s">
        <v>832</v>
      </c>
      <c r="D33" s="101">
        <v>0</v>
      </c>
      <c r="E33" s="101">
        <v>0</v>
      </c>
      <c r="F33" s="101">
        <v>0</v>
      </c>
      <c r="G33" s="101">
        <v>0</v>
      </c>
      <c r="H33" s="101">
        <v>0</v>
      </c>
      <c r="I33" s="101">
        <v>0</v>
      </c>
      <c r="J33" s="101">
        <v>0</v>
      </c>
      <c r="K33" s="101">
        <v>0</v>
      </c>
      <c r="L33" s="101">
        <v>1</v>
      </c>
      <c r="M33" s="101">
        <v>0</v>
      </c>
      <c r="N33" s="101">
        <v>0</v>
      </c>
      <c r="O33" s="101">
        <v>0</v>
      </c>
      <c r="P33" s="101">
        <v>0</v>
      </c>
      <c r="Q33" s="101">
        <v>0</v>
      </c>
      <c r="R33" s="101">
        <v>0</v>
      </c>
      <c r="S33" s="101">
        <v>0</v>
      </c>
      <c r="T33" s="101">
        <v>0</v>
      </c>
      <c r="U33" s="101">
        <v>0</v>
      </c>
      <c r="V33" s="101">
        <v>0</v>
      </c>
      <c r="W33" s="101">
        <v>0</v>
      </c>
      <c r="X33" s="101">
        <v>0</v>
      </c>
      <c r="Y33" s="101">
        <v>0</v>
      </c>
      <c r="Z33" s="101">
        <v>0</v>
      </c>
      <c r="AA33" s="101">
        <v>0</v>
      </c>
      <c r="AB33" s="101">
        <v>0</v>
      </c>
      <c r="AC33" s="101">
        <v>0</v>
      </c>
      <c r="AD33" s="101">
        <v>0</v>
      </c>
      <c r="AE33" s="101">
        <v>0</v>
      </c>
      <c r="AF33" s="101">
        <v>0</v>
      </c>
      <c r="AG33" s="101">
        <v>0</v>
      </c>
      <c r="AH33" s="101">
        <v>0</v>
      </c>
      <c r="AI33" s="101">
        <v>0</v>
      </c>
      <c r="AJ33" s="101">
        <v>0</v>
      </c>
      <c r="AK33" s="101">
        <v>0</v>
      </c>
      <c r="AL33" s="101">
        <v>0</v>
      </c>
      <c r="AM33" s="101">
        <v>0</v>
      </c>
      <c r="AN33" s="101">
        <v>0</v>
      </c>
      <c r="AO33" s="101">
        <v>0</v>
      </c>
      <c r="AP33" s="101">
        <v>0</v>
      </c>
      <c r="AQ33" s="101">
        <v>0</v>
      </c>
      <c r="AR33" s="101">
        <v>0</v>
      </c>
      <c r="AS33" s="101">
        <v>0</v>
      </c>
      <c r="AT33" s="101">
        <v>0</v>
      </c>
      <c r="AU33" s="101">
        <v>0</v>
      </c>
      <c r="AV33" s="101">
        <v>0</v>
      </c>
      <c r="AW33" s="101">
        <v>0</v>
      </c>
      <c r="AX33" s="101">
        <v>0</v>
      </c>
      <c r="AY33" s="101">
        <v>0</v>
      </c>
      <c r="AZ33" s="101">
        <v>0</v>
      </c>
      <c r="BA33" s="101">
        <v>0</v>
      </c>
      <c r="BB33" s="101">
        <v>0</v>
      </c>
      <c r="BC33" s="101">
        <v>0</v>
      </c>
      <c r="BD33" s="199">
        <v>1</v>
      </c>
    </row>
    <row r="34" spans="1:56" x14ac:dyDescent="0.25">
      <c r="A34" s="140"/>
      <c r="B34" s="140"/>
      <c r="C34" s="198" t="s">
        <v>852</v>
      </c>
      <c r="D34" s="101">
        <v>0</v>
      </c>
      <c r="E34" s="101">
        <v>0</v>
      </c>
      <c r="F34" s="101">
        <v>0</v>
      </c>
      <c r="G34" s="101">
        <v>0</v>
      </c>
      <c r="H34" s="101">
        <v>0</v>
      </c>
      <c r="I34" s="101">
        <v>0</v>
      </c>
      <c r="J34" s="101">
        <v>0</v>
      </c>
      <c r="K34" s="101">
        <v>0</v>
      </c>
      <c r="L34" s="101">
        <v>0</v>
      </c>
      <c r="M34" s="101">
        <v>0</v>
      </c>
      <c r="N34" s="101">
        <v>0</v>
      </c>
      <c r="O34" s="101">
        <v>0</v>
      </c>
      <c r="P34" s="101">
        <v>0</v>
      </c>
      <c r="Q34" s="101">
        <v>0</v>
      </c>
      <c r="R34" s="101">
        <v>0</v>
      </c>
      <c r="S34" s="101">
        <v>0</v>
      </c>
      <c r="T34" s="101">
        <v>0</v>
      </c>
      <c r="U34" s="101">
        <v>0</v>
      </c>
      <c r="V34" s="101">
        <v>0</v>
      </c>
      <c r="W34" s="101">
        <v>0</v>
      </c>
      <c r="X34" s="101">
        <v>0</v>
      </c>
      <c r="Y34" s="101">
        <v>0</v>
      </c>
      <c r="Z34" s="101">
        <v>0</v>
      </c>
      <c r="AA34" s="101">
        <v>0</v>
      </c>
      <c r="AB34" s="101">
        <v>0</v>
      </c>
      <c r="AC34" s="101">
        <v>0</v>
      </c>
      <c r="AD34" s="101">
        <v>0</v>
      </c>
      <c r="AE34" s="101">
        <v>0</v>
      </c>
      <c r="AF34" s="101">
        <v>0</v>
      </c>
      <c r="AG34" s="101">
        <v>0</v>
      </c>
      <c r="AH34" s="101">
        <v>0</v>
      </c>
      <c r="AI34" s="101">
        <v>0</v>
      </c>
      <c r="AJ34" s="101">
        <v>0</v>
      </c>
      <c r="AK34" s="101">
        <v>0</v>
      </c>
      <c r="AL34" s="101">
        <v>0</v>
      </c>
      <c r="AM34" s="101">
        <v>0</v>
      </c>
      <c r="AN34" s="101">
        <v>0</v>
      </c>
      <c r="AO34" s="101">
        <v>0</v>
      </c>
      <c r="AP34" s="101">
        <v>0</v>
      </c>
      <c r="AQ34" s="101">
        <v>0</v>
      </c>
      <c r="AR34" s="101">
        <v>0</v>
      </c>
      <c r="AS34" s="101">
        <v>0</v>
      </c>
      <c r="AT34" s="101">
        <v>0</v>
      </c>
      <c r="AU34" s="101">
        <v>0</v>
      </c>
      <c r="AV34" s="101">
        <v>0</v>
      </c>
      <c r="AW34" s="101">
        <v>0</v>
      </c>
      <c r="AX34" s="101">
        <v>0</v>
      </c>
      <c r="AY34" s="101">
        <v>0</v>
      </c>
      <c r="AZ34" s="101">
        <v>0</v>
      </c>
      <c r="BA34" s="101">
        <v>0</v>
      </c>
      <c r="BB34" s="101">
        <v>0</v>
      </c>
      <c r="BC34" s="101">
        <v>0</v>
      </c>
      <c r="BD34" s="199">
        <v>0</v>
      </c>
    </row>
    <row r="35" spans="1:56" x14ac:dyDescent="0.25">
      <c r="A35" s="140"/>
      <c r="B35" s="140"/>
      <c r="C35" s="198" t="s">
        <v>2802</v>
      </c>
      <c r="D35" s="101">
        <v>0</v>
      </c>
      <c r="E35" s="101">
        <v>0</v>
      </c>
      <c r="F35" s="101">
        <v>0</v>
      </c>
      <c r="G35" s="101">
        <v>0</v>
      </c>
      <c r="H35" s="101">
        <v>0</v>
      </c>
      <c r="I35" s="101">
        <v>0</v>
      </c>
      <c r="J35" s="101">
        <v>1</v>
      </c>
      <c r="K35" s="101">
        <v>0</v>
      </c>
      <c r="L35" s="101">
        <v>0</v>
      </c>
      <c r="M35" s="101">
        <v>0</v>
      </c>
      <c r="N35" s="101">
        <v>0</v>
      </c>
      <c r="O35" s="101">
        <v>0</v>
      </c>
      <c r="P35" s="101">
        <v>0</v>
      </c>
      <c r="Q35" s="101">
        <v>0</v>
      </c>
      <c r="R35" s="101">
        <v>0</v>
      </c>
      <c r="S35" s="101">
        <v>0</v>
      </c>
      <c r="T35" s="101">
        <v>0</v>
      </c>
      <c r="U35" s="101">
        <v>0</v>
      </c>
      <c r="V35" s="101">
        <v>0</v>
      </c>
      <c r="W35" s="101">
        <v>0</v>
      </c>
      <c r="X35" s="101">
        <v>0</v>
      </c>
      <c r="Y35" s="101">
        <v>0</v>
      </c>
      <c r="Z35" s="101">
        <v>0</v>
      </c>
      <c r="AA35" s="101">
        <v>0</v>
      </c>
      <c r="AB35" s="101">
        <v>0</v>
      </c>
      <c r="AC35" s="101">
        <v>0</v>
      </c>
      <c r="AD35" s="101">
        <v>0</v>
      </c>
      <c r="AE35" s="101">
        <v>0</v>
      </c>
      <c r="AF35" s="101">
        <v>0</v>
      </c>
      <c r="AG35" s="101">
        <v>0</v>
      </c>
      <c r="AH35" s="101">
        <v>0</v>
      </c>
      <c r="AI35" s="101">
        <v>0</v>
      </c>
      <c r="AJ35" s="101">
        <v>0</v>
      </c>
      <c r="AK35" s="101">
        <v>0</v>
      </c>
      <c r="AL35" s="101">
        <v>0</v>
      </c>
      <c r="AM35" s="101">
        <v>0</v>
      </c>
      <c r="AN35" s="101">
        <v>0</v>
      </c>
      <c r="AO35" s="101">
        <v>0</v>
      </c>
      <c r="AP35" s="101">
        <v>0</v>
      </c>
      <c r="AQ35" s="101">
        <v>0</v>
      </c>
      <c r="AR35" s="101">
        <v>0</v>
      </c>
      <c r="AS35" s="101">
        <v>0</v>
      </c>
      <c r="AT35" s="101">
        <v>0</v>
      </c>
      <c r="AU35" s="101">
        <v>0</v>
      </c>
      <c r="AV35" s="101">
        <v>0</v>
      </c>
      <c r="AW35" s="101">
        <v>0</v>
      </c>
      <c r="AX35" s="101">
        <v>0</v>
      </c>
      <c r="AY35" s="101">
        <v>0</v>
      </c>
      <c r="AZ35" s="101">
        <v>0</v>
      </c>
      <c r="BA35" s="101">
        <v>0</v>
      </c>
      <c r="BB35" s="101">
        <v>0</v>
      </c>
      <c r="BC35" s="101">
        <v>0</v>
      </c>
      <c r="BD35" s="199">
        <v>1</v>
      </c>
    </row>
    <row r="36" spans="1:56" x14ac:dyDescent="0.25">
      <c r="A36" s="140"/>
      <c r="B36" s="140"/>
      <c r="C36" s="198" t="s">
        <v>827</v>
      </c>
      <c r="D36" s="101">
        <v>0</v>
      </c>
      <c r="E36" s="101">
        <v>1</v>
      </c>
      <c r="F36" s="101">
        <v>0</v>
      </c>
      <c r="G36" s="101">
        <v>0</v>
      </c>
      <c r="H36" s="101">
        <v>0</v>
      </c>
      <c r="I36" s="101">
        <v>0</v>
      </c>
      <c r="J36" s="101">
        <v>0</v>
      </c>
      <c r="K36" s="101">
        <v>0</v>
      </c>
      <c r="L36" s="101">
        <v>6</v>
      </c>
      <c r="M36" s="101">
        <v>4</v>
      </c>
      <c r="N36" s="101">
        <v>0</v>
      </c>
      <c r="O36" s="101">
        <v>0</v>
      </c>
      <c r="P36" s="101">
        <v>0</v>
      </c>
      <c r="Q36" s="101">
        <v>0</v>
      </c>
      <c r="R36" s="101">
        <v>0</v>
      </c>
      <c r="S36" s="101">
        <v>0</v>
      </c>
      <c r="T36" s="101">
        <v>0</v>
      </c>
      <c r="U36" s="101">
        <v>0</v>
      </c>
      <c r="V36" s="101">
        <v>0</v>
      </c>
      <c r="W36" s="101">
        <v>0</v>
      </c>
      <c r="X36" s="101">
        <v>0</v>
      </c>
      <c r="Y36" s="101">
        <v>0</v>
      </c>
      <c r="Z36" s="101">
        <v>0</v>
      </c>
      <c r="AA36" s="101">
        <v>0</v>
      </c>
      <c r="AB36" s="101">
        <v>0</v>
      </c>
      <c r="AC36" s="101">
        <v>0</v>
      </c>
      <c r="AD36" s="101">
        <v>0</v>
      </c>
      <c r="AE36" s="101">
        <v>0</v>
      </c>
      <c r="AF36" s="101">
        <v>0</v>
      </c>
      <c r="AG36" s="101">
        <v>0</v>
      </c>
      <c r="AH36" s="101">
        <v>0</v>
      </c>
      <c r="AI36" s="101">
        <v>0</v>
      </c>
      <c r="AJ36" s="101">
        <v>0</v>
      </c>
      <c r="AK36" s="101">
        <v>0</v>
      </c>
      <c r="AL36" s="101">
        <v>0</v>
      </c>
      <c r="AM36" s="101">
        <v>0</v>
      </c>
      <c r="AN36" s="101">
        <v>0</v>
      </c>
      <c r="AO36" s="101">
        <v>0</v>
      </c>
      <c r="AP36" s="101">
        <v>0</v>
      </c>
      <c r="AQ36" s="101">
        <v>0</v>
      </c>
      <c r="AR36" s="101">
        <v>0</v>
      </c>
      <c r="AS36" s="101">
        <v>0</v>
      </c>
      <c r="AT36" s="101">
        <v>0</v>
      </c>
      <c r="AU36" s="101">
        <v>0</v>
      </c>
      <c r="AV36" s="101">
        <v>0</v>
      </c>
      <c r="AW36" s="101">
        <v>0</v>
      </c>
      <c r="AX36" s="101">
        <v>0</v>
      </c>
      <c r="AY36" s="101">
        <v>0</v>
      </c>
      <c r="AZ36" s="101">
        <v>0</v>
      </c>
      <c r="BA36" s="101">
        <v>0</v>
      </c>
      <c r="BB36" s="101">
        <v>0</v>
      </c>
      <c r="BC36" s="101">
        <v>0</v>
      </c>
      <c r="BD36" s="199">
        <v>11</v>
      </c>
    </row>
    <row r="37" spans="1:56" x14ac:dyDescent="0.25">
      <c r="A37" s="140"/>
      <c r="B37" s="140"/>
      <c r="D37" s="185"/>
      <c r="E37" s="185"/>
      <c r="F37" s="185"/>
      <c r="G37" s="185"/>
      <c r="H37" s="185"/>
      <c r="I37" s="185"/>
      <c r="J37" s="185"/>
      <c r="K37" s="185"/>
      <c r="L37" s="185"/>
      <c r="M37" s="185"/>
      <c r="N37" s="185"/>
      <c r="O37" s="185"/>
      <c r="P37" s="185"/>
      <c r="Q37" s="185"/>
      <c r="R37" s="185"/>
      <c r="S37" s="185"/>
      <c r="T37" s="185"/>
      <c r="U37" s="185"/>
      <c r="V37" s="185"/>
      <c r="W37" s="185"/>
      <c r="X37" s="185"/>
      <c r="Y37" s="185"/>
      <c r="Z37" s="185"/>
      <c r="AA37" s="185"/>
      <c r="AB37" s="185"/>
      <c r="AC37" s="185"/>
      <c r="AD37" s="185"/>
      <c r="AE37" s="185"/>
      <c r="AF37" s="185"/>
      <c r="AG37" s="185"/>
      <c r="AH37" s="185"/>
      <c r="AI37" s="185"/>
      <c r="AJ37" s="185"/>
      <c r="AK37" s="185"/>
      <c r="AL37" s="185"/>
      <c r="AM37" s="185"/>
      <c r="AN37" s="185"/>
      <c r="AO37" s="185"/>
      <c r="AP37" s="185"/>
      <c r="AQ37" s="185"/>
      <c r="AR37" s="185"/>
      <c r="AS37" s="185"/>
      <c r="AT37" s="185"/>
      <c r="AU37" s="185"/>
      <c r="AV37" s="185"/>
      <c r="AW37" s="185"/>
      <c r="AX37" s="185"/>
      <c r="AY37" s="185"/>
      <c r="AZ37" s="185"/>
      <c r="BA37" s="185"/>
      <c r="BB37" s="185"/>
      <c r="BC37" s="185"/>
      <c r="BD37" s="185"/>
    </row>
    <row r="38" spans="1:56" x14ac:dyDescent="0.25">
      <c r="A38" s="140"/>
      <c r="B38" s="140"/>
      <c r="C38" s="216" t="s">
        <v>853</v>
      </c>
      <c r="D38" s="101">
        <v>0</v>
      </c>
      <c r="E38" s="101">
        <v>2</v>
      </c>
      <c r="F38" s="101">
        <v>0</v>
      </c>
      <c r="G38" s="101">
        <v>0</v>
      </c>
      <c r="H38" s="101">
        <v>0</v>
      </c>
      <c r="I38" s="101">
        <v>0</v>
      </c>
      <c r="J38" s="101">
        <v>1</v>
      </c>
      <c r="K38" s="101">
        <v>0</v>
      </c>
      <c r="L38" s="101">
        <v>8</v>
      </c>
      <c r="M38" s="101">
        <v>6</v>
      </c>
      <c r="N38" s="101">
        <v>1</v>
      </c>
      <c r="O38" s="101">
        <v>0</v>
      </c>
      <c r="P38" s="101">
        <v>0</v>
      </c>
      <c r="Q38" s="101">
        <v>0</v>
      </c>
      <c r="R38" s="101">
        <v>0</v>
      </c>
      <c r="S38" s="101">
        <v>0</v>
      </c>
      <c r="T38" s="101">
        <v>0</v>
      </c>
      <c r="U38" s="101">
        <v>0</v>
      </c>
      <c r="V38" s="101">
        <v>0</v>
      </c>
      <c r="W38" s="101">
        <v>0</v>
      </c>
      <c r="X38" s="101">
        <v>0</v>
      </c>
      <c r="Y38" s="101">
        <v>0</v>
      </c>
      <c r="Z38" s="101">
        <v>0</v>
      </c>
      <c r="AA38" s="101">
        <v>0</v>
      </c>
      <c r="AB38" s="101">
        <v>0</v>
      </c>
      <c r="AC38" s="101">
        <v>0</v>
      </c>
      <c r="AD38" s="101">
        <v>0</v>
      </c>
      <c r="AE38" s="101">
        <v>0</v>
      </c>
      <c r="AF38" s="101">
        <v>0</v>
      </c>
      <c r="AG38" s="101">
        <v>0</v>
      </c>
      <c r="AH38" s="101">
        <v>0</v>
      </c>
      <c r="AI38" s="101">
        <v>0</v>
      </c>
      <c r="AJ38" s="101">
        <v>0</v>
      </c>
      <c r="AK38" s="101">
        <v>0</v>
      </c>
      <c r="AL38" s="101">
        <v>0</v>
      </c>
      <c r="AM38" s="101">
        <v>0</v>
      </c>
      <c r="AN38" s="101">
        <v>0</v>
      </c>
      <c r="AO38" s="101">
        <v>0</v>
      </c>
      <c r="AP38" s="101">
        <v>0</v>
      </c>
      <c r="AQ38" s="101">
        <v>0</v>
      </c>
      <c r="AR38" s="101">
        <v>0</v>
      </c>
      <c r="AS38" s="101">
        <v>0</v>
      </c>
      <c r="AT38" s="101">
        <v>0</v>
      </c>
      <c r="AU38" s="101">
        <v>0</v>
      </c>
      <c r="AV38" s="101">
        <v>0</v>
      </c>
      <c r="AW38" s="101">
        <v>0</v>
      </c>
      <c r="AX38" s="101">
        <v>0</v>
      </c>
      <c r="AY38" s="101">
        <v>0</v>
      </c>
      <c r="AZ38" s="101">
        <v>0</v>
      </c>
      <c r="BA38" s="101">
        <v>0</v>
      </c>
      <c r="BB38" s="101">
        <v>0</v>
      </c>
      <c r="BC38" s="101">
        <v>0</v>
      </c>
      <c r="BD38" s="199">
        <v>18</v>
      </c>
    </row>
    <row r="39" spans="1:56" x14ac:dyDescent="0.25">
      <c r="A39" s="140"/>
      <c r="B39" s="140"/>
      <c r="C39" s="217"/>
      <c r="D39" s="218"/>
      <c r="E39" s="218"/>
      <c r="F39" s="218"/>
      <c r="G39" s="218"/>
      <c r="H39" s="218"/>
      <c r="I39" s="218"/>
      <c r="J39" s="218"/>
      <c r="K39" s="218"/>
      <c r="L39" s="218"/>
      <c r="M39" s="218"/>
      <c r="N39" s="218"/>
      <c r="O39" s="218"/>
      <c r="P39" s="218"/>
      <c r="Q39" s="218"/>
      <c r="R39" s="218"/>
      <c r="S39" s="218"/>
      <c r="T39" s="218"/>
      <c r="U39" s="218"/>
      <c r="V39" s="218"/>
      <c r="W39" s="218"/>
      <c r="X39" s="218"/>
      <c r="Y39" s="218"/>
      <c r="Z39" s="218"/>
      <c r="AA39" s="218"/>
      <c r="AB39" s="218"/>
      <c r="AC39" s="218"/>
      <c r="AD39" s="218"/>
      <c r="AE39" s="218"/>
      <c r="AF39" s="218"/>
      <c r="AG39" s="218"/>
      <c r="AH39" s="218"/>
      <c r="AI39" s="218"/>
      <c r="AJ39" s="218"/>
      <c r="AK39" s="218"/>
      <c r="AL39" s="218"/>
      <c r="AM39" s="218"/>
      <c r="AN39" s="218"/>
      <c r="AO39" s="218"/>
      <c r="AP39" s="218"/>
      <c r="AQ39" s="218"/>
      <c r="AR39" s="218"/>
      <c r="AS39" s="218"/>
      <c r="AT39" s="218"/>
      <c r="AU39" s="218"/>
      <c r="AV39" s="218"/>
      <c r="AW39" s="218"/>
      <c r="AX39" s="218"/>
      <c r="AY39" s="218"/>
      <c r="AZ39" s="218"/>
      <c r="BA39" s="218"/>
      <c r="BB39" s="218"/>
      <c r="BC39" s="218"/>
      <c r="BD39" s="219"/>
    </row>
    <row r="40" spans="1:56" ht="18.75" x14ac:dyDescent="0.3">
      <c r="A40" s="140"/>
      <c r="B40" s="140"/>
      <c r="C40" s="1" t="s">
        <v>854</v>
      </c>
      <c r="D40" s="140"/>
      <c r="E40" s="140"/>
      <c r="F40" s="140"/>
      <c r="G40" s="140"/>
      <c r="H40" s="140"/>
      <c r="I40" s="140"/>
      <c r="J40" s="140"/>
      <c r="K40" s="140"/>
      <c r="L40" s="140"/>
      <c r="M40" s="140"/>
      <c r="N40" s="140"/>
      <c r="O40" s="140"/>
      <c r="P40" s="140"/>
      <c r="Q40" s="140"/>
      <c r="R40" s="140"/>
      <c r="S40" s="140"/>
      <c r="T40" s="140"/>
      <c r="U40" s="140"/>
      <c r="V40" s="140"/>
      <c r="W40" s="140"/>
      <c r="X40" s="140"/>
      <c r="Y40" s="140"/>
      <c r="Z40" s="140"/>
      <c r="AA40" s="140"/>
      <c r="AB40" s="140"/>
      <c r="AC40" s="140"/>
      <c r="AD40" s="140"/>
      <c r="AE40" s="140"/>
      <c r="AF40" s="140"/>
      <c r="AG40" s="140"/>
      <c r="AH40" s="140"/>
      <c r="AI40" s="140"/>
      <c r="AJ40" s="140"/>
      <c r="AK40" s="140"/>
      <c r="AL40" s="140"/>
      <c r="AM40" s="140"/>
      <c r="AN40" s="140"/>
      <c r="AO40" s="140"/>
      <c r="AP40" s="140"/>
      <c r="AQ40" s="140"/>
      <c r="AR40" s="140"/>
      <c r="AS40" s="140"/>
      <c r="AT40" s="140"/>
      <c r="AU40" s="140"/>
      <c r="AV40" s="140"/>
      <c r="AW40" s="140"/>
      <c r="AX40" s="140"/>
      <c r="AY40" s="140"/>
      <c r="AZ40" s="140"/>
      <c r="BA40" s="140"/>
      <c r="BB40" s="140"/>
      <c r="BC40" s="140"/>
      <c r="BD40" s="140"/>
    </row>
    <row r="41" spans="1:56" x14ac:dyDescent="0.25">
      <c r="A41" s="140"/>
      <c r="B41" s="140"/>
    </row>
    <row r="42" spans="1:56" x14ac:dyDescent="0.25">
      <c r="A42" s="140"/>
      <c r="B42" s="140"/>
    </row>
    <row r="43" spans="1:56" x14ac:dyDescent="0.25">
      <c r="A43" s="140"/>
      <c r="B43" s="140"/>
    </row>
    <row r="44" spans="1:56" ht="63" x14ac:dyDescent="0.25">
      <c r="A44" s="140"/>
      <c r="B44" s="140"/>
      <c r="C44" s="195" t="s">
        <v>855</v>
      </c>
      <c r="D44" s="220" t="s">
        <v>856</v>
      </c>
      <c r="E44" s="221"/>
      <c r="F44" s="222" t="s">
        <v>857</v>
      </c>
      <c r="G44" s="223"/>
      <c r="H44" s="224" t="s">
        <v>858</v>
      </c>
      <c r="I44" s="225"/>
      <c r="J44" s="226" t="s">
        <v>859</v>
      </c>
      <c r="K44" s="227"/>
      <c r="L44" s="228" t="s">
        <v>860</v>
      </c>
      <c r="M44" s="229"/>
      <c r="N44" s="230" t="s">
        <v>861</v>
      </c>
      <c r="O44" s="231"/>
      <c r="P44" s="232" t="s">
        <v>50</v>
      </c>
      <c r="Q44" s="233"/>
      <c r="R44" s="195" t="s">
        <v>853</v>
      </c>
    </row>
    <row r="45" spans="1:56" x14ac:dyDescent="0.25">
      <c r="A45" s="140"/>
      <c r="B45" s="140"/>
      <c r="C45" s="198" t="s">
        <v>862</v>
      </c>
      <c r="D45" s="200">
        <v>289</v>
      </c>
      <c r="E45" s="234"/>
      <c r="F45" s="200">
        <v>152</v>
      </c>
      <c r="G45" s="234"/>
      <c r="H45" s="200">
        <v>183</v>
      </c>
      <c r="I45" s="234"/>
      <c r="J45" s="200">
        <v>245</v>
      </c>
      <c r="K45" s="234"/>
      <c r="L45" s="200">
        <v>257</v>
      </c>
      <c r="M45" s="234"/>
      <c r="N45" s="200">
        <v>260</v>
      </c>
      <c r="O45" s="234"/>
      <c r="P45" s="235">
        <v>557</v>
      </c>
      <c r="Q45" s="234"/>
      <c r="R45" s="236">
        <v>1943</v>
      </c>
    </row>
    <row r="46" spans="1:56" x14ac:dyDescent="0.25">
      <c r="A46" s="140"/>
      <c r="B46" s="140"/>
      <c r="C46" s="198" t="s">
        <v>863</v>
      </c>
      <c r="D46" s="200">
        <v>0</v>
      </c>
      <c r="E46" s="234"/>
      <c r="F46" s="200">
        <v>0</v>
      </c>
      <c r="G46" s="234"/>
      <c r="H46" s="200">
        <v>20</v>
      </c>
      <c r="I46" s="234"/>
      <c r="J46" s="200">
        <v>0</v>
      </c>
      <c r="K46" s="234"/>
      <c r="L46" s="200">
        <v>19</v>
      </c>
      <c r="M46" s="234"/>
      <c r="N46" s="200">
        <v>19</v>
      </c>
      <c r="O46" s="234"/>
      <c r="P46" s="235">
        <v>19</v>
      </c>
      <c r="Q46" s="234"/>
      <c r="R46" s="236">
        <v>77</v>
      </c>
    </row>
    <row r="47" spans="1:56" x14ac:dyDescent="0.25">
      <c r="D47" s="53"/>
      <c r="E47" s="53"/>
      <c r="F47" s="53"/>
      <c r="G47" s="53"/>
      <c r="H47" s="53"/>
      <c r="I47" s="53"/>
      <c r="J47" s="53"/>
      <c r="K47" s="53"/>
      <c r="L47" s="53"/>
      <c r="M47" s="53"/>
      <c r="N47" s="237"/>
      <c r="O47" s="53"/>
    </row>
  </sheetData>
  <conditionalFormatting sqref="D6:U6 AA6">
    <cfRule type="expression" dxfId="16" priority="12">
      <formula>D6=WEEKNUM(TODAY())</formula>
    </cfRule>
  </conditionalFormatting>
  <conditionalFormatting sqref="V6:Z6">
    <cfRule type="expression" dxfId="15" priority="11">
      <formula>V6=WEEKNUM(TODAY())</formula>
    </cfRule>
  </conditionalFormatting>
  <conditionalFormatting sqref="AB6 AD6 AF6 AH6 AJ6 AL6 AN6 AP6 AR6 AT6 AV6 AX6:BC6">
    <cfRule type="expression" dxfId="14" priority="10">
      <formula>AB6=WEEKNUM(TODAY())</formula>
    </cfRule>
  </conditionalFormatting>
  <conditionalFormatting sqref="AC6 AE6 AG6 AI6 AK6 AM6 AO6 AQ6 AS6 AU6 AW6">
    <cfRule type="expression" dxfId="13" priority="9">
      <formula>AC6=WEEKNUM(TODAY())</formula>
    </cfRule>
  </conditionalFormatting>
  <conditionalFormatting sqref="D38:BC39 D28:BC36">
    <cfRule type="cellIs" dxfId="12" priority="8" operator="greaterThan">
      <formula>0</formula>
    </cfRule>
  </conditionalFormatting>
  <conditionalFormatting sqref="D27:U27 AA27">
    <cfRule type="expression" dxfId="11" priority="7">
      <formula>D27=WEEKNUM(TODAY())</formula>
    </cfRule>
  </conditionalFormatting>
  <conditionalFormatting sqref="V27:Z27">
    <cfRule type="expression" dxfId="10" priority="6">
      <formula>V27=WEEKNUM(TODAY())</formula>
    </cfRule>
  </conditionalFormatting>
  <conditionalFormatting sqref="AB27 AD27 AF27 AH27 AJ27 AL27 AN27 AP27 AR27 AT27 AV27 AX27:BC27">
    <cfRule type="expression" dxfId="9" priority="5">
      <formula>AB27=WEEKNUM(TODAY())</formula>
    </cfRule>
  </conditionalFormatting>
  <conditionalFormatting sqref="AC27 AE27 AG27 AI27 AK27 AM27 AO27 AQ27 AS27 AU27 AW27">
    <cfRule type="expression" dxfId="8" priority="4">
      <formula>AC27=WEEKNUM(TODAY())</formula>
    </cfRule>
  </conditionalFormatting>
  <conditionalFormatting sqref="D17:BC17">
    <cfRule type="colorScale" priority="3">
      <colorScale>
        <cfvo type="percent" val="50"/>
        <cfvo type="percent" val="80"/>
        <cfvo type="percent" val="90"/>
        <color rgb="FFFFDB69"/>
        <color rgb="FFB2DE82"/>
        <color rgb="FFFF3F3F"/>
      </colorScale>
    </cfRule>
  </conditionalFormatting>
  <conditionalFormatting sqref="D13:BC14">
    <cfRule type="colorScale" priority="13">
      <colorScale>
        <cfvo type="min"/>
        <cfvo type="percentile" val="90"/>
        <cfvo type="max"/>
        <color rgb="FFFF3F3F"/>
        <color rgb="FFFFDB69"/>
        <color rgb="FFB2DE82"/>
      </colorScale>
    </cfRule>
  </conditionalFormatting>
  <conditionalFormatting sqref="E21:BC21">
    <cfRule type="colorScale" priority="2">
      <colorScale>
        <cfvo type="min"/>
        <cfvo type="percentile" val="90"/>
        <cfvo type="max"/>
        <color rgb="FFFF3F3F"/>
        <color rgb="FFFFDB69"/>
        <color rgb="FFB2DE82"/>
      </colorScale>
    </cfRule>
  </conditionalFormatting>
  <conditionalFormatting sqref="D21">
    <cfRule type="colorScale" priority="1">
      <colorScale>
        <cfvo type="min"/>
        <cfvo type="percentile" val="90"/>
        <cfvo type="max"/>
        <color rgb="FFFF3F3F"/>
        <color rgb="FFFFDB69"/>
        <color rgb="FFB2DE82"/>
      </colorScale>
    </cfRule>
  </conditionalFormatting>
  <pageMargins left="0.7" right="0.7" top="0.75" bottom="0.75" header="0.3" footer="0.3"/>
  <pageSetup paperSize="9" orientation="portrait" horizontalDpi="4294967293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571DC82-9C6C-4B74-BCA6-5C6EE16D047A}">
  <sheetPr codeName="Feuil5"/>
  <dimension ref="A1:AU149"/>
  <sheetViews>
    <sheetView showGridLines="0" zoomScale="40" zoomScaleNormal="40" workbookViewId="0">
      <selection activeCell="BI91" sqref="BI91"/>
    </sheetView>
  </sheetViews>
  <sheetFormatPr baseColWidth="10" defaultRowHeight="15" x14ac:dyDescent="0.25"/>
  <cols>
    <col min="1" max="1" width="4.7109375" customWidth="1"/>
  </cols>
  <sheetData>
    <row r="1" spans="1:47" ht="26.25" x14ac:dyDescent="0.4">
      <c r="A1" s="238" t="s">
        <v>871</v>
      </c>
      <c r="B1" s="140"/>
      <c r="C1" s="140"/>
      <c r="D1" s="140"/>
      <c r="E1" s="140"/>
      <c r="F1" s="140"/>
      <c r="G1" s="140"/>
      <c r="H1" s="140"/>
      <c r="I1" s="140"/>
      <c r="J1" s="140"/>
      <c r="K1" s="140"/>
      <c r="L1" s="140"/>
      <c r="M1" s="140"/>
      <c r="N1" s="140"/>
      <c r="O1" s="140"/>
      <c r="P1" s="140"/>
      <c r="Q1" s="140"/>
      <c r="R1" s="140"/>
      <c r="S1" s="140"/>
      <c r="T1" s="140"/>
      <c r="U1" s="140"/>
      <c r="V1" s="140"/>
      <c r="W1" s="140"/>
      <c r="X1" s="140"/>
      <c r="Y1" s="140"/>
      <c r="Z1" s="140"/>
      <c r="AA1" s="140"/>
      <c r="AB1" s="140"/>
      <c r="AC1" s="140"/>
      <c r="AD1" s="140"/>
      <c r="AE1" s="140"/>
      <c r="AF1" s="140"/>
      <c r="AG1" s="140"/>
      <c r="AH1" s="140"/>
      <c r="AI1" s="140"/>
      <c r="AJ1" s="140"/>
      <c r="AK1" s="140"/>
      <c r="AL1" s="140"/>
      <c r="AM1" s="140"/>
      <c r="AN1" s="140"/>
      <c r="AO1" s="140"/>
      <c r="AP1" s="140"/>
      <c r="AQ1" s="140"/>
      <c r="AR1" s="140"/>
      <c r="AS1" s="140"/>
      <c r="AT1" s="140"/>
      <c r="AU1" s="140"/>
    </row>
    <row r="2" spans="1:47" x14ac:dyDescent="0.25">
      <c r="A2" s="140"/>
      <c r="B2" s="239"/>
      <c r="C2" s="239"/>
      <c r="D2" s="239"/>
      <c r="E2" s="239"/>
      <c r="F2" s="239"/>
      <c r="G2" s="239"/>
      <c r="H2" s="239"/>
      <c r="I2" s="239"/>
      <c r="J2" s="239"/>
      <c r="K2" s="239"/>
      <c r="L2" s="239"/>
      <c r="M2" s="239"/>
      <c r="N2" s="239"/>
      <c r="O2" s="239"/>
      <c r="P2" s="239"/>
      <c r="Q2" s="239"/>
      <c r="R2" s="239"/>
      <c r="S2" s="239"/>
      <c r="T2" s="239"/>
      <c r="U2" s="239"/>
      <c r="V2" s="239"/>
      <c r="W2" s="239"/>
      <c r="X2" s="239"/>
      <c r="Y2" s="239"/>
      <c r="Z2" s="239"/>
      <c r="AA2" s="239"/>
      <c r="AB2" s="239"/>
      <c r="AC2" s="239"/>
      <c r="AD2" s="239"/>
      <c r="AE2" s="239"/>
      <c r="AF2" s="239"/>
      <c r="AG2" s="239"/>
      <c r="AH2" s="239"/>
      <c r="AI2" s="239"/>
      <c r="AJ2" s="239"/>
      <c r="AK2" s="239"/>
      <c r="AL2" s="239"/>
      <c r="AM2" s="239"/>
      <c r="AN2" s="239"/>
      <c r="AO2" s="239"/>
      <c r="AP2" s="239"/>
      <c r="AQ2" s="239"/>
      <c r="AR2" s="239"/>
      <c r="AS2" s="239"/>
      <c r="AT2" s="239"/>
      <c r="AU2" s="239"/>
    </row>
    <row r="3" spans="1:47" x14ac:dyDescent="0.25">
      <c r="A3" s="140"/>
      <c r="B3" s="239"/>
      <c r="C3" s="239"/>
      <c r="D3" s="239"/>
      <c r="E3" s="239"/>
      <c r="F3" s="239"/>
      <c r="G3" s="239"/>
      <c r="H3" s="239"/>
      <c r="I3" s="239"/>
      <c r="J3" s="239"/>
      <c r="K3" s="239"/>
      <c r="L3" s="239"/>
      <c r="M3" s="239"/>
      <c r="N3" s="239"/>
      <c r="O3" s="239"/>
      <c r="P3" s="239"/>
      <c r="Q3" s="239"/>
      <c r="R3" s="239"/>
      <c r="S3" s="239"/>
      <c r="T3" s="239"/>
      <c r="U3" s="239"/>
      <c r="V3" s="239"/>
      <c r="W3" s="239"/>
      <c r="X3" s="239"/>
      <c r="Y3" s="239"/>
      <c r="Z3" s="239"/>
      <c r="AA3" s="239"/>
      <c r="AB3" s="239"/>
      <c r="AC3" s="239"/>
      <c r="AD3" s="239"/>
      <c r="AE3" s="239"/>
      <c r="AF3" s="239"/>
      <c r="AG3" s="239"/>
      <c r="AH3" s="239"/>
      <c r="AI3" s="239"/>
      <c r="AJ3" s="239"/>
      <c r="AK3" s="239"/>
      <c r="AL3" s="239"/>
      <c r="AM3" s="239"/>
      <c r="AN3" s="239"/>
      <c r="AO3" s="239"/>
      <c r="AP3" s="239"/>
      <c r="AQ3" s="239"/>
      <c r="AR3" s="239"/>
      <c r="AS3" s="239"/>
      <c r="AT3" s="239"/>
      <c r="AU3" s="239"/>
    </row>
    <row r="4" spans="1:47" x14ac:dyDescent="0.25">
      <c r="A4" s="140"/>
      <c r="B4" s="239"/>
      <c r="C4" s="239"/>
      <c r="D4" s="239"/>
      <c r="E4" s="239"/>
      <c r="F4" s="239"/>
      <c r="G4" s="239"/>
      <c r="H4" s="239"/>
      <c r="I4" s="239"/>
      <c r="J4" s="239"/>
      <c r="K4" s="239"/>
      <c r="L4" s="239"/>
      <c r="M4" s="239"/>
      <c r="N4" s="239"/>
      <c r="O4" s="239"/>
      <c r="P4" s="239"/>
      <c r="Q4" s="239"/>
      <c r="R4" s="239"/>
      <c r="S4" s="239"/>
      <c r="T4" s="239"/>
      <c r="U4" s="239"/>
      <c r="V4" s="239"/>
      <c r="W4" s="239"/>
      <c r="X4" s="239"/>
      <c r="Y4" s="239"/>
      <c r="Z4" s="239"/>
      <c r="AA4" s="239"/>
      <c r="AB4" s="239"/>
      <c r="AC4" s="239"/>
      <c r="AD4" s="239"/>
      <c r="AE4" s="239"/>
      <c r="AF4" s="239"/>
      <c r="AG4" s="239"/>
      <c r="AH4" s="239"/>
      <c r="AI4" s="239"/>
      <c r="AJ4" s="239"/>
      <c r="AK4" s="239"/>
      <c r="AL4" s="239"/>
      <c r="AM4" s="239"/>
      <c r="AN4" s="239"/>
      <c r="AO4" s="239"/>
      <c r="AP4" s="239"/>
      <c r="AQ4" s="239"/>
      <c r="AR4" s="239"/>
      <c r="AS4" s="239"/>
      <c r="AT4" s="239"/>
      <c r="AU4" s="239"/>
    </row>
    <row r="5" spans="1:47" x14ac:dyDescent="0.25">
      <c r="A5" s="140"/>
      <c r="B5" s="239"/>
      <c r="C5" s="239"/>
      <c r="D5" s="239"/>
      <c r="E5" s="239"/>
      <c r="F5" s="239"/>
      <c r="G5" s="239"/>
      <c r="H5" s="239"/>
      <c r="I5" s="239"/>
      <c r="J5" s="239"/>
      <c r="K5" s="239"/>
      <c r="L5" s="239"/>
      <c r="M5" s="239"/>
      <c r="N5" s="239"/>
      <c r="O5" s="239"/>
      <c r="P5" s="239"/>
      <c r="Q5" s="239"/>
      <c r="R5" s="239"/>
      <c r="S5" s="239"/>
      <c r="T5" s="239"/>
      <c r="U5" s="239"/>
      <c r="V5" s="239"/>
      <c r="W5" s="239"/>
      <c r="X5" s="239"/>
      <c r="Y5" s="239"/>
      <c r="Z5" s="239"/>
      <c r="AA5" s="239"/>
      <c r="AB5" s="239"/>
      <c r="AC5" s="239"/>
      <c r="AD5" s="239"/>
      <c r="AE5" s="239"/>
      <c r="AF5" s="239"/>
      <c r="AG5" s="239"/>
      <c r="AH5" s="239"/>
      <c r="AI5" s="239"/>
      <c r="AJ5" s="239"/>
      <c r="AK5" s="239"/>
      <c r="AL5" s="239"/>
      <c r="AM5" s="239"/>
      <c r="AN5" s="239"/>
      <c r="AO5" s="239"/>
      <c r="AP5" s="239"/>
      <c r="AQ5" s="239"/>
      <c r="AR5" s="239"/>
      <c r="AS5" s="239"/>
      <c r="AT5" s="239"/>
      <c r="AU5" s="239"/>
    </row>
    <row r="6" spans="1:47" x14ac:dyDescent="0.25">
      <c r="A6" s="140"/>
      <c r="B6" s="239"/>
      <c r="C6" s="239"/>
      <c r="D6" s="239"/>
      <c r="E6" s="239"/>
      <c r="F6" s="239"/>
      <c r="G6" s="239"/>
      <c r="H6" s="239"/>
      <c r="I6" s="239"/>
      <c r="J6" s="239"/>
      <c r="K6" s="239"/>
      <c r="L6" s="239"/>
      <c r="M6" s="239"/>
      <c r="N6" s="239"/>
      <c r="O6" s="239"/>
      <c r="P6" s="239"/>
      <c r="Q6" s="239"/>
      <c r="R6" s="239"/>
      <c r="S6" s="239"/>
      <c r="T6" s="239"/>
      <c r="U6" s="239"/>
      <c r="V6" s="239"/>
      <c r="W6" s="239"/>
      <c r="X6" s="239"/>
      <c r="Y6" s="239"/>
      <c r="Z6" s="239"/>
      <c r="AA6" s="239"/>
      <c r="AB6" s="239"/>
      <c r="AC6" s="239"/>
      <c r="AD6" s="239"/>
      <c r="AE6" s="239"/>
      <c r="AF6" s="239"/>
      <c r="AG6" s="239"/>
      <c r="AH6" s="239"/>
      <c r="AI6" s="239"/>
      <c r="AJ6" s="239"/>
      <c r="AK6" s="239"/>
      <c r="AL6" s="239"/>
      <c r="AM6" s="239"/>
      <c r="AN6" s="239"/>
      <c r="AO6" s="239"/>
      <c r="AP6" s="239"/>
      <c r="AQ6" s="239"/>
      <c r="AR6" s="239"/>
      <c r="AS6" s="239"/>
      <c r="AT6" s="239"/>
      <c r="AU6" s="239"/>
    </row>
    <row r="7" spans="1:47" x14ac:dyDescent="0.25">
      <c r="A7" s="140"/>
      <c r="B7" s="239"/>
      <c r="C7" s="239"/>
      <c r="D7" s="239"/>
      <c r="E7" s="239"/>
      <c r="F7" s="239"/>
      <c r="G7" s="239"/>
      <c r="H7" s="239"/>
      <c r="I7" s="239"/>
      <c r="J7" s="239"/>
      <c r="K7" s="239"/>
      <c r="L7" s="239"/>
      <c r="M7" s="239"/>
      <c r="N7" s="239"/>
      <c r="O7" s="239"/>
      <c r="P7" s="239"/>
      <c r="Q7" s="239"/>
      <c r="R7" s="239"/>
      <c r="S7" s="239"/>
      <c r="T7" s="239"/>
      <c r="U7" s="239"/>
      <c r="V7" s="239"/>
      <c r="W7" s="239"/>
      <c r="X7" s="239"/>
      <c r="Y7" s="239"/>
      <c r="Z7" s="239"/>
      <c r="AA7" s="239"/>
      <c r="AB7" s="239"/>
      <c r="AC7" s="239"/>
      <c r="AD7" s="239"/>
      <c r="AE7" s="239"/>
      <c r="AF7" s="239"/>
      <c r="AG7" s="239"/>
      <c r="AH7" s="239"/>
      <c r="AI7" s="239"/>
      <c r="AJ7" s="239"/>
      <c r="AK7" s="239"/>
      <c r="AL7" s="239"/>
      <c r="AM7" s="239"/>
      <c r="AN7" s="239"/>
      <c r="AO7" s="239"/>
      <c r="AP7" s="239"/>
      <c r="AQ7" s="239"/>
      <c r="AR7" s="239"/>
      <c r="AS7" s="239"/>
      <c r="AT7" s="239"/>
      <c r="AU7" s="239"/>
    </row>
    <row r="8" spans="1:47" x14ac:dyDescent="0.25">
      <c r="A8" s="140"/>
      <c r="B8" s="239"/>
      <c r="C8" s="239"/>
      <c r="D8" s="239"/>
      <c r="E8" s="239"/>
      <c r="F8" s="239"/>
      <c r="G8" s="239"/>
      <c r="H8" s="239"/>
      <c r="I8" s="239"/>
      <c r="J8" s="239"/>
      <c r="K8" s="239"/>
      <c r="L8" s="239"/>
      <c r="M8" s="239"/>
      <c r="N8" s="239"/>
      <c r="O8" s="239"/>
      <c r="P8" s="239"/>
      <c r="Q8" s="239"/>
      <c r="R8" s="239"/>
      <c r="S8" s="239"/>
      <c r="T8" s="239"/>
      <c r="U8" s="239"/>
      <c r="V8" s="239"/>
      <c r="W8" s="239"/>
      <c r="X8" s="239"/>
      <c r="Y8" s="239"/>
      <c r="Z8" s="239"/>
      <c r="AA8" s="239"/>
      <c r="AB8" s="239"/>
      <c r="AC8" s="239"/>
      <c r="AD8" s="239"/>
      <c r="AE8" s="239"/>
      <c r="AF8" s="239"/>
      <c r="AG8" s="239"/>
      <c r="AH8" s="239"/>
      <c r="AI8" s="239"/>
      <c r="AJ8" s="239"/>
      <c r="AK8" s="239"/>
      <c r="AL8" s="239"/>
      <c r="AM8" s="239"/>
      <c r="AN8" s="239"/>
      <c r="AO8" s="239"/>
      <c r="AP8" s="239"/>
      <c r="AQ8" s="239"/>
      <c r="AR8" s="239"/>
      <c r="AS8" s="239"/>
      <c r="AT8" s="239"/>
      <c r="AU8" s="239"/>
    </row>
    <row r="9" spans="1:47" x14ac:dyDescent="0.25">
      <c r="A9" s="140"/>
      <c r="B9" s="239"/>
      <c r="C9" s="239"/>
      <c r="D9" s="239"/>
      <c r="E9" s="239"/>
      <c r="F9" s="239"/>
      <c r="G9" s="239"/>
      <c r="H9" s="239"/>
      <c r="I9" s="239"/>
      <c r="J9" s="239"/>
      <c r="K9" s="239"/>
      <c r="L9" s="239"/>
      <c r="M9" s="239"/>
      <c r="N9" s="239"/>
      <c r="O9" s="239"/>
      <c r="P9" s="239"/>
      <c r="Q9" s="239"/>
      <c r="R9" s="239"/>
      <c r="S9" s="239"/>
      <c r="T9" s="239"/>
      <c r="U9" s="239"/>
      <c r="V9" s="239"/>
      <c r="W9" s="239"/>
      <c r="X9" s="239"/>
      <c r="Y9" s="239"/>
      <c r="Z9" s="239"/>
      <c r="AA9" s="239"/>
      <c r="AB9" s="239"/>
      <c r="AC9" s="239"/>
      <c r="AD9" s="239"/>
      <c r="AE9" s="239"/>
      <c r="AF9" s="239"/>
      <c r="AG9" s="239"/>
      <c r="AH9" s="239"/>
      <c r="AI9" s="239"/>
      <c r="AJ9" s="239"/>
      <c r="AK9" s="239"/>
      <c r="AL9" s="239"/>
      <c r="AM9" s="239"/>
      <c r="AN9" s="239"/>
      <c r="AO9" s="239"/>
      <c r="AP9" s="239"/>
      <c r="AQ9" s="239"/>
      <c r="AR9" s="239"/>
      <c r="AS9" s="239"/>
      <c r="AT9" s="239"/>
      <c r="AU9" s="239"/>
    </row>
    <row r="10" spans="1:47" x14ac:dyDescent="0.25">
      <c r="A10" s="140"/>
      <c r="B10" s="239"/>
      <c r="C10" s="239"/>
      <c r="D10" s="239"/>
      <c r="E10" s="239"/>
      <c r="F10" s="239"/>
      <c r="G10" s="239"/>
      <c r="H10" s="239"/>
      <c r="I10" s="239"/>
      <c r="J10" s="239"/>
      <c r="K10" s="239"/>
      <c r="L10" s="239"/>
      <c r="M10" s="239"/>
      <c r="N10" s="239"/>
      <c r="O10" s="239"/>
      <c r="P10" s="239"/>
      <c r="Q10" s="239"/>
      <c r="R10" s="239"/>
      <c r="S10" s="239"/>
      <c r="T10" s="239"/>
      <c r="U10" s="239"/>
      <c r="V10" s="239"/>
      <c r="W10" s="239"/>
      <c r="X10" s="239"/>
      <c r="Y10" s="239"/>
      <c r="Z10" s="239"/>
      <c r="AA10" s="239"/>
      <c r="AB10" s="239"/>
      <c r="AC10" s="239"/>
      <c r="AD10" s="239"/>
      <c r="AE10" s="239"/>
      <c r="AF10" s="239"/>
      <c r="AG10" s="239"/>
      <c r="AH10" s="239"/>
      <c r="AI10" s="239"/>
      <c r="AJ10" s="239"/>
      <c r="AK10" s="239"/>
      <c r="AL10" s="239"/>
      <c r="AM10" s="239"/>
      <c r="AN10" s="239"/>
      <c r="AO10" s="239"/>
      <c r="AP10" s="239"/>
      <c r="AQ10" s="239"/>
      <c r="AR10" s="239"/>
      <c r="AS10" s="239"/>
      <c r="AT10" s="239"/>
      <c r="AU10" s="239"/>
    </row>
    <row r="11" spans="1:47" x14ac:dyDescent="0.25">
      <c r="A11" s="140"/>
      <c r="B11" s="239"/>
      <c r="C11" s="239"/>
      <c r="D11" s="239"/>
      <c r="E11" s="239"/>
      <c r="F11" s="239"/>
      <c r="G11" s="239"/>
      <c r="H11" s="239"/>
      <c r="I11" s="239"/>
      <c r="J11" s="239"/>
      <c r="K11" s="239"/>
      <c r="L11" s="239"/>
      <c r="M11" s="239"/>
      <c r="N11" s="239"/>
      <c r="O11" s="239"/>
      <c r="P11" s="239"/>
      <c r="Q11" s="239"/>
      <c r="R11" s="239"/>
      <c r="S11" s="239"/>
      <c r="T11" s="239"/>
      <c r="U11" s="239"/>
      <c r="V11" s="239"/>
      <c r="W11" s="239"/>
      <c r="X11" s="239"/>
      <c r="Y11" s="239"/>
      <c r="Z11" s="239"/>
      <c r="AA11" s="239"/>
      <c r="AB11" s="239"/>
      <c r="AC11" s="239"/>
      <c r="AD11" s="239"/>
      <c r="AE11" s="239"/>
      <c r="AF11" s="239"/>
      <c r="AG11" s="239"/>
      <c r="AH11" s="239"/>
      <c r="AI11" s="239"/>
      <c r="AJ11" s="239"/>
      <c r="AK11" s="239"/>
      <c r="AL11" s="239"/>
      <c r="AM11" s="239"/>
      <c r="AN11" s="239"/>
      <c r="AO11" s="239"/>
      <c r="AP11" s="239"/>
      <c r="AQ11" s="239"/>
      <c r="AR11" s="239"/>
      <c r="AS11" s="239"/>
      <c r="AT11" s="239"/>
      <c r="AU11" s="239"/>
    </row>
    <row r="12" spans="1:47" x14ac:dyDescent="0.25">
      <c r="A12" s="140"/>
      <c r="B12" s="239"/>
      <c r="C12" s="239"/>
      <c r="D12" s="239"/>
      <c r="E12" s="239"/>
      <c r="F12" s="239"/>
      <c r="G12" s="239"/>
      <c r="H12" s="239"/>
      <c r="I12" s="239"/>
      <c r="J12" s="239"/>
      <c r="K12" s="239"/>
      <c r="L12" s="239"/>
      <c r="M12" s="239"/>
      <c r="N12" s="239"/>
      <c r="O12" s="239"/>
      <c r="P12" s="239"/>
      <c r="Q12" s="239"/>
      <c r="R12" s="239"/>
      <c r="S12" s="239"/>
      <c r="T12" s="239"/>
      <c r="U12" s="239"/>
      <c r="V12" s="239"/>
      <c r="W12" s="239"/>
      <c r="X12" s="239"/>
      <c r="Y12" s="239"/>
      <c r="Z12" s="239"/>
      <c r="AA12" s="239"/>
      <c r="AB12" s="239"/>
      <c r="AC12" s="239"/>
      <c r="AD12" s="239"/>
      <c r="AE12" s="239"/>
      <c r="AF12" s="239"/>
      <c r="AG12" s="239"/>
      <c r="AH12" s="239"/>
      <c r="AI12" s="239"/>
      <c r="AJ12" s="239"/>
      <c r="AK12" s="239"/>
      <c r="AL12" s="239"/>
      <c r="AM12" s="239"/>
      <c r="AN12" s="239"/>
      <c r="AO12" s="239"/>
      <c r="AP12" s="239"/>
      <c r="AQ12" s="239"/>
      <c r="AR12" s="239"/>
      <c r="AS12" s="239"/>
      <c r="AT12" s="239"/>
      <c r="AU12" s="239"/>
    </row>
    <row r="13" spans="1:47" x14ac:dyDescent="0.25">
      <c r="A13" s="140"/>
      <c r="B13" s="239"/>
      <c r="C13" s="239"/>
      <c r="D13" s="239"/>
      <c r="E13" s="239"/>
      <c r="F13" s="239"/>
      <c r="G13" s="239"/>
      <c r="H13" s="239"/>
      <c r="I13" s="239"/>
      <c r="J13" s="239"/>
      <c r="K13" s="239"/>
      <c r="L13" s="239"/>
      <c r="M13" s="239"/>
      <c r="N13" s="239"/>
      <c r="O13" s="239"/>
      <c r="P13" s="239"/>
      <c r="Q13" s="239"/>
      <c r="R13" s="239"/>
      <c r="S13" s="239"/>
      <c r="T13" s="239"/>
      <c r="U13" s="239"/>
      <c r="V13" s="239"/>
      <c r="W13" s="239"/>
      <c r="X13" s="239"/>
      <c r="Y13" s="239"/>
      <c r="Z13" s="239"/>
      <c r="AA13" s="239"/>
      <c r="AB13" s="239"/>
      <c r="AC13" s="239"/>
      <c r="AD13" s="239"/>
      <c r="AE13" s="239"/>
      <c r="AF13" s="239"/>
      <c r="AG13" s="239"/>
      <c r="AH13" s="239"/>
      <c r="AI13" s="239"/>
      <c r="AJ13" s="239"/>
      <c r="AK13" s="239"/>
      <c r="AL13" s="239"/>
      <c r="AM13" s="239"/>
      <c r="AN13" s="239"/>
      <c r="AO13" s="239"/>
      <c r="AP13" s="239"/>
      <c r="AQ13" s="239"/>
      <c r="AR13" s="239"/>
      <c r="AS13" s="239"/>
      <c r="AT13" s="239"/>
      <c r="AU13" s="239"/>
    </row>
    <row r="14" spans="1:47" x14ac:dyDescent="0.25">
      <c r="A14" s="140"/>
      <c r="B14" s="239"/>
      <c r="C14" s="239"/>
      <c r="D14" s="239"/>
      <c r="E14" s="239"/>
      <c r="F14" s="239"/>
      <c r="G14" s="239"/>
      <c r="H14" s="239"/>
      <c r="I14" s="239"/>
      <c r="J14" s="239"/>
      <c r="K14" s="239"/>
      <c r="L14" s="239"/>
      <c r="M14" s="239"/>
      <c r="N14" s="239"/>
      <c r="O14" s="239"/>
      <c r="P14" s="239"/>
      <c r="Q14" s="239"/>
      <c r="R14" s="239"/>
      <c r="S14" s="239"/>
      <c r="T14" s="239"/>
      <c r="U14" s="239"/>
      <c r="V14" s="239"/>
      <c r="W14" s="239"/>
      <c r="X14" s="239"/>
      <c r="Y14" s="239"/>
      <c r="Z14" s="239"/>
      <c r="AA14" s="239"/>
      <c r="AB14" s="239"/>
      <c r="AC14" s="239"/>
      <c r="AD14" s="239"/>
      <c r="AE14" s="239"/>
      <c r="AF14" s="239"/>
      <c r="AG14" s="239"/>
      <c r="AH14" s="239"/>
      <c r="AI14" s="239"/>
      <c r="AJ14" s="239"/>
      <c r="AK14" s="239"/>
      <c r="AL14" s="239"/>
      <c r="AM14" s="239"/>
      <c r="AN14" s="239"/>
      <c r="AO14" s="239"/>
      <c r="AP14" s="239"/>
      <c r="AQ14" s="239"/>
      <c r="AR14" s="239"/>
      <c r="AS14" s="239"/>
      <c r="AT14" s="239"/>
      <c r="AU14" s="239"/>
    </row>
    <row r="15" spans="1:47" x14ac:dyDescent="0.25">
      <c r="A15" s="140"/>
      <c r="B15" s="239"/>
      <c r="C15" s="239"/>
      <c r="D15" s="239"/>
      <c r="E15" s="239"/>
      <c r="F15" s="239"/>
      <c r="G15" s="239"/>
      <c r="H15" s="239"/>
      <c r="I15" s="239"/>
      <c r="J15" s="239"/>
      <c r="K15" s="239"/>
      <c r="L15" s="239"/>
      <c r="M15" s="239"/>
      <c r="N15" s="239"/>
      <c r="O15" s="239"/>
      <c r="P15" s="239"/>
      <c r="Q15" s="239"/>
      <c r="R15" s="239"/>
      <c r="S15" s="239"/>
      <c r="T15" s="239"/>
      <c r="U15" s="239"/>
      <c r="V15" s="239"/>
      <c r="W15" s="239"/>
      <c r="X15" s="239"/>
      <c r="Y15" s="239"/>
      <c r="Z15" s="239"/>
      <c r="AA15" s="239"/>
      <c r="AB15" s="239"/>
      <c r="AC15" s="239"/>
      <c r="AD15" s="239"/>
      <c r="AE15" s="239"/>
      <c r="AF15" s="239"/>
      <c r="AG15" s="239"/>
      <c r="AH15" s="239"/>
      <c r="AI15" s="239"/>
      <c r="AJ15" s="239"/>
      <c r="AK15" s="239"/>
      <c r="AL15" s="239"/>
      <c r="AM15" s="239"/>
      <c r="AN15" s="239"/>
      <c r="AO15" s="239"/>
      <c r="AP15" s="239"/>
      <c r="AQ15" s="239"/>
      <c r="AR15" s="239"/>
      <c r="AS15" s="239"/>
      <c r="AT15" s="239"/>
      <c r="AU15" s="239"/>
    </row>
    <row r="16" spans="1:47" x14ac:dyDescent="0.25">
      <c r="A16" s="140"/>
      <c r="B16" s="239"/>
      <c r="C16" s="239"/>
      <c r="D16" s="239"/>
      <c r="E16" s="239"/>
      <c r="F16" s="239"/>
      <c r="G16" s="239"/>
      <c r="H16" s="239"/>
      <c r="I16" s="239"/>
      <c r="J16" s="239"/>
      <c r="K16" s="239"/>
      <c r="L16" s="239"/>
      <c r="M16" s="239"/>
      <c r="N16" s="239"/>
      <c r="O16" s="239"/>
      <c r="P16" s="239"/>
      <c r="Q16" s="239"/>
      <c r="R16" s="239"/>
      <c r="S16" s="239"/>
      <c r="T16" s="239"/>
      <c r="U16" s="239"/>
      <c r="V16" s="239"/>
      <c r="W16" s="239"/>
      <c r="X16" s="239"/>
      <c r="Y16" s="239"/>
      <c r="Z16" s="239"/>
      <c r="AA16" s="239"/>
      <c r="AB16" s="239"/>
      <c r="AC16" s="239"/>
      <c r="AD16" s="239"/>
      <c r="AE16" s="239"/>
      <c r="AF16" s="239"/>
      <c r="AG16" s="239"/>
      <c r="AH16" s="239"/>
      <c r="AI16" s="239"/>
      <c r="AJ16" s="239"/>
      <c r="AK16" s="239"/>
      <c r="AL16" s="239"/>
      <c r="AM16" s="239"/>
      <c r="AN16" s="239"/>
      <c r="AO16" s="239"/>
      <c r="AP16" s="239"/>
      <c r="AQ16" s="239"/>
      <c r="AR16" s="239"/>
      <c r="AS16" s="239"/>
      <c r="AT16" s="239"/>
      <c r="AU16" s="239"/>
    </row>
    <row r="17" spans="1:47" x14ac:dyDescent="0.25">
      <c r="A17" s="140"/>
      <c r="B17" s="239"/>
      <c r="C17" s="239"/>
      <c r="D17" s="239"/>
      <c r="E17" s="239"/>
      <c r="F17" s="239"/>
      <c r="G17" s="239"/>
      <c r="H17" s="239"/>
      <c r="I17" s="239"/>
      <c r="J17" s="239"/>
      <c r="K17" s="239"/>
      <c r="L17" s="239"/>
      <c r="M17" s="239"/>
      <c r="N17" s="239"/>
      <c r="O17" s="239"/>
      <c r="P17" s="239"/>
      <c r="Q17" s="239"/>
      <c r="R17" s="239"/>
      <c r="S17" s="239"/>
      <c r="T17" s="239"/>
      <c r="U17" s="239"/>
      <c r="V17" s="239"/>
      <c r="W17" s="239"/>
      <c r="X17" s="239"/>
      <c r="Y17" s="239"/>
      <c r="Z17" s="239"/>
      <c r="AA17" s="239"/>
      <c r="AB17" s="239"/>
      <c r="AC17" s="239"/>
      <c r="AD17" s="239"/>
      <c r="AE17" s="239"/>
      <c r="AF17" s="239"/>
      <c r="AG17" s="239"/>
      <c r="AH17" s="239"/>
      <c r="AI17" s="239"/>
      <c r="AJ17" s="239"/>
      <c r="AK17" s="239"/>
      <c r="AL17" s="239"/>
      <c r="AM17" s="239"/>
      <c r="AN17" s="239"/>
      <c r="AO17" s="239"/>
      <c r="AP17" s="239"/>
      <c r="AQ17" s="239"/>
      <c r="AR17" s="239"/>
      <c r="AS17" s="239"/>
      <c r="AT17" s="239"/>
      <c r="AU17" s="239"/>
    </row>
    <row r="18" spans="1:47" x14ac:dyDescent="0.25">
      <c r="A18" s="140"/>
      <c r="B18" s="239"/>
      <c r="C18" s="239"/>
      <c r="D18" s="239"/>
      <c r="E18" s="239"/>
      <c r="F18" s="239"/>
      <c r="G18" s="239"/>
      <c r="H18" s="239"/>
      <c r="I18" s="239"/>
      <c r="J18" s="239"/>
      <c r="K18" s="239"/>
      <c r="L18" s="239"/>
      <c r="M18" s="239"/>
      <c r="N18" s="239"/>
      <c r="O18" s="239"/>
      <c r="P18" s="239"/>
      <c r="Q18" s="239"/>
      <c r="R18" s="239"/>
      <c r="S18" s="239"/>
      <c r="T18" s="239"/>
      <c r="U18" s="239"/>
      <c r="V18" s="239"/>
      <c r="W18" s="239"/>
      <c r="X18" s="239"/>
      <c r="Y18" s="239"/>
      <c r="Z18" s="239"/>
      <c r="AA18" s="239"/>
      <c r="AB18" s="239"/>
      <c r="AC18" s="239"/>
      <c r="AD18" s="239"/>
      <c r="AE18" s="239"/>
      <c r="AF18" s="239"/>
      <c r="AG18" s="239"/>
      <c r="AH18" s="239"/>
      <c r="AI18" s="239"/>
      <c r="AJ18" s="239"/>
      <c r="AK18" s="239"/>
      <c r="AL18" s="239"/>
      <c r="AM18" s="239"/>
      <c r="AN18" s="239"/>
      <c r="AO18" s="239"/>
      <c r="AP18" s="239"/>
      <c r="AQ18" s="239"/>
      <c r="AR18" s="239"/>
      <c r="AS18" s="239"/>
      <c r="AT18" s="239"/>
      <c r="AU18" s="239"/>
    </row>
    <row r="19" spans="1:47" x14ac:dyDescent="0.25">
      <c r="A19" s="140"/>
      <c r="B19" s="239"/>
      <c r="C19" s="239"/>
      <c r="D19" s="239"/>
      <c r="E19" s="239"/>
      <c r="F19" s="239"/>
      <c r="G19" s="239"/>
      <c r="H19" s="239"/>
      <c r="I19" s="239"/>
      <c r="J19" s="239"/>
      <c r="K19" s="239"/>
      <c r="L19" s="239"/>
      <c r="M19" s="239"/>
      <c r="N19" s="239"/>
      <c r="O19" s="239"/>
      <c r="P19" s="239"/>
      <c r="Q19" s="239"/>
      <c r="R19" s="239"/>
      <c r="S19" s="239"/>
      <c r="T19" s="239"/>
      <c r="U19" s="239"/>
      <c r="V19" s="239"/>
      <c r="W19" s="239"/>
      <c r="X19" s="239"/>
      <c r="Y19" s="239"/>
      <c r="Z19" s="239"/>
      <c r="AA19" s="239"/>
      <c r="AB19" s="239"/>
      <c r="AC19" s="239"/>
      <c r="AD19" s="239"/>
      <c r="AE19" s="239"/>
      <c r="AF19" s="239"/>
      <c r="AG19" s="239"/>
      <c r="AH19" s="239"/>
      <c r="AI19" s="239"/>
      <c r="AJ19" s="239"/>
      <c r="AK19" s="239"/>
      <c r="AL19" s="239"/>
      <c r="AM19" s="239"/>
      <c r="AN19" s="239"/>
      <c r="AO19" s="239"/>
      <c r="AP19" s="239"/>
      <c r="AQ19" s="239"/>
      <c r="AR19" s="239"/>
      <c r="AS19" s="239"/>
      <c r="AT19" s="239"/>
      <c r="AU19" s="239"/>
    </row>
    <row r="20" spans="1:47" x14ac:dyDescent="0.25">
      <c r="A20" s="140"/>
      <c r="B20" s="239"/>
      <c r="C20" s="239"/>
      <c r="D20" s="239"/>
      <c r="E20" s="239"/>
      <c r="F20" s="239"/>
      <c r="G20" s="239"/>
      <c r="H20" s="239"/>
      <c r="I20" s="239"/>
      <c r="J20" s="239"/>
      <c r="K20" s="239"/>
      <c r="L20" s="239"/>
      <c r="M20" s="239"/>
      <c r="N20" s="239"/>
      <c r="O20" s="239"/>
      <c r="P20" s="239"/>
      <c r="Q20" s="239"/>
      <c r="R20" s="239"/>
      <c r="S20" s="239"/>
      <c r="T20" s="239"/>
      <c r="U20" s="239"/>
      <c r="V20" s="239"/>
      <c r="W20" s="239"/>
      <c r="X20" s="239"/>
      <c r="Y20" s="239"/>
      <c r="Z20" s="239"/>
      <c r="AA20" s="239"/>
      <c r="AB20" s="239"/>
      <c r="AC20" s="239"/>
      <c r="AD20" s="239"/>
      <c r="AE20" s="239"/>
      <c r="AF20" s="239"/>
      <c r="AG20" s="239"/>
      <c r="AH20" s="239"/>
      <c r="AI20" s="239"/>
      <c r="AJ20" s="239"/>
      <c r="AK20" s="239"/>
      <c r="AL20" s="239"/>
      <c r="AM20" s="239"/>
      <c r="AN20" s="239"/>
      <c r="AO20" s="239"/>
      <c r="AP20" s="239"/>
      <c r="AQ20" s="239"/>
      <c r="AR20" s="239"/>
      <c r="AS20" s="239"/>
      <c r="AT20" s="239"/>
      <c r="AU20" s="239"/>
    </row>
    <row r="21" spans="1:47" x14ac:dyDescent="0.25">
      <c r="A21" s="140"/>
      <c r="B21" s="239"/>
      <c r="C21" s="239"/>
      <c r="D21" s="239"/>
      <c r="E21" s="239"/>
      <c r="F21" s="239"/>
      <c r="G21" s="239"/>
      <c r="H21" s="239"/>
      <c r="I21" s="239"/>
      <c r="J21" s="239"/>
      <c r="K21" s="239"/>
      <c r="L21" s="239"/>
      <c r="M21" s="239"/>
      <c r="N21" s="239"/>
      <c r="O21" s="239"/>
      <c r="P21" s="239"/>
      <c r="Q21" s="239"/>
      <c r="R21" s="239"/>
      <c r="S21" s="239"/>
      <c r="T21" s="239"/>
      <c r="U21" s="239"/>
      <c r="V21" s="239"/>
      <c r="W21" s="239"/>
      <c r="X21" s="239"/>
      <c r="Y21" s="239"/>
      <c r="Z21" s="239"/>
      <c r="AA21" s="239"/>
      <c r="AB21" s="239"/>
      <c r="AC21" s="239"/>
      <c r="AD21" s="239"/>
      <c r="AE21" s="239"/>
      <c r="AF21" s="239"/>
      <c r="AG21" s="239"/>
      <c r="AH21" s="239"/>
      <c r="AI21" s="239"/>
      <c r="AJ21" s="239"/>
      <c r="AK21" s="239"/>
      <c r="AL21" s="239"/>
      <c r="AM21" s="239"/>
      <c r="AN21" s="239"/>
      <c r="AO21" s="239"/>
      <c r="AP21" s="239"/>
      <c r="AQ21" s="239"/>
      <c r="AR21" s="239"/>
      <c r="AS21" s="239"/>
      <c r="AT21" s="239"/>
      <c r="AU21" s="239"/>
    </row>
    <row r="22" spans="1:47" x14ac:dyDescent="0.25">
      <c r="A22" s="140"/>
      <c r="B22" s="239"/>
      <c r="C22" s="239"/>
      <c r="D22" s="239"/>
      <c r="E22" s="239"/>
      <c r="F22" s="239"/>
      <c r="G22" s="239"/>
      <c r="H22" s="239"/>
      <c r="I22" s="239"/>
      <c r="J22" s="239"/>
      <c r="K22" s="239"/>
      <c r="L22" s="239"/>
      <c r="M22" s="239"/>
      <c r="N22" s="239"/>
      <c r="O22" s="239"/>
      <c r="P22" s="239"/>
      <c r="Q22" s="239"/>
      <c r="R22" s="239"/>
      <c r="S22" s="239"/>
      <c r="T22" s="239"/>
      <c r="U22" s="239"/>
      <c r="V22" s="239"/>
      <c r="W22" s="239"/>
      <c r="X22" s="239"/>
      <c r="Y22" s="239"/>
      <c r="Z22" s="239"/>
      <c r="AA22" s="239"/>
      <c r="AB22" s="239"/>
      <c r="AC22" s="239"/>
      <c r="AD22" s="239"/>
      <c r="AE22" s="239"/>
      <c r="AF22" s="239"/>
      <c r="AG22" s="239"/>
      <c r="AH22" s="239"/>
      <c r="AI22" s="239"/>
      <c r="AJ22" s="239"/>
      <c r="AK22" s="239"/>
      <c r="AL22" s="239"/>
      <c r="AM22" s="239"/>
      <c r="AN22" s="239"/>
      <c r="AO22" s="239"/>
      <c r="AP22" s="239"/>
      <c r="AQ22" s="239"/>
      <c r="AR22" s="239"/>
      <c r="AS22" s="239"/>
      <c r="AT22" s="239"/>
      <c r="AU22" s="239"/>
    </row>
    <row r="23" spans="1:47" x14ac:dyDescent="0.25">
      <c r="A23" s="140"/>
      <c r="B23" s="239"/>
      <c r="C23" s="239"/>
      <c r="D23" s="239"/>
      <c r="E23" s="239"/>
      <c r="F23" s="239"/>
      <c r="G23" s="239"/>
      <c r="H23" s="239"/>
      <c r="I23" s="239"/>
      <c r="J23" s="239"/>
      <c r="K23" s="239"/>
      <c r="L23" s="239"/>
      <c r="M23" s="239"/>
      <c r="N23" s="239"/>
      <c r="O23" s="239"/>
      <c r="P23" s="239"/>
      <c r="Q23" s="239"/>
      <c r="R23" s="239"/>
      <c r="S23" s="239"/>
      <c r="T23" s="239"/>
      <c r="U23" s="239"/>
      <c r="V23" s="239"/>
      <c r="W23" s="239"/>
      <c r="X23" s="239"/>
      <c r="Y23" s="239"/>
      <c r="Z23" s="239"/>
      <c r="AA23" s="239"/>
      <c r="AB23" s="239"/>
      <c r="AC23" s="239"/>
      <c r="AD23" s="239"/>
      <c r="AE23" s="239"/>
      <c r="AF23" s="239"/>
      <c r="AG23" s="239"/>
      <c r="AH23" s="239"/>
      <c r="AI23" s="239"/>
      <c r="AJ23" s="239"/>
      <c r="AK23" s="239"/>
      <c r="AL23" s="239"/>
      <c r="AM23" s="239"/>
      <c r="AN23" s="239"/>
      <c r="AO23" s="239"/>
      <c r="AP23" s="239"/>
      <c r="AQ23" s="239"/>
      <c r="AR23" s="239"/>
      <c r="AS23" s="239"/>
      <c r="AT23" s="239"/>
      <c r="AU23" s="239"/>
    </row>
    <row r="24" spans="1:47" x14ac:dyDescent="0.25">
      <c r="A24" s="140"/>
      <c r="B24" s="239"/>
      <c r="C24" s="239"/>
      <c r="D24" s="239"/>
      <c r="E24" s="239"/>
      <c r="F24" s="239"/>
      <c r="G24" s="239"/>
      <c r="H24" s="239"/>
      <c r="I24" s="239"/>
      <c r="J24" s="239"/>
      <c r="K24" s="239"/>
      <c r="L24" s="239"/>
      <c r="M24" s="239"/>
      <c r="N24" s="239"/>
      <c r="O24" s="239"/>
      <c r="P24" s="239"/>
      <c r="Q24" s="239"/>
      <c r="R24" s="239"/>
      <c r="S24" s="239"/>
      <c r="T24" s="239"/>
      <c r="U24" s="239"/>
      <c r="V24" s="239"/>
      <c r="W24" s="239"/>
      <c r="X24" s="239"/>
      <c r="Y24" s="239"/>
      <c r="Z24" s="239"/>
      <c r="AA24" s="239"/>
      <c r="AB24" s="239"/>
      <c r="AC24" s="239"/>
      <c r="AD24" s="239"/>
      <c r="AE24" s="239"/>
      <c r="AF24" s="239"/>
      <c r="AG24" s="239"/>
      <c r="AH24" s="239"/>
      <c r="AI24" s="239"/>
      <c r="AJ24" s="239"/>
      <c r="AK24" s="239"/>
      <c r="AL24" s="239"/>
      <c r="AM24" s="239"/>
      <c r="AN24" s="239"/>
      <c r="AO24" s="239"/>
      <c r="AP24" s="239"/>
      <c r="AQ24" s="239"/>
      <c r="AR24" s="239"/>
      <c r="AS24" s="239"/>
      <c r="AT24" s="239"/>
      <c r="AU24" s="239"/>
    </row>
    <row r="25" spans="1:47" x14ac:dyDescent="0.25">
      <c r="A25" s="140"/>
      <c r="B25" s="239"/>
      <c r="C25" s="239"/>
      <c r="D25" s="239"/>
      <c r="E25" s="239"/>
      <c r="F25" s="239"/>
      <c r="G25" s="239"/>
      <c r="H25" s="239"/>
      <c r="I25" s="239"/>
      <c r="J25" s="239"/>
      <c r="K25" s="239"/>
      <c r="L25" s="239"/>
      <c r="M25" s="239"/>
      <c r="N25" s="239"/>
      <c r="O25" s="239"/>
      <c r="P25" s="239"/>
      <c r="Q25" s="239"/>
      <c r="R25" s="239"/>
      <c r="S25" s="239"/>
      <c r="T25" s="239"/>
      <c r="U25" s="239"/>
      <c r="V25" s="239"/>
      <c r="W25" s="239"/>
      <c r="X25" s="239"/>
      <c r="Y25" s="239"/>
      <c r="Z25" s="239"/>
      <c r="AA25" s="239"/>
      <c r="AB25" s="239"/>
      <c r="AC25" s="239"/>
      <c r="AD25" s="239"/>
      <c r="AE25" s="239"/>
      <c r="AF25" s="239"/>
      <c r="AG25" s="239"/>
      <c r="AH25" s="239"/>
      <c r="AI25" s="239"/>
      <c r="AJ25" s="239"/>
      <c r="AK25" s="239"/>
      <c r="AL25" s="239"/>
      <c r="AM25" s="239"/>
      <c r="AN25" s="239"/>
      <c r="AO25" s="239"/>
      <c r="AP25" s="239"/>
      <c r="AQ25" s="239"/>
      <c r="AR25" s="239"/>
      <c r="AS25" s="239"/>
      <c r="AT25" s="239"/>
      <c r="AU25" s="239"/>
    </row>
    <row r="26" spans="1:47" x14ac:dyDescent="0.25">
      <c r="A26" s="140"/>
      <c r="B26" s="239"/>
      <c r="C26" s="239"/>
      <c r="D26" s="239"/>
      <c r="E26" s="239"/>
      <c r="F26" s="239"/>
      <c r="G26" s="239"/>
      <c r="H26" s="239"/>
      <c r="I26" s="239"/>
      <c r="J26" s="239"/>
      <c r="K26" s="239"/>
      <c r="L26" s="239"/>
      <c r="M26" s="239"/>
      <c r="N26" s="239"/>
      <c r="O26" s="239"/>
      <c r="P26" s="239"/>
      <c r="Q26" s="239"/>
      <c r="R26" s="239"/>
      <c r="S26" s="239"/>
      <c r="T26" s="239"/>
      <c r="U26" s="239"/>
      <c r="V26" s="239"/>
      <c r="W26" s="239"/>
      <c r="X26" s="239"/>
      <c r="Y26" s="239"/>
      <c r="Z26" s="239"/>
      <c r="AA26" s="239"/>
      <c r="AB26" s="239"/>
      <c r="AC26" s="239"/>
      <c r="AD26" s="239"/>
      <c r="AE26" s="239"/>
      <c r="AF26" s="239"/>
      <c r="AG26" s="239"/>
      <c r="AH26" s="239"/>
      <c r="AI26" s="239"/>
      <c r="AJ26" s="239"/>
      <c r="AK26" s="239"/>
      <c r="AL26" s="239"/>
      <c r="AM26" s="239"/>
      <c r="AN26" s="239"/>
      <c r="AO26" s="239"/>
      <c r="AP26" s="239"/>
      <c r="AQ26" s="239"/>
      <c r="AR26" s="239"/>
      <c r="AS26" s="239"/>
      <c r="AT26" s="239"/>
      <c r="AU26" s="239"/>
    </row>
    <row r="27" spans="1:47" x14ac:dyDescent="0.25">
      <c r="A27" s="140"/>
      <c r="B27" s="239"/>
      <c r="C27" s="239"/>
      <c r="D27" s="239"/>
      <c r="E27" s="239"/>
      <c r="F27" s="239"/>
      <c r="G27" s="239"/>
      <c r="H27" s="239"/>
      <c r="I27" s="239"/>
      <c r="J27" s="239"/>
      <c r="K27" s="239"/>
      <c r="L27" s="239"/>
      <c r="M27" s="239"/>
      <c r="N27" s="239"/>
      <c r="O27" s="239"/>
      <c r="P27" s="239"/>
      <c r="Q27" s="239"/>
      <c r="R27" s="239"/>
      <c r="S27" s="239"/>
      <c r="T27" s="239"/>
      <c r="U27" s="239"/>
      <c r="V27" s="239"/>
      <c r="W27" s="239"/>
      <c r="X27" s="239"/>
      <c r="Y27" s="239"/>
      <c r="Z27" s="239"/>
      <c r="AA27" s="239"/>
      <c r="AB27" s="239"/>
      <c r="AC27" s="239"/>
      <c r="AD27" s="239"/>
      <c r="AE27" s="239"/>
      <c r="AF27" s="239"/>
      <c r="AG27" s="239"/>
      <c r="AH27" s="239"/>
      <c r="AI27" s="239"/>
      <c r="AJ27" s="239"/>
      <c r="AK27" s="239"/>
      <c r="AL27" s="239"/>
      <c r="AM27" s="239"/>
      <c r="AN27" s="239"/>
      <c r="AO27" s="239"/>
      <c r="AP27" s="239"/>
      <c r="AQ27" s="239"/>
      <c r="AR27" s="239"/>
      <c r="AS27" s="239"/>
      <c r="AT27" s="239"/>
      <c r="AU27" s="239"/>
    </row>
    <row r="28" spans="1:47" x14ac:dyDescent="0.25">
      <c r="A28" s="140"/>
      <c r="B28" s="239"/>
      <c r="C28" s="239"/>
      <c r="D28" s="239"/>
      <c r="E28" s="239"/>
      <c r="F28" s="239"/>
      <c r="G28" s="239"/>
      <c r="H28" s="239"/>
      <c r="I28" s="239"/>
      <c r="J28" s="239"/>
      <c r="K28" s="239"/>
      <c r="L28" s="239"/>
      <c r="M28" s="239"/>
      <c r="N28" s="239"/>
      <c r="O28" s="239"/>
      <c r="P28" s="239"/>
      <c r="Q28" s="239"/>
      <c r="R28" s="239"/>
      <c r="S28" s="239"/>
      <c r="T28" s="239"/>
      <c r="U28" s="239"/>
      <c r="V28" s="239"/>
      <c r="W28" s="239"/>
      <c r="X28" s="239"/>
      <c r="Y28" s="239"/>
      <c r="Z28" s="239"/>
      <c r="AA28" s="239"/>
      <c r="AB28" s="239"/>
      <c r="AC28" s="239"/>
      <c r="AD28" s="239"/>
      <c r="AE28" s="239"/>
      <c r="AF28" s="239"/>
      <c r="AG28" s="239"/>
      <c r="AH28" s="239"/>
      <c r="AI28" s="239"/>
      <c r="AJ28" s="239"/>
      <c r="AK28" s="239"/>
      <c r="AL28" s="239"/>
      <c r="AM28" s="239"/>
      <c r="AN28" s="239"/>
      <c r="AO28" s="239"/>
      <c r="AP28" s="239"/>
      <c r="AQ28" s="239"/>
      <c r="AR28" s="239"/>
      <c r="AS28" s="239"/>
      <c r="AT28" s="239"/>
      <c r="AU28" s="239"/>
    </row>
    <row r="29" spans="1:47" x14ac:dyDescent="0.25">
      <c r="A29" s="140"/>
      <c r="B29" s="239"/>
      <c r="C29" s="239"/>
      <c r="D29" s="239"/>
      <c r="E29" s="239"/>
      <c r="F29" s="239"/>
      <c r="G29" s="239"/>
      <c r="H29" s="239"/>
      <c r="I29" s="239"/>
      <c r="J29" s="239"/>
      <c r="K29" s="239"/>
      <c r="L29" s="239"/>
      <c r="M29" s="239"/>
      <c r="N29" s="239"/>
      <c r="O29" s="239"/>
      <c r="P29" s="239"/>
      <c r="Q29" s="239"/>
      <c r="R29" s="239"/>
      <c r="S29" s="239"/>
      <c r="T29" s="239"/>
      <c r="U29" s="239"/>
      <c r="V29" s="239"/>
      <c r="W29" s="239"/>
      <c r="X29" s="239"/>
      <c r="Y29" s="239"/>
      <c r="Z29" s="239"/>
      <c r="AA29" s="239"/>
      <c r="AB29" s="239"/>
      <c r="AC29" s="239"/>
      <c r="AD29" s="239"/>
      <c r="AE29" s="239"/>
      <c r="AF29" s="239"/>
      <c r="AG29" s="239"/>
      <c r="AH29" s="239"/>
      <c r="AI29" s="239"/>
      <c r="AJ29" s="239"/>
      <c r="AK29" s="239"/>
      <c r="AL29" s="239"/>
      <c r="AM29" s="239"/>
      <c r="AN29" s="239"/>
      <c r="AO29" s="239"/>
      <c r="AP29" s="239"/>
      <c r="AQ29" s="239"/>
      <c r="AR29" s="239"/>
      <c r="AS29" s="239"/>
      <c r="AT29" s="239"/>
      <c r="AU29" s="239"/>
    </row>
    <row r="30" spans="1:47" x14ac:dyDescent="0.25">
      <c r="A30" s="140"/>
      <c r="B30" s="239"/>
      <c r="C30" s="239"/>
      <c r="D30" s="239"/>
      <c r="E30" s="239"/>
      <c r="F30" s="239"/>
      <c r="G30" s="239"/>
      <c r="H30" s="239"/>
      <c r="I30" s="239"/>
      <c r="J30" s="239"/>
      <c r="K30" s="239"/>
      <c r="L30" s="239"/>
      <c r="M30" s="239"/>
      <c r="N30" s="239"/>
      <c r="O30" s="239"/>
      <c r="P30" s="239"/>
      <c r="Q30" s="239"/>
      <c r="R30" s="239"/>
      <c r="S30" s="239"/>
      <c r="T30" s="239"/>
      <c r="U30" s="239"/>
      <c r="V30" s="239"/>
      <c r="W30" s="239"/>
      <c r="X30" s="239"/>
      <c r="Y30" s="239"/>
      <c r="Z30" s="239"/>
      <c r="AA30" s="239"/>
      <c r="AB30" s="239"/>
      <c r="AC30" s="239"/>
      <c r="AD30" s="239"/>
      <c r="AE30" s="239"/>
      <c r="AF30" s="239"/>
      <c r="AG30" s="239"/>
      <c r="AH30" s="239"/>
      <c r="AI30" s="239"/>
      <c r="AJ30" s="239"/>
      <c r="AK30" s="239"/>
      <c r="AL30" s="239"/>
      <c r="AM30" s="239"/>
      <c r="AN30" s="239"/>
      <c r="AO30" s="239"/>
      <c r="AP30" s="239"/>
      <c r="AQ30" s="239"/>
      <c r="AR30" s="239"/>
      <c r="AS30" s="239"/>
      <c r="AT30" s="239"/>
      <c r="AU30" s="239"/>
    </row>
    <row r="31" spans="1:47" x14ac:dyDescent="0.25">
      <c r="A31" s="140"/>
      <c r="B31" s="239"/>
      <c r="C31" s="239"/>
      <c r="D31" s="239"/>
      <c r="E31" s="239"/>
      <c r="F31" s="239"/>
      <c r="G31" s="239"/>
      <c r="H31" s="239"/>
      <c r="I31" s="239"/>
      <c r="J31" s="239"/>
      <c r="K31" s="239"/>
      <c r="L31" s="239"/>
      <c r="M31" s="239"/>
      <c r="N31" s="239"/>
      <c r="O31" s="239"/>
      <c r="P31" s="239"/>
      <c r="Q31" s="239"/>
      <c r="R31" s="239"/>
      <c r="S31" s="239"/>
      <c r="T31" s="239"/>
      <c r="U31" s="239"/>
      <c r="V31" s="239"/>
      <c r="W31" s="239"/>
      <c r="X31" s="239"/>
      <c r="Y31" s="239"/>
      <c r="Z31" s="239"/>
      <c r="AA31" s="239"/>
      <c r="AB31" s="239"/>
      <c r="AC31" s="239"/>
      <c r="AD31" s="239"/>
      <c r="AE31" s="239"/>
      <c r="AF31" s="239"/>
      <c r="AG31" s="239"/>
      <c r="AH31" s="239"/>
      <c r="AI31" s="239"/>
      <c r="AJ31" s="239"/>
      <c r="AK31" s="239"/>
      <c r="AL31" s="239"/>
      <c r="AM31" s="239"/>
      <c r="AN31" s="239"/>
      <c r="AO31" s="239"/>
      <c r="AP31" s="239"/>
      <c r="AQ31" s="239"/>
      <c r="AR31" s="239"/>
      <c r="AS31" s="239"/>
      <c r="AT31" s="239"/>
      <c r="AU31" s="239"/>
    </row>
    <row r="32" spans="1:47" ht="15" customHeight="1" x14ac:dyDescent="0.25">
      <c r="A32" s="140"/>
      <c r="B32" s="239"/>
      <c r="C32" s="239"/>
      <c r="D32" s="240"/>
      <c r="E32" s="240"/>
      <c r="F32" s="240"/>
      <c r="G32" s="240"/>
      <c r="H32" s="240"/>
      <c r="I32" s="240"/>
      <c r="J32" s="240"/>
      <c r="K32" s="239"/>
      <c r="L32" s="239"/>
      <c r="M32" s="239"/>
      <c r="N32" s="240"/>
      <c r="O32" s="240"/>
      <c r="P32" s="240"/>
      <c r="Q32" s="240"/>
      <c r="R32" s="240"/>
      <c r="S32" s="240"/>
      <c r="T32" s="240"/>
      <c r="U32" s="239"/>
      <c r="V32" s="239"/>
      <c r="W32" s="239"/>
      <c r="X32" s="240"/>
      <c r="Y32" s="240"/>
      <c r="Z32" s="240"/>
      <c r="AA32" s="240"/>
      <c r="AB32" s="240"/>
      <c r="AC32" s="240"/>
      <c r="AD32" s="240"/>
      <c r="AE32" s="239"/>
      <c r="AF32" s="239"/>
      <c r="AG32" s="239"/>
      <c r="AH32" s="239"/>
      <c r="AI32" s="239"/>
      <c r="AJ32" s="239"/>
      <c r="AK32" s="239"/>
      <c r="AL32" s="239"/>
      <c r="AM32" s="239"/>
      <c r="AN32" s="239"/>
      <c r="AO32" s="239"/>
      <c r="AP32" s="239"/>
      <c r="AQ32" s="239"/>
      <c r="AR32" s="239"/>
      <c r="AS32" s="239"/>
      <c r="AT32" s="239"/>
      <c r="AU32" s="239"/>
    </row>
    <row r="33" spans="1:47" ht="15" customHeight="1" x14ac:dyDescent="0.25">
      <c r="A33" s="140"/>
      <c r="B33" s="239"/>
      <c r="C33" s="239"/>
      <c r="D33" s="240"/>
      <c r="E33" s="240"/>
      <c r="F33" s="240"/>
      <c r="G33" s="240"/>
      <c r="H33" s="240"/>
      <c r="I33" s="240"/>
      <c r="J33" s="240"/>
      <c r="K33" s="239"/>
      <c r="L33" s="239"/>
      <c r="M33" s="239"/>
      <c r="N33" s="240"/>
      <c r="O33" s="240"/>
      <c r="P33" s="240"/>
      <c r="Q33" s="240"/>
      <c r="R33" s="240"/>
      <c r="S33" s="240"/>
      <c r="T33" s="240"/>
      <c r="U33" s="239"/>
      <c r="V33" s="239"/>
      <c r="W33" s="239"/>
      <c r="X33" s="240"/>
      <c r="Y33" s="240"/>
      <c r="Z33" s="240"/>
      <c r="AA33" s="240"/>
      <c r="AB33" s="240"/>
      <c r="AC33" s="240"/>
      <c r="AD33" s="240"/>
      <c r="AE33" s="239"/>
      <c r="AF33" s="239"/>
      <c r="AG33" s="239"/>
      <c r="AH33" s="239"/>
      <c r="AI33" s="239"/>
      <c r="AJ33" s="239"/>
      <c r="AK33" s="239"/>
      <c r="AL33" s="239"/>
      <c r="AM33" s="239"/>
      <c r="AN33" s="239"/>
      <c r="AO33" s="239"/>
      <c r="AP33" s="239"/>
      <c r="AQ33" s="239"/>
      <c r="AR33" s="239"/>
      <c r="AS33" s="239"/>
      <c r="AT33" s="239"/>
      <c r="AU33" s="239"/>
    </row>
    <row r="34" spans="1:47" x14ac:dyDescent="0.25">
      <c r="A34" s="140"/>
      <c r="B34" s="239"/>
      <c r="C34" s="239"/>
      <c r="D34" s="239"/>
      <c r="E34" s="239"/>
      <c r="F34" s="239"/>
      <c r="G34" s="239"/>
      <c r="H34" s="239"/>
      <c r="I34" s="239"/>
      <c r="J34" s="239"/>
      <c r="K34" s="239"/>
      <c r="L34" s="239"/>
      <c r="M34" s="239"/>
      <c r="N34" s="239"/>
      <c r="O34" s="239"/>
      <c r="P34" s="239"/>
      <c r="Q34" s="239"/>
      <c r="R34" s="239"/>
      <c r="S34" s="239"/>
      <c r="T34" s="239"/>
      <c r="U34" s="239"/>
      <c r="V34" s="239"/>
      <c r="W34" s="239"/>
      <c r="X34" s="239"/>
      <c r="Y34" s="239"/>
      <c r="Z34" s="239"/>
      <c r="AA34" s="239"/>
      <c r="AB34" s="239"/>
      <c r="AC34" s="239"/>
      <c r="AD34" s="239"/>
      <c r="AE34" s="239"/>
      <c r="AF34" s="239"/>
      <c r="AG34" s="239"/>
      <c r="AH34" s="239"/>
      <c r="AI34" s="239"/>
      <c r="AJ34" s="239"/>
      <c r="AK34" s="239"/>
      <c r="AL34" s="239"/>
      <c r="AM34" s="239"/>
      <c r="AN34" s="239"/>
      <c r="AO34" s="239"/>
      <c r="AP34" s="239"/>
      <c r="AQ34" s="239"/>
      <c r="AR34" s="239"/>
      <c r="AS34" s="239"/>
      <c r="AT34" s="239"/>
      <c r="AU34" s="239"/>
    </row>
    <row r="35" spans="1:47" x14ac:dyDescent="0.25">
      <c r="A35" s="140"/>
      <c r="B35" s="239"/>
      <c r="C35" s="239"/>
      <c r="D35" s="239"/>
      <c r="E35" s="239"/>
      <c r="F35" s="239"/>
      <c r="G35" s="239"/>
      <c r="H35" s="239"/>
      <c r="I35" s="239"/>
      <c r="J35" s="239"/>
      <c r="K35" s="239"/>
      <c r="L35" s="239"/>
      <c r="M35" s="239"/>
      <c r="N35" s="239"/>
      <c r="O35" s="239"/>
      <c r="P35" s="239"/>
      <c r="Q35" s="239"/>
      <c r="R35" s="239"/>
      <c r="S35" s="239"/>
      <c r="T35" s="239"/>
      <c r="U35" s="239"/>
      <c r="V35" s="239"/>
      <c r="W35" s="239"/>
      <c r="X35" s="239"/>
      <c r="Y35" s="239"/>
      <c r="Z35" s="239"/>
      <c r="AA35" s="239"/>
      <c r="AB35" s="239"/>
      <c r="AC35" s="239"/>
      <c r="AD35" s="239"/>
      <c r="AE35" s="239"/>
      <c r="AF35" s="239"/>
      <c r="AG35" s="239"/>
      <c r="AH35" s="239"/>
      <c r="AI35" s="239"/>
      <c r="AJ35" s="239"/>
      <c r="AK35" s="239"/>
      <c r="AL35" s="239"/>
      <c r="AM35" s="239"/>
      <c r="AN35" s="239"/>
      <c r="AO35" s="239"/>
      <c r="AP35" s="239"/>
      <c r="AQ35" s="239"/>
      <c r="AR35" s="239"/>
      <c r="AS35" s="239"/>
      <c r="AT35" s="239"/>
      <c r="AU35" s="239"/>
    </row>
    <row r="36" spans="1:47" x14ac:dyDescent="0.25">
      <c r="A36" s="140"/>
      <c r="B36" s="239"/>
      <c r="C36" s="239"/>
      <c r="D36" s="239"/>
      <c r="E36" s="239"/>
      <c r="F36" s="239"/>
      <c r="G36" s="239"/>
      <c r="H36" s="239"/>
      <c r="I36" s="239"/>
      <c r="J36" s="239"/>
      <c r="K36" s="239"/>
      <c r="L36" s="239"/>
      <c r="M36" s="239"/>
      <c r="N36" s="239"/>
      <c r="O36" s="239"/>
      <c r="P36" s="239"/>
      <c r="Q36" s="239"/>
      <c r="R36" s="239"/>
      <c r="S36" s="239"/>
      <c r="T36" s="239"/>
      <c r="U36" s="239"/>
      <c r="V36" s="239"/>
      <c r="W36" s="239"/>
      <c r="X36" s="239"/>
      <c r="Y36" s="239"/>
      <c r="Z36" s="239"/>
      <c r="AA36" s="239"/>
      <c r="AB36" s="239"/>
      <c r="AC36" s="239"/>
      <c r="AD36" s="239"/>
      <c r="AE36" s="239"/>
      <c r="AF36" s="239"/>
      <c r="AG36" s="239"/>
      <c r="AH36" s="239"/>
      <c r="AI36" s="239"/>
      <c r="AJ36" s="239"/>
      <c r="AK36" s="239"/>
      <c r="AL36" s="239"/>
      <c r="AM36" s="239"/>
      <c r="AN36" s="239"/>
      <c r="AO36" s="239"/>
      <c r="AP36" s="239"/>
      <c r="AQ36" s="239"/>
      <c r="AR36" s="239"/>
      <c r="AS36" s="239"/>
      <c r="AT36" s="239"/>
      <c r="AU36" s="239"/>
    </row>
    <row r="37" spans="1:47" x14ac:dyDescent="0.25">
      <c r="A37" s="140"/>
      <c r="B37" s="239"/>
      <c r="C37" s="239"/>
      <c r="D37" s="239"/>
      <c r="E37" s="239"/>
      <c r="F37" s="239"/>
      <c r="G37" s="239"/>
      <c r="H37" s="239"/>
      <c r="I37" s="239"/>
      <c r="J37" s="239"/>
      <c r="K37" s="239"/>
      <c r="L37" s="239"/>
      <c r="M37" s="239"/>
      <c r="N37" s="239"/>
      <c r="O37" s="239"/>
      <c r="P37" s="239"/>
      <c r="Q37" s="239"/>
      <c r="R37" s="239"/>
      <c r="S37" s="239"/>
      <c r="T37" s="239"/>
      <c r="U37" s="239"/>
      <c r="V37" s="239"/>
      <c r="W37" s="239"/>
      <c r="X37" s="239"/>
      <c r="Y37" s="239"/>
      <c r="Z37" s="239"/>
      <c r="AA37" s="239"/>
      <c r="AB37" s="239"/>
      <c r="AC37" s="239"/>
      <c r="AD37" s="239"/>
      <c r="AE37" s="239"/>
      <c r="AF37" s="239"/>
      <c r="AG37" s="239"/>
      <c r="AH37" s="239"/>
      <c r="AI37" s="239"/>
      <c r="AJ37" s="239"/>
      <c r="AK37" s="239"/>
      <c r="AL37" s="239"/>
      <c r="AM37" s="239"/>
      <c r="AN37" s="239"/>
      <c r="AO37" s="239"/>
      <c r="AP37" s="239"/>
      <c r="AQ37" s="239"/>
      <c r="AR37" s="239"/>
      <c r="AS37" s="239"/>
      <c r="AT37" s="239"/>
      <c r="AU37" s="239"/>
    </row>
    <row r="38" spans="1:47" x14ac:dyDescent="0.25">
      <c r="A38" s="140"/>
      <c r="B38" s="239"/>
      <c r="C38" s="239"/>
      <c r="D38" s="239"/>
      <c r="E38" s="239"/>
      <c r="F38" s="239"/>
      <c r="G38" s="239"/>
      <c r="H38" s="239"/>
      <c r="I38" s="239"/>
      <c r="J38" s="239"/>
      <c r="K38" s="239"/>
      <c r="L38" s="239"/>
      <c r="M38" s="239"/>
      <c r="N38" s="239"/>
      <c r="O38" s="239"/>
      <c r="P38" s="239"/>
      <c r="Q38" s="239"/>
      <c r="R38" s="239"/>
      <c r="S38" s="239"/>
      <c r="T38" s="239"/>
      <c r="U38" s="239"/>
      <c r="V38" s="239"/>
      <c r="W38" s="239"/>
      <c r="X38" s="239"/>
      <c r="Y38" s="239"/>
      <c r="Z38" s="239"/>
      <c r="AA38" s="239"/>
      <c r="AB38" s="239"/>
      <c r="AC38" s="239"/>
      <c r="AD38" s="239"/>
      <c r="AE38" s="239"/>
      <c r="AF38" s="239"/>
      <c r="AG38" s="239"/>
      <c r="AH38" s="239"/>
      <c r="AI38" s="239"/>
      <c r="AJ38" s="239"/>
      <c r="AK38" s="239"/>
      <c r="AL38" s="239"/>
      <c r="AM38" s="239"/>
      <c r="AN38" s="239"/>
      <c r="AO38" s="239"/>
      <c r="AP38" s="239"/>
      <c r="AQ38" s="239"/>
      <c r="AR38" s="239"/>
      <c r="AS38" s="239"/>
      <c r="AT38" s="239"/>
      <c r="AU38" s="239"/>
    </row>
    <row r="39" spans="1:47" x14ac:dyDescent="0.25">
      <c r="A39" s="140"/>
      <c r="B39" s="239"/>
      <c r="C39" s="239"/>
      <c r="D39" s="239"/>
      <c r="E39" s="239"/>
      <c r="F39" s="239"/>
      <c r="G39" s="239"/>
      <c r="H39" s="239"/>
      <c r="I39" s="239"/>
      <c r="J39" s="239"/>
      <c r="K39" s="239"/>
      <c r="L39" s="239"/>
      <c r="M39" s="239"/>
      <c r="N39" s="239"/>
      <c r="O39" s="239"/>
      <c r="P39" s="239"/>
      <c r="Q39" s="239"/>
      <c r="R39" s="239"/>
      <c r="S39" s="239"/>
      <c r="T39" s="239"/>
      <c r="U39" s="239"/>
      <c r="V39" s="239"/>
      <c r="W39" s="239"/>
      <c r="X39" s="239"/>
      <c r="Y39" s="239"/>
      <c r="Z39" s="239"/>
      <c r="AA39" s="239"/>
      <c r="AB39" s="239"/>
      <c r="AC39" s="239"/>
      <c r="AD39" s="239"/>
      <c r="AE39" s="239"/>
      <c r="AF39" s="239"/>
      <c r="AG39" s="239"/>
      <c r="AH39" s="239"/>
      <c r="AI39" s="239"/>
      <c r="AJ39" s="239"/>
      <c r="AK39" s="239"/>
      <c r="AL39" s="239"/>
      <c r="AM39" s="239"/>
      <c r="AN39" s="239"/>
      <c r="AO39" s="239"/>
      <c r="AP39" s="239"/>
      <c r="AQ39" s="239"/>
      <c r="AR39" s="239"/>
      <c r="AS39" s="239"/>
      <c r="AT39" s="239"/>
      <c r="AU39" s="239"/>
    </row>
    <row r="40" spans="1:47" x14ac:dyDescent="0.25">
      <c r="A40" s="140"/>
      <c r="B40" s="239"/>
      <c r="C40" s="239"/>
      <c r="D40" s="239"/>
      <c r="E40" s="239"/>
      <c r="F40" s="239"/>
      <c r="G40" s="239"/>
      <c r="H40" s="239"/>
      <c r="I40" s="239"/>
      <c r="J40" s="239"/>
      <c r="K40" s="239"/>
      <c r="L40" s="239"/>
      <c r="M40" s="239"/>
      <c r="N40" s="239"/>
      <c r="O40" s="239"/>
      <c r="P40" s="239"/>
      <c r="Q40" s="239"/>
      <c r="R40" s="239"/>
      <c r="S40" s="239"/>
      <c r="T40" s="239"/>
      <c r="U40" s="239"/>
      <c r="V40" s="239"/>
      <c r="W40" s="239"/>
      <c r="X40" s="239"/>
      <c r="Y40" s="239"/>
      <c r="Z40" s="239"/>
      <c r="AA40" s="239"/>
      <c r="AB40" s="239"/>
      <c r="AC40" s="239"/>
      <c r="AD40" s="239"/>
      <c r="AE40" s="239"/>
      <c r="AF40" s="239"/>
      <c r="AG40" s="239"/>
      <c r="AH40" s="239"/>
      <c r="AI40" s="239"/>
      <c r="AJ40" s="239"/>
      <c r="AK40" s="239"/>
      <c r="AL40" s="239"/>
      <c r="AM40" s="239"/>
      <c r="AN40" s="239"/>
      <c r="AO40" s="239"/>
      <c r="AP40" s="239"/>
      <c r="AQ40" s="239"/>
      <c r="AR40" s="239"/>
      <c r="AS40" s="239"/>
      <c r="AT40" s="239"/>
      <c r="AU40" s="239"/>
    </row>
    <row r="41" spans="1:47" x14ac:dyDescent="0.25">
      <c r="A41" s="140"/>
      <c r="B41" s="239"/>
      <c r="C41" s="239"/>
      <c r="D41" s="239"/>
      <c r="E41" s="239"/>
      <c r="F41" s="239"/>
      <c r="G41" s="239"/>
      <c r="H41" s="239"/>
      <c r="I41" s="239"/>
      <c r="J41" s="239"/>
      <c r="K41" s="239"/>
      <c r="L41" s="239"/>
      <c r="M41" s="239"/>
      <c r="N41" s="239"/>
      <c r="O41" s="239"/>
      <c r="P41" s="239"/>
      <c r="Q41" s="239"/>
      <c r="R41" s="239"/>
      <c r="S41" s="239"/>
      <c r="T41" s="239"/>
      <c r="U41" s="239"/>
      <c r="V41" s="239"/>
      <c r="W41" s="239"/>
      <c r="X41" s="239"/>
      <c r="Y41" s="239"/>
      <c r="Z41" s="239"/>
      <c r="AA41" s="239"/>
      <c r="AB41" s="239"/>
      <c r="AC41" s="239"/>
      <c r="AD41" s="239"/>
      <c r="AE41" s="239"/>
      <c r="AF41" s="239"/>
      <c r="AG41" s="239"/>
      <c r="AH41" s="239"/>
      <c r="AI41" s="239"/>
      <c r="AJ41" s="239"/>
      <c r="AK41" s="239"/>
      <c r="AL41" s="239"/>
      <c r="AM41" s="239"/>
      <c r="AN41" s="239"/>
      <c r="AO41" s="239"/>
      <c r="AP41" s="239"/>
      <c r="AQ41" s="239"/>
      <c r="AR41" s="239"/>
      <c r="AS41" s="239"/>
      <c r="AT41" s="239"/>
      <c r="AU41" s="239"/>
    </row>
    <row r="42" spans="1:47" x14ac:dyDescent="0.25">
      <c r="A42" s="140"/>
      <c r="B42" s="239"/>
      <c r="C42" s="239"/>
      <c r="D42" s="239"/>
      <c r="E42" s="239"/>
      <c r="F42" s="239"/>
      <c r="G42" s="239"/>
      <c r="H42" s="239"/>
      <c r="I42" s="239"/>
      <c r="J42" s="239"/>
      <c r="K42" s="239"/>
      <c r="L42" s="239"/>
      <c r="M42" s="239"/>
      <c r="N42" s="239"/>
      <c r="O42" s="239"/>
      <c r="P42" s="239"/>
      <c r="Q42" s="239"/>
      <c r="R42" s="239"/>
      <c r="S42" s="239"/>
      <c r="T42" s="239"/>
      <c r="U42" s="239"/>
      <c r="V42" s="239"/>
      <c r="W42" s="239"/>
      <c r="X42" s="239"/>
      <c r="Y42" s="239"/>
      <c r="Z42" s="239"/>
      <c r="AA42" s="239"/>
      <c r="AB42" s="239"/>
      <c r="AC42" s="239"/>
      <c r="AD42" s="239"/>
      <c r="AE42" s="239"/>
      <c r="AF42" s="239"/>
      <c r="AG42" s="239"/>
      <c r="AH42" s="239"/>
      <c r="AI42" s="239"/>
      <c r="AJ42" s="239"/>
      <c r="AK42" s="239"/>
      <c r="AL42" s="239"/>
      <c r="AM42" s="239"/>
      <c r="AN42" s="239"/>
      <c r="AO42" s="239"/>
      <c r="AP42" s="239"/>
      <c r="AQ42" s="239"/>
      <c r="AR42" s="239"/>
      <c r="AS42" s="239"/>
      <c r="AT42" s="239"/>
      <c r="AU42" s="239"/>
    </row>
    <row r="43" spans="1:47" x14ac:dyDescent="0.25">
      <c r="A43" s="140"/>
      <c r="B43" s="239"/>
      <c r="C43" s="239"/>
      <c r="D43" s="239"/>
      <c r="E43" s="239"/>
      <c r="F43" s="239"/>
      <c r="G43" s="239"/>
      <c r="H43" s="239"/>
      <c r="I43" s="239"/>
      <c r="J43" s="239"/>
      <c r="K43" s="239"/>
      <c r="L43" s="239"/>
      <c r="M43" s="239"/>
      <c r="N43" s="239"/>
      <c r="O43" s="239"/>
      <c r="P43" s="239"/>
      <c r="Q43" s="239"/>
      <c r="R43" s="239"/>
      <c r="S43" s="239"/>
      <c r="T43" s="239"/>
      <c r="U43" s="239"/>
      <c r="V43" s="239"/>
      <c r="W43" s="239"/>
      <c r="X43" s="239"/>
      <c r="Y43" s="239"/>
      <c r="Z43" s="239"/>
      <c r="AA43" s="239"/>
      <c r="AB43" s="239"/>
      <c r="AC43" s="239"/>
      <c r="AD43" s="239"/>
      <c r="AE43" s="239"/>
      <c r="AF43" s="239"/>
      <c r="AG43" s="239"/>
      <c r="AH43" s="239"/>
      <c r="AI43" s="239"/>
      <c r="AJ43" s="239"/>
      <c r="AK43" s="239"/>
      <c r="AL43" s="239"/>
      <c r="AM43" s="239"/>
      <c r="AN43" s="239"/>
      <c r="AO43" s="239"/>
      <c r="AP43" s="239"/>
      <c r="AQ43" s="239"/>
      <c r="AR43" s="239"/>
      <c r="AS43" s="239"/>
      <c r="AT43" s="239"/>
      <c r="AU43" s="239"/>
    </row>
    <row r="44" spans="1:47" x14ac:dyDescent="0.25">
      <c r="A44" s="140"/>
      <c r="B44" s="239"/>
      <c r="C44" s="239"/>
      <c r="D44" s="239"/>
      <c r="E44" s="239"/>
      <c r="F44" s="239"/>
      <c r="G44" s="239"/>
      <c r="H44" s="239"/>
      <c r="I44" s="239"/>
      <c r="J44" s="239"/>
      <c r="K44" s="239"/>
      <c r="L44" s="239"/>
      <c r="M44" s="239"/>
      <c r="N44" s="239"/>
      <c r="O44" s="239"/>
      <c r="P44" s="239"/>
      <c r="Q44" s="239"/>
      <c r="R44" s="239"/>
      <c r="S44" s="239"/>
      <c r="T44" s="239"/>
      <c r="U44" s="239"/>
      <c r="V44" s="239"/>
      <c r="W44" s="239"/>
      <c r="X44" s="239"/>
      <c r="Y44" s="239"/>
      <c r="Z44" s="239"/>
      <c r="AA44" s="239"/>
      <c r="AB44" s="239"/>
      <c r="AC44" s="239"/>
      <c r="AD44" s="239"/>
      <c r="AE44" s="239"/>
      <c r="AF44" s="239"/>
      <c r="AG44" s="239"/>
      <c r="AH44" s="239"/>
      <c r="AI44" s="239"/>
      <c r="AJ44" s="239"/>
      <c r="AK44" s="239"/>
      <c r="AL44" s="239"/>
      <c r="AM44" s="239"/>
      <c r="AN44" s="239"/>
      <c r="AO44" s="239"/>
      <c r="AP44" s="239"/>
      <c r="AQ44" s="239"/>
      <c r="AR44" s="239"/>
      <c r="AS44" s="239"/>
      <c r="AT44" s="239"/>
      <c r="AU44" s="239"/>
    </row>
    <row r="45" spans="1:47" x14ac:dyDescent="0.25">
      <c r="A45" s="140"/>
      <c r="B45" s="239"/>
      <c r="C45" s="239"/>
      <c r="D45" s="239"/>
      <c r="E45" s="239"/>
      <c r="F45" s="239"/>
      <c r="G45" s="239"/>
      <c r="H45" s="239"/>
      <c r="I45" s="239"/>
      <c r="J45" s="239"/>
      <c r="K45" s="239"/>
      <c r="L45" s="239"/>
      <c r="M45" s="239"/>
      <c r="N45" s="239"/>
      <c r="O45" s="239"/>
      <c r="P45" s="239"/>
      <c r="Q45" s="239"/>
      <c r="R45" s="239"/>
      <c r="S45" s="239"/>
      <c r="T45" s="239"/>
      <c r="U45" s="239"/>
      <c r="V45" s="239"/>
      <c r="W45" s="239"/>
      <c r="X45" s="239"/>
      <c r="Y45" s="239"/>
      <c r="Z45" s="239"/>
      <c r="AA45" s="239"/>
      <c r="AB45" s="239"/>
      <c r="AC45" s="239"/>
      <c r="AD45" s="239"/>
      <c r="AE45" s="239"/>
      <c r="AF45" s="239"/>
      <c r="AG45" s="239"/>
      <c r="AH45" s="239"/>
      <c r="AI45" s="239"/>
      <c r="AJ45" s="239"/>
      <c r="AK45" s="239"/>
      <c r="AL45" s="239"/>
      <c r="AM45" s="239"/>
      <c r="AN45" s="239"/>
      <c r="AO45" s="239"/>
      <c r="AP45" s="239"/>
      <c r="AQ45" s="239"/>
      <c r="AR45" s="239"/>
      <c r="AS45" s="239"/>
      <c r="AT45" s="239"/>
      <c r="AU45" s="239"/>
    </row>
    <row r="46" spans="1:47" x14ac:dyDescent="0.25">
      <c r="A46" s="140"/>
      <c r="B46" s="239"/>
      <c r="C46" s="239"/>
      <c r="D46" s="239"/>
      <c r="E46" s="239"/>
      <c r="F46" s="239"/>
      <c r="G46" s="239"/>
      <c r="H46" s="239"/>
      <c r="I46" s="239"/>
      <c r="J46" s="239"/>
      <c r="K46" s="239"/>
      <c r="L46" s="239"/>
      <c r="M46" s="239"/>
      <c r="N46" s="239"/>
      <c r="O46" s="239"/>
      <c r="P46" s="239"/>
      <c r="Q46" s="239"/>
      <c r="R46" s="239"/>
      <c r="S46" s="239"/>
      <c r="T46" s="239"/>
      <c r="U46" s="239"/>
      <c r="V46" s="239"/>
      <c r="W46" s="239"/>
      <c r="X46" s="239"/>
      <c r="Y46" s="239"/>
      <c r="Z46" s="239"/>
      <c r="AA46" s="239"/>
      <c r="AB46" s="239"/>
      <c r="AC46" s="239"/>
      <c r="AD46" s="239"/>
      <c r="AE46" s="239"/>
      <c r="AF46" s="239"/>
      <c r="AG46" s="239"/>
      <c r="AH46" s="239"/>
      <c r="AI46" s="239"/>
      <c r="AJ46" s="239"/>
      <c r="AK46" s="239"/>
      <c r="AL46" s="239"/>
      <c r="AM46" s="239"/>
      <c r="AN46" s="239"/>
      <c r="AO46" s="239"/>
      <c r="AP46" s="239"/>
      <c r="AQ46" s="239"/>
      <c r="AR46" s="239"/>
      <c r="AS46" s="239"/>
      <c r="AT46" s="239"/>
      <c r="AU46" s="239"/>
    </row>
    <row r="47" spans="1:47" x14ac:dyDescent="0.25">
      <c r="A47" s="140"/>
      <c r="B47" s="239"/>
      <c r="C47" s="239"/>
      <c r="D47" s="239"/>
      <c r="E47" s="239"/>
      <c r="F47" s="239"/>
      <c r="G47" s="239"/>
      <c r="H47" s="239"/>
      <c r="I47" s="239"/>
      <c r="J47" s="239"/>
      <c r="K47" s="239"/>
      <c r="L47" s="239"/>
      <c r="M47" s="239"/>
      <c r="N47" s="239"/>
      <c r="O47" s="239"/>
      <c r="P47" s="239"/>
      <c r="Q47" s="239"/>
      <c r="R47" s="239"/>
      <c r="S47" s="239"/>
      <c r="T47" s="239"/>
      <c r="U47" s="239"/>
      <c r="V47" s="239"/>
      <c r="W47" s="239"/>
      <c r="X47" s="239"/>
      <c r="Y47" s="239"/>
      <c r="Z47" s="239"/>
      <c r="AA47" s="239"/>
      <c r="AB47" s="239"/>
      <c r="AC47" s="239"/>
      <c r="AD47" s="239"/>
      <c r="AE47" s="239"/>
      <c r="AF47" s="239"/>
      <c r="AG47" s="239"/>
      <c r="AH47" s="239"/>
      <c r="AI47" s="239"/>
      <c r="AJ47" s="239"/>
      <c r="AK47" s="239"/>
      <c r="AL47" s="239"/>
      <c r="AM47" s="239"/>
      <c r="AN47" s="239"/>
      <c r="AO47" s="239"/>
      <c r="AP47" s="239"/>
      <c r="AQ47" s="239"/>
      <c r="AR47" s="239"/>
      <c r="AS47" s="239"/>
      <c r="AT47" s="239"/>
      <c r="AU47" s="239"/>
    </row>
    <row r="48" spans="1:47" x14ac:dyDescent="0.25">
      <c r="A48" s="140"/>
      <c r="B48" s="239"/>
      <c r="C48" s="239"/>
      <c r="D48" s="239"/>
      <c r="E48" s="239"/>
      <c r="F48" s="239"/>
      <c r="G48" s="239"/>
      <c r="H48" s="239"/>
      <c r="I48" s="239"/>
      <c r="J48" s="239"/>
      <c r="K48" s="239"/>
      <c r="L48" s="239"/>
      <c r="M48" s="239"/>
      <c r="N48" s="239"/>
      <c r="O48" s="239"/>
      <c r="P48" s="239"/>
      <c r="Q48" s="239"/>
      <c r="R48" s="239"/>
      <c r="S48" s="239"/>
      <c r="T48" s="239"/>
      <c r="U48" s="239"/>
      <c r="V48" s="239"/>
      <c r="W48" s="239"/>
      <c r="X48" s="239"/>
      <c r="Y48" s="239"/>
      <c r="Z48" s="239"/>
      <c r="AA48" s="239"/>
      <c r="AB48" s="239"/>
      <c r="AC48" s="239"/>
      <c r="AD48" s="239"/>
      <c r="AE48" s="239"/>
      <c r="AF48" s="239"/>
      <c r="AG48" s="239"/>
      <c r="AH48" s="239"/>
      <c r="AI48" s="239"/>
      <c r="AJ48" s="239"/>
      <c r="AK48" s="239"/>
      <c r="AL48" s="239"/>
      <c r="AM48" s="239"/>
      <c r="AN48" s="239"/>
      <c r="AO48" s="239"/>
      <c r="AP48" s="239"/>
      <c r="AQ48" s="239"/>
      <c r="AR48" s="239"/>
      <c r="AS48" s="239"/>
      <c r="AT48" s="239"/>
      <c r="AU48" s="239"/>
    </row>
    <row r="49" spans="1:47" x14ac:dyDescent="0.25">
      <c r="A49" s="140"/>
      <c r="B49" s="239"/>
      <c r="C49" s="239"/>
      <c r="D49" s="239"/>
      <c r="E49" s="239"/>
      <c r="F49" s="239"/>
      <c r="G49" s="239"/>
      <c r="H49" s="239"/>
      <c r="I49" s="239"/>
      <c r="J49" s="239"/>
      <c r="K49" s="239"/>
      <c r="L49" s="239"/>
      <c r="M49" s="239"/>
      <c r="N49" s="239"/>
      <c r="O49" s="239"/>
      <c r="P49" s="239"/>
      <c r="Q49" s="239"/>
      <c r="R49" s="239"/>
      <c r="S49" s="239"/>
      <c r="T49" s="239"/>
      <c r="U49" s="239"/>
      <c r="V49" s="239"/>
      <c r="W49" s="239"/>
      <c r="X49" s="239"/>
      <c r="Y49" s="239"/>
      <c r="Z49" s="239"/>
      <c r="AA49" s="239"/>
      <c r="AB49" s="239"/>
      <c r="AC49" s="239"/>
      <c r="AD49" s="239"/>
      <c r="AE49" s="239"/>
      <c r="AF49" s="239"/>
      <c r="AG49" s="239"/>
      <c r="AH49" s="239"/>
      <c r="AI49" s="239"/>
      <c r="AJ49" s="239"/>
      <c r="AK49" s="239"/>
      <c r="AL49" s="239"/>
      <c r="AM49" s="239"/>
      <c r="AN49" s="239"/>
      <c r="AO49" s="239"/>
      <c r="AP49" s="239"/>
      <c r="AQ49" s="239"/>
      <c r="AR49" s="239"/>
      <c r="AS49" s="239"/>
      <c r="AT49" s="239"/>
      <c r="AU49" s="239"/>
    </row>
    <row r="50" spans="1:47" x14ac:dyDescent="0.25">
      <c r="A50" s="140"/>
      <c r="B50" s="239"/>
      <c r="C50" s="239"/>
      <c r="D50" s="239"/>
      <c r="E50" s="239"/>
      <c r="F50" s="239"/>
      <c r="G50" s="239"/>
      <c r="H50" s="239"/>
      <c r="I50" s="239"/>
      <c r="J50" s="239"/>
      <c r="K50" s="239"/>
      <c r="L50" s="239"/>
      <c r="M50" s="239"/>
      <c r="N50" s="239"/>
      <c r="O50" s="239"/>
      <c r="P50" s="239"/>
      <c r="Q50" s="239"/>
      <c r="R50" s="239"/>
      <c r="S50" s="239"/>
      <c r="T50" s="239"/>
      <c r="U50" s="239"/>
      <c r="V50" s="239"/>
      <c r="W50" s="239"/>
      <c r="X50" s="239"/>
      <c r="Y50" s="239"/>
      <c r="Z50" s="239"/>
      <c r="AA50" s="239"/>
      <c r="AB50" s="239"/>
      <c r="AC50" s="239"/>
      <c r="AD50" s="239"/>
      <c r="AE50" s="239"/>
      <c r="AF50" s="239"/>
      <c r="AG50" s="239"/>
      <c r="AH50" s="239"/>
      <c r="AI50" s="239"/>
      <c r="AJ50" s="239"/>
      <c r="AK50" s="239"/>
      <c r="AL50" s="239"/>
      <c r="AM50" s="239"/>
      <c r="AN50" s="239"/>
      <c r="AO50" s="239"/>
      <c r="AP50" s="239"/>
      <c r="AQ50" s="239"/>
      <c r="AR50" s="239"/>
      <c r="AS50" s="239"/>
      <c r="AT50" s="239"/>
      <c r="AU50" s="239"/>
    </row>
    <row r="51" spans="1:47" x14ac:dyDescent="0.25">
      <c r="A51" s="140"/>
      <c r="B51" s="239"/>
      <c r="C51" s="239"/>
      <c r="D51" s="239"/>
      <c r="E51" s="239"/>
      <c r="F51" s="239"/>
      <c r="G51" s="239"/>
      <c r="H51" s="239"/>
      <c r="I51" s="239"/>
      <c r="J51" s="239"/>
      <c r="K51" s="239"/>
      <c r="L51" s="239"/>
      <c r="M51" s="239"/>
      <c r="N51" s="239"/>
      <c r="O51" s="239"/>
      <c r="P51" s="239"/>
      <c r="Q51" s="239"/>
      <c r="R51" s="239"/>
      <c r="S51" s="239"/>
      <c r="T51" s="239"/>
      <c r="U51" s="239"/>
      <c r="V51" s="239"/>
      <c r="W51" s="239"/>
      <c r="X51" s="239"/>
      <c r="Y51" s="239"/>
      <c r="Z51" s="239"/>
      <c r="AA51" s="239"/>
      <c r="AB51" s="239"/>
      <c r="AC51" s="239"/>
      <c r="AD51" s="239"/>
      <c r="AE51" s="239"/>
      <c r="AF51" s="239"/>
      <c r="AG51" s="239"/>
      <c r="AH51" s="239"/>
      <c r="AI51" s="239"/>
      <c r="AJ51" s="239"/>
      <c r="AK51" s="239"/>
      <c r="AL51" s="239"/>
      <c r="AM51" s="239"/>
      <c r="AN51" s="239"/>
      <c r="AO51" s="239"/>
      <c r="AP51" s="239"/>
      <c r="AQ51" s="239"/>
      <c r="AR51" s="239"/>
      <c r="AS51" s="239"/>
      <c r="AT51" s="239"/>
      <c r="AU51" s="239"/>
    </row>
    <row r="52" spans="1:47" x14ac:dyDescent="0.25">
      <c r="A52" s="140"/>
      <c r="B52" s="239"/>
      <c r="C52" s="239"/>
      <c r="D52" s="239"/>
      <c r="E52" s="239"/>
      <c r="F52" s="239"/>
      <c r="G52" s="239"/>
      <c r="H52" s="239"/>
      <c r="I52" s="239"/>
      <c r="J52" s="239"/>
      <c r="K52" s="239"/>
      <c r="L52" s="239"/>
      <c r="M52" s="239"/>
      <c r="N52" s="239"/>
      <c r="O52" s="239"/>
      <c r="P52" s="239"/>
      <c r="Q52" s="239"/>
      <c r="R52" s="239"/>
      <c r="S52" s="239"/>
      <c r="T52" s="239"/>
      <c r="U52" s="239"/>
      <c r="V52" s="239"/>
      <c r="W52" s="239"/>
      <c r="X52" s="239"/>
      <c r="Y52" s="239"/>
      <c r="Z52" s="239"/>
      <c r="AA52" s="239"/>
      <c r="AB52" s="239"/>
      <c r="AC52" s="239"/>
      <c r="AD52" s="239"/>
      <c r="AE52" s="239"/>
      <c r="AF52" s="239"/>
      <c r="AG52" s="239"/>
      <c r="AH52" s="239"/>
      <c r="AI52" s="239"/>
      <c r="AJ52" s="239"/>
      <c r="AK52" s="239"/>
      <c r="AL52" s="239"/>
      <c r="AM52" s="239"/>
      <c r="AN52" s="239"/>
      <c r="AO52" s="239"/>
      <c r="AP52" s="239"/>
      <c r="AQ52" s="239"/>
      <c r="AR52" s="239"/>
      <c r="AS52" s="239"/>
      <c r="AT52" s="239"/>
      <c r="AU52" s="239"/>
    </row>
    <row r="53" spans="1:47" x14ac:dyDescent="0.25">
      <c r="A53" s="140"/>
      <c r="B53" s="239"/>
      <c r="C53" s="239"/>
      <c r="D53" s="239"/>
      <c r="E53" s="239"/>
      <c r="F53" s="239"/>
      <c r="G53" s="239"/>
      <c r="H53" s="239"/>
      <c r="I53" s="239"/>
      <c r="J53" s="239"/>
      <c r="K53" s="239"/>
      <c r="L53" s="239"/>
      <c r="M53" s="239"/>
      <c r="N53" s="239"/>
      <c r="O53" s="239"/>
      <c r="P53" s="239"/>
      <c r="Q53" s="239"/>
      <c r="R53" s="239"/>
      <c r="S53" s="239"/>
      <c r="T53" s="239"/>
      <c r="U53" s="239"/>
      <c r="V53" s="239"/>
      <c r="W53" s="239"/>
      <c r="X53" s="239"/>
      <c r="Y53" s="239"/>
      <c r="Z53" s="239"/>
      <c r="AA53" s="239"/>
      <c r="AB53" s="239"/>
      <c r="AC53" s="239"/>
      <c r="AD53" s="239"/>
      <c r="AE53" s="239"/>
      <c r="AF53" s="239"/>
      <c r="AG53" s="239"/>
      <c r="AH53" s="239"/>
      <c r="AI53" s="239"/>
      <c r="AJ53" s="239"/>
      <c r="AK53" s="239"/>
      <c r="AL53" s="239"/>
      <c r="AM53" s="239"/>
      <c r="AN53" s="239"/>
      <c r="AO53" s="239"/>
      <c r="AP53" s="239"/>
      <c r="AQ53" s="239"/>
      <c r="AR53" s="239"/>
      <c r="AS53" s="239"/>
      <c r="AT53" s="239"/>
      <c r="AU53" s="239"/>
    </row>
    <row r="54" spans="1:47" x14ac:dyDescent="0.25">
      <c r="A54" s="140"/>
      <c r="B54" s="239"/>
      <c r="C54" s="239"/>
      <c r="D54" s="239"/>
      <c r="E54" s="239"/>
      <c r="F54" s="239"/>
      <c r="G54" s="239"/>
      <c r="H54" s="239"/>
      <c r="I54" s="239"/>
      <c r="J54" s="239"/>
      <c r="K54" s="239"/>
      <c r="L54" s="239"/>
      <c r="M54" s="239"/>
      <c r="N54" s="239"/>
      <c r="O54" s="239"/>
      <c r="P54" s="239"/>
      <c r="Q54" s="239"/>
      <c r="R54" s="239"/>
      <c r="S54" s="239"/>
      <c r="T54" s="239"/>
      <c r="U54" s="239"/>
      <c r="V54" s="239"/>
      <c r="W54" s="239"/>
      <c r="X54" s="239"/>
      <c r="Y54" s="239"/>
      <c r="Z54" s="239"/>
      <c r="AA54" s="239"/>
      <c r="AB54" s="239"/>
      <c r="AC54" s="239"/>
      <c r="AD54" s="239"/>
      <c r="AE54" s="239"/>
      <c r="AF54" s="239"/>
      <c r="AG54" s="239"/>
      <c r="AH54" s="239"/>
      <c r="AI54" s="239"/>
      <c r="AJ54" s="239"/>
      <c r="AK54" s="239"/>
      <c r="AL54" s="239"/>
      <c r="AM54" s="239"/>
      <c r="AN54" s="239"/>
      <c r="AO54" s="239"/>
      <c r="AP54" s="239"/>
      <c r="AQ54" s="239"/>
      <c r="AR54" s="239"/>
      <c r="AS54" s="239"/>
      <c r="AT54" s="239"/>
      <c r="AU54" s="239"/>
    </row>
    <row r="55" spans="1:47" x14ac:dyDescent="0.25">
      <c r="A55" s="140"/>
      <c r="B55" s="239"/>
      <c r="C55" s="239"/>
      <c r="D55" s="239"/>
      <c r="E55" s="239"/>
      <c r="F55" s="239"/>
      <c r="G55" s="239"/>
      <c r="H55" s="239"/>
      <c r="I55" s="239"/>
      <c r="J55" s="239"/>
      <c r="K55" s="239"/>
      <c r="L55" s="239"/>
      <c r="M55" s="239"/>
      <c r="N55" s="239"/>
      <c r="O55" s="239"/>
      <c r="P55" s="239"/>
      <c r="Q55" s="239"/>
      <c r="R55" s="239"/>
      <c r="S55" s="239"/>
      <c r="T55" s="239"/>
      <c r="U55" s="239"/>
      <c r="V55" s="239"/>
      <c r="W55" s="239"/>
      <c r="X55" s="239"/>
      <c r="Y55" s="239"/>
      <c r="Z55" s="239"/>
      <c r="AA55" s="239"/>
      <c r="AB55" s="239"/>
      <c r="AC55" s="239"/>
      <c r="AD55" s="239"/>
      <c r="AE55" s="239"/>
      <c r="AF55" s="239"/>
      <c r="AG55" s="239"/>
      <c r="AH55" s="239"/>
      <c r="AI55" s="239"/>
      <c r="AJ55" s="239"/>
      <c r="AK55" s="239"/>
      <c r="AL55" s="239"/>
      <c r="AM55" s="239"/>
      <c r="AN55" s="239"/>
      <c r="AO55" s="239"/>
      <c r="AP55" s="239"/>
      <c r="AQ55" s="239"/>
      <c r="AR55" s="239"/>
      <c r="AS55" s="239"/>
      <c r="AT55" s="239"/>
      <c r="AU55" s="239"/>
    </row>
    <row r="56" spans="1:47" x14ac:dyDescent="0.25">
      <c r="A56" s="140"/>
      <c r="B56" s="239"/>
      <c r="C56" s="239"/>
      <c r="D56" s="239"/>
      <c r="E56" s="239"/>
      <c r="F56" s="239"/>
      <c r="G56" s="239"/>
      <c r="H56" s="239"/>
      <c r="I56" s="239"/>
      <c r="J56" s="239"/>
      <c r="K56" s="239"/>
      <c r="L56" s="239"/>
      <c r="M56" s="239"/>
      <c r="N56" s="239"/>
      <c r="O56" s="239"/>
      <c r="P56" s="239"/>
      <c r="Q56" s="239"/>
      <c r="R56" s="239"/>
      <c r="S56" s="239"/>
      <c r="T56" s="239"/>
      <c r="U56" s="239"/>
      <c r="V56" s="239"/>
      <c r="W56" s="239"/>
      <c r="X56" s="239"/>
      <c r="Y56" s="239"/>
      <c r="Z56" s="239"/>
      <c r="AA56" s="239"/>
      <c r="AB56" s="239"/>
      <c r="AC56" s="239"/>
      <c r="AD56" s="239"/>
      <c r="AE56" s="239"/>
      <c r="AF56" s="239"/>
      <c r="AG56" s="239"/>
      <c r="AH56" s="239"/>
      <c r="AI56" s="239"/>
      <c r="AJ56" s="239"/>
      <c r="AK56" s="239"/>
      <c r="AL56" s="239"/>
      <c r="AM56" s="239"/>
      <c r="AN56" s="239"/>
      <c r="AO56" s="239"/>
      <c r="AP56" s="239"/>
      <c r="AQ56" s="239"/>
      <c r="AR56" s="239"/>
      <c r="AS56" s="239"/>
      <c r="AT56" s="239"/>
      <c r="AU56" s="239"/>
    </row>
    <row r="57" spans="1:47" x14ac:dyDescent="0.25">
      <c r="A57" s="140"/>
      <c r="B57" s="239"/>
      <c r="C57" s="239"/>
      <c r="D57" s="239"/>
      <c r="E57" s="239"/>
      <c r="F57" s="239"/>
      <c r="G57" s="239"/>
      <c r="H57" s="239"/>
      <c r="I57" s="239"/>
      <c r="J57" s="239"/>
      <c r="K57" s="239"/>
      <c r="L57" s="239"/>
      <c r="M57" s="239"/>
      <c r="N57" s="239"/>
      <c r="O57" s="239"/>
      <c r="P57" s="239"/>
      <c r="Q57" s="239"/>
      <c r="R57" s="239"/>
      <c r="S57" s="239"/>
      <c r="T57" s="239"/>
      <c r="U57" s="239"/>
      <c r="V57" s="239"/>
      <c r="W57" s="239"/>
      <c r="X57" s="239"/>
      <c r="Y57" s="239"/>
      <c r="Z57" s="239"/>
      <c r="AA57" s="239"/>
      <c r="AB57" s="239"/>
      <c r="AC57" s="239"/>
      <c r="AD57" s="239"/>
      <c r="AE57" s="239"/>
      <c r="AF57" s="239"/>
      <c r="AG57" s="239"/>
      <c r="AH57" s="239"/>
      <c r="AI57" s="239"/>
      <c r="AJ57" s="239"/>
      <c r="AK57" s="239"/>
      <c r="AL57" s="239"/>
      <c r="AM57" s="239"/>
      <c r="AN57" s="239"/>
      <c r="AO57" s="239"/>
      <c r="AP57" s="239"/>
      <c r="AQ57" s="239"/>
      <c r="AR57" s="239"/>
      <c r="AS57" s="239"/>
      <c r="AT57" s="239"/>
      <c r="AU57" s="239"/>
    </row>
    <row r="58" spans="1:47" x14ac:dyDescent="0.25">
      <c r="A58" s="140"/>
      <c r="B58" s="239"/>
      <c r="C58" s="239"/>
      <c r="D58" s="239"/>
      <c r="E58" s="239"/>
      <c r="F58" s="239"/>
      <c r="G58" s="239"/>
      <c r="H58" s="239"/>
      <c r="I58" s="239"/>
      <c r="J58" s="239"/>
      <c r="K58" s="239"/>
      <c r="L58" s="239"/>
      <c r="M58" s="239"/>
      <c r="N58" s="239"/>
      <c r="O58" s="239"/>
      <c r="P58" s="239"/>
      <c r="Q58" s="239"/>
      <c r="R58" s="239"/>
      <c r="S58" s="239"/>
      <c r="T58" s="239"/>
      <c r="U58" s="239"/>
      <c r="V58" s="239"/>
      <c r="W58" s="239"/>
      <c r="X58" s="239"/>
      <c r="Y58" s="239"/>
      <c r="Z58" s="239"/>
      <c r="AA58" s="239"/>
      <c r="AB58" s="239"/>
      <c r="AC58" s="239"/>
      <c r="AD58" s="239"/>
      <c r="AE58" s="239"/>
      <c r="AF58" s="239"/>
      <c r="AG58" s="239"/>
      <c r="AH58" s="239"/>
      <c r="AI58" s="239"/>
      <c r="AJ58" s="239"/>
      <c r="AK58" s="239"/>
      <c r="AL58" s="239"/>
      <c r="AM58" s="239"/>
      <c r="AN58" s="239"/>
      <c r="AO58" s="239"/>
      <c r="AP58" s="239"/>
      <c r="AQ58" s="239"/>
      <c r="AR58" s="239"/>
      <c r="AS58" s="239"/>
      <c r="AT58" s="239"/>
      <c r="AU58" s="239"/>
    </row>
    <row r="59" spans="1:47" x14ac:dyDescent="0.25">
      <c r="A59" s="140"/>
      <c r="B59" s="239"/>
      <c r="C59" s="239"/>
      <c r="D59" s="239"/>
      <c r="E59" s="239"/>
      <c r="F59" s="239"/>
      <c r="G59" s="239"/>
      <c r="H59" s="239"/>
      <c r="I59" s="239"/>
      <c r="J59" s="239"/>
      <c r="K59" s="239"/>
      <c r="L59" s="239"/>
      <c r="M59" s="239"/>
      <c r="N59" s="239"/>
      <c r="O59" s="239"/>
      <c r="P59" s="239"/>
      <c r="Q59" s="239"/>
      <c r="R59" s="239"/>
      <c r="S59" s="239"/>
      <c r="T59" s="239"/>
      <c r="U59" s="239"/>
      <c r="V59" s="239"/>
      <c r="W59" s="239"/>
      <c r="X59" s="239"/>
      <c r="Y59" s="239"/>
      <c r="Z59" s="239"/>
      <c r="AA59" s="239"/>
      <c r="AB59" s="239"/>
      <c r="AC59" s="239"/>
      <c r="AD59" s="239"/>
      <c r="AE59" s="239"/>
      <c r="AF59" s="239"/>
      <c r="AG59" s="239"/>
      <c r="AH59" s="239"/>
      <c r="AI59" s="239"/>
      <c r="AJ59" s="239"/>
      <c r="AK59" s="239"/>
      <c r="AL59" s="239"/>
      <c r="AM59" s="239"/>
      <c r="AN59" s="239"/>
      <c r="AO59" s="239"/>
      <c r="AP59" s="239"/>
      <c r="AQ59" s="239"/>
      <c r="AR59" s="239"/>
      <c r="AS59" s="239"/>
      <c r="AT59" s="239"/>
      <c r="AU59" s="239"/>
    </row>
    <row r="60" spans="1:47" x14ac:dyDescent="0.25">
      <c r="A60" s="140"/>
      <c r="B60" s="239"/>
      <c r="C60" s="239"/>
      <c r="D60" s="239"/>
      <c r="E60" s="239"/>
      <c r="F60" s="239"/>
      <c r="G60" s="239"/>
      <c r="H60" s="239"/>
      <c r="I60" s="239"/>
      <c r="J60" s="239"/>
      <c r="K60" s="239"/>
      <c r="L60" s="239"/>
      <c r="M60" s="239"/>
      <c r="N60" s="239"/>
      <c r="O60" s="239"/>
      <c r="P60" s="239"/>
      <c r="Q60" s="239"/>
      <c r="R60" s="239"/>
      <c r="S60" s="239"/>
      <c r="T60" s="239"/>
      <c r="U60" s="239"/>
      <c r="V60" s="239"/>
      <c r="W60" s="239"/>
      <c r="X60" s="239"/>
      <c r="Y60" s="239"/>
      <c r="Z60" s="239"/>
      <c r="AA60" s="239"/>
      <c r="AB60" s="239"/>
      <c r="AC60" s="239"/>
      <c r="AD60" s="239"/>
      <c r="AE60" s="239"/>
      <c r="AF60" s="239"/>
      <c r="AG60" s="239"/>
      <c r="AH60" s="239"/>
      <c r="AI60" s="239"/>
      <c r="AJ60" s="239"/>
      <c r="AK60" s="239"/>
      <c r="AL60" s="239"/>
      <c r="AM60" s="239"/>
      <c r="AN60" s="239"/>
      <c r="AO60" s="239"/>
      <c r="AP60" s="239"/>
      <c r="AQ60" s="239"/>
      <c r="AR60" s="239"/>
      <c r="AS60" s="239"/>
      <c r="AT60" s="239"/>
      <c r="AU60" s="239"/>
    </row>
    <row r="61" spans="1:47" x14ac:dyDescent="0.25">
      <c r="A61" s="140"/>
      <c r="B61" s="239"/>
      <c r="C61" s="239"/>
      <c r="D61" s="239"/>
      <c r="E61" s="239"/>
      <c r="F61" s="239"/>
      <c r="G61" s="239"/>
      <c r="H61" s="239"/>
      <c r="I61" s="239"/>
      <c r="J61" s="239"/>
      <c r="K61" s="239"/>
      <c r="L61" s="239"/>
      <c r="M61" s="239"/>
      <c r="N61" s="239"/>
      <c r="O61" s="239"/>
      <c r="P61" s="239"/>
      <c r="Q61" s="239"/>
      <c r="R61" s="239"/>
      <c r="S61" s="239"/>
      <c r="T61" s="239"/>
      <c r="U61" s="239"/>
      <c r="V61" s="239"/>
      <c r="W61" s="239"/>
      <c r="X61" s="239"/>
      <c r="Y61" s="239"/>
      <c r="Z61" s="239"/>
      <c r="AA61" s="239"/>
      <c r="AB61" s="239"/>
      <c r="AC61" s="239"/>
      <c r="AD61" s="239"/>
      <c r="AE61" s="239"/>
      <c r="AF61" s="239"/>
      <c r="AG61" s="239"/>
      <c r="AH61" s="239"/>
      <c r="AI61" s="239"/>
      <c r="AJ61" s="239"/>
      <c r="AK61" s="239"/>
      <c r="AL61" s="239"/>
      <c r="AM61" s="239"/>
      <c r="AN61" s="239"/>
      <c r="AO61" s="239"/>
      <c r="AP61" s="239"/>
      <c r="AQ61" s="239"/>
      <c r="AR61" s="239"/>
      <c r="AS61" s="239"/>
      <c r="AT61" s="239"/>
      <c r="AU61" s="239"/>
    </row>
    <row r="62" spans="1:47" x14ac:dyDescent="0.25">
      <c r="A62" s="140"/>
      <c r="B62" s="239"/>
      <c r="C62" s="239"/>
      <c r="D62" s="239"/>
      <c r="E62" s="239"/>
      <c r="F62" s="239"/>
      <c r="G62" s="239"/>
      <c r="H62" s="239"/>
      <c r="I62" s="239"/>
      <c r="J62" s="239"/>
      <c r="K62" s="239"/>
      <c r="L62" s="239"/>
      <c r="M62" s="239"/>
      <c r="N62" s="239"/>
      <c r="O62" s="239"/>
      <c r="P62" s="239"/>
      <c r="Q62" s="239"/>
      <c r="R62" s="239"/>
      <c r="S62" s="239"/>
      <c r="T62" s="239"/>
      <c r="U62" s="239"/>
      <c r="V62" s="239"/>
      <c r="W62" s="239"/>
      <c r="X62" s="239"/>
      <c r="Y62" s="239"/>
      <c r="Z62" s="239"/>
      <c r="AA62" s="239"/>
      <c r="AB62" s="239"/>
      <c r="AC62" s="239"/>
      <c r="AD62" s="239"/>
      <c r="AE62" s="239"/>
      <c r="AF62" s="239"/>
      <c r="AG62" s="239"/>
      <c r="AH62" s="239"/>
      <c r="AI62" s="239"/>
      <c r="AJ62" s="239"/>
      <c r="AK62" s="239"/>
      <c r="AL62" s="239"/>
      <c r="AM62" s="239"/>
      <c r="AN62" s="239"/>
      <c r="AO62" s="239"/>
      <c r="AP62" s="239"/>
      <c r="AQ62" s="239"/>
      <c r="AR62" s="239"/>
      <c r="AS62" s="239"/>
      <c r="AT62" s="239"/>
      <c r="AU62" s="239"/>
    </row>
    <row r="63" spans="1:47" x14ac:dyDescent="0.25">
      <c r="A63" s="140"/>
      <c r="B63" s="239"/>
      <c r="C63" s="239"/>
      <c r="D63" s="239"/>
      <c r="E63" s="239"/>
      <c r="F63" s="239"/>
      <c r="G63" s="239"/>
      <c r="H63" s="239"/>
      <c r="I63" s="239"/>
      <c r="J63" s="239"/>
      <c r="K63" s="239"/>
      <c r="L63" s="239"/>
      <c r="M63" s="239"/>
      <c r="N63" s="239"/>
      <c r="O63" s="239"/>
      <c r="P63" s="239"/>
      <c r="Q63" s="239"/>
      <c r="R63" s="239"/>
      <c r="S63" s="239"/>
      <c r="T63" s="239"/>
      <c r="U63" s="239"/>
      <c r="V63" s="239"/>
      <c r="W63" s="239"/>
      <c r="X63" s="239"/>
      <c r="Y63" s="239"/>
      <c r="Z63" s="239"/>
      <c r="AA63" s="239"/>
      <c r="AB63" s="239"/>
      <c r="AC63" s="239"/>
      <c r="AD63" s="239"/>
      <c r="AE63" s="239"/>
      <c r="AF63" s="239"/>
      <c r="AG63" s="239"/>
      <c r="AH63" s="239"/>
      <c r="AI63" s="239"/>
      <c r="AJ63" s="239"/>
      <c r="AK63" s="239"/>
      <c r="AL63" s="239"/>
      <c r="AM63" s="239"/>
      <c r="AN63" s="239"/>
      <c r="AO63" s="239"/>
      <c r="AP63" s="239"/>
      <c r="AQ63" s="239"/>
      <c r="AR63" s="239"/>
      <c r="AS63" s="239"/>
      <c r="AT63" s="239"/>
      <c r="AU63" s="239"/>
    </row>
    <row r="64" spans="1:47" x14ac:dyDescent="0.25">
      <c r="A64" s="140"/>
      <c r="B64" s="239"/>
      <c r="C64" s="239"/>
      <c r="D64" s="239"/>
      <c r="E64" s="239"/>
      <c r="F64" s="239"/>
      <c r="G64" s="239"/>
      <c r="H64" s="239"/>
      <c r="I64" s="239"/>
      <c r="J64" s="239"/>
      <c r="K64" s="239"/>
      <c r="L64" s="239"/>
      <c r="M64" s="239"/>
      <c r="N64" s="239"/>
      <c r="O64" s="239"/>
      <c r="P64" s="239"/>
      <c r="Q64" s="239"/>
      <c r="R64" s="239"/>
      <c r="S64" s="239"/>
      <c r="T64" s="239"/>
      <c r="U64" s="239"/>
      <c r="V64" s="239"/>
      <c r="W64" s="239"/>
      <c r="X64" s="239"/>
      <c r="Y64" s="239"/>
      <c r="Z64" s="239"/>
      <c r="AA64" s="239"/>
      <c r="AB64" s="239"/>
      <c r="AC64" s="239"/>
      <c r="AD64" s="239"/>
      <c r="AE64" s="239"/>
      <c r="AF64" s="239"/>
      <c r="AG64" s="239"/>
      <c r="AH64" s="239"/>
      <c r="AI64" s="239"/>
      <c r="AJ64" s="239"/>
      <c r="AK64" s="239"/>
      <c r="AL64" s="239"/>
      <c r="AM64" s="239"/>
      <c r="AN64" s="239"/>
      <c r="AO64" s="239"/>
      <c r="AP64" s="239"/>
      <c r="AQ64" s="239"/>
      <c r="AR64" s="239"/>
      <c r="AS64" s="239"/>
      <c r="AT64" s="239"/>
      <c r="AU64" s="239"/>
    </row>
    <row r="65" spans="1:47" x14ac:dyDescent="0.25">
      <c r="A65" s="140"/>
      <c r="B65" s="239"/>
      <c r="C65" s="239"/>
      <c r="D65" s="239"/>
      <c r="E65" s="239"/>
      <c r="F65" s="239"/>
      <c r="G65" s="239"/>
      <c r="H65" s="239"/>
      <c r="I65" s="239"/>
      <c r="J65" s="239"/>
      <c r="K65" s="239"/>
      <c r="L65" s="239"/>
      <c r="M65" s="239"/>
      <c r="N65" s="239"/>
      <c r="O65" s="239"/>
      <c r="P65" s="239"/>
      <c r="Q65" s="239"/>
      <c r="R65" s="239"/>
      <c r="S65" s="239"/>
      <c r="T65" s="239"/>
      <c r="U65" s="239"/>
      <c r="V65" s="239"/>
      <c r="W65" s="239"/>
      <c r="X65" s="239"/>
      <c r="Y65" s="239"/>
      <c r="Z65" s="239"/>
      <c r="AA65" s="239"/>
      <c r="AB65" s="239"/>
      <c r="AC65" s="239"/>
      <c r="AD65" s="239"/>
      <c r="AE65" s="239"/>
      <c r="AF65" s="239"/>
      <c r="AG65" s="239"/>
      <c r="AH65" s="239"/>
      <c r="AI65" s="239"/>
      <c r="AJ65" s="239"/>
      <c r="AK65" s="239"/>
      <c r="AL65" s="239"/>
      <c r="AM65" s="239"/>
      <c r="AN65" s="239"/>
      <c r="AO65" s="239"/>
      <c r="AP65" s="239"/>
      <c r="AQ65" s="239"/>
      <c r="AR65" s="239"/>
      <c r="AS65" s="239"/>
      <c r="AT65" s="239"/>
      <c r="AU65" s="239"/>
    </row>
    <row r="66" spans="1:47" x14ac:dyDescent="0.25">
      <c r="A66" s="140"/>
      <c r="B66" s="239"/>
      <c r="C66" s="239"/>
      <c r="D66" s="239"/>
      <c r="E66" s="239"/>
      <c r="F66" s="239"/>
      <c r="G66" s="239"/>
      <c r="H66" s="239"/>
      <c r="I66" s="239"/>
      <c r="J66" s="239"/>
      <c r="K66" s="239"/>
      <c r="L66" s="239"/>
      <c r="M66" s="239"/>
      <c r="N66" s="239"/>
      <c r="O66" s="239"/>
      <c r="P66" s="239"/>
      <c r="Q66" s="239"/>
      <c r="R66" s="239"/>
      <c r="S66" s="239"/>
      <c r="T66" s="239"/>
      <c r="U66" s="239"/>
      <c r="V66" s="239"/>
      <c r="W66" s="239"/>
      <c r="X66" s="239"/>
      <c r="Y66" s="239"/>
      <c r="Z66" s="239"/>
      <c r="AA66" s="239"/>
      <c r="AB66" s="239"/>
      <c r="AC66" s="239"/>
      <c r="AD66" s="239"/>
      <c r="AE66" s="239"/>
      <c r="AF66" s="239"/>
      <c r="AG66" s="239"/>
      <c r="AH66" s="239"/>
      <c r="AI66" s="239"/>
      <c r="AJ66" s="239"/>
      <c r="AK66" s="239"/>
      <c r="AL66" s="239"/>
      <c r="AM66" s="239"/>
      <c r="AN66" s="239"/>
      <c r="AO66" s="239"/>
      <c r="AP66" s="239"/>
      <c r="AQ66" s="239"/>
      <c r="AR66" s="239"/>
      <c r="AS66" s="239"/>
      <c r="AT66" s="239"/>
      <c r="AU66" s="239"/>
    </row>
    <row r="67" spans="1:47" x14ac:dyDescent="0.25">
      <c r="A67" s="140"/>
      <c r="B67" s="239"/>
      <c r="C67" s="239"/>
      <c r="D67" s="239"/>
      <c r="E67" s="239"/>
      <c r="F67" s="239"/>
      <c r="G67" s="239"/>
      <c r="H67" s="239"/>
      <c r="I67" s="239"/>
      <c r="J67" s="239"/>
      <c r="K67" s="239"/>
      <c r="L67" s="239"/>
      <c r="M67" s="239"/>
      <c r="N67" s="239"/>
      <c r="O67" s="239"/>
      <c r="P67" s="239"/>
      <c r="Q67" s="239"/>
      <c r="R67" s="239"/>
      <c r="S67" s="239"/>
      <c r="T67" s="239"/>
      <c r="U67" s="239"/>
      <c r="V67" s="239"/>
      <c r="W67" s="239"/>
      <c r="X67" s="239"/>
      <c r="Y67" s="239"/>
      <c r="Z67" s="239"/>
      <c r="AA67" s="239"/>
      <c r="AB67" s="239"/>
      <c r="AC67" s="239"/>
      <c r="AD67" s="239"/>
      <c r="AE67" s="239"/>
      <c r="AF67" s="239"/>
      <c r="AG67" s="239"/>
      <c r="AH67" s="239"/>
      <c r="AI67" s="239"/>
      <c r="AJ67" s="239"/>
      <c r="AK67" s="239"/>
      <c r="AL67" s="239"/>
      <c r="AM67" s="239"/>
      <c r="AN67" s="239"/>
      <c r="AO67" s="239"/>
      <c r="AP67" s="239"/>
      <c r="AQ67" s="239"/>
      <c r="AR67" s="239"/>
      <c r="AS67" s="239"/>
      <c r="AT67" s="239"/>
      <c r="AU67" s="239"/>
    </row>
    <row r="68" spans="1:47" x14ac:dyDescent="0.25">
      <c r="A68" s="140"/>
      <c r="B68" s="239"/>
      <c r="C68" s="239"/>
      <c r="D68" s="239"/>
      <c r="E68" s="239"/>
      <c r="F68" s="239"/>
      <c r="G68" s="239"/>
      <c r="H68" s="239"/>
      <c r="I68" s="239"/>
      <c r="J68" s="239"/>
      <c r="K68" s="239"/>
      <c r="L68" s="239"/>
      <c r="M68" s="239"/>
      <c r="N68" s="239"/>
      <c r="O68" s="239"/>
      <c r="P68" s="239"/>
      <c r="Q68" s="239"/>
      <c r="R68" s="239"/>
      <c r="S68" s="239"/>
      <c r="T68" s="239"/>
      <c r="U68" s="239"/>
      <c r="V68" s="239"/>
      <c r="W68" s="239"/>
      <c r="X68" s="239"/>
      <c r="Y68" s="239"/>
      <c r="Z68" s="239"/>
      <c r="AA68" s="239"/>
      <c r="AB68" s="239"/>
      <c r="AC68" s="239"/>
      <c r="AD68" s="239"/>
      <c r="AE68" s="239"/>
      <c r="AF68" s="239"/>
      <c r="AG68" s="239"/>
      <c r="AH68" s="239"/>
      <c r="AI68" s="239"/>
      <c r="AJ68" s="239"/>
      <c r="AK68" s="239"/>
      <c r="AL68" s="239"/>
      <c r="AM68" s="239"/>
      <c r="AN68" s="239"/>
      <c r="AO68" s="239"/>
      <c r="AP68" s="239"/>
      <c r="AQ68" s="239"/>
      <c r="AR68" s="239"/>
      <c r="AS68" s="239"/>
      <c r="AT68" s="239"/>
      <c r="AU68" s="239"/>
    </row>
    <row r="69" spans="1:47" x14ac:dyDescent="0.25">
      <c r="A69" s="140"/>
      <c r="B69" s="239"/>
      <c r="C69" s="239"/>
      <c r="D69" s="239"/>
      <c r="E69" s="239"/>
      <c r="F69" s="239"/>
      <c r="G69" s="239"/>
      <c r="H69" s="239"/>
      <c r="I69" s="239"/>
      <c r="J69" s="239"/>
      <c r="K69" s="239"/>
      <c r="L69" s="239"/>
      <c r="M69" s="239"/>
      <c r="N69" s="239"/>
      <c r="O69" s="239"/>
      <c r="P69" s="239"/>
      <c r="Q69" s="239"/>
      <c r="R69" s="239"/>
      <c r="S69" s="239"/>
      <c r="T69" s="239"/>
      <c r="U69" s="239"/>
      <c r="V69" s="239"/>
      <c r="W69" s="239"/>
      <c r="X69" s="239"/>
      <c r="Y69" s="239"/>
      <c r="Z69" s="239"/>
      <c r="AA69" s="239"/>
      <c r="AB69" s="239"/>
      <c r="AC69" s="239"/>
      <c r="AD69" s="239"/>
      <c r="AE69" s="239"/>
      <c r="AF69" s="239"/>
      <c r="AG69" s="239"/>
      <c r="AH69" s="239"/>
      <c r="AI69" s="239"/>
      <c r="AJ69" s="239"/>
      <c r="AK69" s="239"/>
      <c r="AL69" s="239"/>
      <c r="AM69" s="239"/>
      <c r="AN69" s="239"/>
      <c r="AO69" s="239"/>
      <c r="AP69" s="239"/>
      <c r="AQ69" s="239"/>
      <c r="AR69" s="239"/>
      <c r="AS69" s="239"/>
      <c r="AT69" s="239"/>
      <c r="AU69" s="239"/>
    </row>
    <row r="70" spans="1:47" x14ac:dyDescent="0.25">
      <c r="A70" s="140"/>
      <c r="B70" s="239"/>
      <c r="C70" s="239"/>
      <c r="D70" s="239"/>
      <c r="E70" s="239"/>
      <c r="F70" s="239"/>
      <c r="G70" s="239"/>
      <c r="H70" s="239"/>
      <c r="I70" s="239"/>
      <c r="J70" s="239"/>
      <c r="K70" s="239"/>
      <c r="L70" s="239"/>
      <c r="M70" s="239"/>
      <c r="N70" s="239"/>
      <c r="O70" s="239"/>
      <c r="P70" s="239"/>
      <c r="Q70" s="239"/>
      <c r="R70" s="239"/>
      <c r="S70" s="239"/>
      <c r="T70" s="239"/>
      <c r="U70" s="239"/>
      <c r="V70" s="239"/>
      <c r="W70" s="239"/>
      <c r="X70" s="239"/>
      <c r="Y70" s="239"/>
      <c r="Z70" s="239"/>
      <c r="AA70" s="239"/>
      <c r="AB70" s="239"/>
      <c r="AC70" s="239"/>
      <c r="AD70" s="239"/>
      <c r="AE70" s="239"/>
      <c r="AF70" s="239"/>
      <c r="AG70" s="239"/>
      <c r="AH70" s="239"/>
      <c r="AI70" s="239"/>
      <c r="AJ70" s="239"/>
      <c r="AK70" s="239"/>
      <c r="AL70" s="239"/>
      <c r="AM70" s="239"/>
      <c r="AN70" s="239"/>
      <c r="AO70" s="239"/>
      <c r="AP70" s="239"/>
      <c r="AQ70" s="239"/>
      <c r="AR70" s="239"/>
      <c r="AS70" s="239"/>
      <c r="AT70" s="239"/>
      <c r="AU70" s="239"/>
    </row>
    <row r="71" spans="1:47" x14ac:dyDescent="0.25">
      <c r="A71" s="140"/>
      <c r="B71" s="239"/>
      <c r="C71" s="239"/>
      <c r="D71" s="239"/>
      <c r="E71" s="239"/>
      <c r="F71" s="239"/>
      <c r="G71" s="239"/>
      <c r="H71" s="239"/>
      <c r="I71" s="239"/>
      <c r="J71" s="239"/>
      <c r="K71" s="239"/>
      <c r="L71" s="239"/>
      <c r="M71" s="239"/>
      <c r="N71" s="239"/>
      <c r="O71" s="239"/>
      <c r="P71" s="239"/>
      <c r="Q71" s="239"/>
      <c r="R71" s="239"/>
      <c r="S71" s="239"/>
      <c r="T71" s="239"/>
      <c r="U71" s="239"/>
      <c r="V71" s="239"/>
      <c r="W71" s="239"/>
      <c r="X71" s="239"/>
      <c r="Y71" s="239"/>
      <c r="Z71" s="239"/>
      <c r="AA71" s="239"/>
      <c r="AB71" s="239"/>
      <c r="AC71" s="239"/>
      <c r="AD71" s="239"/>
      <c r="AE71" s="239"/>
      <c r="AF71" s="239"/>
      <c r="AG71" s="239"/>
      <c r="AH71" s="239"/>
      <c r="AI71" s="239"/>
      <c r="AJ71" s="239"/>
      <c r="AK71" s="239"/>
      <c r="AL71" s="239"/>
      <c r="AM71" s="239"/>
      <c r="AN71" s="239"/>
      <c r="AO71" s="239"/>
      <c r="AP71" s="239"/>
      <c r="AQ71" s="239"/>
      <c r="AR71" s="239"/>
      <c r="AS71" s="239"/>
      <c r="AT71" s="239"/>
      <c r="AU71" s="239"/>
    </row>
    <row r="72" spans="1:47" x14ac:dyDescent="0.25">
      <c r="A72" s="140"/>
      <c r="B72" s="239"/>
      <c r="C72" s="239"/>
      <c r="D72" s="239"/>
      <c r="E72" s="239"/>
      <c r="F72" s="239"/>
      <c r="G72" s="239"/>
      <c r="H72" s="239"/>
      <c r="I72" s="239"/>
      <c r="J72" s="239"/>
      <c r="K72" s="239"/>
      <c r="L72" s="239"/>
      <c r="M72" s="239"/>
      <c r="N72" s="239"/>
      <c r="O72" s="239"/>
      <c r="P72" s="239"/>
      <c r="Q72" s="239"/>
      <c r="R72" s="239"/>
      <c r="S72" s="239"/>
      <c r="T72" s="239"/>
      <c r="U72" s="239"/>
      <c r="V72" s="239"/>
      <c r="W72" s="239"/>
      <c r="X72" s="239"/>
      <c r="Y72" s="239"/>
      <c r="Z72" s="239"/>
      <c r="AA72" s="239"/>
      <c r="AB72" s="239"/>
      <c r="AC72" s="239"/>
      <c r="AD72" s="239"/>
      <c r="AE72" s="239"/>
      <c r="AF72" s="239"/>
      <c r="AG72" s="239"/>
      <c r="AH72" s="239"/>
      <c r="AI72" s="239"/>
      <c r="AJ72" s="239"/>
      <c r="AK72" s="239"/>
      <c r="AL72" s="239"/>
      <c r="AM72" s="239"/>
      <c r="AN72" s="239"/>
      <c r="AO72" s="239"/>
      <c r="AP72" s="239"/>
      <c r="AQ72" s="239"/>
      <c r="AR72" s="239"/>
      <c r="AS72" s="239"/>
      <c r="AT72" s="239"/>
      <c r="AU72" s="239"/>
    </row>
    <row r="73" spans="1:47" x14ac:dyDescent="0.25">
      <c r="A73" s="140"/>
      <c r="B73" s="239"/>
      <c r="C73" s="239"/>
      <c r="D73" s="239"/>
      <c r="E73" s="239"/>
      <c r="F73" s="239"/>
      <c r="G73" s="239"/>
      <c r="H73" s="239"/>
      <c r="I73" s="239"/>
      <c r="J73" s="239"/>
      <c r="K73" s="239"/>
      <c r="L73" s="239"/>
      <c r="M73" s="239"/>
      <c r="N73" s="239"/>
      <c r="O73" s="239"/>
      <c r="P73" s="239"/>
      <c r="Q73" s="239"/>
      <c r="R73" s="239"/>
      <c r="S73" s="239"/>
      <c r="T73" s="239"/>
      <c r="U73" s="239"/>
      <c r="V73" s="239"/>
      <c r="W73" s="239"/>
      <c r="X73" s="239"/>
      <c r="Y73" s="239"/>
      <c r="Z73" s="239"/>
      <c r="AA73" s="239"/>
      <c r="AB73" s="239"/>
      <c r="AC73" s="239"/>
      <c r="AD73" s="239"/>
      <c r="AE73" s="239"/>
      <c r="AF73" s="239"/>
      <c r="AG73" s="239"/>
      <c r="AH73" s="239"/>
      <c r="AI73" s="239"/>
      <c r="AJ73" s="239"/>
      <c r="AK73" s="239"/>
      <c r="AL73" s="239"/>
      <c r="AM73" s="239"/>
      <c r="AN73" s="239"/>
      <c r="AO73" s="239"/>
      <c r="AP73" s="239"/>
      <c r="AQ73" s="239"/>
      <c r="AR73" s="239"/>
      <c r="AS73" s="239"/>
      <c r="AT73" s="239"/>
      <c r="AU73" s="239"/>
    </row>
    <row r="74" spans="1:47" x14ac:dyDescent="0.25">
      <c r="A74" s="140"/>
      <c r="B74" s="239"/>
      <c r="C74" s="239"/>
      <c r="D74" s="239"/>
      <c r="E74" s="239"/>
      <c r="F74" s="239"/>
      <c r="G74" s="239"/>
      <c r="H74" s="239"/>
      <c r="I74" s="239"/>
      <c r="J74" s="239"/>
      <c r="K74" s="239"/>
      <c r="L74" s="239"/>
      <c r="M74" s="239"/>
      <c r="N74" s="239"/>
      <c r="O74" s="239"/>
      <c r="P74" s="239"/>
      <c r="Q74" s="239"/>
      <c r="R74" s="239"/>
      <c r="S74" s="239"/>
      <c r="T74" s="239"/>
      <c r="U74" s="239"/>
      <c r="V74" s="239"/>
      <c r="W74" s="239"/>
      <c r="X74" s="239"/>
      <c r="Y74" s="239"/>
      <c r="Z74" s="239"/>
      <c r="AA74" s="239"/>
      <c r="AB74" s="239"/>
      <c r="AC74" s="239"/>
      <c r="AD74" s="239"/>
      <c r="AE74" s="239"/>
      <c r="AF74" s="239"/>
      <c r="AG74" s="239"/>
      <c r="AH74" s="239"/>
      <c r="AI74" s="239"/>
      <c r="AJ74" s="239"/>
      <c r="AK74" s="239"/>
      <c r="AL74" s="239"/>
      <c r="AM74" s="239"/>
      <c r="AN74" s="239"/>
      <c r="AO74" s="239"/>
      <c r="AP74" s="239"/>
      <c r="AQ74" s="239"/>
      <c r="AR74" s="239"/>
      <c r="AS74" s="239"/>
      <c r="AT74" s="239"/>
      <c r="AU74" s="239"/>
    </row>
    <row r="75" spans="1:47" x14ac:dyDescent="0.25">
      <c r="A75" s="140"/>
      <c r="B75" s="239"/>
      <c r="C75" s="239"/>
      <c r="D75" s="239"/>
      <c r="E75" s="239"/>
      <c r="F75" s="239"/>
      <c r="G75" s="239"/>
      <c r="H75" s="239"/>
      <c r="I75" s="239"/>
      <c r="J75" s="239"/>
      <c r="K75" s="239"/>
      <c r="L75" s="239"/>
      <c r="M75" s="239"/>
      <c r="N75" s="239"/>
      <c r="O75" s="239"/>
      <c r="P75" s="239"/>
      <c r="Q75" s="239"/>
      <c r="R75" s="239"/>
      <c r="S75" s="239"/>
      <c r="T75" s="239"/>
      <c r="U75" s="239"/>
      <c r="V75" s="239"/>
      <c r="W75" s="239"/>
      <c r="X75" s="239"/>
      <c r="Y75" s="239"/>
      <c r="Z75" s="239"/>
      <c r="AA75" s="239"/>
      <c r="AB75" s="239"/>
      <c r="AC75" s="239"/>
      <c r="AD75" s="239"/>
      <c r="AE75" s="239"/>
      <c r="AF75" s="239"/>
      <c r="AG75" s="239"/>
      <c r="AH75" s="239"/>
      <c r="AI75" s="239"/>
      <c r="AJ75" s="239"/>
      <c r="AK75" s="239"/>
      <c r="AL75" s="239"/>
      <c r="AM75" s="239"/>
      <c r="AN75" s="239"/>
      <c r="AO75" s="239"/>
      <c r="AP75" s="239"/>
      <c r="AQ75" s="239"/>
      <c r="AR75" s="239"/>
      <c r="AS75" s="239"/>
      <c r="AT75" s="239"/>
      <c r="AU75" s="239"/>
    </row>
    <row r="76" spans="1:47" x14ac:dyDescent="0.25">
      <c r="A76" s="140"/>
      <c r="B76" s="239"/>
      <c r="C76" s="239"/>
      <c r="D76" s="239"/>
      <c r="E76" s="239"/>
      <c r="F76" s="239"/>
      <c r="G76" s="239"/>
      <c r="H76" s="239"/>
      <c r="I76" s="239"/>
      <c r="J76" s="239"/>
      <c r="K76" s="239"/>
      <c r="L76" s="239"/>
      <c r="M76" s="239"/>
      <c r="N76" s="239"/>
      <c r="O76" s="239"/>
      <c r="P76" s="239"/>
      <c r="Q76" s="239"/>
      <c r="R76" s="239"/>
      <c r="S76" s="239"/>
      <c r="T76" s="239"/>
      <c r="U76" s="239"/>
      <c r="V76" s="239"/>
      <c r="W76" s="239"/>
      <c r="X76" s="239"/>
      <c r="Y76" s="239"/>
      <c r="Z76" s="239"/>
      <c r="AA76" s="239"/>
      <c r="AB76" s="239"/>
      <c r="AC76" s="239"/>
      <c r="AD76" s="239"/>
      <c r="AE76" s="239"/>
      <c r="AF76" s="239"/>
      <c r="AG76" s="239"/>
      <c r="AH76" s="239"/>
      <c r="AI76" s="239"/>
      <c r="AJ76" s="239"/>
      <c r="AK76" s="239"/>
      <c r="AL76" s="239"/>
      <c r="AM76" s="239"/>
      <c r="AN76" s="239"/>
      <c r="AO76" s="239"/>
      <c r="AP76" s="239"/>
      <c r="AQ76" s="239"/>
      <c r="AR76" s="239"/>
      <c r="AS76" s="239"/>
      <c r="AT76" s="239"/>
      <c r="AU76" s="239"/>
    </row>
    <row r="77" spans="1:47" x14ac:dyDescent="0.25">
      <c r="A77" s="140"/>
      <c r="B77" s="239"/>
      <c r="C77" s="239"/>
      <c r="D77" s="239"/>
      <c r="E77" s="239"/>
      <c r="F77" s="239"/>
      <c r="G77" s="239"/>
      <c r="H77" s="239"/>
      <c r="I77" s="239"/>
      <c r="J77" s="239"/>
      <c r="K77" s="239"/>
      <c r="L77" s="239"/>
      <c r="M77" s="239"/>
      <c r="N77" s="239"/>
      <c r="O77" s="239"/>
      <c r="P77" s="239"/>
      <c r="Q77" s="239"/>
      <c r="R77" s="239"/>
      <c r="S77" s="239"/>
      <c r="T77" s="239"/>
      <c r="U77" s="239"/>
      <c r="V77" s="239"/>
      <c r="W77" s="239"/>
      <c r="X77" s="239"/>
      <c r="Y77" s="239"/>
      <c r="Z77" s="239"/>
      <c r="AA77" s="239"/>
      <c r="AB77" s="239"/>
      <c r="AC77" s="239"/>
      <c r="AD77" s="239"/>
      <c r="AE77" s="239"/>
      <c r="AF77" s="239"/>
      <c r="AG77" s="239"/>
      <c r="AH77" s="239"/>
      <c r="AI77" s="239"/>
      <c r="AJ77" s="239"/>
      <c r="AK77" s="239"/>
      <c r="AL77" s="239"/>
      <c r="AM77" s="239"/>
      <c r="AN77" s="239"/>
      <c r="AO77" s="239"/>
      <c r="AP77" s="239"/>
      <c r="AQ77" s="239"/>
      <c r="AR77" s="239"/>
      <c r="AS77" s="239"/>
      <c r="AT77" s="239"/>
      <c r="AU77" s="239"/>
    </row>
    <row r="78" spans="1:47" x14ac:dyDescent="0.25">
      <c r="A78" s="140"/>
      <c r="B78" s="239"/>
      <c r="C78" s="239"/>
      <c r="D78" s="239"/>
      <c r="E78" s="239"/>
      <c r="F78" s="239"/>
      <c r="G78" s="239"/>
      <c r="H78" s="239"/>
      <c r="I78" s="239"/>
      <c r="J78" s="239"/>
      <c r="K78" s="239"/>
      <c r="L78" s="239"/>
      <c r="M78" s="239"/>
      <c r="N78" s="239"/>
      <c r="O78" s="239"/>
      <c r="P78" s="239"/>
      <c r="Q78" s="239"/>
      <c r="R78" s="239"/>
      <c r="S78" s="239"/>
      <c r="T78" s="239"/>
      <c r="U78" s="239"/>
      <c r="V78" s="239"/>
      <c r="W78" s="239"/>
      <c r="X78" s="239"/>
      <c r="Y78" s="239"/>
      <c r="Z78" s="239"/>
      <c r="AA78" s="239"/>
      <c r="AB78" s="239"/>
      <c r="AC78" s="239"/>
      <c r="AD78" s="239"/>
      <c r="AE78" s="239"/>
      <c r="AF78" s="239"/>
      <c r="AG78" s="239"/>
      <c r="AH78" s="239"/>
      <c r="AI78" s="239"/>
      <c r="AJ78" s="239"/>
      <c r="AK78" s="239"/>
      <c r="AL78" s="239"/>
      <c r="AM78" s="239"/>
      <c r="AN78" s="239"/>
      <c r="AO78" s="239"/>
      <c r="AP78" s="239"/>
      <c r="AQ78" s="239"/>
      <c r="AR78" s="239"/>
      <c r="AS78" s="239"/>
      <c r="AT78" s="239"/>
      <c r="AU78" s="239"/>
    </row>
    <row r="79" spans="1:47" x14ac:dyDescent="0.25">
      <c r="A79" s="140"/>
      <c r="B79" s="239"/>
      <c r="C79" s="239"/>
      <c r="D79" s="239"/>
      <c r="E79" s="239"/>
      <c r="F79" s="239"/>
      <c r="G79" s="239"/>
      <c r="H79" s="239"/>
      <c r="I79" s="239"/>
      <c r="J79" s="239"/>
      <c r="K79" s="239"/>
      <c r="L79" s="239"/>
      <c r="M79" s="239"/>
      <c r="N79" s="239"/>
      <c r="O79" s="239"/>
      <c r="P79" s="239"/>
      <c r="Q79" s="239"/>
      <c r="R79" s="239"/>
      <c r="S79" s="239"/>
      <c r="T79" s="239"/>
      <c r="U79" s="239"/>
      <c r="V79" s="239"/>
      <c r="W79" s="239"/>
      <c r="X79" s="239"/>
      <c r="Y79" s="239"/>
      <c r="Z79" s="239"/>
      <c r="AA79" s="239"/>
      <c r="AB79" s="239"/>
      <c r="AC79" s="239"/>
      <c r="AD79" s="239"/>
      <c r="AE79" s="239"/>
      <c r="AF79" s="239"/>
      <c r="AG79" s="239"/>
      <c r="AH79" s="239"/>
      <c r="AI79" s="239"/>
      <c r="AJ79" s="239"/>
      <c r="AK79" s="239"/>
      <c r="AL79" s="239"/>
      <c r="AM79" s="239"/>
      <c r="AN79" s="239"/>
      <c r="AO79" s="239"/>
      <c r="AP79" s="239"/>
      <c r="AQ79" s="239"/>
      <c r="AR79" s="239"/>
      <c r="AS79" s="239"/>
      <c r="AT79" s="239"/>
      <c r="AU79" s="239"/>
    </row>
    <row r="80" spans="1:47" x14ac:dyDescent="0.25">
      <c r="A80" s="140"/>
      <c r="B80" s="239"/>
      <c r="C80" s="239"/>
      <c r="D80" s="239"/>
      <c r="E80" s="239"/>
      <c r="F80" s="239"/>
      <c r="G80" s="239"/>
      <c r="H80" s="239"/>
      <c r="I80" s="239"/>
      <c r="J80" s="239"/>
      <c r="K80" s="239"/>
      <c r="L80" s="239"/>
      <c r="M80" s="239"/>
      <c r="N80" s="239"/>
      <c r="O80" s="239"/>
      <c r="P80" s="239"/>
      <c r="Q80" s="239"/>
      <c r="R80" s="239"/>
      <c r="S80" s="239"/>
      <c r="T80" s="239"/>
      <c r="U80" s="239"/>
      <c r="V80" s="239"/>
      <c r="W80" s="239"/>
      <c r="X80" s="239"/>
      <c r="Y80" s="239"/>
      <c r="Z80" s="239"/>
      <c r="AA80" s="239"/>
      <c r="AB80" s="239"/>
      <c r="AC80" s="239"/>
      <c r="AD80" s="239"/>
      <c r="AE80" s="239"/>
      <c r="AF80" s="239"/>
      <c r="AG80" s="239"/>
      <c r="AH80" s="239"/>
      <c r="AI80" s="239"/>
      <c r="AJ80" s="239"/>
      <c r="AK80" s="239"/>
      <c r="AL80" s="239"/>
      <c r="AM80" s="239"/>
      <c r="AN80" s="239"/>
      <c r="AO80" s="239"/>
      <c r="AP80" s="239"/>
      <c r="AQ80" s="239"/>
      <c r="AR80" s="239"/>
      <c r="AS80" s="239"/>
      <c r="AT80" s="239"/>
      <c r="AU80" s="239"/>
    </row>
    <row r="81" spans="1:47" x14ac:dyDescent="0.25">
      <c r="A81" s="140"/>
      <c r="B81" s="239"/>
      <c r="C81" s="239"/>
      <c r="D81" s="239"/>
      <c r="E81" s="239"/>
      <c r="F81" s="239"/>
      <c r="G81" s="239"/>
      <c r="H81" s="239"/>
      <c r="I81" s="239"/>
      <c r="J81" s="239"/>
      <c r="K81" s="239"/>
      <c r="L81" s="239"/>
      <c r="M81" s="239"/>
      <c r="N81" s="239"/>
      <c r="O81" s="239"/>
      <c r="P81" s="239"/>
      <c r="Q81" s="239"/>
      <c r="R81" s="239"/>
      <c r="S81" s="239"/>
      <c r="T81" s="239"/>
      <c r="U81" s="239"/>
      <c r="V81" s="239"/>
      <c r="W81" s="239"/>
      <c r="X81" s="239"/>
      <c r="Y81" s="239"/>
      <c r="Z81" s="239"/>
      <c r="AA81" s="239"/>
      <c r="AB81" s="239"/>
      <c r="AC81" s="239"/>
      <c r="AD81" s="239"/>
      <c r="AE81" s="239"/>
      <c r="AF81" s="239"/>
      <c r="AG81" s="239"/>
      <c r="AH81" s="239"/>
      <c r="AI81" s="239"/>
      <c r="AJ81" s="239"/>
      <c r="AK81" s="239"/>
      <c r="AL81" s="239"/>
      <c r="AM81" s="239"/>
      <c r="AN81" s="239"/>
      <c r="AO81" s="239"/>
      <c r="AP81" s="239"/>
      <c r="AQ81" s="239"/>
      <c r="AR81" s="239"/>
      <c r="AS81" s="239"/>
      <c r="AT81" s="239"/>
      <c r="AU81" s="239"/>
    </row>
    <row r="82" spans="1:47" x14ac:dyDescent="0.25">
      <c r="A82" s="140"/>
      <c r="B82" s="239"/>
      <c r="C82" s="239"/>
      <c r="D82" s="239"/>
      <c r="E82" s="239"/>
      <c r="F82" s="239"/>
      <c r="G82" s="239"/>
      <c r="H82" s="239"/>
      <c r="I82" s="239"/>
      <c r="J82" s="239"/>
      <c r="K82" s="239"/>
      <c r="L82" s="239"/>
      <c r="M82" s="239"/>
      <c r="N82" s="239"/>
      <c r="O82" s="239"/>
      <c r="P82" s="239"/>
      <c r="Q82" s="239"/>
      <c r="R82" s="239"/>
      <c r="S82" s="239"/>
      <c r="T82" s="239"/>
      <c r="U82" s="239"/>
      <c r="V82" s="239"/>
      <c r="W82" s="239"/>
      <c r="X82" s="239"/>
      <c r="Y82" s="239"/>
      <c r="Z82" s="239"/>
      <c r="AA82" s="239"/>
      <c r="AB82" s="239"/>
      <c r="AC82" s="239"/>
      <c r="AD82" s="239"/>
      <c r="AE82" s="239"/>
      <c r="AF82" s="239"/>
      <c r="AG82" s="239"/>
      <c r="AH82" s="239"/>
      <c r="AI82" s="239"/>
      <c r="AJ82" s="239"/>
      <c r="AK82" s="239"/>
      <c r="AL82" s="239"/>
      <c r="AM82" s="239"/>
      <c r="AN82" s="239"/>
      <c r="AO82" s="239"/>
      <c r="AP82" s="239"/>
      <c r="AQ82" s="239"/>
      <c r="AR82" s="239"/>
      <c r="AS82" s="239"/>
      <c r="AT82" s="239"/>
      <c r="AU82" s="239"/>
    </row>
    <row r="83" spans="1:47" x14ac:dyDescent="0.25">
      <c r="A83" s="140"/>
      <c r="B83" s="239"/>
      <c r="C83" s="239"/>
      <c r="D83" s="239"/>
      <c r="E83" s="239"/>
      <c r="F83" s="239"/>
      <c r="G83" s="239"/>
      <c r="H83" s="239"/>
      <c r="I83" s="239"/>
      <c r="J83" s="239"/>
      <c r="K83" s="239"/>
      <c r="L83" s="239"/>
      <c r="M83" s="239"/>
      <c r="N83" s="239"/>
      <c r="O83" s="239"/>
      <c r="P83" s="239"/>
      <c r="Q83" s="239"/>
      <c r="R83" s="239"/>
      <c r="S83" s="239"/>
      <c r="T83" s="239"/>
      <c r="U83" s="239"/>
      <c r="V83" s="239"/>
      <c r="W83" s="239"/>
      <c r="X83" s="239"/>
      <c r="Y83" s="239"/>
      <c r="Z83" s="239"/>
      <c r="AA83" s="239"/>
      <c r="AB83" s="239"/>
      <c r="AC83" s="239"/>
      <c r="AD83" s="239"/>
      <c r="AE83" s="239"/>
      <c r="AF83" s="239"/>
      <c r="AG83" s="239"/>
      <c r="AH83" s="239"/>
      <c r="AI83" s="239"/>
      <c r="AJ83" s="239"/>
      <c r="AK83" s="239"/>
      <c r="AL83" s="239"/>
      <c r="AM83" s="239"/>
      <c r="AN83" s="239"/>
      <c r="AO83" s="239"/>
      <c r="AP83" s="239"/>
      <c r="AQ83" s="239"/>
      <c r="AR83" s="239"/>
      <c r="AS83" s="239"/>
      <c r="AT83" s="239"/>
      <c r="AU83" s="239"/>
    </row>
    <row r="84" spans="1:47" x14ac:dyDescent="0.25">
      <c r="A84" s="140"/>
      <c r="B84" s="239"/>
      <c r="C84" s="239"/>
      <c r="D84" s="239"/>
      <c r="E84" s="239"/>
      <c r="F84" s="239"/>
      <c r="G84" s="239"/>
      <c r="H84" s="239"/>
      <c r="I84" s="239"/>
      <c r="J84" s="239"/>
      <c r="K84" s="239"/>
      <c r="L84" s="239"/>
      <c r="M84" s="239"/>
      <c r="N84" s="239"/>
      <c r="O84" s="239"/>
      <c r="P84" s="239"/>
      <c r="Q84" s="239"/>
      <c r="R84" s="239"/>
      <c r="S84" s="239"/>
      <c r="T84" s="239"/>
      <c r="U84" s="239"/>
      <c r="V84" s="239"/>
      <c r="W84" s="239"/>
      <c r="X84" s="239"/>
      <c r="Y84" s="239"/>
      <c r="Z84" s="239"/>
      <c r="AA84" s="239"/>
      <c r="AB84" s="239"/>
      <c r="AC84" s="239"/>
      <c r="AD84" s="239"/>
      <c r="AE84" s="239"/>
      <c r="AF84" s="239"/>
      <c r="AG84" s="239"/>
      <c r="AH84" s="239"/>
      <c r="AI84" s="239"/>
      <c r="AJ84" s="239"/>
      <c r="AK84" s="239"/>
      <c r="AL84" s="239"/>
      <c r="AM84" s="239"/>
      <c r="AN84" s="239"/>
      <c r="AO84" s="239"/>
      <c r="AP84" s="239"/>
      <c r="AQ84" s="239"/>
      <c r="AR84" s="239"/>
      <c r="AS84" s="239"/>
      <c r="AT84" s="239"/>
      <c r="AU84" s="239"/>
    </row>
    <row r="85" spans="1:47" x14ac:dyDescent="0.25">
      <c r="A85" s="140"/>
      <c r="B85" s="239"/>
      <c r="C85" s="239"/>
      <c r="D85" s="239"/>
      <c r="E85" s="239"/>
      <c r="F85" s="239"/>
      <c r="G85" s="239"/>
      <c r="H85" s="239"/>
      <c r="I85" s="239"/>
      <c r="J85" s="239"/>
      <c r="K85" s="239"/>
      <c r="L85" s="239"/>
      <c r="M85" s="239"/>
      <c r="N85" s="239"/>
      <c r="O85" s="239"/>
      <c r="P85" s="239"/>
      <c r="Q85" s="239"/>
      <c r="R85" s="239"/>
      <c r="S85" s="239"/>
      <c r="T85" s="239"/>
      <c r="U85" s="239"/>
      <c r="V85" s="239"/>
      <c r="W85" s="239"/>
      <c r="X85" s="239"/>
      <c r="Y85" s="239"/>
      <c r="Z85" s="239"/>
      <c r="AA85" s="239"/>
      <c r="AB85" s="239"/>
      <c r="AC85" s="239"/>
      <c r="AD85" s="239"/>
      <c r="AE85" s="239"/>
      <c r="AF85" s="239"/>
      <c r="AG85" s="239"/>
      <c r="AH85" s="239"/>
      <c r="AI85" s="239"/>
      <c r="AJ85" s="239"/>
      <c r="AK85" s="239"/>
      <c r="AL85" s="239"/>
      <c r="AM85" s="239"/>
      <c r="AN85" s="239"/>
      <c r="AO85" s="239"/>
      <c r="AP85" s="239"/>
      <c r="AQ85" s="239"/>
      <c r="AR85" s="239"/>
      <c r="AS85" s="239"/>
      <c r="AT85" s="239"/>
      <c r="AU85" s="239"/>
    </row>
    <row r="86" spans="1:47" x14ac:dyDescent="0.25">
      <c r="A86" s="140"/>
      <c r="B86" s="239"/>
      <c r="C86" s="239"/>
      <c r="D86" s="239"/>
      <c r="E86" s="239"/>
      <c r="F86" s="239"/>
      <c r="G86" s="239"/>
      <c r="H86" s="239"/>
      <c r="I86" s="239"/>
      <c r="J86" s="239"/>
      <c r="K86" s="239"/>
      <c r="L86" s="239"/>
      <c r="M86" s="239"/>
      <c r="N86" s="239"/>
      <c r="O86" s="239"/>
      <c r="P86" s="239"/>
      <c r="Q86" s="239"/>
      <c r="R86" s="239"/>
      <c r="S86" s="239"/>
      <c r="T86" s="239"/>
      <c r="U86" s="239"/>
      <c r="V86" s="239"/>
      <c r="W86" s="239"/>
      <c r="X86" s="239"/>
      <c r="Y86" s="239"/>
      <c r="Z86" s="239"/>
      <c r="AA86" s="239"/>
      <c r="AB86" s="239"/>
      <c r="AC86" s="239"/>
      <c r="AD86" s="239"/>
      <c r="AE86" s="239"/>
      <c r="AF86" s="239"/>
      <c r="AG86" s="239"/>
      <c r="AH86" s="239"/>
      <c r="AI86" s="239"/>
      <c r="AJ86" s="239"/>
      <c r="AK86" s="239"/>
      <c r="AL86" s="239"/>
      <c r="AM86" s="239"/>
      <c r="AN86" s="239"/>
      <c r="AO86" s="239"/>
      <c r="AP86" s="239"/>
      <c r="AQ86" s="239"/>
      <c r="AR86" s="239"/>
      <c r="AS86" s="239"/>
      <c r="AT86" s="239"/>
      <c r="AU86" s="239"/>
    </row>
    <row r="87" spans="1:47" x14ac:dyDescent="0.25">
      <c r="A87" s="140"/>
      <c r="B87" s="239"/>
      <c r="C87" s="239"/>
      <c r="D87" s="239"/>
      <c r="E87" s="239"/>
      <c r="F87" s="239"/>
      <c r="G87" s="239"/>
      <c r="H87" s="239"/>
      <c r="I87" s="239"/>
      <c r="J87" s="239"/>
      <c r="K87" s="239"/>
      <c r="L87" s="239"/>
      <c r="M87" s="239"/>
      <c r="N87" s="239"/>
      <c r="O87" s="239"/>
      <c r="P87" s="239"/>
      <c r="Q87" s="239"/>
      <c r="R87" s="239"/>
      <c r="S87" s="239"/>
      <c r="T87" s="239"/>
      <c r="U87" s="239"/>
      <c r="V87" s="239"/>
      <c r="W87" s="239"/>
      <c r="X87" s="239"/>
      <c r="Y87" s="239"/>
      <c r="Z87" s="239"/>
      <c r="AA87" s="239"/>
      <c r="AB87" s="239"/>
      <c r="AC87" s="239"/>
      <c r="AD87" s="239"/>
      <c r="AE87" s="239"/>
      <c r="AF87" s="239"/>
      <c r="AG87" s="239"/>
      <c r="AH87" s="239"/>
      <c r="AI87" s="239"/>
      <c r="AJ87" s="239"/>
      <c r="AK87" s="239"/>
      <c r="AL87" s="239"/>
      <c r="AM87" s="239"/>
      <c r="AN87" s="239"/>
      <c r="AO87" s="239"/>
      <c r="AP87" s="239"/>
      <c r="AQ87" s="239"/>
      <c r="AR87" s="239"/>
      <c r="AS87" s="239"/>
      <c r="AT87" s="239"/>
      <c r="AU87" s="239"/>
    </row>
    <row r="88" spans="1:47" x14ac:dyDescent="0.25">
      <c r="A88" s="140"/>
      <c r="B88" s="239"/>
      <c r="C88" s="239"/>
      <c r="D88" s="239"/>
      <c r="E88" s="239"/>
      <c r="F88" s="239"/>
      <c r="G88" s="239"/>
      <c r="H88" s="239"/>
      <c r="I88" s="239"/>
      <c r="J88" s="239"/>
      <c r="K88" s="239"/>
      <c r="L88" s="239"/>
      <c r="M88" s="239"/>
      <c r="N88" s="239"/>
      <c r="O88" s="239"/>
      <c r="P88" s="239"/>
      <c r="Q88" s="239"/>
      <c r="R88" s="239"/>
      <c r="S88" s="239"/>
      <c r="T88" s="239"/>
      <c r="U88" s="239"/>
      <c r="V88" s="239"/>
      <c r="W88" s="239"/>
      <c r="X88" s="239"/>
      <c r="Y88" s="239"/>
      <c r="Z88" s="239"/>
      <c r="AA88" s="239"/>
      <c r="AB88" s="239"/>
      <c r="AC88" s="239"/>
      <c r="AD88" s="239"/>
      <c r="AE88" s="239"/>
      <c r="AF88" s="239"/>
      <c r="AG88" s="239"/>
      <c r="AH88" s="239"/>
      <c r="AI88" s="239"/>
      <c r="AJ88" s="239"/>
      <c r="AK88" s="239"/>
      <c r="AL88" s="239"/>
      <c r="AM88" s="239"/>
      <c r="AN88" s="239"/>
      <c r="AO88" s="239"/>
      <c r="AP88" s="239"/>
      <c r="AQ88" s="239"/>
      <c r="AR88" s="239"/>
      <c r="AS88" s="239"/>
      <c r="AT88" s="239"/>
      <c r="AU88" s="239"/>
    </row>
    <row r="89" spans="1:47" x14ac:dyDescent="0.25">
      <c r="A89" s="140"/>
      <c r="B89" s="239"/>
      <c r="C89" s="239"/>
      <c r="D89" s="239"/>
      <c r="E89" s="239"/>
      <c r="F89" s="239"/>
      <c r="G89" s="239"/>
      <c r="H89" s="239"/>
      <c r="I89" s="239"/>
      <c r="J89" s="239"/>
      <c r="K89" s="239"/>
      <c r="L89" s="239"/>
      <c r="M89" s="239"/>
      <c r="N89" s="239"/>
      <c r="O89" s="239"/>
      <c r="P89" s="239"/>
      <c r="Q89" s="239"/>
      <c r="R89" s="239"/>
      <c r="S89" s="239"/>
      <c r="T89" s="239"/>
      <c r="U89" s="239"/>
      <c r="V89" s="239"/>
      <c r="W89" s="239"/>
      <c r="X89" s="239"/>
      <c r="Y89" s="239"/>
      <c r="Z89" s="239"/>
      <c r="AA89" s="239"/>
      <c r="AB89" s="239"/>
      <c r="AC89" s="239"/>
      <c r="AD89" s="239"/>
      <c r="AE89" s="239"/>
      <c r="AF89" s="239"/>
      <c r="AG89" s="239"/>
      <c r="AH89" s="239"/>
      <c r="AI89" s="239"/>
      <c r="AJ89" s="239"/>
      <c r="AK89" s="239"/>
      <c r="AL89" s="239"/>
      <c r="AM89" s="239"/>
      <c r="AN89" s="239"/>
      <c r="AO89" s="239"/>
      <c r="AP89" s="239"/>
      <c r="AQ89" s="239"/>
      <c r="AR89" s="239"/>
      <c r="AS89" s="239"/>
      <c r="AT89" s="239"/>
      <c r="AU89" s="239"/>
    </row>
    <row r="90" spans="1:47" x14ac:dyDescent="0.25">
      <c r="A90" s="140"/>
      <c r="B90" s="239"/>
      <c r="C90" s="239"/>
      <c r="D90" s="239"/>
      <c r="E90" s="239"/>
      <c r="F90" s="239"/>
      <c r="G90" s="239"/>
      <c r="H90" s="239"/>
      <c r="I90" s="239"/>
      <c r="J90" s="239"/>
      <c r="K90" s="239"/>
      <c r="L90" s="239"/>
      <c r="M90" s="239"/>
      <c r="N90" s="239"/>
      <c r="O90" s="239"/>
      <c r="P90" s="239"/>
      <c r="Q90" s="239"/>
      <c r="R90" s="239"/>
      <c r="S90" s="239"/>
      <c r="T90" s="239"/>
      <c r="U90" s="239"/>
      <c r="V90" s="239"/>
      <c r="W90" s="239"/>
      <c r="X90" s="239"/>
      <c r="Y90" s="239"/>
      <c r="Z90" s="239"/>
      <c r="AA90" s="239"/>
      <c r="AB90" s="239"/>
      <c r="AC90" s="239"/>
      <c r="AD90" s="239"/>
      <c r="AE90" s="239"/>
      <c r="AF90" s="239"/>
      <c r="AG90" s="239"/>
      <c r="AH90" s="239"/>
      <c r="AI90" s="239"/>
      <c r="AJ90" s="239"/>
      <c r="AK90" s="239"/>
      <c r="AL90" s="239"/>
      <c r="AM90" s="239"/>
      <c r="AN90" s="239"/>
      <c r="AO90" s="239"/>
      <c r="AP90" s="239"/>
      <c r="AQ90" s="239"/>
      <c r="AR90" s="239"/>
      <c r="AS90" s="239"/>
      <c r="AT90" s="239"/>
      <c r="AU90" s="239"/>
    </row>
    <row r="91" spans="1:47" x14ac:dyDescent="0.25">
      <c r="A91" s="140"/>
      <c r="B91" s="239"/>
      <c r="C91" s="239"/>
      <c r="D91" s="239"/>
      <c r="E91" s="239"/>
      <c r="F91" s="239"/>
      <c r="G91" s="239"/>
      <c r="H91" s="239"/>
      <c r="I91" s="239"/>
      <c r="J91" s="239"/>
      <c r="K91" s="239"/>
      <c r="L91" s="239"/>
      <c r="M91" s="239"/>
      <c r="N91" s="239"/>
      <c r="O91" s="239"/>
      <c r="P91" s="239"/>
      <c r="Q91" s="239"/>
      <c r="R91" s="239"/>
      <c r="S91" s="239"/>
      <c r="T91" s="239"/>
      <c r="U91" s="239"/>
      <c r="V91" s="239"/>
      <c r="W91" s="239"/>
      <c r="X91" s="239"/>
      <c r="Y91" s="239"/>
      <c r="Z91" s="239"/>
      <c r="AA91" s="239"/>
      <c r="AB91" s="239"/>
      <c r="AC91" s="239"/>
      <c r="AD91" s="239"/>
      <c r="AE91" s="239"/>
      <c r="AF91" s="239"/>
      <c r="AG91" s="239"/>
      <c r="AH91" s="239"/>
      <c r="AI91" s="239"/>
      <c r="AJ91" s="239"/>
      <c r="AK91" s="239"/>
      <c r="AL91" s="239"/>
      <c r="AM91" s="239"/>
      <c r="AN91" s="239"/>
      <c r="AO91" s="239"/>
      <c r="AP91" s="239"/>
      <c r="AQ91" s="239"/>
      <c r="AR91" s="239"/>
      <c r="AS91" s="239"/>
      <c r="AT91" s="239"/>
      <c r="AU91" s="239"/>
    </row>
    <row r="92" spans="1:47" x14ac:dyDescent="0.25">
      <c r="A92" s="140"/>
      <c r="B92" s="239"/>
      <c r="C92" s="239"/>
      <c r="D92" s="239"/>
      <c r="E92" s="239"/>
      <c r="F92" s="239"/>
      <c r="G92" s="239"/>
      <c r="H92" s="239"/>
      <c r="I92" s="239"/>
      <c r="J92" s="239"/>
      <c r="K92" s="239"/>
      <c r="L92" s="239"/>
      <c r="M92" s="239"/>
      <c r="N92" s="239"/>
      <c r="O92" s="239"/>
      <c r="P92" s="239"/>
      <c r="Q92" s="239"/>
      <c r="R92" s="239"/>
      <c r="S92" s="239"/>
      <c r="T92" s="239"/>
      <c r="U92" s="239"/>
      <c r="V92" s="239"/>
      <c r="W92" s="239"/>
      <c r="X92" s="239"/>
      <c r="Y92" s="239"/>
      <c r="Z92" s="239"/>
      <c r="AA92" s="239"/>
      <c r="AB92" s="239"/>
      <c r="AC92" s="239"/>
      <c r="AD92" s="239"/>
      <c r="AE92" s="239"/>
      <c r="AF92" s="239"/>
      <c r="AG92" s="239"/>
      <c r="AH92" s="239"/>
      <c r="AI92" s="239"/>
      <c r="AJ92" s="239"/>
      <c r="AK92" s="239"/>
      <c r="AL92" s="239"/>
      <c r="AM92" s="239"/>
      <c r="AN92" s="239"/>
      <c r="AO92" s="239"/>
      <c r="AP92" s="239"/>
      <c r="AQ92" s="239"/>
      <c r="AR92" s="239"/>
      <c r="AS92" s="239"/>
      <c r="AT92" s="239"/>
      <c r="AU92" s="239"/>
    </row>
    <row r="93" spans="1:47" x14ac:dyDescent="0.25">
      <c r="A93" s="140"/>
      <c r="B93" s="239"/>
      <c r="C93" s="239"/>
      <c r="D93" s="239"/>
      <c r="E93" s="239"/>
      <c r="F93" s="239"/>
      <c r="G93" s="239"/>
      <c r="H93" s="239"/>
      <c r="I93" s="239"/>
      <c r="J93" s="239"/>
      <c r="K93" s="239"/>
      <c r="L93" s="239"/>
      <c r="M93" s="239"/>
      <c r="N93" s="239"/>
      <c r="O93" s="239"/>
      <c r="P93" s="239"/>
      <c r="Q93" s="239"/>
      <c r="R93" s="239"/>
      <c r="S93" s="239"/>
      <c r="T93" s="239"/>
      <c r="U93" s="239"/>
      <c r="V93" s="239"/>
      <c r="W93" s="239"/>
      <c r="X93" s="239"/>
      <c r="Y93" s="239"/>
      <c r="Z93" s="239"/>
      <c r="AA93" s="239"/>
      <c r="AB93" s="239"/>
      <c r="AC93" s="239"/>
      <c r="AD93" s="239"/>
      <c r="AE93" s="239"/>
      <c r="AF93" s="239"/>
      <c r="AG93" s="239"/>
      <c r="AH93" s="239"/>
      <c r="AI93" s="239"/>
      <c r="AJ93" s="239"/>
      <c r="AK93" s="239"/>
      <c r="AL93" s="239"/>
      <c r="AM93" s="239"/>
      <c r="AN93" s="239"/>
      <c r="AO93" s="239"/>
      <c r="AP93" s="239"/>
      <c r="AQ93" s="239"/>
      <c r="AR93" s="239"/>
      <c r="AS93" s="239"/>
      <c r="AT93" s="239"/>
      <c r="AU93" s="239"/>
    </row>
    <row r="94" spans="1:47" x14ac:dyDescent="0.25">
      <c r="A94" s="140"/>
      <c r="B94" s="239"/>
      <c r="C94" s="239"/>
      <c r="D94" s="239"/>
      <c r="E94" s="239"/>
      <c r="F94" s="239"/>
      <c r="G94" s="239"/>
      <c r="H94" s="239"/>
      <c r="I94" s="239"/>
      <c r="J94" s="239"/>
      <c r="K94" s="239"/>
      <c r="L94" s="239"/>
      <c r="M94" s="239"/>
      <c r="N94" s="239"/>
      <c r="O94" s="239"/>
      <c r="P94" s="239"/>
      <c r="Q94" s="239"/>
      <c r="R94" s="239"/>
      <c r="S94" s="239"/>
      <c r="T94" s="239"/>
      <c r="U94" s="239"/>
      <c r="V94" s="239"/>
      <c r="W94" s="239"/>
      <c r="X94" s="239"/>
      <c r="Y94" s="239"/>
      <c r="Z94" s="239"/>
      <c r="AA94" s="239"/>
      <c r="AB94" s="239"/>
      <c r="AC94" s="239"/>
      <c r="AD94" s="239"/>
      <c r="AE94" s="239"/>
      <c r="AF94" s="239"/>
      <c r="AG94" s="239"/>
      <c r="AH94" s="239"/>
      <c r="AI94" s="239"/>
      <c r="AJ94" s="239"/>
      <c r="AK94" s="239"/>
      <c r="AL94" s="239"/>
      <c r="AM94" s="239"/>
      <c r="AN94" s="239"/>
      <c r="AO94" s="239"/>
      <c r="AP94" s="239"/>
      <c r="AQ94" s="239"/>
      <c r="AR94" s="239"/>
      <c r="AS94" s="239"/>
      <c r="AT94" s="239"/>
      <c r="AU94" s="239"/>
    </row>
    <row r="95" spans="1:47" x14ac:dyDescent="0.25">
      <c r="A95" s="140"/>
      <c r="B95" s="239"/>
      <c r="C95" s="239"/>
      <c r="D95" s="239"/>
      <c r="E95" s="239"/>
      <c r="F95" s="239"/>
      <c r="G95" s="239"/>
      <c r="H95" s="239"/>
      <c r="I95" s="239"/>
      <c r="J95" s="239"/>
      <c r="K95" s="239"/>
      <c r="L95" s="239"/>
      <c r="M95" s="239"/>
      <c r="N95" s="239"/>
      <c r="O95" s="239"/>
      <c r="P95" s="239"/>
      <c r="Q95" s="239"/>
      <c r="R95" s="239"/>
      <c r="S95" s="239"/>
      <c r="T95" s="239"/>
      <c r="U95" s="239"/>
      <c r="V95" s="239"/>
      <c r="W95" s="239"/>
      <c r="X95" s="239"/>
      <c r="Y95" s="239"/>
      <c r="Z95" s="239"/>
      <c r="AA95" s="239"/>
      <c r="AB95" s="239"/>
      <c r="AC95" s="239"/>
      <c r="AD95" s="239"/>
      <c r="AE95" s="239"/>
      <c r="AF95" s="239"/>
      <c r="AG95" s="239"/>
      <c r="AH95" s="239"/>
      <c r="AI95" s="239"/>
      <c r="AJ95" s="239"/>
      <c r="AK95" s="239"/>
      <c r="AL95" s="239"/>
      <c r="AM95" s="239"/>
      <c r="AN95" s="239"/>
      <c r="AO95" s="239"/>
      <c r="AP95" s="239"/>
      <c r="AQ95" s="239"/>
      <c r="AR95" s="239"/>
      <c r="AS95" s="239"/>
      <c r="AT95" s="239"/>
      <c r="AU95" s="239"/>
    </row>
    <row r="96" spans="1:47" x14ac:dyDescent="0.25">
      <c r="A96" s="140"/>
      <c r="B96" s="239"/>
      <c r="C96" s="239"/>
      <c r="D96" s="239"/>
      <c r="E96" s="239"/>
      <c r="F96" s="239"/>
      <c r="G96" s="239"/>
      <c r="H96" s="239"/>
      <c r="I96" s="239"/>
      <c r="J96" s="239"/>
      <c r="K96" s="239"/>
      <c r="L96" s="239"/>
      <c r="M96" s="239"/>
      <c r="N96" s="239"/>
      <c r="O96" s="239"/>
      <c r="P96" s="239"/>
      <c r="Q96" s="239"/>
      <c r="R96" s="239"/>
      <c r="S96" s="239"/>
      <c r="T96" s="239"/>
      <c r="U96" s="239"/>
      <c r="V96" s="239"/>
      <c r="W96" s="239"/>
      <c r="X96" s="239"/>
      <c r="Y96" s="239"/>
      <c r="Z96" s="239"/>
      <c r="AA96" s="239"/>
      <c r="AB96" s="239"/>
      <c r="AC96" s="239"/>
      <c r="AD96" s="239"/>
      <c r="AE96" s="239"/>
      <c r="AF96" s="239"/>
      <c r="AG96" s="239"/>
      <c r="AH96" s="239"/>
      <c r="AI96" s="239"/>
      <c r="AJ96" s="239"/>
      <c r="AK96" s="239"/>
      <c r="AL96" s="239"/>
      <c r="AM96" s="239"/>
      <c r="AN96" s="239"/>
      <c r="AO96" s="239"/>
      <c r="AP96" s="239"/>
      <c r="AQ96" s="239"/>
      <c r="AR96" s="239"/>
      <c r="AS96" s="239"/>
      <c r="AT96" s="239"/>
      <c r="AU96" s="239"/>
    </row>
    <row r="97" spans="1:47" x14ac:dyDescent="0.25">
      <c r="A97" s="140"/>
      <c r="B97" s="239"/>
      <c r="C97" s="239"/>
      <c r="D97" s="239"/>
      <c r="E97" s="239"/>
      <c r="F97" s="239"/>
      <c r="G97" s="239"/>
      <c r="H97" s="239"/>
      <c r="I97" s="239"/>
      <c r="J97" s="239"/>
      <c r="K97" s="239"/>
      <c r="L97" s="239"/>
      <c r="M97" s="239"/>
      <c r="N97" s="239"/>
      <c r="O97" s="239"/>
      <c r="P97" s="239"/>
      <c r="Q97" s="239"/>
      <c r="R97" s="239"/>
      <c r="S97" s="239"/>
      <c r="T97" s="239"/>
      <c r="U97" s="239"/>
      <c r="V97" s="239"/>
      <c r="W97" s="239"/>
      <c r="X97" s="239"/>
      <c r="Y97" s="239"/>
      <c r="Z97" s="239"/>
      <c r="AA97" s="239"/>
      <c r="AB97" s="239"/>
      <c r="AC97" s="239"/>
      <c r="AD97" s="239"/>
      <c r="AE97" s="239"/>
      <c r="AF97" s="239"/>
      <c r="AG97" s="239"/>
      <c r="AH97" s="239"/>
      <c r="AI97" s="239"/>
      <c r="AJ97" s="239"/>
      <c r="AK97" s="239"/>
      <c r="AL97" s="239"/>
      <c r="AM97" s="239"/>
      <c r="AN97" s="239"/>
      <c r="AO97" s="239"/>
      <c r="AP97" s="239"/>
      <c r="AQ97" s="239"/>
      <c r="AR97" s="239"/>
      <c r="AS97" s="239"/>
      <c r="AT97" s="239"/>
      <c r="AU97" s="239"/>
    </row>
    <row r="98" spans="1:47" x14ac:dyDescent="0.25">
      <c r="A98" s="140"/>
      <c r="B98" s="239"/>
      <c r="C98" s="239"/>
      <c r="D98" s="239"/>
      <c r="E98" s="239"/>
      <c r="F98" s="239"/>
      <c r="G98" s="239"/>
      <c r="H98" s="239"/>
      <c r="I98" s="239"/>
      <c r="J98" s="239"/>
      <c r="K98" s="239"/>
      <c r="L98" s="239"/>
      <c r="M98" s="239"/>
      <c r="N98" s="239"/>
      <c r="O98" s="239"/>
      <c r="P98" s="239"/>
      <c r="Q98" s="239"/>
      <c r="R98" s="239"/>
      <c r="S98" s="239"/>
      <c r="T98" s="239"/>
      <c r="U98" s="239"/>
      <c r="V98" s="239"/>
      <c r="W98" s="239"/>
      <c r="X98" s="239"/>
      <c r="Y98" s="239"/>
      <c r="Z98" s="239"/>
      <c r="AA98" s="239"/>
      <c r="AB98" s="239"/>
      <c r="AC98" s="239"/>
      <c r="AD98" s="239"/>
      <c r="AE98" s="239"/>
      <c r="AF98" s="239"/>
      <c r="AG98" s="239"/>
      <c r="AH98" s="239"/>
      <c r="AI98" s="239"/>
      <c r="AJ98" s="239"/>
      <c r="AK98" s="239"/>
      <c r="AL98" s="239"/>
      <c r="AM98" s="239"/>
      <c r="AN98" s="239"/>
      <c r="AO98" s="239"/>
      <c r="AP98" s="239"/>
      <c r="AQ98" s="239"/>
      <c r="AR98" s="239"/>
      <c r="AS98" s="239"/>
      <c r="AT98" s="239"/>
      <c r="AU98" s="239"/>
    </row>
    <row r="99" spans="1:47" x14ac:dyDescent="0.25">
      <c r="A99" s="140"/>
      <c r="B99" s="239"/>
      <c r="C99" s="239"/>
      <c r="D99" s="239"/>
      <c r="E99" s="239"/>
      <c r="F99" s="239"/>
      <c r="G99" s="239"/>
      <c r="H99" s="239"/>
      <c r="I99" s="239"/>
      <c r="J99" s="239"/>
      <c r="K99" s="239"/>
      <c r="L99" s="239"/>
      <c r="M99" s="239"/>
      <c r="N99" s="239"/>
      <c r="O99" s="239"/>
      <c r="P99" s="239"/>
      <c r="Q99" s="239"/>
      <c r="R99" s="239"/>
      <c r="S99" s="239"/>
      <c r="T99" s="239"/>
      <c r="U99" s="239"/>
      <c r="V99" s="239"/>
      <c r="W99" s="239"/>
      <c r="X99" s="239"/>
      <c r="Y99" s="239"/>
      <c r="Z99" s="239"/>
      <c r="AA99" s="239"/>
      <c r="AB99" s="239"/>
      <c r="AC99" s="239"/>
      <c r="AD99" s="239"/>
      <c r="AE99" s="239"/>
      <c r="AF99" s="239"/>
      <c r="AG99" s="239"/>
      <c r="AH99" s="239"/>
      <c r="AI99" s="239"/>
      <c r="AJ99" s="239"/>
      <c r="AK99" s="239"/>
      <c r="AL99" s="239"/>
      <c r="AM99" s="239"/>
      <c r="AN99" s="239"/>
      <c r="AO99" s="239"/>
      <c r="AP99" s="239"/>
      <c r="AQ99" s="239"/>
      <c r="AR99" s="239"/>
      <c r="AS99" s="239"/>
      <c r="AT99" s="239"/>
      <c r="AU99" s="239"/>
    </row>
    <row r="100" spans="1:47" x14ac:dyDescent="0.25">
      <c r="A100" s="140"/>
      <c r="B100" s="239"/>
      <c r="C100" s="239"/>
      <c r="D100" s="239"/>
      <c r="E100" s="239"/>
      <c r="F100" s="239"/>
      <c r="G100" s="239"/>
      <c r="H100" s="239"/>
      <c r="I100" s="239"/>
      <c r="J100" s="239"/>
      <c r="K100" s="239"/>
      <c r="L100" s="239"/>
      <c r="M100" s="239"/>
      <c r="N100" s="239"/>
      <c r="O100" s="239"/>
      <c r="P100" s="239"/>
      <c r="Q100" s="239"/>
      <c r="R100" s="239"/>
      <c r="S100" s="239"/>
      <c r="T100" s="239"/>
      <c r="U100" s="239"/>
      <c r="V100" s="239"/>
      <c r="W100" s="239"/>
      <c r="X100" s="239"/>
      <c r="Y100" s="239"/>
      <c r="Z100" s="239"/>
      <c r="AA100" s="239"/>
      <c r="AB100" s="239"/>
      <c r="AC100" s="239"/>
      <c r="AD100" s="239"/>
      <c r="AE100" s="239"/>
      <c r="AF100" s="239"/>
      <c r="AG100" s="239"/>
      <c r="AH100" s="239"/>
      <c r="AI100" s="239"/>
      <c r="AJ100" s="239"/>
      <c r="AK100" s="239"/>
      <c r="AL100" s="239"/>
      <c r="AM100" s="239"/>
      <c r="AN100" s="239"/>
      <c r="AO100" s="239"/>
      <c r="AP100" s="239"/>
      <c r="AQ100" s="239"/>
      <c r="AR100" s="239"/>
      <c r="AS100" s="239"/>
      <c r="AT100" s="239"/>
      <c r="AU100" s="239"/>
    </row>
    <row r="101" spans="1:47" x14ac:dyDescent="0.25">
      <c r="A101" s="140"/>
      <c r="B101" s="239"/>
      <c r="C101" s="239"/>
      <c r="D101" s="239"/>
      <c r="E101" s="239"/>
      <c r="F101" s="239"/>
      <c r="G101" s="239"/>
      <c r="H101" s="239"/>
      <c r="I101" s="239"/>
      <c r="J101" s="239"/>
      <c r="K101" s="239"/>
      <c r="L101" s="239"/>
      <c r="M101" s="239"/>
      <c r="N101" s="239"/>
      <c r="O101" s="239"/>
      <c r="P101" s="239"/>
      <c r="Q101" s="239"/>
      <c r="R101" s="239"/>
      <c r="S101" s="239"/>
      <c r="T101" s="239"/>
      <c r="U101" s="239"/>
      <c r="V101" s="239"/>
      <c r="W101" s="239"/>
      <c r="X101" s="239"/>
      <c r="Y101" s="239"/>
      <c r="Z101" s="239"/>
      <c r="AA101" s="239"/>
      <c r="AB101" s="239"/>
      <c r="AC101" s="239"/>
      <c r="AD101" s="239"/>
      <c r="AE101" s="239"/>
      <c r="AF101" s="239"/>
      <c r="AG101" s="239"/>
      <c r="AH101" s="239"/>
      <c r="AI101" s="239"/>
      <c r="AJ101" s="239"/>
      <c r="AK101" s="239"/>
      <c r="AL101" s="239"/>
      <c r="AM101" s="239"/>
      <c r="AN101" s="239"/>
      <c r="AO101" s="239"/>
      <c r="AP101" s="239"/>
      <c r="AQ101" s="239"/>
      <c r="AR101" s="239"/>
      <c r="AS101" s="239"/>
      <c r="AT101" s="239"/>
      <c r="AU101" s="239"/>
    </row>
    <row r="102" spans="1:47" x14ac:dyDescent="0.25">
      <c r="A102" s="140"/>
      <c r="B102" s="239"/>
      <c r="C102" s="239"/>
      <c r="D102" s="239"/>
      <c r="E102" s="239"/>
      <c r="F102" s="239"/>
      <c r="G102" s="239"/>
      <c r="H102" s="239"/>
      <c r="I102" s="239"/>
      <c r="J102" s="239"/>
      <c r="K102" s="239"/>
      <c r="L102" s="239"/>
      <c r="M102" s="239"/>
      <c r="N102" s="239"/>
      <c r="O102" s="239"/>
      <c r="P102" s="239"/>
      <c r="Q102" s="239"/>
      <c r="R102" s="239"/>
      <c r="S102" s="239"/>
      <c r="T102" s="239"/>
      <c r="U102" s="239"/>
      <c r="V102" s="239"/>
      <c r="W102" s="239"/>
      <c r="X102" s="239"/>
      <c r="Y102" s="239"/>
      <c r="Z102" s="239"/>
      <c r="AA102" s="239"/>
      <c r="AB102" s="239"/>
      <c r="AC102" s="239"/>
      <c r="AD102" s="239"/>
      <c r="AE102" s="239"/>
      <c r="AF102" s="239"/>
      <c r="AG102" s="239"/>
      <c r="AH102" s="239"/>
      <c r="AI102" s="239"/>
      <c r="AJ102" s="239"/>
      <c r="AK102" s="239"/>
      <c r="AL102" s="239"/>
      <c r="AM102" s="239"/>
      <c r="AN102" s="239"/>
      <c r="AO102" s="239"/>
      <c r="AP102" s="239"/>
      <c r="AQ102" s="239"/>
      <c r="AR102" s="239"/>
      <c r="AS102" s="239"/>
      <c r="AT102" s="239"/>
      <c r="AU102" s="239"/>
    </row>
    <row r="103" spans="1:47" x14ac:dyDescent="0.25">
      <c r="A103" s="140"/>
      <c r="B103" s="239"/>
      <c r="C103" s="239"/>
      <c r="D103" s="239"/>
      <c r="E103" s="239"/>
      <c r="F103" s="239"/>
      <c r="G103" s="239"/>
      <c r="H103" s="239"/>
      <c r="I103" s="239"/>
      <c r="J103" s="239"/>
      <c r="K103" s="239"/>
      <c r="L103" s="239"/>
      <c r="M103" s="239"/>
      <c r="N103" s="239"/>
      <c r="O103" s="239"/>
      <c r="P103" s="239"/>
      <c r="Q103" s="239"/>
      <c r="R103" s="239"/>
      <c r="S103" s="239"/>
      <c r="T103" s="239"/>
      <c r="U103" s="239"/>
      <c r="V103" s="239"/>
      <c r="W103" s="239"/>
      <c r="X103" s="239"/>
      <c r="Y103" s="239"/>
      <c r="Z103" s="239"/>
      <c r="AA103" s="239"/>
      <c r="AB103" s="239"/>
      <c r="AC103" s="239"/>
      <c r="AD103" s="239"/>
      <c r="AE103" s="239"/>
      <c r="AF103" s="239"/>
      <c r="AG103" s="239"/>
      <c r="AH103" s="239"/>
      <c r="AI103" s="239"/>
      <c r="AJ103" s="239"/>
      <c r="AK103" s="239"/>
      <c r="AL103" s="239"/>
      <c r="AM103" s="239"/>
      <c r="AN103" s="239"/>
      <c r="AO103" s="239"/>
      <c r="AP103" s="239"/>
      <c r="AQ103" s="239"/>
      <c r="AR103" s="239"/>
      <c r="AS103" s="239"/>
      <c r="AT103" s="239"/>
      <c r="AU103" s="239"/>
    </row>
    <row r="104" spans="1:47" x14ac:dyDescent="0.25">
      <c r="A104" s="140"/>
      <c r="B104" s="239"/>
      <c r="C104" s="239"/>
      <c r="D104" s="239"/>
      <c r="E104" s="239"/>
      <c r="F104" s="239"/>
      <c r="G104" s="239"/>
      <c r="H104" s="239"/>
      <c r="I104" s="239"/>
      <c r="J104" s="239"/>
      <c r="K104" s="239"/>
      <c r="L104" s="239"/>
      <c r="M104" s="239"/>
      <c r="N104" s="239"/>
      <c r="O104" s="239"/>
      <c r="P104" s="239"/>
      <c r="Q104" s="239"/>
      <c r="R104" s="239"/>
      <c r="S104" s="239"/>
      <c r="T104" s="239"/>
      <c r="U104" s="239"/>
      <c r="V104" s="239"/>
      <c r="W104" s="239"/>
      <c r="X104" s="239"/>
      <c r="Y104" s="239"/>
      <c r="Z104" s="239"/>
      <c r="AA104" s="239"/>
      <c r="AB104" s="239"/>
      <c r="AC104" s="239"/>
      <c r="AD104" s="239"/>
      <c r="AE104" s="239"/>
      <c r="AF104" s="239"/>
      <c r="AG104" s="239"/>
      <c r="AH104" s="239"/>
      <c r="AI104" s="239"/>
      <c r="AJ104" s="239"/>
      <c r="AK104" s="239"/>
      <c r="AL104" s="239"/>
      <c r="AM104" s="239"/>
      <c r="AN104" s="239"/>
      <c r="AO104" s="239"/>
      <c r="AP104" s="239"/>
      <c r="AQ104" s="239"/>
      <c r="AR104" s="239"/>
      <c r="AS104" s="239"/>
      <c r="AT104" s="239"/>
      <c r="AU104" s="239"/>
    </row>
    <row r="105" spans="1:47" x14ac:dyDescent="0.25">
      <c r="A105" s="140"/>
      <c r="B105" s="239"/>
      <c r="C105" s="239"/>
      <c r="D105" s="239"/>
      <c r="E105" s="239"/>
      <c r="F105" s="239"/>
      <c r="G105" s="239"/>
      <c r="H105" s="239"/>
      <c r="I105" s="239"/>
      <c r="J105" s="239"/>
      <c r="K105" s="239"/>
      <c r="L105" s="239"/>
      <c r="M105" s="239"/>
      <c r="N105" s="239"/>
      <c r="O105" s="239"/>
      <c r="P105" s="239"/>
      <c r="Q105" s="239"/>
      <c r="R105" s="239"/>
      <c r="S105" s="239"/>
      <c r="T105" s="239"/>
      <c r="U105" s="239"/>
      <c r="V105" s="239"/>
      <c r="W105" s="239"/>
      <c r="X105" s="239"/>
      <c r="Y105" s="239"/>
      <c r="Z105" s="239"/>
      <c r="AA105" s="239"/>
      <c r="AB105" s="239"/>
      <c r="AC105" s="239"/>
      <c r="AD105" s="239"/>
      <c r="AE105" s="239"/>
      <c r="AF105" s="239"/>
      <c r="AG105" s="239"/>
      <c r="AH105" s="239"/>
      <c r="AI105" s="239"/>
      <c r="AJ105" s="239"/>
      <c r="AK105" s="239"/>
      <c r="AL105" s="239"/>
      <c r="AM105" s="239"/>
      <c r="AN105" s="239"/>
      <c r="AO105" s="239"/>
      <c r="AP105" s="239"/>
      <c r="AQ105" s="239"/>
      <c r="AR105" s="239"/>
      <c r="AS105" s="239"/>
      <c r="AT105" s="239"/>
      <c r="AU105" s="239"/>
    </row>
    <row r="106" spans="1:47" x14ac:dyDescent="0.25">
      <c r="A106" s="140"/>
      <c r="B106" s="239"/>
      <c r="C106" s="239"/>
      <c r="D106" s="239"/>
      <c r="E106" s="239"/>
      <c r="F106" s="239"/>
      <c r="G106" s="239"/>
      <c r="H106" s="239"/>
      <c r="I106" s="239"/>
      <c r="J106" s="239"/>
      <c r="K106" s="239"/>
      <c r="L106" s="239"/>
      <c r="M106" s="239"/>
      <c r="N106" s="239"/>
      <c r="O106" s="239"/>
      <c r="P106" s="239"/>
      <c r="Q106" s="239"/>
      <c r="R106" s="239"/>
      <c r="S106" s="239"/>
      <c r="T106" s="239"/>
      <c r="U106" s="239"/>
      <c r="V106" s="239"/>
      <c r="W106" s="239"/>
      <c r="X106" s="239"/>
      <c r="Y106" s="239"/>
      <c r="Z106" s="239"/>
      <c r="AA106" s="239"/>
      <c r="AB106" s="239"/>
      <c r="AC106" s="239"/>
      <c r="AD106" s="239"/>
      <c r="AE106" s="239"/>
      <c r="AF106" s="239"/>
      <c r="AG106" s="239"/>
      <c r="AH106" s="239"/>
      <c r="AI106" s="239"/>
      <c r="AJ106" s="239"/>
      <c r="AK106" s="239"/>
      <c r="AL106" s="239"/>
      <c r="AM106" s="239"/>
      <c r="AN106" s="239"/>
      <c r="AO106" s="239"/>
      <c r="AP106" s="239"/>
      <c r="AQ106" s="239"/>
      <c r="AR106" s="239"/>
      <c r="AS106" s="239"/>
      <c r="AT106" s="239"/>
      <c r="AU106" s="239"/>
    </row>
    <row r="107" spans="1:47" x14ac:dyDescent="0.25">
      <c r="A107" s="140"/>
      <c r="B107" s="239"/>
      <c r="C107" s="239"/>
      <c r="D107" s="239"/>
      <c r="E107" s="239"/>
      <c r="F107" s="239"/>
      <c r="G107" s="239"/>
      <c r="H107" s="239"/>
      <c r="I107" s="239"/>
      <c r="J107" s="239"/>
      <c r="K107" s="239"/>
      <c r="L107" s="239"/>
      <c r="M107" s="239"/>
      <c r="N107" s="239"/>
      <c r="O107" s="239"/>
      <c r="P107" s="239"/>
      <c r="Q107" s="239"/>
      <c r="R107" s="239"/>
      <c r="S107" s="239"/>
      <c r="T107" s="239"/>
      <c r="U107" s="239"/>
      <c r="V107" s="239"/>
      <c r="W107" s="239"/>
      <c r="X107" s="239"/>
      <c r="Y107" s="239"/>
      <c r="Z107" s="239"/>
      <c r="AA107" s="239"/>
      <c r="AB107" s="239"/>
      <c r="AC107" s="239"/>
      <c r="AD107" s="239"/>
      <c r="AE107" s="239"/>
      <c r="AF107" s="239"/>
      <c r="AG107" s="239"/>
      <c r="AH107" s="239"/>
      <c r="AI107" s="239"/>
      <c r="AJ107" s="239"/>
      <c r="AK107" s="239"/>
      <c r="AL107" s="239"/>
      <c r="AM107" s="239"/>
      <c r="AN107" s="239"/>
      <c r="AO107" s="239"/>
      <c r="AP107" s="239"/>
      <c r="AQ107" s="239"/>
      <c r="AR107" s="239"/>
      <c r="AS107" s="239"/>
      <c r="AT107" s="239"/>
      <c r="AU107" s="239"/>
    </row>
    <row r="108" spans="1:47" x14ac:dyDescent="0.25">
      <c r="A108" s="140"/>
      <c r="B108" s="239"/>
      <c r="C108" s="239"/>
      <c r="D108" s="239"/>
      <c r="E108" s="239"/>
      <c r="F108" s="239"/>
      <c r="G108" s="239"/>
      <c r="H108" s="239"/>
      <c r="I108" s="239"/>
      <c r="J108" s="239"/>
      <c r="K108" s="239"/>
      <c r="L108" s="239"/>
      <c r="M108" s="239"/>
      <c r="N108" s="239"/>
      <c r="O108" s="239"/>
      <c r="P108" s="239"/>
      <c r="Q108" s="239"/>
      <c r="R108" s="239"/>
      <c r="S108" s="239"/>
      <c r="T108" s="239"/>
      <c r="U108" s="239"/>
      <c r="V108" s="239"/>
      <c r="W108" s="239"/>
      <c r="X108" s="239"/>
      <c r="Y108" s="239"/>
      <c r="Z108" s="239"/>
      <c r="AA108" s="239"/>
      <c r="AB108" s="239"/>
      <c r="AC108" s="239"/>
      <c r="AD108" s="239"/>
      <c r="AE108" s="239"/>
      <c r="AF108" s="239"/>
      <c r="AG108" s="239"/>
      <c r="AH108" s="239"/>
      <c r="AI108" s="239"/>
      <c r="AJ108" s="239"/>
      <c r="AK108" s="239"/>
      <c r="AL108" s="239"/>
      <c r="AM108" s="239"/>
      <c r="AN108" s="239"/>
      <c r="AO108" s="239"/>
      <c r="AP108" s="239"/>
      <c r="AQ108" s="239"/>
      <c r="AR108" s="239"/>
      <c r="AS108" s="239"/>
      <c r="AT108" s="239"/>
      <c r="AU108" s="239"/>
    </row>
    <row r="109" spans="1:47" x14ac:dyDescent="0.25">
      <c r="A109" s="140"/>
      <c r="B109" s="239"/>
      <c r="C109" s="239"/>
      <c r="D109" s="239"/>
      <c r="E109" s="239"/>
      <c r="F109" s="239"/>
      <c r="G109" s="239"/>
      <c r="H109" s="239"/>
      <c r="I109" s="239"/>
      <c r="J109" s="239"/>
      <c r="K109" s="239"/>
      <c r="L109" s="239"/>
      <c r="M109" s="239"/>
      <c r="N109" s="239"/>
      <c r="O109" s="239"/>
      <c r="P109" s="239"/>
      <c r="Q109" s="239"/>
      <c r="R109" s="239"/>
      <c r="S109" s="239"/>
      <c r="T109" s="239"/>
      <c r="U109" s="239"/>
      <c r="V109" s="239"/>
      <c r="W109" s="239"/>
      <c r="X109" s="239"/>
      <c r="Y109" s="239"/>
      <c r="Z109" s="239"/>
      <c r="AA109" s="239"/>
      <c r="AB109" s="239"/>
      <c r="AC109" s="239"/>
      <c r="AD109" s="239"/>
      <c r="AE109" s="239"/>
      <c r="AF109" s="239"/>
      <c r="AG109" s="239"/>
      <c r="AH109" s="239"/>
      <c r="AI109" s="239"/>
      <c r="AJ109" s="239"/>
      <c r="AK109" s="239"/>
      <c r="AL109" s="239"/>
      <c r="AM109" s="239"/>
      <c r="AN109" s="239"/>
      <c r="AO109" s="239"/>
      <c r="AP109" s="239"/>
      <c r="AQ109" s="239"/>
      <c r="AR109" s="239"/>
      <c r="AS109" s="239"/>
      <c r="AT109" s="239"/>
      <c r="AU109" s="239"/>
    </row>
    <row r="110" spans="1:47" x14ac:dyDescent="0.25">
      <c r="A110" s="140"/>
      <c r="B110" s="239"/>
      <c r="C110" s="239"/>
      <c r="D110" s="239"/>
      <c r="E110" s="239"/>
      <c r="F110" s="239"/>
      <c r="G110" s="239"/>
      <c r="H110" s="239"/>
      <c r="I110" s="239"/>
      <c r="J110" s="239"/>
      <c r="K110" s="239"/>
      <c r="L110" s="239"/>
      <c r="M110" s="239"/>
      <c r="N110" s="239"/>
      <c r="O110" s="239"/>
      <c r="P110" s="239"/>
      <c r="Q110" s="239"/>
      <c r="R110" s="239"/>
      <c r="S110" s="239"/>
      <c r="T110" s="239"/>
      <c r="U110" s="239"/>
      <c r="V110" s="239"/>
      <c r="W110" s="239"/>
      <c r="X110" s="239"/>
      <c r="Y110" s="239"/>
      <c r="Z110" s="239"/>
      <c r="AA110" s="239"/>
      <c r="AB110" s="239"/>
      <c r="AC110" s="239"/>
      <c r="AD110" s="239"/>
      <c r="AE110" s="239"/>
      <c r="AF110" s="239"/>
      <c r="AG110" s="239"/>
      <c r="AH110" s="239"/>
      <c r="AI110" s="239"/>
      <c r="AJ110" s="239"/>
      <c r="AK110" s="239"/>
      <c r="AL110" s="239"/>
      <c r="AM110" s="239"/>
      <c r="AN110" s="239"/>
      <c r="AO110" s="239"/>
      <c r="AP110" s="239"/>
      <c r="AQ110" s="239"/>
      <c r="AR110" s="239"/>
      <c r="AS110" s="239"/>
      <c r="AT110" s="239"/>
      <c r="AU110" s="239"/>
    </row>
    <row r="111" spans="1:47" x14ac:dyDescent="0.25">
      <c r="A111" s="140"/>
      <c r="B111" s="239"/>
      <c r="C111" s="239"/>
      <c r="D111" s="239"/>
      <c r="E111" s="239"/>
      <c r="F111" s="239"/>
      <c r="G111" s="239"/>
      <c r="H111" s="239"/>
      <c r="I111" s="239"/>
      <c r="J111" s="239"/>
      <c r="K111" s="239"/>
      <c r="L111" s="239"/>
      <c r="M111" s="239"/>
      <c r="N111" s="239"/>
      <c r="O111" s="239"/>
      <c r="P111" s="239"/>
      <c r="Q111" s="239"/>
      <c r="R111" s="239"/>
      <c r="S111" s="239"/>
      <c r="T111" s="239"/>
      <c r="U111" s="239"/>
      <c r="V111" s="239"/>
      <c r="W111" s="239"/>
      <c r="X111" s="239"/>
      <c r="Y111" s="239"/>
      <c r="Z111" s="239"/>
      <c r="AA111" s="239"/>
      <c r="AB111" s="239"/>
      <c r="AC111" s="239"/>
      <c r="AD111" s="239"/>
      <c r="AE111" s="239"/>
      <c r="AF111" s="239"/>
      <c r="AG111" s="239"/>
      <c r="AH111" s="239"/>
      <c r="AI111" s="239"/>
      <c r="AJ111" s="239"/>
      <c r="AK111" s="239"/>
      <c r="AL111" s="239"/>
      <c r="AM111" s="239"/>
      <c r="AN111" s="239"/>
      <c r="AO111" s="239"/>
      <c r="AP111" s="239"/>
      <c r="AQ111" s="239"/>
      <c r="AR111" s="239"/>
      <c r="AS111" s="239"/>
      <c r="AT111" s="239"/>
      <c r="AU111" s="239"/>
    </row>
    <row r="112" spans="1:47" x14ac:dyDescent="0.25">
      <c r="A112" s="140"/>
      <c r="B112" s="239"/>
      <c r="C112" s="239"/>
      <c r="D112" s="239"/>
      <c r="E112" s="239"/>
      <c r="F112" s="239"/>
      <c r="G112" s="239"/>
      <c r="H112" s="239"/>
      <c r="I112" s="239"/>
      <c r="J112" s="239"/>
      <c r="K112" s="239"/>
      <c r="L112" s="239"/>
      <c r="M112" s="239"/>
      <c r="N112" s="239"/>
      <c r="O112" s="239"/>
      <c r="P112" s="239"/>
      <c r="Q112" s="239"/>
      <c r="R112" s="239"/>
      <c r="S112" s="239"/>
      <c r="T112" s="239"/>
      <c r="U112" s="239"/>
      <c r="V112" s="239"/>
      <c r="W112" s="239"/>
      <c r="X112" s="239"/>
      <c r="Y112" s="239"/>
      <c r="Z112" s="239"/>
      <c r="AA112" s="239"/>
      <c r="AB112" s="239"/>
      <c r="AC112" s="239"/>
      <c r="AD112" s="239"/>
      <c r="AE112" s="239"/>
      <c r="AF112" s="239"/>
      <c r="AG112" s="239"/>
      <c r="AH112" s="239"/>
      <c r="AI112" s="239"/>
      <c r="AJ112" s="239"/>
      <c r="AK112" s="239"/>
      <c r="AL112" s="239"/>
      <c r="AM112" s="239"/>
      <c r="AN112" s="239"/>
      <c r="AO112" s="239"/>
      <c r="AP112" s="239"/>
      <c r="AQ112" s="239"/>
      <c r="AR112" s="239"/>
      <c r="AS112" s="239"/>
      <c r="AT112" s="239"/>
      <c r="AU112" s="239"/>
    </row>
    <row r="113" spans="1:47" x14ac:dyDescent="0.25">
      <c r="A113" s="140"/>
      <c r="B113" s="239"/>
      <c r="C113" s="239"/>
      <c r="D113" s="239"/>
      <c r="E113" s="239"/>
      <c r="F113" s="239"/>
      <c r="G113" s="239"/>
      <c r="H113" s="239"/>
      <c r="I113" s="239"/>
      <c r="J113" s="239"/>
      <c r="K113" s="239"/>
      <c r="L113" s="239"/>
      <c r="M113" s="239"/>
      <c r="N113" s="239"/>
      <c r="O113" s="239"/>
      <c r="P113" s="239"/>
      <c r="Q113" s="239"/>
      <c r="R113" s="239"/>
      <c r="S113" s="239"/>
      <c r="T113" s="239"/>
      <c r="U113" s="239"/>
      <c r="V113" s="239"/>
      <c r="W113" s="239"/>
      <c r="X113" s="239"/>
      <c r="Y113" s="239"/>
      <c r="Z113" s="239"/>
      <c r="AA113" s="239"/>
      <c r="AB113" s="239"/>
      <c r="AC113" s="239"/>
      <c r="AD113" s="239"/>
      <c r="AE113" s="239"/>
      <c r="AF113" s="239"/>
      <c r="AG113" s="239"/>
      <c r="AH113" s="239"/>
      <c r="AI113" s="239"/>
      <c r="AJ113" s="239"/>
      <c r="AK113" s="239"/>
      <c r="AL113" s="239"/>
      <c r="AM113" s="239"/>
      <c r="AN113" s="239"/>
      <c r="AO113" s="239"/>
      <c r="AP113" s="239"/>
      <c r="AQ113" s="239"/>
      <c r="AR113" s="239"/>
      <c r="AS113" s="239"/>
      <c r="AT113" s="239"/>
      <c r="AU113" s="239"/>
    </row>
    <row r="114" spans="1:47" x14ac:dyDescent="0.25">
      <c r="A114" s="140"/>
      <c r="B114" s="239"/>
      <c r="C114" s="239"/>
      <c r="D114" s="239"/>
      <c r="E114" s="239"/>
      <c r="F114" s="239"/>
      <c r="G114" s="239"/>
      <c r="H114" s="239"/>
      <c r="I114" s="239"/>
      <c r="J114" s="239"/>
      <c r="K114" s="239"/>
      <c r="L114" s="239"/>
      <c r="M114" s="239"/>
      <c r="N114" s="239"/>
      <c r="O114" s="239"/>
      <c r="P114" s="239"/>
      <c r="Q114" s="239"/>
      <c r="R114" s="239"/>
      <c r="S114" s="239"/>
      <c r="T114" s="239"/>
      <c r="U114" s="239"/>
      <c r="V114" s="239"/>
      <c r="W114" s="239"/>
      <c r="X114" s="239"/>
      <c r="Y114" s="239"/>
      <c r="Z114" s="239"/>
      <c r="AA114" s="239"/>
      <c r="AB114" s="239"/>
      <c r="AC114" s="239"/>
      <c r="AD114" s="239"/>
      <c r="AE114" s="239"/>
      <c r="AF114" s="239"/>
      <c r="AG114" s="239"/>
      <c r="AH114" s="239"/>
      <c r="AI114" s="239"/>
      <c r="AJ114" s="239"/>
      <c r="AK114" s="239"/>
      <c r="AL114" s="239"/>
      <c r="AM114" s="239"/>
      <c r="AN114" s="239"/>
      <c r="AO114" s="239"/>
      <c r="AP114" s="239"/>
      <c r="AQ114" s="239"/>
      <c r="AR114" s="239"/>
      <c r="AS114" s="239"/>
      <c r="AT114" s="239"/>
      <c r="AU114" s="239"/>
    </row>
    <row r="115" spans="1:47" x14ac:dyDescent="0.25">
      <c r="A115" s="140"/>
      <c r="B115" s="239"/>
      <c r="C115" s="239"/>
      <c r="D115" s="239"/>
      <c r="E115" s="239"/>
      <c r="F115" s="239"/>
      <c r="G115" s="239"/>
      <c r="H115" s="239"/>
      <c r="I115" s="239"/>
      <c r="J115" s="239"/>
      <c r="K115" s="239"/>
      <c r="L115" s="239"/>
      <c r="M115" s="239"/>
      <c r="N115" s="239"/>
      <c r="O115" s="239"/>
      <c r="P115" s="239"/>
      <c r="Q115" s="239"/>
      <c r="R115" s="239"/>
      <c r="S115" s="239"/>
      <c r="T115" s="239"/>
      <c r="U115" s="239"/>
      <c r="V115" s="239"/>
      <c r="W115" s="239"/>
      <c r="X115" s="239"/>
      <c r="Y115" s="239"/>
      <c r="Z115" s="239"/>
      <c r="AA115" s="239"/>
      <c r="AB115" s="239"/>
      <c r="AC115" s="239"/>
      <c r="AD115" s="239"/>
      <c r="AE115" s="239"/>
      <c r="AF115" s="239"/>
      <c r="AG115" s="239"/>
      <c r="AH115" s="239"/>
      <c r="AI115" s="239"/>
      <c r="AJ115" s="239"/>
      <c r="AK115" s="239"/>
      <c r="AL115" s="239"/>
      <c r="AM115" s="239"/>
      <c r="AN115" s="239"/>
      <c r="AO115" s="239"/>
      <c r="AP115" s="239"/>
      <c r="AQ115" s="239"/>
      <c r="AR115" s="239"/>
      <c r="AS115" s="239"/>
      <c r="AT115" s="239"/>
      <c r="AU115" s="239"/>
    </row>
    <row r="116" spans="1:47" x14ac:dyDescent="0.25">
      <c r="A116" s="140"/>
      <c r="B116" s="239"/>
      <c r="C116" s="239"/>
      <c r="D116" s="239"/>
      <c r="E116" s="239"/>
      <c r="F116" s="239"/>
      <c r="G116" s="239"/>
      <c r="H116" s="239"/>
      <c r="I116" s="239"/>
      <c r="J116" s="239"/>
      <c r="K116" s="239"/>
      <c r="L116" s="239"/>
      <c r="M116" s="239"/>
      <c r="N116" s="239"/>
      <c r="O116" s="239"/>
      <c r="P116" s="239"/>
      <c r="Q116" s="239"/>
      <c r="R116" s="239"/>
      <c r="S116" s="239"/>
      <c r="T116" s="239"/>
      <c r="U116" s="239"/>
      <c r="V116" s="239"/>
      <c r="W116" s="239"/>
      <c r="X116" s="239"/>
      <c r="Y116" s="239"/>
      <c r="Z116" s="239"/>
      <c r="AA116" s="239"/>
      <c r="AB116" s="239"/>
      <c r="AC116" s="239"/>
      <c r="AD116" s="239"/>
      <c r="AE116" s="239"/>
      <c r="AF116" s="239"/>
      <c r="AG116" s="239"/>
      <c r="AH116" s="239"/>
      <c r="AI116" s="239"/>
      <c r="AJ116" s="239"/>
      <c r="AK116" s="239"/>
      <c r="AL116" s="239"/>
      <c r="AM116" s="239"/>
      <c r="AN116" s="239"/>
      <c r="AO116" s="239"/>
      <c r="AP116" s="239"/>
      <c r="AQ116" s="239"/>
      <c r="AR116" s="239"/>
      <c r="AS116" s="239"/>
      <c r="AT116" s="239"/>
      <c r="AU116" s="239"/>
    </row>
    <row r="117" spans="1:47" x14ac:dyDescent="0.25">
      <c r="A117" s="140"/>
      <c r="B117" s="239"/>
      <c r="C117" s="239"/>
      <c r="D117" s="239"/>
      <c r="E117" s="239"/>
      <c r="F117" s="239"/>
      <c r="G117" s="239"/>
      <c r="H117" s="239"/>
      <c r="I117" s="239"/>
      <c r="J117" s="239"/>
      <c r="K117" s="239"/>
      <c r="L117" s="239"/>
      <c r="M117" s="239"/>
      <c r="N117" s="239"/>
      <c r="O117" s="239"/>
      <c r="P117" s="239"/>
      <c r="Q117" s="239"/>
      <c r="R117" s="239"/>
      <c r="S117" s="239"/>
      <c r="T117" s="239"/>
      <c r="U117" s="239"/>
      <c r="V117" s="239"/>
      <c r="W117" s="239"/>
      <c r="X117" s="239"/>
      <c r="Y117" s="239"/>
      <c r="Z117" s="239"/>
      <c r="AA117" s="239"/>
      <c r="AB117" s="239"/>
      <c r="AC117" s="239"/>
      <c r="AD117" s="239"/>
      <c r="AE117" s="239"/>
      <c r="AF117" s="239"/>
      <c r="AG117" s="239"/>
      <c r="AH117" s="239"/>
      <c r="AI117" s="239"/>
      <c r="AJ117" s="239"/>
      <c r="AK117" s="239"/>
      <c r="AL117" s="239"/>
      <c r="AM117" s="239"/>
      <c r="AN117" s="239"/>
      <c r="AO117" s="239"/>
      <c r="AP117" s="239"/>
      <c r="AQ117" s="239"/>
      <c r="AR117" s="239"/>
      <c r="AS117" s="239"/>
      <c r="AT117" s="239"/>
      <c r="AU117" s="239"/>
    </row>
    <row r="118" spans="1:47" x14ac:dyDescent="0.25">
      <c r="A118" s="140"/>
      <c r="B118" s="239"/>
      <c r="C118" s="239"/>
      <c r="D118" s="239"/>
      <c r="E118" s="239"/>
      <c r="F118" s="239"/>
      <c r="G118" s="239"/>
      <c r="H118" s="239"/>
      <c r="I118" s="239"/>
      <c r="J118" s="239"/>
      <c r="K118" s="239"/>
      <c r="L118" s="239"/>
      <c r="M118" s="239"/>
      <c r="N118" s="239"/>
      <c r="O118" s="239"/>
      <c r="P118" s="239"/>
      <c r="Q118" s="239"/>
      <c r="R118" s="239"/>
      <c r="S118" s="239"/>
      <c r="T118" s="239"/>
      <c r="U118" s="239"/>
      <c r="V118" s="239"/>
      <c r="W118" s="239"/>
      <c r="X118" s="239"/>
      <c r="Y118" s="239"/>
      <c r="Z118" s="239"/>
      <c r="AA118" s="239"/>
      <c r="AB118" s="239"/>
      <c r="AC118" s="239"/>
      <c r="AD118" s="239"/>
      <c r="AE118" s="239"/>
      <c r="AF118" s="239"/>
      <c r="AG118" s="239"/>
      <c r="AH118" s="239"/>
      <c r="AI118" s="239"/>
      <c r="AJ118" s="239"/>
      <c r="AK118" s="239"/>
      <c r="AL118" s="239"/>
      <c r="AM118" s="239"/>
      <c r="AN118" s="239"/>
      <c r="AO118" s="239"/>
      <c r="AP118" s="239"/>
      <c r="AQ118" s="239"/>
      <c r="AR118" s="239"/>
      <c r="AS118" s="239"/>
      <c r="AT118" s="239"/>
      <c r="AU118" s="239"/>
    </row>
    <row r="119" spans="1:47" x14ac:dyDescent="0.25">
      <c r="A119" s="140"/>
      <c r="B119" s="239"/>
      <c r="C119" s="239"/>
      <c r="D119" s="239"/>
      <c r="E119" s="239"/>
      <c r="F119" s="239"/>
      <c r="G119" s="239"/>
      <c r="H119" s="239"/>
      <c r="I119" s="239"/>
      <c r="J119" s="239"/>
      <c r="K119" s="239"/>
      <c r="L119" s="239"/>
      <c r="M119" s="239"/>
      <c r="N119" s="239"/>
      <c r="O119" s="239"/>
      <c r="P119" s="239"/>
      <c r="Q119" s="239"/>
      <c r="R119" s="239"/>
      <c r="S119" s="239"/>
      <c r="T119" s="239"/>
      <c r="U119" s="239"/>
      <c r="V119" s="239"/>
      <c r="W119" s="239"/>
      <c r="X119" s="239"/>
      <c r="Y119" s="239"/>
      <c r="Z119" s="239"/>
      <c r="AA119" s="239"/>
      <c r="AB119" s="239"/>
      <c r="AC119" s="239"/>
      <c r="AD119" s="239"/>
      <c r="AE119" s="239"/>
      <c r="AF119" s="239"/>
      <c r="AG119" s="239"/>
      <c r="AH119" s="239"/>
      <c r="AI119" s="239"/>
      <c r="AJ119" s="239"/>
      <c r="AK119" s="239"/>
      <c r="AL119" s="239"/>
      <c r="AM119" s="239"/>
      <c r="AN119" s="239"/>
      <c r="AO119" s="239"/>
      <c r="AP119" s="239"/>
      <c r="AQ119" s="239"/>
      <c r="AR119" s="239"/>
      <c r="AS119" s="239"/>
      <c r="AT119" s="239"/>
      <c r="AU119" s="239"/>
    </row>
    <row r="120" spans="1:47" x14ac:dyDescent="0.25">
      <c r="A120" s="140"/>
      <c r="B120" s="239"/>
      <c r="C120" s="239"/>
      <c r="D120" s="239"/>
      <c r="E120" s="239"/>
      <c r="F120" s="239"/>
      <c r="G120" s="239"/>
      <c r="H120" s="239"/>
      <c r="I120" s="239"/>
      <c r="J120" s="239"/>
      <c r="K120" s="239"/>
      <c r="L120" s="239"/>
      <c r="M120" s="239"/>
      <c r="N120" s="239"/>
      <c r="O120" s="239"/>
      <c r="P120" s="239"/>
      <c r="Q120" s="239"/>
      <c r="R120" s="239"/>
      <c r="S120" s="239"/>
      <c r="T120" s="239"/>
      <c r="U120" s="239"/>
      <c r="V120" s="239"/>
      <c r="W120" s="239"/>
      <c r="X120" s="239"/>
      <c r="Y120" s="239"/>
      <c r="Z120" s="239"/>
      <c r="AA120" s="239"/>
      <c r="AB120" s="239"/>
      <c r="AC120" s="239"/>
      <c r="AD120" s="239"/>
      <c r="AE120" s="239"/>
      <c r="AF120" s="239"/>
      <c r="AG120" s="239"/>
      <c r="AH120" s="239"/>
      <c r="AI120" s="239"/>
      <c r="AJ120" s="239"/>
      <c r="AK120" s="239"/>
      <c r="AL120" s="239"/>
      <c r="AM120" s="239"/>
      <c r="AN120" s="239"/>
      <c r="AO120" s="239"/>
      <c r="AP120" s="239"/>
      <c r="AQ120" s="239"/>
      <c r="AR120" s="239"/>
      <c r="AS120" s="239"/>
      <c r="AT120" s="239"/>
      <c r="AU120" s="239"/>
    </row>
    <row r="121" spans="1:47" x14ac:dyDescent="0.25">
      <c r="A121" s="140"/>
      <c r="B121" s="239"/>
      <c r="C121" s="239"/>
      <c r="D121" s="239"/>
      <c r="E121" s="239"/>
      <c r="F121" s="239"/>
      <c r="G121" s="239"/>
      <c r="H121" s="239"/>
      <c r="I121" s="239"/>
      <c r="J121" s="239"/>
      <c r="K121" s="239"/>
      <c r="L121" s="239"/>
      <c r="M121" s="239"/>
      <c r="N121" s="239"/>
      <c r="O121" s="239"/>
      <c r="P121" s="239"/>
      <c r="Q121" s="239"/>
      <c r="R121" s="239"/>
      <c r="S121" s="239"/>
      <c r="T121" s="239"/>
      <c r="U121" s="239"/>
      <c r="V121" s="239"/>
      <c r="W121" s="239"/>
      <c r="X121" s="239"/>
      <c r="Y121" s="239"/>
      <c r="Z121" s="239"/>
      <c r="AA121" s="239"/>
      <c r="AB121" s="239"/>
      <c r="AC121" s="239"/>
      <c r="AD121" s="239"/>
      <c r="AE121" s="239"/>
      <c r="AF121" s="239"/>
      <c r="AG121" s="239"/>
      <c r="AH121" s="239"/>
      <c r="AI121" s="239"/>
      <c r="AJ121" s="239"/>
      <c r="AK121" s="239"/>
      <c r="AL121" s="239"/>
      <c r="AM121" s="239"/>
      <c r="AN121" s="239"/>
      <c r="AO121" s="239"/>
      <c r="AP121" s="239"/>
      <c r="AQ121" s="239"/>
      <c r="AR121" s="239"/>
      <c r="AS121" s="239"/>
      <c r="AT121" s="239"/>
      <c r="AU121" s="239"/>
    </row>
    <row r="122" spans="1:47" x14ac:dyDescent="0.25">
      <c r="A122" s="140"/>
      <c r="B122" s="239"/>
      <c r="C122" s="239"/>
      <c r="D122" s="239"/>
      <c r="E122" s="239"/>
      <c r="F122" s="239"/>
      <c r="G122" s="239"/>
      <c r="H122" s="239"/>
      <c r="I122" s="239"/>
      <c r="J122" s="239"/>
      <c r="K122" s="239"/>
      <c r="L122" s="239"/>
      <c r="M122" s="239"/>
      <c r="N122" s="239"/>
      <c r="O122" s="239"/>
      <c r="P122" s="239"/>
      <c r="Q122" s="239"/>
      <c r="R122" s="239"/>
      <c r="S122" s="239"/>
      <c r="T122" s="239"/>
      <c r="U122" s="239"/>
      <c r="V122" s="239"/>
      <c r="W122" s="239"/>
      <c r="X122" s="239"/>
      <c r="Y122" s="239"/>
      <c r="Z122" s="239"/>
      <c r="AA122" s="239"/>
      <c r="AB122" s="239"/>
      <c r="AC122" s="239"/>
      <c r="AD122" s="239"/>
      <c r="AE122" s="239"/>
      <c r="AF122" s="239"/>
      <c r="AG122" s="239"/>
      <c r="AH122" s="239"/>
      <c r="AI122" s="239"/>
      <c r="AJ122" s="239"/>
      <c r="AK122" s="239"/>
      <c r="AL122" s="239"/>
      <c r="AM122" s="239"/>
      <c r="AN122" s="239"/>
      <c r="AO122" s="239"/>
      <c r="AP122" s="239"/>
      <c r="AQ122" s="239"/>
      <c r="AR122" s="239"/>
      <c r="AS122" s="239"/>
      <c r="AT122" s="239"/>
      <c r="AU122" s="239"/>
    </row>
    <row r="123" spans="1:47" x14ac:dyDescent="0.25">
      <c r="A123" s="140"/>
      <c r="B123" s="239"/>
      <c r="C123" s="239"/>
      <c r="D123" s="239"/>
      <c r="E123" s="239"/>
      <c r="F123" s="239"/>
      <c r="G123" s="239"/>
      <c r="H123" s="239"/>
      <c r="I123" s="239"/>
      <c r="J123" s="239"/>
      <c r="K123" s="239"/>
      <c r="L123" s="239"/>
      <c r="M123" s="239"/>
      <c r="N123" s="239"/>
      <c r="O123" s="239"/>
      <c r="P123" s="239"/>
      <c r="Q123" s="239"/>
      <c r="R123" s="239"/>
      <c r="S123" s="239"/>
      <c r="T123" s="239"/>
      <c r="U123" s="239"/>
      <c r="V123" s="239"/>
      <c r="W123" s="239"/>
      <c r="X123" s="239"/>
      <c r="Y123" s="239"/>
      <c r="Z123" s="239"/>
      <c r="AA123" s="239"/>
      <c r="AB123" s="239"/>
      <c r="AC123" s="239"/>
      <c r="AD123" s="239"/>
      <c r="AE123" s="239"/>
      <c r="AF123" s="239"/>
      <c r="AG123" s="239"/>
      <c r="AH123" s="239"/>
      <c r="AI123" s="239"/>
      <c r="AJ123" s="239"/>
      <c r="AK123" s="239"/>
      <c r="AL123" s="239"/>
      <c r="AM123" s="239"/>
      <c r="AN123" s="239"/>
      <c r="AO123" s="239"/>
      <c r="AP123" s="239"/>
      <c r="AQ123" s="239"/>
      <c r="AR123" s="239"/>
      <c r="AS123" s="239"/>
      <c r="AT123" s="239"/>
      <c r="AU123" s="239"/>
    </row>
    <row r="124" spans="1:47" x14ac:dyDescent="0.25">
      <c r="A124" s="140"/>
      <c r="B124" s="239"/>
      <c r="C124" s="239"/>
      <c r="D124" s="239"/>
      <c r="E124" s="239"/>
      <c r="F124" s="239"/>
      <c r="G124" s="239"/>
      <c r="H124" s="239"/>
      <c r="I124" s="239"/>
      <c r="J124" s="239"/>
      <c r="K124" s="239"/>
      <c r="L124" s="239"/>
      <c r="M124" s="239"/>
      <c r="N124" s="239"/>
      <c r="O124" s="239"/>
      <c r="P124" s="239"/>
      <c r="Q124" s="239"/>
      <c r="R124" s="239"/>
      <c r="S124" s="239"/>
      <c r="T124" s="239"/>
      <c r="U124" s="239"/>
      <c r="V124" s="239"/>
      <c r="W124" s="239"/>
      <c r="X124" s="239"/>
      <c r="Y124" s="239"/>
      <c r="Z124" s="239"/>
      <c r="AA124" s="239"/>
      <c r="AB124" s="239"/>
      <c r="AC124" s="239"/>
      <c r="AD124" s="239"/>
      <c r="AE124" s="239"/>
      <c r="AF124" s="239"/>
      <c r="AG124" s="239"/>
      <c r="AH124" s="239"/>
      <c r="AI124" s="239"/>
      <c r="AJ124" s="239"/>
      <c r="AK124" s="239"/>
      <c r="AL124" s="239"/>
      <c r="AM124" s="239"/>
      <c r="AN124" s="239"/>
      <c r="AO124" s="239"/>
      <c r="AP124" s="239"/>
      <c r="AQ124" s="239"/>
      <c r="AR124" s="239"/>
      <c r="AS124" s="239"/>
      <c r="AT124" s="239"/>
      <c r="AU124" s="239"/>
    </row>
    <row r="125" spans="1:47" x14ac:dyDescent="0.25">
      <c r="A125" s="140"/>
      <c r="B125" s="239"/>
      <c r="C125" s="239"/>
      <c r="D125" s="239"/>
      <c r="E125" s="239"/>
      <c r="F125" s="239"/>
      <c r="G125" s="239"/>
      <c r="H125" s="239"/>
      <c r="I125" s="239"/>
      <c r="J125" s="239"/>
      <c r="K125" s="239"/>
      <c r="L125" s="239"/>
      <c r="M125" s="239"/>
      <c r="N125" s="239"/>
      <c r="O125" s="239"/>
      <c r="P125" s="239"/>
      <c r="Q125" s="239"/>
      <c r="R125" s="239"/>
      <c r="S125" s="239"/>
      <c r="T125" s="239"/>
      <c r="U125" s="239"/>
      <c r="V125" s="239"/>
      <c r="W125" s="239"/>
      <c r="X125" s="239"/>
      <c r="Y125" s="239"/>
      <c r="Z125" s="239"/>
      <c r="AA125" s="239"/>
      <c r="AB125" s="239"/>
      <c r="AC125" s="239"/>
      <c r="AD125" s="239"/>
      <c r="AE125" s="239"/>
      <c r="AF125" s="239"/>
      <c r="AG125" s="239"/>
      <c r="AH125" s="239"/>
      <c r="AI125" s="239"/>
      <c r="AJ125" s="239"/>
      <c r="AK125" s="239"/>
      <c r="AL125" s="239"/>
      <c r="AM125" s="239"/>
      <c r="AN125" s="239"/>
      <c r="AO125" s="239"/>
      <c r="AP125" s="239"/>
      <c r="AQ125" s="239"/>
      <c r="AR125" s="239"/>
      <c r="AS125" s="239"/>
      <c r="AT125" s="239"/>
      <c r="AU125" s="239"/>
    </row>
    <row r="126" spans="1:47" x14ac:dyDescent="0.25">
      <c r="A126" s="140"/>
      <c r="B126" s="239"/>
      <c r="C126" s="239"/>
      <c r="D126" s="239"/>
      <c r="E126" s="239"/>
      <c r="F126" s="239"/>
      <c r="G126" s="239"/>
      <c r="H126" s="239"/>
      <c r="I126" s="239"/>
      <c r="J126" s="239"/>
      <c r="K126" s="239"/>
      <c r="L126" s="239"/>
      <c r="M126" s="239"/>
      <c r="N126" s="239"/>
      <c r="O126" s="239"/>
      <c r="P126" s="239"/>
      <c r="Q126" s="239"/>
      <c r="R126" s="239"/>
      <c r="S126" s="239"/>
      <c r="T126" s="239"/>
      <c r="U126" s="239"/>
      <c r="V126" s="239"/>
      <c r="W126" s="239"/>
      <c r="X126" s="239"/>
      <c r="Y126" s="239"/>
      <c r="Z126" s="239"/>
      <c r="AA126" s="239"/>
      <c r="AB126" s="239"/>
      <c r="AC126" s="239"/>
      <c r="AD126" s="239"/>
      <c r="AE126" s="239"/>
      <c r="AF126" s="239"/>
      <c r="AG126" s="239"/>
      <c r="AH126" s="239"/>
      <c r="AI126" s="239"/>
      <c r="AJ126" s="239"/>
      <c r="AK126" s="239"/>
      <c r="AL126" s="239"/>
      <c r="AM126" s="239"/>
      <c r="AN126" s="239"/>
      <c r="AO126" s="239"/>
      <c r="AP126" s="239"/>
      <c r="AQ126" s="239"/>
      <c r="AR126" s="239"/>
      <c r="AS126" s="239"/>
      <c r="AT126" s="239"/>
      <c r="AU126" s="239"/>
    </row>
    <row r="127" spans="1:47" x14ac:dyDescent="0.25">
      <c r="A127" s="140"/>
      <c r="B127" s="239"/>
      <c r="C127" s="239"/>
      <c r="D127" s="239"/>
      <c r="E127" s="239"/>
      <c r="F127" s="239"/>
      <c r="G127" s="239"/>
      <c r="H127" s="239"/>
      <c r="I127" s="239"/>
      <c r="J127" s="239"/>
      <c r="K127" s="239"/>
      <c r="L127" s="239"/>
      <c r="M127" s="239"/>
      <c r="N127" s="239"/>
      <c r="O127" s="239"/>
      <c r="P127" s="239"/>
      <c r="Q127" s="239"/>
      <c r="R127" s="239"/>
      <c r="S127" s="239"/>
      <c r="T127" s="239"/>
      <c r="U127" s="239"/>
      <c r="V127" s="239"/>
      <c r="W127" s="239"/>
      <c r="X127" s="239"/>
      <c r="Y127" s="239"/>
      <c r="Z127" s="239"/>
      <c r="AA127" s="239"/>
      <c r="AB127" s="239"/>
      <c r="AC127" s="239"/>
      <c r="AD127" s="239"/>
      <c r="AE127" s="239"/>
      <c r="AF127" s="239"/>
      <c r="AG127" s="239"/>
      <c r="AH127" s="239"/>
      <c r="AI127" s="239"/>
      <c r="AJ127" s="239"/>
      <c r="AK127" s="239"/>
      <c r="AL127" s="239"/>
      <c r="AM127" s="239"/>
      <c r="AN127" s="239"/>
      <c r="AO127" s="239"/>
      <c r="AP127" s="239"/>
      <c r="AQ127" s="239"/>
      <c r="AR127" s="239"/>
      <c r="AS127" s="239"/>
      <c r="AT127" s="239"/>
      <c r="AU127" s="239"/>
    </row>
    <row r="128" spans="1:47" x14ac:dyDescent="0.25">
      <c r="A128" s="140"/>
      <c r="B128" s="239"/>
      <c r="C128" s="239"/>
      <c r="D128" s="239"/>
      <c r="E128" s="239"/>
      <c r="F128" s="239"/>
      <c r="G128" s="239"/>
      <c r="H128" s="239"/>
      <c r="I128" s="239"/>
      <c r="J128" s="239"/>
      <c r="K128" s="239"/>
      <c r="L128" s="239"/>
      <c r="M128" s="239"/>
      <c r="N128" s="239"/>
      <c r="O128" s="239"/>
      <c r="P128" s="239"/>
      <c r="Q128" s="239"/>
      <c r="R128" s="239"/>
      <c r="S128" s="239"/>
      <c r="T128" s="239"/>
      <c r="U128" s="239"/>
      <c r="V128" s="239"/>
      <c r="W128" s="239"/>
      <c r="X128" s="239"/>
      <c r="Y128" s="239"/>
      <c r="Z128" s="239"/>
      <c r="AA128" s="239"/>
      <c r="AB128" s="239"/>
      <c r="AC128" s="239"/>
      <c r="AD128" s="239"/>
      <c r="AE128" s="239"/>
      <c r="AF128" s="239"/>
      <c r="AG128" s="239"/>
      <c r="AH128" s="239"/>
      <c r="AI128" s="239"/>
      <c r="AJ128" s="239"/>
      <c r="AK128" s="239"/>
      <c r="AL128" s="239"/>
      <c r="AM128" s="239"/>
      <c r="AN128" s="239"/>
      <c r="AO128" s="239"/>
      <c r="AP128" s="239"/>
      <c r="AQ128" s="239"/>
      <c r="AR128" s="239"/>
      <c r="AS128" s="239"/>
      <c r="AT128" s="239"/>
      <c r="AU128" s="239"/>
    </row>
    <row r="129" spans="1:47" x14ac:dyDescent="0.25">
      <c r="A129" s="140"/>
      <c r="B129" s="239"/>
      <c r="C129" s="239"/>
      <c r="D129" s="239"/>
      <c r="E129" s="239"/>
      <c r="F129" s="239"/>
      <c r="G129" s="239"/>
      <c r="H129" s="239"/>
      <c r="I129" s="239"/>
      <c r="J129" s="239"/>
      <c r="K129" s="239"/>
      <c r="L129" s="239"/>
      <c r="M129" s="239"/>
      <c r="N129" s="239"/>
      <c r="O129" s="239"/>
      <c r="P129" s="239"/>
      <c r="Q129" s="239"/>
      <c r="R129" s="239"/>
      <c r="S129" s="239"/>
      <c r="T129" s="239"/>
      <c r="U129" s="239"/>
      <c r="V129" s="239"/>
      <c r="W129" s="239"/>
      <c r="X129" s="239"/>
      <c r="Y129" s="239"/>
      <c r="Z129" s="239"/>
      <c r="AA129" s="239"/>
      <c r="AB129" s="239"/>
      <c r="AC129" s="239"/>
      <c r="AD129" s="239"/>
      <c r="AE129" s="239"/>
      <c r="AF129" s="239"/>
      <c r="AG129" s="239"/>
      <c r="AH129" s="239"/>
      <c r="AI129" s="239"/>
      <c r="AJ129" s="239"/>
      <c r="AK129" s="239"/>
      <c r="AL129" s="239"/>
      <c r="AM129" s="239"/>
      <c r="AN129" s="239"/>
      <c r="AO129" s="239"/>
      <c r="AP129" s="239"/>
      <c r="AQ129" s="239"/>
      <c r="AR129" s="239"/>
      <c r="AS129" s="239"/>
      <c r="AT129" s="239"/>
      <c r="AU129" s="239"/>
    </row>
    <row r="130" spans="1:47" x14ac:dyDescent="0.25">
      <c r="A130" s="140"/>
      <c r="B130" s="239"/>
      <c r="C130" s="239"/>
      <c r="D130" s="239"/>
      <c r="E130" s="239"/>
      <c r="F130" s="239"/>
      <c r="G130" s="239"/>
      <c r="H130" s="239"/>
      <c r="I130" s="239"/>
      <c r="J130" s="239"/>
      <c r="K130" s="239"/>
      <c r="L130" s="239"/>
      <c r="M130" s="239"/>
      <c r="N130" s="239"/>
      <c r="O130" s="239"/>
      <c r="P130" s="239"/>
      <c r="Q130" s="239"/>
      <c r="R130" s="239"/>
      <c r="S130" s="239"/>
      <c r="T130" s="239"/>
      <c r="U130" s="239"/>
      <c r="V130" s="239"/>
      <c r="W130" s="239"/>
      <c r="X130" s="239"/>
      <c r="Y130" s="239"/>
      <c r="Z130" s="239"/>
      <c r="AA130" s="239"/>
      <c r="AB130" s="239"/>
      <c r="AC130" s="239"/>
      <c r="AD130" s="239"/>
      <c r="AE130" s="239"/>
      <c r="AF130" s="239"/>
      <c r="AG130" s="239"/>
      <c r="AH130" s="239"/>
      <c r="AI130" s="239"/>
      <c r="AJ130" s="239"/>
      <c r="AK130" s="239"/>
      <c r="AL130" s="239"/>
      <c r="AM130" s="239"/>
      <c r="AN130" s="239"/>
      <c r="AO130" s="239"/>
      <c r="AP130" s="239"/>
      <c r="AQ130" s="239"/>
      <c r="AR130" s="239"/>
      <c r="AS130" s="239"/>
      <c r="AT130" s="239"/>
      <c r="AU130" s="239"/>
    </row>
    <row r="131" spans="1:47" x14ac:dyDescent="0.25">
      <c r="A131" s="140"/>
      <c r="B131" s="239"/>
      <c r="C131" s="239"/>
      <c r="D131" s="239"/>
      <c r="E131" s="239"/>
      <c r="F131" s="239"/>
      <c r="G131" s="239"/>
      <c r="H131" s="239"/>
      <c r="I131" s="239"/>
      <c r="J131" s="239"/>
      <c r="K131" s="239"/>
      <c r="L131" s="239"/>
      <c r="M131" s="239"/>
      <c r="N131" s="239"/>
      <c r="O131" s="239"/>
      <c r="P131" s="239"/>
      <c r="Q131" s="239"/>
      <c r="R131" s="239"/>
      <c r="S131" s="239"/>
      <c r="T131" s="239"/>
      <c r="U131" s="239"/>
      <c r="V131" s="239"/>
      <c r="W131" s="239"/>
      <c r="X131" s="239"/>
      <c r="Y131" s="239"/>
      <c r="Z131" s="239"/>
      <c r="AA131" s="239"/>
      <c r="AB131" s="239"/>
      <c r="AC131" s="239"/>
      <c r="AD131" s="239"/>
      <c r="AE131" s="239"/>
      <c r="AF131" s="239"/>
      <c r="AG131" s="239"/>
      <c r="AH131" s="239"/>
      <c r="AI131" s="239"/>
      <c r="AJ131" s="239"/>
      <c r="AK131" s="239"/>
      <c r="AL131" s="239"/>
      <c r="AM131" s="239"/>
      <c r="AN131" s="239"/>
      <c r="AO131" s="239"/>
      <c r="AP131" s="239"/>
      <c r="AQ131" s="239"/>
      <c r="AR131" s="239"/>
      <c r="AS131" s="239"/>
      <c r="AT131" s="239"/>
      <c r="AU131" s="239"/>
    </row>
    <row r="132" spans="1:47" x14ac:dyDescent="0.25">
      <c r="A132" s="140"/>
      <c r="B132" s="239"/>
      <c r="C132" s="239"/>
      <c r="D132" s="239"/>
      <c r="E132" s="239"/>
      <c r="F132" s="239"/>
      <c r="G132" s="239"/>
      <c r="H132" s="239"/>
      <c r="I132" s="239"/>
      <c r="J132" s="239"/>
      <c r="K132" s="239"/>
      <c r="L132" s="239"/>
      <c r="M132" s="239"/>
      <c r="N132" s="239"/>
      <c r="O132" s="239"/>
      <c r="P132" s="239"/>
      <c r="Q132" s="239"/>
      <c r="R132" s="239"/>
      <c r="S132" s="239"/>
      <c r="T132" s="239"/>
      <c r="U132" s="239"/>
      <c r="V132" s="239"/>
      <c r="W132" s="239"/>
      <c r="X132" s="239"/>
      <c r="Y132" s="239"/>
      <c r="Z132" s="239"/>
      <c r="AA132" s="239"/>
      <c r="AB132" s="239"/>
      <c r="AC132" s="239"/>
      <c r="AD132" s="239"/>
      <c r="AE132" s="239"/>
      <c r="AF132" s="239"/>
      <c r="AG132" s="239"/>
      <c r="AH132" s="239"/>
      <c r="AI132" s="239"/>
      <c r="AJ132" s="239"/>
      <c r="AK132" s="239"/>
      <c r="AL132" s="239"/>
      <c r="AM132" s="239"/>
      <c r="AN132" s="239"/>
      <c r="AO132" s="239"/>
      <c r="AP132" s="239"/>
      <c r="AQ132" s="239"/>
      <c r="AR132" s="239"/>
      <c r="AS132" s="239"/>
      <c r="AT132" s="239"/>
      <c r="AU132" s="239"/>
    </row>
    <row r="133" spans="1:47" x14ac:dyDescent="0.25">
      <c r="A133" s="140"/>
      <c r="B133" s="239"/>
      <c r="C133" s="239"/>
      <c r="D133" s="239"/>
      <c r="E133" s="239"/>
      <c r="F133" s="239"/>
      <c r="G133" s="239"/>
      <c r="H133" s="239"/>
      <c r="I133" s="239"/>
      <c r="J133" s="239"/>
      <c r="K133" s="239"/>
      <c r="L133" s="239"/>
      <c r="M133" s="239"/>
      <c r="N133" s="239"/>
      <c r="O133" s="239"/>
      <c r="P133" s="239"/>
      <c r="Q133" s="239"/>
      <c r="R133" s="239"/>
      <c r="S133" s="239"/>
      <c r="T133" s="239"/>
      <c r="U133" s="239"/>
      <c r="V133" s="239"/>
      <c r="W133" s="239"/>
      <c r="X133" s="239"/>
      <c r="Y133" s="239"/>
      <c r="Z133" s="239"/>
      <c r="AA133" s="239"/>
      <c r="AB133" s="239"/>
      <c r="AC133" s="239"/>
      <c r="AD133" s="239"/>
      <c r="AE133" s="239"/>
      <c r="AF133" s="239"/>
      <c r="AG133" s="239"/>
      <c r="AH133" s="239"/>
      <c r="AI133" s="239"/>
      <c r="AJ133" s="239"/>
      <c r="AK133" s="239"/>
      <c r="AL133" s="239"/>
      <c r="AM133" s="239"/>
      <c r="AN133" s="239"/>
      <c r="AO133" s="239"/>
      <c r="AP133" s="239"/>
      <c r="AQ133" s="239"/>
      <c r="AR133" s="239"/>
      <c r="AS133" s="239"/>
      <c r="AT133" s="239"/>
      <c r="AU133" s="239"/>
    </row>
    <row r="134" spans="1:47" x14ac:dyDescent="0.25">
      <c r="A134" s="140"/>
      <c r="B134" s="239"/>
      <c r="C134" s="239"/>
      <c r="D134" s="239"/>
      <c r="E134" s="239"/>
      <c r="F134" s="239"/>
      <c r="G134" s="239"/>
      <c r="H134" s="239"/>
      <c r="I134" s="239"/>
      <c r="J134" s="239"/>
      <c r="K134" s="239"/>
      <c r="L134" s="239"/>
      <c r="M134" s="239"/>
      <c r="N134" s="239"/>
      <c r="O134" s="239"/>
      <c r="P134" s="239"/>
      <c r="Q134" s="239"/>
      <c r="R134" s="239"/>
      <c r="S134" s="239"/>
      <c r="T134" s="239"/>
      <c r="U134" s="239"/>
      <c r="V134" s="239"/>
      <c r="W134" s="239"/>
      <c r="X134" s="239"/>
      <c r="Y134" s="239"/>
      <c r="Z134" s="239"/>
      <c r="AA134" s="239"/>
      <c r="AB134" s="239"/>
      <c r="AC134" s="239"/>
      <c r="AD134" s="239"/>
      <c r="AE134" s="239"/>
      <c r="AF134" s="239"/>
      <c r="AG134" s="239"/>
      <c r="AH134" s="239"/>
      <c r="AI134" s="239"/>
      <c r="AJ134" s="239"/>
      <c r="AK134" s="239"/>
      <c r="AL134" s="239"/>
      <c r="AM134" s="239"/>
      <c r="AN134" s="239"/>
      <c r="AO134" s="239"/>
      <c r="AP134" s="239"/>
      <c r="AQ134" s="239"/>
      <c r="AR134" s="239"/>
      <c r="AS134" s="239"/>
      <c r="AT134" s="239"/>
      <c r="AU134" s="239"/>
    </row>
    <row r="135" spans="1:47" x14ac:dyDescent="0.25">
      <c r="A135" s="140"/>
      <c r="B135" s="239"/>
      <c r="C135" s="239"/>
      <c r="D135" s="239"/>
      <c r="E135" s="239"/>
      <c r="F135" s="239"/>
      <c r="G135" s="239"/>
      <c r="H135" s="239"/>
      <c r="I135" s="239"/>
      <c r="J135" s="239"/>
      <c r="K135" s="239"/>
      <c r="L135" s="239"/>
      <c r="M135" s="239"/>
      <c r="N135" s="239"/>
      <c r="O135" s="239"/>
      <c r="P135" s="239"/>
      <c r="Q135" s="239"/>
      <c r="R135" s="239"/>
      <c r="S135" s="239"/>
      <c r="T135" s="239"/>
      <c r="U135" s="239"/>
      <c r="V135" s="239"/>
      <c r="W135" s="239"/>
      <c r="X135" s="239"/>
      <c r="Y135" s="239"/>
      <c r="Z135" s="239"/>
      <c r="AA135" s="239"/>
      <c r="AB135" s="239"/>
      <c r="AC135" s="239"/>
      <c r="AD135" s="239"/>
      <c r="AE135" s="239"/>
      <c r="AF135" s="239"/>
      <c r="AG135" s="239"/>
      <c r="AH135" s="239"/>
      <c r="AI135" s="239"/>
      <c r="AJ135" s="239"/>
      <c r="AK135" s="239"/>
      <c r="AL135" s="239"/>
      <c r="AM135" s="239"/>
      <c r="AN135" s="239"/>
      <c r="AO135" s="239"/>
      <c r="AP135" s="239"/>
      <c r="AQ135" s="239"/>
      <c r="AR135" s="239"/>
      <c r="AS135" s="239"/>
      <c r="AT135" s="239"/>
      <c r="AU135" s="239"/>
    </row>
    <row r="136" spans="1:47" x14ac:dyDescent="0.25">
      <c r="A136" s="140"/>
      <c r="B136" s="239"/>
      <c r="C136" s="239"/>
      <c r="D136" s="239"/>
      <c r="E136" s="239"/>
      <c r="F136" s="239"/>
      <c r="G136" s="239"/>
      <c r="H136" s="239"/>
      <c r="I136" s="239"/>
      <c r="J136" s="239"/>
      <c r="K136" s="239"/>
      <c r="L136" s="239"/>
      <c r="M136" s="239"/>
      <c r="N136" s="239"/>
      <c r="O136" s="239"/>
      <c r="P136" s="239"/>
      <c r="Q136" s="239"/>
      <c r="R136" s="239"/>
      <c r="S136" s="239"/>
      <c r="T136" s="239"/>
      <c r="U136" s="239"/>
      <c r="V136" s="239"/>
      <c r="W136" s="239"/>
      <c r="X136" s="239"/>
      <c r="Y136" s="239"/>
      <c r="Z136" s="239"/>
      <c r="AA136" s="239"/>
      <c r="AB136" s="239"/>
      <c r="AC136" s="239"/>
      <c r="AD136" s="239"/>
      <c r="AE136" s="239"/>
      <c r="AF136" s="239"/>
      <c r="AG136" s="239"/>
      <c r="AH136" s="239"/>
      <c r="AI136" s="239"/>
      <c r="AJ136" s="239"/>
      <c r="AK136" s="239"/>
      <c r="AL136" s="239"/>
      <c r="AM136" s="239"/>
      <c r="AN136" s="239"/>
      <c r="AO136" s="239"/>
      <c r="AP136" s="239"/>
      <c r="AQ136" s="239"/>
      <c r="AR136" s="239"/>
      <c r="AS136" s="239"/>
      <c r="AT136" s="239"/>
      <c r="AU136" s="239"/>
    </row>
    <row r="137" spans="1:47" x14ac:dyDescent="0.25">
      <c r="A137" s="140"/>
      <c r="B137" s="239"/>
      <c r="C137" s="239"/>
      <c r="D137" s="239"/>
      <c r="E137" s="239"/>
      <c r="F137" s="239"/>
      <c r="G137" s="239"/>
      <c r="H137" s="239"/>
      <c r="I137" s="239"/>
      <c r="J137" s="239"/>
      <c r="K137" s="239"/>
      <c r="L137" s="239"/>
      <c r="M137" s="239"/>
      <c r="N137" s="239"/>
      <c r="O137" s="239"/>
      <c r="P137" s="239"/>
      <c r="Q137" s="239"/>
      <c r="R137" s="239"/>
      <c r="S137" s="239"/>
      <c r="T137" s="239"/>
      <c r="U137" s="239"/>
      <c r="V137" s="239"/>
      <c r="W137" s="239"/>
      <c r="X137" s="239"/>
      <c r="Y137" s="239"/>
      <c r="Z137" s="239"/>
      <c r="AA137" s="239"/>
      <c r="AB137" s="239"/>
      <c r="AC137" s="239"/>
      <c r="AD137" s="239"/>
      <c r="AE137" s="239"/>
      <c r="AF137" s="239"/>
      <c r="AG137" s="239"/>
      <c r="AH137" s="239"/>
      <c r="AI137" s="239"/>
      <c r="AJ137" s="239"/>
      <c r="AK137" s="239"/>
      <c r="AL137" s="239"/>
      <c r="AM137" s="239"/>
      <c r="AN137" s="239"/>
      <c r="AO137" s="239"/>
      <c r="AP137" s="239"/>
      <c r="AQ137" s="239"/>
      <c r="AR137" s="239"/>
      <c r="AS137" s="239"/>
      <c r="AT137" s="239"/>
      <c r="AU137" s="239"/>
    </row>
    <row r="138" spans="1:47" x14ac:dyDescent="0.25">
      <c r="A138" s="140"/>
      <c r="B138" s="239"/>
      <c r="C138" s="239"/>
      <c r="D138" s="239"/>
      <c r="E138" s="239"/>
      <c r="F138" s="239"/>
      <c r="G138" s="239"/>
      <c r="H138" s="239"/>
      <c r="I138" s="239"/>
      <c r="J138" s="239"/>
      <c r="K138" s="239"/>
      <c r="L138" s="239"/>
      <c r="M138" s="239"/>
      <c r="N138" s="239"/>
      <c r="O138" s="239"/>
      <c r="P138" s="239"/>
      <c r="Q138" s="239"/>
      <c r="R138" s="239"/>
      <c r="S138" s="239"/>
      <c r="T138" s="239"/>
      <c r="U138" s="239"/>
      <c r="V138" s="239"/>
      <c r="W138" s="239"/>
      <c r="X138" s="239"/>
      <c r="Y138" s="239"/>
      <c r="Z138" s="239"/>
      <c r="AA138" s="239"/>
      <c r="AB138" s="239"/>
      <c r="AC138" s="239"/>
      <c r="AD138" s="239"/>
      <c r="AE138" s="239"/>
      <c r="AF138" s="239"/>
      <c r="AG138" s="239"/>
      <c r="AH138" s="239"/>
      <c r="AI138" s="239"/>
      <c r="AJ138" s="239"/>
      <c r="AK138" s="239"/>
      <c r="AL138" s="239"/>
      <c r="AM138" s="239"/>
      <c r="AN138" s="239"/>
      <c r="AO138" s="239"/>
      <c r="AP138" s="239"/>
      <c r="AQ138" s="239"/>
      <c r="AR138" s="239"/>
      <c r="AS138" s="239"/>
      <c r="AT138" s="239"/>
      <c r="AU138" s="239"/>
    </row>
    <row r="139" spans="1:47" x14ac:dyDescent="0.25">
      <c r="A139" s="140"/>
      <c r="B139" s="239"/>
      <c r="C139" s="239"/>
      <c r="D139" s="239"/>
      <c r="E139" s="239"/>
      <c r="F139" s="239"/>
      <c r="G139" s="239"/>
      <c r="H139" s="239"/>
      <c r="I139" s="239"/>
      <c r="J139" s="239"/>
      <c r="K139" s="239"/>
      <c r="L139" s="239"/>
      <c r="M139" s="239"/>
      <c r="N139" s="239"/>
      <c r="O139" s="239"/>
      <c r="P139" s="239"/>
      <c r="Q139" s="239"/>
      <c r="R139" s="239"/>
      <c r="S139" s="239"/>
      <c r="T139" s="239"/>
      <c r="U139" s="239"/>
      <c r="V139" s="239"/>
      <c r="W139" s="239"/>
      <c r="X139" s="239"/>
      <c r="Y139" s="239"/>
      <c r="Z139" s="239"/>
      <c r="AA139" s="239"/>
      <c r="AB139" s="239"/>
      <c r="AC139" s="239"/>
      <c r="AD139" s="239"/>
      <c r="AE139" s="239"/>
      <c r="AF139" s="239"/>
      <c r="AG139" s="239"/>
      <c r="AH139" s="239"/>
      <c r="AI139" s="239"/>
      <c r="AJ139" s="239"/>
      <c r="AK139" s="239"/>
      <c r="AL139" s="239"/>
      <c r="AM139" s="239"/>
      <c r="AN139" s="239"/>
      <c r="AO139" s="239"/>
      <c r="AP139" s="239"/>
      <c r="AQ139" s="239"/>
      <c r="AR139" s="239"/>
      <c r="AS139" s="239"/>
      <c r="AT139" s="239"/>
      <c r="AU139" s="239"/>
    </row>
    <row r="140" spans="1:47" x14ac:dyDescent="0.25">
      <c r="A140" s="140"/>
      <c r="B140" s="239"/>
      <c r="C140" s="239"/>
      <c r="D140" s="239"/>
      <c r="E140" s="239"/>
      <c r="F140" s="239"/>
      <c r="G140" s="239"/>
      <c r="H140" s="239"/>
      <c r="I140" s="239"/>
      <c r="J140" s="239"/>
      <c r="K140" s="239"/>
      <c r="L140" s="239"/>
      <c r="M140" s="239"/>
      <c r="N140" s="239"/>
      <c r="O140" s="239"/>
      <c r="P140" s="239"/>
      <c r="Q140" s="239"/>
      <c r="R140" s="239"/>
      <c r="S140" s="239"/>
      <c r="T140" s="239"/>
      <c r="U140" s="239"/>
      <c r="V140" s="239"/>
      <c r="W140" s="239"/>
      <c r="X140" s="239"/>
      <c r="Y140" s="239"/>
      <c r="Z140" s="239"/>
      <c r="AA140" s="239"/>
      <c r="AB140" s="239"/>
      <c r="AC140" s="239"/>
      <c r="AD140" s="239"/>
      <c r="AE140" s="239"/>
      <c r="AF140" s="239"/>
      <c r="AG140" s="239"/>
      <c r="AH140" s="239"/>
      <c r="AI140" s="239"/>
      <c r="AJ140" s="239"/>
      <c r="AK140" s="239"/>
      <c r="AL140" s="239"/>
      <c r="AM140" s="239"/>
      <c r="AN140" s="239"/>
      <c r="AO140" s="239"/>
      <c r="AP140" s="239"/>
      <c r="AQ140" s="239"/>
      <c r="AR140" s="239"/>
      <c r="AS140" s="239"/>
      <c r="AT140" s="239"/>
      <c r="AU140" s="239"/>
    </row>
    <row r="141" spans="1:47" x14ac:dyDescent="0.25">
      <c r="A141" s="140"/>
      <c r="B141" s="239"/>
      <c r="C141" s="239"/>
      <c r="D141" s="239"/>
      <c r="E141" s="239"/>
      <c r="F141" s="239"/>
      <c r="G141" s="239"/>
      <c r="H141" s="239"/>
      <c r="I141" s="239"/>
      <c r="J141" s="239"/>
      <c r="K141" s="239"/>
      <c r="L141" s="239"/>
      <c r="M141" s="239"/>
      <c r="N141" s="239"/>
      <c r="O141" s="239"/>
      <c r="P141" s="239"/>
      <c r="Q141" s="239"/>
      <c r="R141" s="239"/>
      <c r="S141" s="239"/>
      <c r="T141" s="239"/>
      <c r="U141" s="239"/>
      <c r="V141" s="239"/>
      <c r="W141" s="239"/>
      <c r="X141" s="239"/>
      <c r="Y141" s="239"/>
      <c r="Z141" s="239"/>
      <c r="AA141" s="239"/>
      <c r="AB141" s="239"/>
      <c r="AC141" s="239"/>
      <c r="AD141" s="239"/>
      <c r="AE141" s="239"/>
      <c r="AF141" s="239"/>
      <c r="AG141" s="239"/>
      <c r="AH141" s="239"/>
      <c r="AI141" s="239"/>
      <c r="AJ141" s="239"/>
      <c r="AK141" s="239"/>
      <c r="AL141" s="239"/>
      <c r="AM141" s="239"/>
      <c r="AN141" s="239"/>
      <c r="AO141" s="239"/>
      <c r="AP141" s="239"/>
      <c r="AQ141" s="239"/>
      <c r="AR141" s="239"/>
      <c r="AS141" s="239"/>
      <c r="AT141" s="239"/>
      <c r="AU141" s="239"/>
    </row>
    <row r="142" spans="1:47" x14ac:dyDescent="0.25">
      <c r="A142" s="140"/>
      <c r="B142" s="239"/>
      <c r="C142" s="239"/>
      <c r="D142" s="239"/>
      <c r="E142" s="239"/>
      <c r="F142" s="239"/>
      <c r="G142" s="239"/>
      <c r="H142" s="239"/>
      <c r="I142" s="239"/>
      <c r="J142" s="239"/>
      <c r="K142" s="239"/>
      <c r="L142" s="239"/>
      <c r="M142" s="239"/>
      <c r="N142" s="239"/>
      <c r="O142" s="239"/>
      <c r="P142" s="239"/>
      <c r="Q142" s="239"/>
      <c r="R142" s="239"/>
      <c r="S142" s="239"/>
      <c r="T142" s="239"/>
      <c r="U142" s="239"/>
      <c r="V142" s="239"/>
      <c r="W142" s="239"/>
      <c r="X142" s="239"/>
      <c r="Y142" s="239"/>
      <c r="Z142" s="239"/>
      <c r="AA142" s="239"/>
      <c r="AB142" s="239"/>
      <c r="AC142" s="239"/>
      <c r="AD142" s="239"/>
      <c r="AE142" s="239"/>
      <c r="AF142" s="239"/>
      <c r="AG142" s="239"/>
      <c r="AH142" s="239"/>
      <c r="AI142" s="239"/>
      <c r="AJ142" s="239"/>
      <c r="AK142" s="239"/>
      <c r="AL142" s="239"/>
      <c r="AM142" s="239"/>
      <c r="AN142" s="239"/>
      <c r="AO142" s="239"/>
      <c r="AP142" s="239"/>
      <c r="AQ142" s="239"/>
      <c r="AR142" s="239"/>
      <c r="AS142" s="239"/>
      <c r="AT142" s="239"/>
      <c r="AU142" s="239"/>
    </row>
    <row r="143" spans="1:47" x14ac:dyDescent="0.25">
      <c r="A143" s="140"/>
      <c r="B143" s="239"/>
      <c r="C143" s="239"/>
      <c r="D143" s="239"/>
      <c r="E143" s="239"/>
      <c r="F143" s="239"/>
      <c r="G143" s="239"/>
      <c r="H143" s="239"/>
      <c r="I143" s="239"/>
      <c r="J143" s="239"/>
      <c r="K143" s="239"/>
      <c r="L143" s="239"/>
      <c r="M143" s="239"/>
      <c r="N143" s="239"/>
      <c r="O143" s="239"/>
      <c r="P143" s="239"/>
      <c r="Q143" s="239"/>
      <c r="R143" s="239"/>
      <c r="S143" s="239"/>
      <c r="T143" s="239"/>
      <c r="U143" s="239"/>
      <c r="V143" s="239"/>
      <c r="W143" s="239"/>
      <c r="X143" s="239"/>
      <c r="Y143" s="239"/>
      <c r="Z143" s="239"/>
      <c r="AA143" s="239"/>
      <c r="AB143" s="239"/>
      <c r="AC143" s="239"/>
      <c r="AD143" s="239"/>
      <c r="AE143" s="239"/>
      <c r="AF143" s="239"/>
      <c r="AG143" s="239"/>
      <c r="AH143" s="239"/>
      <c r="AI143" s="239"/>
      <c r="AJ143" s="239"/>
      <c r="AK143" s="239"/>
      <c r="AL143" s="239"/>
      <c r="AM143" s="239"/>
      <c r="AN143" s="239"/>
      <c r="AO143" s="239"/>
      <c r="AP143" s="239"/>
      <c r="AQ143" s="239"/>
      <c r="AR143" s="239"/>
      <c r="AS143" s="239"/>
      <c r="AT143" s="239"/>
      <c r="AU143" s="239"/>
    </row>
    <row r="144" spans="1:47" x14ac:dyDescent="0.25">
      <c r="A144" s="140"/>
      <c r="B144" s="239"/>
      <c r="C144" s="239"/>
      <c r="D144" s="239"/>
      <c r="E144" s="239"/>
      <c r="F144" s="239"/>
      <c r="G144" s="239"/>
      <c r="H144" s="239"/>
      <c r="I144" s="239"/>
      <c r="J144" s="239"/>
      <c r="K144" s="239"/>
      <c r="L144" s="239"/>
      <c r="M144" s="239"/>
      <c r="N144" s="239"/>
      <c r="O144" s="239"/>
      <c r="P144" s="239"/>
      <c r="Q144" s="239"/>
      <c r="R144" s="239"/>
      <c r="S144" s="239"/>
      <c r="T144" s="239"/>
      <c r="U144" s="239"/>
      <c r="V144" s="239"/>
      <c r="W144" s="239"/>
      <c r="X144" s="239"/>
      <c r="Y144" s="239"/>
      <c r="Z144" s="239"/>
      <c r="AA144" s="239"/>
      <c r="AB144" s="239"/>
      <c r="AC144" s="239"/>
      <c r="AD144" s="239"/>
      <c r="AE144" s="239"/>
      <c r="AF144" s="239"/>
      <c r="AG144" s="239"/>
      <c r="AH144" s="239"/>
      <c r="AI144" s="239"/>
      <c r="AJ144" s="239"/>
      <c r="AK144" s="239"/>
      <c r="AL144" s="239"/>
      <c r="AM144" s="239"/>
      <c r="AN144" s="239"/>
      <c r="AO144" s="239"/>
      <c r="AP144" s="239"/>
      <c r="AQ144" s="239"/>
      <c r="AR144" s="239"/>
      <c r="AS144" s="239"/>
      <c r="AT144" s="239"/>
      <c r="AU144" s="239"/>
    </row>
    <row r="145" spans="1:47" x14ac:dyDescent="0.25">
      <c r="A145" s="140"/>
      <c r="B145" s="239"/>
      <c r="C145" s="239"/>
      <c r="D145" s="239"/>
      <c r="E145" s="239"/>
      <c r="F145" s="239"/>
      <c r="G145" s="239"/>
      <c r="H145" s="239"/>
      <c r="I145" s="239"/>
      <c r="J145" s="239"/>
      <c r="K145" s="239"/>
      <c r="L145" s="239"/>
      <c r="M145" s="239"/>
      <c r="N145" s="239"/>
      <c r="O145" s="239"/>
      <c r="P145" s="239"/>
      <c r="Q145" s="239"/>
      <c r="R145" s="239"/>
      <c r="S145" s="239"/>
      <c r="T145" s="239"/>
      <c r="U145" s="239"/>
      <c r="V145" s="239"/>
      <c r="W145" s="239"/>
      <c r="X145" s="239"/>
      <c r="Y145" s="239"/>
      <c r="Z145" s="239"/>
      <c r="AA145" s="239"/>
      <c r="AB145" s="239"/>
      <c r="AC145" s="239"/>
      <c r="AD145" s="239"/>
      <c r="AE145" s="239"/>
      <c r="AF145" s="239"/>
      <c r="AG145" s="239"/>
      <c r="AH145" s="239"/>
      <c r="AI145" s="239"/>
      <c r="AJ145" s="239"/>
      <c r="AK145" s="239"/>
      <c r="AL145" s="239"/>
      <c r="AM145" s="239"/>
      <c r="AN145" s="239"/>
      <c r="AO145" s="239"/>
      <c r="AP145" s="239"/>
      <c r="AQ145" s="239"/>
      <c r="AR145" s="239"/>
      <c r="AS145" s="239"/>
      <c r="AT145" s="239"/>
      <c r="AU145" s="239"/>
    </row>
    <row r="146" spans="1:47" x14ac:dyDescent="0.25">
      <c r="A146" s="140"/>
      <c r="B146" s="239"/>
      <c r="C146" s="239"/>
      <c r="D146" s="239"/>
      <c r="E146" s="239"/>
      <c r="F146" s="239"/>
      <c r="G146" s="239"/>
      <c r="H146" s="239"/>
      <c r="I146" s="239"/>
      <c r="J146" s="239"/>
      <c r="K146" s="239"/>
      <c r="L146" s="239"/>
      <c r="M146" s="239"/>
      <c r="N146" s="239"/>
      <c r="O146" s="239"/>
      <c r="P146" s="239"/>
      <c r="Q146" s="239"/>
      <c r="R146" s="239"/>
      <c r="S146" s="239"/>
      <c r="T146" s="239"/>
      <c r="U146" s="239"/>
      <c r="V146" s="239"/>
      <c r="W146" s="239"/>
      <c r="X146" s="239"/>
      <c r="Y146" s="239"/>
      <c r="Z146" s="239"/>
      <c r="AA146" s="239"/>
      <c r="AB146" s="239"/>
      <c r="AC146" s="239"/>
      <c r="AD146" s="239"/>
      <c r="AE146" s="239"/>
      <c r="AF146" s="239"/>
      <c r="AG146" s="239"/>
      <c r="AH146" s="239"/>
      <c r="AI146" s="239"/>
      <c r="AJ146" s="239"/>
      <c r="AK146" s="239"/>
      <c r="AL146" s="239"/>
      <c r="AM146" s="239"/>
      <c r="AN146" s="239"/>
      <c r="AO146" s="239"/>
      <c r="AP146" s="239"/>
      <c r="AQ146" s="239"/>
      <c r="AR146" s="239"/>
      <c r="AS146" s="239"/>
      <c r="AT146" s="239"/>
      <c r="AU146" s="239"/>
    </row>
    <row r="147" spans="1:47" x14ac:dyDescent="0.25">
      <c r="A147" s="140"/>
      <c r="B147" s="239"/>
      <c r="C147" s="239"/>
      <c r="D147" s="239"/>
      <c r="E147" s="239"/>
      <c r="F147" s="239"/>
      <c r="G147" s="239"/>
      <c r="H147" s="239"/>
      <c r="I147" s="239"/>
      <c r="J147" s="239"/>
      <c r="K147" s="239"/>
      <c r="L147" s="239"/>
      <c r="M147" s="239"/>
      <c r="N147" s="239"/>
      <c r="O147" s="239"/>
      <c r="P147" s="239"/>
      <c r="Q147" s="239"/>
      <c r="R147" s="239"/>
      <c r="S147" s="239"/>
      <c r="T147" s="239"/>
      <c r="U147" s="239"/>
      <c r="V147" s="239"/>
      <c r="W147" s="239"/>
      <c r="X147" s="239"/>
      <c r="Y147" s="239"/>
      <c r="Z147" s="239"/>
      <c r="AA147" s="239"/>
      <c r="AB147" s="239"/>
      <c r="AC147" s="239"/>
      <c r="AD147" s="239"/>
      <c r="AE147" s="239"/>
      <c r="AF147" s="239"/>
      <c r="AG147" s="239"/>
      <c r="AH147" s="239"/>
      <c r="AI147" s="239"/>
      <c r="AJ147" s="239"/>
      <c r="AK147" s="239"/>
      <c r="AL147" s="239"/>
      <c r="AM147" s="239"/>
      <c r="AN147" s="239"/>
      <c r="AO147" s="239"/>
      <c r="AP147" s="239"/>
      <c r="AQ147" s="239"/>
      <c r="AR147" s="239"/>
      <c r="AS147" s="239"/>
      <c r="AT147" s="239"/>
      <c r="AU147" s="239"/>
    </row>
    <row r="148" spans="1:47" x14ac:dyDescent="0.25">
      <c r="A148" s="140"/>
      <c r="B148" s="239"/>
      <c r="C148" s="239"/>
      <c r="D148" s="239"/>
      <c r="E148" s="239"/>
      <c r="F148" s="239"/>
      <c r="G148" s="239"/>
      <c r="H148" s="239"/>
      <c r="I148" s="239"/>
      <c r="J148" s="239"/>
      <c r="K148" s="239"/>
      <c r="L148" s="239"/>
      <c r="M148" s="239"/>
      <c r="N148" s="239"/>
      <c r="O148" s="239"/>
      <c r="P148" s="239"/>
      <c r="Q148" s="239"/>
      <c r="R148" s="239"/>
      <c r="S148" s="239"/>
      <c r="T148" s="239"/>
      <c r="U148" s="239"/>
      <c r="V148" s="239"/>
      <c r="W148" s="239"/>
      <c r="X148" s="239"/>
      <c r="Y148" s="239"/>
      <c r="Z148" s="239"/>
      <c r="AA148" s="239"/>
      <c r="AB148" s="239"/>
      <c r="AC148" s="239"/>
      <c r="AD148" s="239"/>
      <c r="AE148" s="239"/>
      <c r="AF148" s="239"/>
      <c r="AG148" s="239"/>
      <c r="AH148" s="239"/>
      <c r="AI148" s="239"/>
      <c r="AJ148" s="239"/>
      <c r="AK148" s="239"/>
      <c r="AL148" s="239"/>
      <c r="AM148" s="239"/>
      <c r="AN148" s="239"/>
      <c r="AO148" s="239"/>
      <c r="AP148" s="239"/>
      <c r="AQ148" s="239"/>
      <c r="AR148" s="239"/>
      <c r="AS148" s="239"/>
      <c r="AT148" s="239"/>
      <c r="AU148" s="239"/>
    </row>
    <row r="149" spans="1:47" x14ac:dyDescent="0.25">
      <c r="A149" s="140"/>
      <c r="B149" s="239"/>
      <c r="C149" s="239"/>
      <c r="D149" s="239"/>
      <c r="E149" s="239"/>
      <c r="F149" s="239"/>
      <c r="G149" s="239"/>
      <c r="H149" s="239"/>
      <c r="I149" s="239"/>
      <c r="J149" s="239"/>
      <c r="K149" s="239"/>
      <c r="L149" s="239"/>
      <c r="M149" s="239"/>
      <c r="N149" s="239"/>
      <c r="O149" s="239"/>
      <c r="P149" s="239"/>
      <c r="Q149" s="239"/>
      <c r="R149" s="239"/>
      <c r="S149" s="239"/>
      <c r="T149" s="239"/>
      <c r="U149" s="239"/>
      <c r="V149" s="239"/>
      <c r="W149" s="239"/>
      <c r="X149" s="239"/>
      <c r="Y149" s="239"/>
      <c r="Z149" s="239"/>
      <c r="AA149" s="239"/>
      <c r="AB149" s="239"/>
      <c r="AC149" s="239"/>
      <c r="AD149" s="239"/>
      <c r="AE149" s="239"/>
      <c r="AF149" s="239"/>
      <c r="AG149" s="239"/>
      <c r="AH149" s="239"/>
      <c r="AI149" s="239"/>
      <c r="AJ149" s="239"/>
      <c r="AK149" s="239"/>
      <c r="AL149" s="239"/>
      <c r="AM149" s="239"/>
      <c r="AN149" s="239"/>
      <c r="AO149" s="239"/>
      <c r="AP149" s="239"/>
      <c r="AQ149" s="239"/>
      <c r="AR149" s="239"/>
      <c r="AS149" s="239"/>
      <c r="AT149" s="239"/>
      <c r="AU149" s="239"/>
    </row>
  </sheetData>
  <pageMargins left="0.7" right="0.7" top="0.75" bottom="0.75" header="0.3" footer="0.3"/>
  <pageSetup paperSize="9" orientation="portrait" horizontalDpi="4294967293" verticalDpi="0" r:id="rId1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7F57A65-2518-443C-9135-A438D81B170A}">
  <sheetPr codeName="Feuil6"/>
  <dimension ref="A1:Z2435"/>
  <sheetViews>
    <sheetView workbookViewId="0">
      <selection activeCell="N22" sqref="N22"/>
    </sheetView>
  </sheetViews>
  <sheetFormatPr baseColWidth="10" defaultRowHeight="15" x14ac:dyDescent="0.25"/>
  <cols>
    <col min="3" max="3" width="13" style="243" bestFit="1" customWidth="1"/>
    <col min="4" max="4" width="23.42578125" bestFit="1" customWidth="1"/>
    <col min="5" max="5" width="11" bestFit="1" customWidth="1"/>
    <col min="6" max="6" width="28.140625" bestFit="1" customWidth="1"/>
    <col min="7" max="7" width="16" customWidth="1"/>
    <col min="8" max="8" width="11" bestFit="1" customWidth="1"/>
    <col min="9" max="9" width="16" bestFit="1" customWidth="1"/>
    <col min="10" max="10" width="16" style="244" customWidth="1"/>
    <col min="11" max="11" width="29.85546875" bestFit="1" customWidth="1"/>
    <col min="12" max="12" width="14.7109375" bestFit="1" customWidth="1"/>
    <col min="16" max="16" width="15.28515625" customWidth="1"/>
  </cols>
  <sheetData>
    <row r="1" spans="1:26" ht="18.75" x14ac:dyDescent="0.3">
      <c r="A1" s="1" t="s">
        <v>872</v>
      </c>
      <c r="B1" s="140"/>
      <c r="C1" s="241"/>
      <c r="D1" s="140"/>
      <c r="E1" s="140"/>
      <c r="F1" s="140"/>
      <c r="G1" s="140"/>
      <c r="H1" s="140"/>
      <c r="I1" s="140"/>
      <c r="J1" s="242"/>
      <c r="K1" s="140"/>
      <c r="L1" s="140"/>
      <c r="M1" s="140"/>
      <c r="N1" s="140"/>
      <c r="O1" s="140"/>
      <c r="P1" s="140"/>
      <c r="Q1" s="140"/>
      <c r="R1" s="140"/>
      <c r="S1" s="140"/>
      <c r="T1" s="140"/>
      <c r="U1" s="140"/>
      <c r="V1" s="140"/>
      <c r="W1" s="140"/>
      <c r="X1" s="140"/>
      <c r="Y1" s="140"/>
      <c r="Z1" s="140"/>
    </row>
    <row r="2" spans="1:26" x14ac:dyDescent="0.25">
      <c r="A2" s="140"/>
    </row>
    <row r="3" spans="1:26" x14ac:dyDescent="0.25">
      <c r="A3" s="140"/>
      <c r="C3" s="245" t="s">
        <v>873</v>
      </c>
      <c r="D3" s="246" t="s">
        <v>809</v>
      </c>
      <c r="E3" s="246" t="s">
        <v>107</v>
      </c>
      <c r="F3" s="246" t="s">
        <v>874</v>
      </c>
      <c r="G3" s="246" t="s">
        <v>875</v>
      </c>
      <c r="H3" s="246" t="s">
        <v>876</v>
      </c>
      <c r="I3" s="246" t="s">
        <v>877</v>
      </c>
      <c r="J3" s="246" t="s">
        <v>825</v>
      </c>
      <c r="K3" s="247" t="s">
        <v>831</v>
      </c>
      <c r="M3" s="248" t="s">
        <v>853</v>
      </c>
      <c r="N3" s="248"/>
    </row>
    <row r="4" spans="1:26" x14ac:dyDescent="0.25">
      <c r="A4" s="140"/>
      <c r="C4" s="249">
        <f>VLOOKUP('[1]Inventaire BDDF Déployés'!$E$4:$E$936,[1]!MacroP[[ID]:[Date de Fin]],16,FALSE)</f>
        <v>43511.333333333336</v>
      </c>
      <c r="D4" s="250" t="s">
        <v>63</v>
      </c>
      <c r="E4" s="250">
        <v>3000304170</v>
      </c>
      <c r="F4" s="250" t="s">
        <v>67</v>
      </c>
      <c r="G4" s="250" t="s">
        <v>1910</v>
      </c>
      <c r="H4" s="250" t="s">
        <v>878</v>
      </c>
      <c r="I4" s="251" t="s">
        <v>63</v>
      </c>
      <c r="J4" s="251"/>
      <c r="K4" s="198"/>
      <c r="M4" s="252" t="s">
        <v>115</v>
      </c>
      <c r="N4" s="252">
        <f>COUNTIFS(MatérielDéployé[Référence],"Device 1")</f>
        <v>718</v>
      </c>
    </row>
    <row r="5" spans="1:26" x14ac:dyDescent="0.25">
      <c r="A5" s="140"/>
      <c r="C5" s="249">
        <f>VLOOKUP('[1]Inventaire BDDF Déployés'!$E$4:$E$936,[1]!MacroP[[ID]:[Date de Fin]],16,FALSE)</f>
        <v>43511.333333333336</v>
      </c>
      <c r="D5" s="250" t="s">
        <v>63</v>
      </c>
      <c r="E5" s="250">
        <v>3000304170</v>
      </c>
      <c r="F5" s="250" t="s">
        <v>67</v>
      </c>
      <c r="G5" s="250" t="s">
        <v>1911</v>
      </c>
      <c r="H5" s="250" t="s">
        <v>879</v>
      </c>
      <c r="I5" s="251" t="s">
        <v>63</v>
      </c>
      <c r="J5" s="251"/>
      <c r="K5" s="198"/>
      <c r="M5" s="253" t="s">
        <v>880</v>
      </c>
      <c r="N5" s="253">
        <f>COUNTIFS(MatérielDéployé[Référence],"Device 2")</f>
        <v>215</v>
      </c>
    </row>
    <row r="6" spans="1:26" x14ac:dyDescent="0.25">
      <c r="A6" s="140"/>
      <c r="C6" s="249">
        <f>VLOOKUP('[1]Inventaire BDDF Déployés'!$E$4:$E$936,[1]!MacroP[[ID]:[Date de Fin]],16,FALSE)</f>
        <v>43511.333333333336</v>
      </c>
      <c r="D6" s="250" t="s">
        <v>63</v>
      </c>
      <c r="E6" s="250">
        <v>3000304170</v>
      </c>
      <c r="F6" s="250" t="s">
        <v>67</v>
      </c>
      <c r="G6" s="250" t="s">
        <v>1912</v>
      </c>
      <c r="H6" s="250" t="s">
        <v>881</v>
      </c>
      <c r="I6" s="251" t="s">
        <v>63</v>
      </c>
      <c r="J6" s="251"/>
      <c r="K6" s="198"/>
      <c r="M6" s="254" t="s">
        <v>853</v>
      </c>
      <c r="N6" s="252">
        <f>N4+N5</f>
        <v>933</v>
      </c>
    </row>
    <row r="7" spans="1:26" x14ac:dyDescent="0.25">
      <c r="A7" s="140"/>
      <c r="C7" s="249">
        <f>VLOOKUP('[1]Inventaire BDDF Déployés'!$E$4:$E$936,[1]!MacroP[[ID]:[Date de Fin]],16,FALSE)</f>
        <v>43511.333333333336</v>
      </c>
      <c r="D7" s="250" t="s">
        <v>63</v>
      </c>
      <c r="E7" s="250">
        <v>3000304170</v>
      </c>
      <c r="F7" s="250" t="s">
        <v>67</v>
      </c>
      <c r="G7" s="250" t="s">
        <v>1913</v>
      </c>
      <c r="H7" s="250" t="s">
        <v>882</v>
      </c>
      <c r="I7" s="251" t="s">
        <v>63</v>
      </c>
      <c r="J7" s="251"/>
      <c r="K7" s="198"/>
    </row>
    <row r="8" spans="1:26" x14ac:dyDescent="0.25">
      <c r="A8" s="140"/>
      <c r="C8" s="249">
        <f>VLOOKUP('[1]Inventaire BDDF Déployés'!$E$4:$E$936,[1]!MacroP[[ID]:[Date de Fin]],16,FALSE)</f>
        <v>43511.333333333336</v>
      </c>
      <c r="D8" s="250" t="s">
        <v>63</v>
      </c>
      <c r="E8" s="250">
        <v>3000304170</v>
      </c>
      <c r="F8" s="250" t="s">
        <v>67</v>
      </c>
      <c r="G8" s="250" t="s">
        <v>1914</v>
      </c>
      <c r="H8" s="250" t="s">
        <v>883</v>
      </c>
      <c r="I8" s="251" t="s">
        <v>63</v>
      </c>
      <c r="J8" s="251"/>
      <c r="K8" s="198"/>
      <c r="M8" s="255"/>
    </row>
    <row r="9" spans="1:26" x14ac:dyDescent="0.25">
      <c r="A9" s="140"/>
      <c r="C9" s="249">
        <f>VLOOKUP('[1]Inventaire BDDF Déployés'!$E$4:$E$936,[1]!MacroP[[ID]:[Date de Fin]],16,FALSE)</f>
        <v>43511.333333333336</v>
      </c>
      <c r="D9" s="250" t="s">
        <v>63</v>
      </c>
      <c r="E9" s="250">
        <v>3000304170</v>
      </c>
      <c r="F9" s="250" t="s">
        <v>67</v>
      </c>
      <c r="G9" s="250" t="s">
        <v>1915</v>
      </c>
      <c r="H9" s="250" t="s">
        <v>884</v>
      </c>
      <c r="I9" s="251" t="s">
        <v>63</v>
      </c>
      <c r="J9" s="251"/>
      <c r="K9" s="198"/>
    </row>
    <row r="10" spans="1:26" x14ac:dyDescent="0.25">
      <c r="A10" s="140"/>
      <c r="C10" s="249">
        <f>VLOOKUP('[1]Inventaire BDDF Déployés'!$E$4:$E$936,[1]!MacroP[[ID]:[Date de Fin]],16,FALSE)</f>
        <v>43511.333333333336</v>
      </c>
      <c r="D10" s="250" t="s">
        <v>63</v>
      </c>
      <c r="E10" s="250">
        <v>3000304170</v>
      </c>
      <c r="F10" s="250" t="s">
        <v>67</v>
      </c>
      <c r="G10" s="250" t="s">
        <v>1916</v>
      </c>
      <c r="H10" s="250" t="s">
        <v>885</v>
      </c>
      <c r="I10" s="251" t="s">
        <v>63</v>
      </c>
      <c r="J10" s="251"/>
      <c r="K10" s="198"/>
    </row>
    <row r="11" spans="1:26" x14ac:dyDescent="0.25">
      <c r="A11" s="140"/>
      <c r="C11" s="249">
        <f>VLOOKUP('[1]Inventaire BDDF Déployés'!$E$4:$E$936,[1]!MacroP[[ID]:[Date de Fin]],16,FALSE)</f>
        <v>43511.333333333336</v>
      </c>
      <c r="D11" s="250" t="s">
        <v>63</v>
      </c>
      <c r="E11" s="250">
        <v>3000304170</v>
      </c>
      <c r="F11" s="250" t="s">
        <v>67</v>
      </c>
      <c r="G11" s="250" t="s">
        <v>1917</v>
      </c>
      <c r="H11" s="250" t="s">
        <v>886</v>
      </c>
      <c r="I11" s="251" t="s">
        <v>63</v>
      </c>
      <c r="J11" s="251"/>
      <c r="K11" s="198"/>
    </row>
    <row r="12" spans="1:26" x14ac:dyDescent="0.25">
      <c r="A12" s="140"/>
      <c r="C12" s="249">
        <f>VLOOKUP('[1]Inventaire BDDF Déployés'!$E$4:$E$936,[1]!MacroP[[ID]:[Date de Fin]],16,FALSE)</f>
        <v>43511.333333333336</v>
      </c>
      <c r="D12" s="250" t="s">
        <v>63</v>
      </c>
      <c r="E12" s="250">
        <v>3000304170</v>
      </c>
      <c r="F12" s="250" t="s">
        <v>67</v>
      </c>
      <c r="G12" s="250" t="s">
        <v>1918</v>
      </c>
      <c r="H12" s="250" t="s">
        <v>887</v>
      </c>
      <c r="I12" s="251" t="s">
        <v>63</v>
      </c>
      <c r="J12" s="251"/>
      <c r="K12" s="198"/>
    </row>
    <row r="13" spans="1:26" x14ac:dyDescent="0.25">
      <c r="A13" s="140"/>
      <c r="C13" s="249">
        <f>VLOOKUP('[1]Inventaire BDDF Déployés'!$E$4:$E$936,[1]!MacroP[[ID]:[Date de Fin]],16,FALSE)</f>
        <v>43511.333333333336</v>
      </c>
      <c r="D13" s="250" t="s">
        <v>63</v>
      </c>
      <c r="E13" s="250">
        <v>3000304170</v>
      </c>
      <c r="F13" s="250" t="s">
        <v>67</v>
      </c>
      <c r="G13" s="250" t="s">
        <v>1919</v>
      </c>
      <c r="H13" s="250" t="s">
        <v>888</v>
      </c>
      <c r="I13" s="251" t="s">
        <v>63</v>
      </c>
      <c r="J13" s="251"/>
      <c r="K13" s="198"/>
    </row>
    <row r="14" spans="1:26" x14ac:dyDescent="0.25">
      <c r="A14" s="140"/>
      <c r="C14" s="249">
        <f>VLOOKUP('[1]Inventaire BDDF Déployés'!$E$4:$E$936,[1]!MacroP[[ID]:[Date de Fin]],16,FALSE)</f>
        <v>43511.333333333336</v>
      </c>
      <c r="D14" s="250" t="s">
        <v>63</v>
      </c>
      <c r="E14" s="250">
        <v>3000304170</v>
      </c>
      <c r="F14" s="250" t="s">
        <v>67</v>
      </c>
      <c r="G14" s="250" t="s">
        <v>1920</v>
      </c>
      <c r="H14" s="250" t="s">
        <v>889</v>
      </c>
      <c r="I14" s="251" t="s">
        <v>63</v>
      </c>
      <c r="J14" s="251"/>
      <c r="K14" s="198"/>
    </row>
    <row r="15" spans="1:26" x14ac:dyDescent="0.25">
      <c r="A15" s="140"/>
      <c r="C15" s="249">
        <f>VLOOKUP('[1]Inventaire BDDF Déployés'!$E$4:$E$936,[1]!MacroP[[ID]:[Date de Fin]],16,FALSE)</f>
        <v>43511.333333333336</v>
      </c>
      <c r="D15" s="250" t="s">
        <v>63</v>
      </c>
      <c r="E15" s="250">
        <v>3000304170</v>
      </c>
      <c r="F15" s="250" t="s">
        <v>67</v>
      </c>
      <c r="G15" s="250" t="s">
        <v>1921</v>
      </c>
      <c r="H15" s="250" t="s">
        <v>890</v>
      </c>
      <c r="I15" s="251" t="s">
        <v>63</v>
      </c>
      <c r="J15" s="251"/>
      <c r="K15" s="198"/>
    </row>
    <row r="16" spans="1:26" x14ac:dyDescent="0.25">
      <c r="A16" s="140"/>
      <c r="C16" s="249">
        <f>VLOOKUP('[1]Inventaire BDDF Déployés'!$E$4:$E$936,[1]!MacroP[[ID]:[Date de Fin]],16,FALSE)</f>
        <v>43511.333333333336</v>
      </c>
      <c r="D16" s="250" t="s">
        <v>63</v>
      </c>
      <c r="E16" s="250">
        <v>3000304170</v>
      </c>
      <c r="F16" s="250" t="s">
        <v>67</v>
      </c>
      <c r="G16" s="250" t="s">
        <v>1922</v>
      </c>
      <c r="H16" s="250" t="s">
        <v>891</v>
      </c>
      <c r="I16" s="251" t="s">
        <v>63</v>
      </c>
      <c r="J16" s="251"/>
      <c r="K16" s="198"/>
    </row>
    <row r="17" spans="1:11" x14ac:dyDescent="0.25">
      <c r="A17" s="140"/>
      <c r="C17" s="249">
        <f>VLOOKUP('[1]Inventaire BDDF Déployés'!$E$4:$E$936,[1]!MacroP[[ID]:[Date de Fin]],16,FALSE)</f>
        <v>43511.333333333336</v>
      </c>
      <c r="D17" s="250" t="s">
        <v>63</v>
      </c>
      <c r="E17" s="250">
        <v>3000304170</v>
      </c>
      <c r="F17" s="250" t="s">
        <v>67</v>
      </c>
      <c r="G17" s="250" t="s">
        <v>1923</v>
      </c>
      <c r="H17" s="250" t="s">
        <v>894</v>
      </c>
      <c r="I17" s="251" t="s">
        <v>63</v>
      </c>
      <c r="J17" s="251"/>
      <c r="K17" s="198"/>
    </row>
    <row r="18" spans="1:11" x14ac:dyDescent="0.25">
      <c r="A18" s="140"/>
      <c r="C18" s="249">
        <f>VLOOKUP('[1]Inventaire BDDF Déployés'!$E$4:$E$936,[1]!MacroP[[ID]:[Date de Fin]],16,FALSE)</f>
        <v>43511.333333333336</v>
      </c>
      <c r="D18" s="250" t="s">
        <v>63</v>
      </c>
      <c r="E18" s="250">
        <v>3000304170</v>
      </c>
      <c r="F18" s="250" t="s">
        <v>67</v>
      </c>
      <c r="G18" s="250" t="s">
        <v>1924</v>
      </c>
      <c r="H18" s="250" t="s">
        <v>895</v>
      </c>
      <c r="I18" s="251" t="s">
        <v>63</v>
      </c>
      <c r="J18" s="251"/>
      <c r="K18" s="198"/>
    </row>
    <row r="19" spans="1:11" x14ac:dyDescent="0.25">
      <c r="A19" s="140"/>
      <c r="C19" s="249">
        <f>VLOOKUP('[1]Inventaire BDDF Déployés'!$E$4:$E$936,[1]!MacroP[[ID]:[Date de Fin]],16,FALSE)</f>
        <v>43511.333333333336</v>
      </c>
      <c r="D19" s="250" t="s">
        <v>63</v>
      </c>
      <c r="E19" s="250">
        <v>3000304170</v>
      </c>
      <c r="F19" s="250" t="s">
        <v>67</v>
      </c>
      <c r="G19" s="250" t="s">
        <v>1925</v>
      </c>
      <c r="H19" s="250" t="s">
        <v>896</v>
      </c>
      <c r="I19" s="251" t="s">
        <v>63</v>
      </c>
      <c r="J19" s="251"/>
      <c r="K19" s="198"/>
    </row>
    <row r="20" spans="1:11" x14ac:dyDescent="0.25">
      <c r="A20" s="140"/>
      <c r="C20" s="249">
        <f>VLOOKUP('[1]Inventaire BDDF Déployés'!$E$4:$E$936,[1]!MacroP[[ID]:[Date de Fin]],16,FALSE)</f>
        <v>43511.333333333336</v>
      </c>
      <c r="D20" s="250" t="s">
        <v>63</v>
      </c>
      <c r="E20" s="250">
        <v>3000304170</v>
      </c>
      <c r="F20" s="250" t="s">
        <v>67</v>
      </c>
      <c r="G20" s="250" t="s">
        <v>1926</v>
      </c>
      <c r="H20" s="250" t="s">
        <v>897</v>
      </c>
      <c r="I20" s="251" t="s">
        <v>63</v>
      </c>
      <c r="J20" s="251"/>
      <c r="K20" s="198"/>
    </row>
    <row r="21" spans="1:11" x14ac:dyDescent="0.25">
      <c r="A21" s="140"/>
      <c r="C21" s="249">
        <f>VLOOKUP('[1]Inventaire BDDF Déployés'!$E$4:$E$936,[1]!MacroP[[ID]:[Date de Fin]],16,FALSE)</f>
        <v>43511.333333333336</v>
      </c>
      <c r="D21" s="250" t="s">
        <v>63</v>
      </c>
      <c r="E21" s="250">
        <v>3000304170</v>
      </c>
      <c r="F21" s="250" t="s">
        <v>67</v>
      </c>
      <c r="G21" s="250" t="s">
        <v>1927</v>
      </c>
      <c r="H21" s="250" t="s">
        <v>898</v>
      </c>
      <c r="I21" s="251" t="s">
        <v>63</v>
      </c>
      <c r="J21" s="251"/>
      <c r="K21" s="198"/>
    </row>
    <row r="22" spans="1:11" x14ac:dyDescent="0.25">
      <c r="A22" s="140"/>
      <c r="C22" s="249">
        <f>VLOOKUP('[1]Inventaire BDDF Déployés'!$E$4:$E$936,[1]!MacroP[[ID]:[Date de Fin]],16,FALSE)</f>
        <v>43511.333333333336</v>
      </c>
      <c r="D22" s="250" t="s">
        <v>63</v>
      </c>
      <c r="E22" s="250">
        <v>3000304170</v>
      </c>
      <c r="F22" s="250" t="s">
        <v>67</v>
      </c>
      <c r="G22" s="250" t="s">
        <v>1928</v>
      </c>
      <c r="H22" s="250" t="s">
        <v>899</v>
      </c>
      <c r="I22" s="251" t="s">
        <v>63</v>
      </c>
      <c r="J22" s="251"/>
      <c r="K22" s="198"/>
    </row>
    <row r="23" spans="1:11" x14ac:dyDescent="0.25">
      <c r="A23" s="140"/>
      <c r="C23" s="249">
        <f>VLOOKUP('[1]Inventaire BDDF Déployés'!$E$4:$E$936,[1]!MacroP[[ID]:[Date de Fin]],16,FALSE)</f>
        <v>43511.333333333336</v>
      </c>
      <c r="D23" s="250" t="s">
        <v>63</v>
      </c>
      <c r="E23" s="250">
        <v>3000304170</v>
      </c>
      <c r="F23" s="250" t="s">
        <v>67</v>
      </c>
      <c r="G23" s="250" t="s">
        <v>1929</v>
      </c>
      <c r="H23" s="250" t="s">
        <v>900</v>
      </c>
      <c r="I23" s="251" t="s">
        <v>63</v>
      </c>
      <c r="J23" s="251"/>
      <c r="K23" s="198"/>
    </row>
    <row r="24" spans="1:11" x14ac:dyDescent="0.25">
      <c r="A24" s="140"/>
      <c r="C24" s="249">
        <f>VLOOKUP('[1]Inventaire BDDF Déployés'!$E$4:$E$936,[1]!MacroP[[ID]:[Date de Fin]],16,FALSE)</f>
        <v>43511.333333333336</v>
      </c>
      <c r="D24" s="250" t="s">
        <v>63</v>
      </c>
      <c r="E24" s="250">
        <v>3000304170</v>
      </c>
      <c r="F24" s="250" t="s">
        <v>67</v>
      </c>
      <c r="G24" s="250" t="s">
        <v>1930</v>
      </c>
      <c r="H24" s="250" t="s">
        <v>901</v>
      </c>
      <c r="I24" s="251" t="s">
        <v>63</v>
      </c>
      <c r="J24" s="251"/>
      <c r="K24" s="198"/>
    </row>
    <row r="25" spans="1:11" x14ac:dyDescent="0.25">
      <c r="A25" s="140"/>
      <c r="C25" s="249">
        <f>VLOOKUP('[1]Inventaire BDDF Déployés'!$E$4:$E$936,[1]!MacroP[[ID]:[Date de Fin]],16,FALSE)</f>
        <v>43511.333333333336</v>
      </c>
      <c r="D25" s="250" t="s">
        <v>63</v>
      </c>
      <c r="E25" s="250">
        <v>3000304170</v>
      </c>
      <c r="F25" s="250" t="s">
        <v>67</v>
      </c>
      <c r="G25" s="250" t="s">
        <v>1931</v>
      </c>
      <c r="H25" s="250" t="s">
        <v>902</v>
      </c>
      <c r="I25" s="251" t="s">
        <v>63</v>
      </c>
      <c r="J25" s="251"/>
      <c r="K25" s="198"/>
    </row>
    <row r="26" spans="1:11" x14ac:dyDescent="0.25">
      <c r="A26" s="140"/>
      <c r="C26" s="249">
        <f>VLOOKUP('[1]Inventaire BDDF Déployés'!$E$4:$E$936,[1]!MacroP[[ID]:[Date de Fin]],16,FALSE)</f>
        <v>43511.333333333336</v>
      </c>
      <c r="D26" s="250" t="s">
        <v>63</v>
      </c>
      <c r="E26" s="250">
        <v>3000304170</v>
      </c>
      <c r="F26" s="250" t="s">
        <v>67</v>
      </c>
      <c r="G26" s="250" t="s">
        <v>1932</v>
      </c>
      <c r="H26" s="250" t="s">
        <v>903</v>
      </c>
      <c r="I26" s="251" t="s">
        <v>63</v>
      </c>
      <c r="J26" s="251"/>
      <c r="K26" s="198"/>
    </row>
    <row r="27" spans="1:11" x14ac:dyDescent="0.25">
      <c r="A27" s="140"/>
      <c r="C27" s="249">
        <f>VLOOKUP('[1]Inventaire BDDF Déployés'!$E$4:$E$936,[1]!MacroP[[ID]:[Date de Fin]],16,FALSE)</f>
        <v>43511.333333333336</v>
      </c>
      <c r="D27" s="250" t="s">
        <v>63</v>
      </c>
      <c r="E27" s="250">
        <v>3000304170</v>
      </c>
      <c r="F27" s="250" t="s">
        <v>67</v>
      </c>
      <c r="G27" s="250" t="s">
        <v>1933</v>
      </c>
      <c r="H27" s="250" t="s">
        <v>904</v>
      </c>
      <c r="I27" s="251" t="s">
        <v>63</v>
      </c>
      <c r="J27" s="251"/>
      <c r="K27" s="198"/>
    </row>
    <row r="28" spans="1:11" x14ac:dyDescent="0.25">
      <c r="A28" s="140"/>
      <c r="C28" s="249">
        <f>VLOOKUP('[1]Inventaire BDDF Déployés'!$E$4:$E$936,[1]!MacroP[[ID]:[Date de Fin]],16,FALSE)</f>
        <v>43511.333333333336</v>
      </c>
      <c r="D28" s="250" t="s">
        <v>63</v>
      </c>
      <c r="E28" s="250">
        <v>3000304170</v>
      </c>
      <c r="F28" s="250" t="s">
        <v>67</v>
      </c>
      <c r="G28" s="250" t="s">
        <v>1934</v>
      </c>
      <c r="H28" s="250" t="s">
        <v>905</v>
      </c>
      <c r="I28" s="251" t="s">
        <v>63</v>
      </c>
      <c r="J28" s="251"/>
      <c r="K28" s="198"/>
    </row>
    <row r="29" spans="1:11" x14ac:dyDescent="0.25">
      <c r="A29" s="140"/>
      <c r="C29" s="249">
        <f>VLOOKUP('[1]Inventaire BDDF Déployés'!$E$4:$E$936,[1]!MacroP[[ID]:[Date de Fin]],16,FALSE)</f>
        <v>43511.333333333336</v>
      </c>
      <c r="D29" s="250" t="s">
        <v>63</v>
      </c>
      <c r="E29" s="250">
        <v>3000304170</v>
      </c>
      <c r="F29" s="250" t="s">
        <v>67</v>
      </c>
      <c r="G29" s="250" t="s">
        <v>1935</v>
      </c>
      <c r="H29" s="250" t="s">
        <v>906</v>
      </c>
      <c r="I29" s="251" t="s">
        <v>63</v>
      </c>
      <c r="J29" s="251"/>
      <c r="K29" s="198"/>
    </row>
    <row r="30" spans="1:11" x14ac:dyDescent="0.25">
      <c r="A30" s="140"/>
      <c r="C30" s="249">
        <f>VLOOKUP('[1]Inventaire BDDF Déployés'!$E$4:$E$936,[1]!MacroP[[ID]:[Date de Fin]],16,FALSE)</f>
        <v>43511.333333333336</v>
      </c>
      <c r="D30" s="250" t="s">
        <v>63</v>
      </c>
      <c r="E30" s="250">
        <v>3000304170</v>
      </c>
      <c r="F30" s="250" t="s">
        <v>67</v>
      </c>
      <c r="G30" s="250" t="s">
        <v>1936</v>
      </c>
      <c r="H30" s="250" t="s">
        <v>907</v>
      </c>
      <c r="I30" s="251" t="s">
        <v>63</v>
      </c>
      <c r="J30" s="251"/>
      <c r="K30" s="198"/>
    </row>
    <row r="31" spans="1:11" x14ac:dyDescent="0.25">
      <c r="A31" s="140"/>
      <c r="C31" s="249">
        <f>VLOOKUP('[1]Inventaire BDDF Déployés'!$E$4:$E$936,[1]!MacroP[[ID]:[Date de Fin]],16,FALSE)</f>
        <v>43511.333333333336</v>
      </c>
      <c r="D31" s="250" t="s">
        <v>63</v>
      </c>
      <c r="E31" s="250">
        <v>3000304170</v>
      </c>
      <c r="F31" s="250" t="s">
        <v>67</v>
      </c>
      <c r="G31" s="250" t="s">
        <v>1937</v>
      </c>
      <c r="H31" s="250" t="s">
        <v>908</v>
      </c>
      <c r="I31" s="251" t="s">
        <v>63</v>
      </c>
      <c r="J31" s="251"/>
      <c r="K31" s="198"/>
    </row>
    <row r="32" spans="1:11" x14ac:dyDescent="0.25">
      <c r="A32" s="140"/>
      <c r="C32" s="249">
        <f>VLOOKUP('[1]Inventaire BDDF Déployés'!$E$4:$E$936,[1]!MacroP[[ID]:[Date de Fin]],16,FALSE)</f>
        <v>43511.333333333336</v>
      </c>
      <c r="D32" s="250" t="s">
        <v>63</v>
      </c>
      <c r="E32" s="250">
        <v>3000304170</v>
      </c>
      <c r="F32" s="250" t="s">
        <v>67</v>
      </c>
      <c r="G32" s="250" t="s">
        <v>1938</v>
      </c>
      <c r="H32" s="250" t="s">
        <v>909</v>
      </c>
      <c r="I32" s="251" t="s">
        <v>63</v>
      </c>
      <c r="J32" s="251"/>
      <c r="K32" s="198"/>
    </row>
    <row r="33" spans="1:11" x14ac:dyDescent="0.25">
      <c r="A33" s="140"/>
      <c r="C33" s="249">
        <f>VLOOKUP('[1]Inventaire BDDF Déployés'!$E$4:$E$936,[1]!MacroP[[ID]:[Date de Fin]],16,FALSE)</f>
        <v>43511.333333333336</v>
      </c>
      <c r="D33" s="250" t="s">
        <v>63</v>
      </c>
      <c r="E33" s="250">
        <v>3000304170</v>
      </c>
      <c r="F33" s="250" t="s">
        <v>67</v>
      </c>
      <c r="G33" s="250" t="s">
        <v>1939</v>
      </c>
      <c r="H33" s="250" t="s">
        <v>910</v>
      </c>
      <c r="I33" s="251" t="s">
        <v>63</v>
      </c>
      <c r="J33" s="251"/>
      <c r="K33" s="198"/>
    </row>
    <row r="34" spans="1:11" x14ac:dyDescent="0.25">
      <c r="A34" s="140"/>
      <c r="C34" s="249">
        <f>VLOOKUP('[1]Inventaire BDDF Déployés'!$E$4:$E$936,[1]!MacroP[[ID]:[Date de Fin]],16,FALSE)</f>
        <v>43511.333333333336</v>
      </c>
      <c r="D34" s="250" t="s">
        <v>63</v>
      </c>
      <c r="E34" s="250">
        <v>3000304170</v>
      </c>
      <c r="F34" s="250" t="s">
        <v>67</v>
      </c>
      <c r="G34" s="250" t="s">
        <v>1940</v>
      </c>
      <c r="H34" s="250" t="s">
        <v>911</v>
      </c>
      <c r="I34" s="251" t="s">
        <v>63</v>
      </c>
      <c r="J34" s="251"/>
      <c r="K34" s="198"/>
    </row>
    <row r="35" spans="1:11" x14ac:dyDescent="0.25">
      <c r="A35" s="140"/>
      <c r="C35" s="249">
        <f>VLOOKUP('[1]Inventaire BDDF Déployés'!$E$4:$E$936,[1]!MacroP[[ID]:[Date de Fin]],16,FALSE)</f>
        <v>43511.333333333336</v>
      </c>
      <c r="D35" s="250" t="s">
        <v>63</v>
      </c>
      <c r="E35" s="250">
        <v>3000304170</v>
      </c>
      <c r="F35" s="250" t="s">
        <v>67</v>
      </c>
      <c r="G35" s="250" t="s">
        <v>1941</v>
      </c>
      <c r="H35" s="250" t="s">
        <v>912</v>
      </c>
      <c r="I35" s="251" t="s">
        <v>63</v>
      </c>
      <c r="J35" s="251"/>
      <c r="K35" s="198"/>
    </row>
    <row r="36" spans="1:11" x14ac:dyDescent="0.25">
      <c r="A36" s="140"/>
      <c r="C36" s="249">
        <f>VLOOKUP('[1]Inventaire BDDF Déployés'!$E$4:$E$936,[1]!MacroP[[ID]:[Date de Fin]],16,FALSE)</f>
        <v>43511.333333333336</v>
      </c>
      <c r="D36" s="250" t="s">
        <v>63</v>
      </c>
      <c r="E36" s="250">
        <v>3000304170</v>
      </c>
      <c r="F36" s="250" t="s">
        <v>67</v>
      </c>
      <c r="G36" s="250" t="s">
        <v>1942</v>
      </c>
      <c r="H36" s="250" t="s">
        <v>913</v>
      </c>
      <c r="I36" s="251" t="s">
        <v>63</v>
      </c>
      <c r="J36" s="251"/>
      <c r="K36" s="198"/>
    </row>
    <row r="37" spans="1:11" x14ac:dyDescent="0.25">
      <c r="A37" s="140"/>
      <c r="C37" s="249">
        <f>VLOOKUP('[1]Inventaire BDDF Déployés'!$E$4:$E$936,[1]!MacroP[[ID]:[Date de Fin]],16,FALSE)</f>
        <v>43511.333333333336</v>
      </c>
      <c r="D37" s="250" t="s">
        <v>63</v>
      </c>
      <c r="E37" s="250">
        <v>3000304170</v>
      </c>
      <c r="F37" s="250" t="s">
        <v>67</v>
      </c>
      <c r="G37" s="250" t="s">
        <v>1943</v>
      </c>
      <c r="H37" s="250" t="s">
        <v>914</v>
      </c>
      <c r="I37" s="251" t="s">
        <v>63</v>
      </c>
      <c r="J37" s="251"/>
      <c r="K37" s="198"/>
    </row>
    <row r="38" spans="1:11" x14ac:dyDescent="0.25">
      <c r="A38" s="140"/>
      <c r="C38" s="249">
        <f>VLOOKUP('[1]Inventaire BDDF Déployés'!$E$4:$E$936,[1]!MacroP[[ID]:[Date de Fin]],16,FALSE)</f>
        <v>43511.333333333336</v>
      </c>
      <c r="D38" s="250" t="s">
        <v>63</v>
      </c>
      <c r="E38" s="250">
        <v>3000304170</v>
      </c>
      <c r="F38" s="250" t="s">
        <v>67</v>
      </c>
      <c r="G38" s="250" t="s">
        <v>1944</v>
      </c>
      <c r="H38" s="250" t="s">
        <v>915</v>
      </c>
      <c r="I38" s="251" t="s">
        <v>63</v>
      </c>
      <c r="J38" s="251"/>
      <c r="K38" s="198"/>
    </row>
    <row r="39" spans="1:11" x14ac:dyDescent="0.25">
      <c r="A39" s="140"/>
      <c r="C39" s="249">
        <f>VLOOKUP('[1]Inventaire BDDF Déployés'!$E$4:$E$936,[1]!MacroP[[ID]:[Date de Fin]],16,FALSE)</f>
        <v>43511.333333333336</v>
      </c>
      <c r="D39" s="250" t="s">
        <v>63</v>
      </c>
      <c r="E39" s="250">
        <v>3000304170</v>
      </c>
      <c r="F39" s="250" t="s">
        <v>67</v>
      </c>
      <c r="G39" s="250" t="s">
        <v>1945</v>
      </c>
      <c r="H39" s="250" t="s">
        <v>916</v>
      </c>
      <c r="I39" s="251" t="s">
        <v>63</v>
      </c>
      <c r="J39" s="251"/>
      <c r="K39" s="198"/>
    </row>
    <row r="40" spans="1:11" x14ac:dyDescent="0.25">
      <c r="A40" s="140"/>
      <c r="C40" s="249">
        <f>VLOOKUP('[1]Inventaire BDDF Déployés'!$E$4:$E$936,[1]!MacroP[[ID]:[Date de Fin]],16,FALSE)</f>
        <v>43511.333333333336</v>
      </c>
      <c r="D40" s="250" t="s">
        <v>63</v>
      </c>
      <c r="E40" s="250">
        <v>3000304170</v>
      </c>
      <c r="F40" s="250" t="s">
        <v>67</v>
      </c>
      <c r="G40" s="250" t="s">
        <v>1946</v>
      </c>
      <c r="H40" s="250" t="s">
        <v>917</v>
      </c>
      <c r="I40" s="251" t="s">
        <v>63</v>
      </c>
      <c r="J40" s="251"/>
      <c r="K40" s="198"/>
    </row>
    <row r="41" spans="1:11" x14ac:dyDescent="0.25">
      <c r="A41" s="140"/>
      <c r="C41" s="249">
        <f>VLOOKUP('[1]Inventaire BDDF Déployés'!$E$4:$E$936,[1]!MacroP[[ID]:[Date de Fin]],16,FALSE)</f>
        <v>43511.333333333336</v>
      </c>
      <c r="D41" s="250" t="s">
        <v>63</v>
      </c>
      <c r="E41" s="250">
        <v>3000304170</v>
      </c>
      <c r="F41" s="250" t="s">
        <v>67</v>
      </c>
      <c r="G41" s="250" t="s">
        <v>1947</v>
      </c>
      <c r="H41" s="250" t="s">
        <v>918</v>
      </c>
      <c r="I41" s="251" t="s">
        <v>63</v>
      </c>
      <c r="J41" s="251"/>
      <c r="K41" s="198"/>
    </row>
    <row r="42" spans="1:11" x14ac:dyDescent="0.25">
      <c r="A42" s="140"/>
      <c r="C42" s="249">
        <f>VLOOKUP('[1]Inventaire BDDF Déployés'!$E$4:$E$936,[1]!MacroP[[ID]:[Date de Fin]],16,FALSE)</f>
        <v>43511.333333333336</v>
      </c>
      <c r="D42" s="250" t="s">
        <v>63</v>
      </c>
      <c r="E42" s="250">
        <v>3000304170</v>
      </c>
      <c r="F42" s="250" t="s">
        <v>67</v>
      </c>
      <c r="G42" s="250" t="s">
        <v>1948</v>
      </c>
      <c r="H42" s="250" t="s">
        <v>919</v>
      </c>
      <c r="I42" s="251" t="s">
        <v>63</v>
      </c>
      <c r="J42" s="251"/>
      <c r="K42" s="198"/>
    </row>
    <row r="43" spans="1:11" x14ac:dyDescent="0.25">
      <c r="A43" s="140"/>
      <c r="C43" s="249">
        <f>VLOOKUP('[1]Inventaire BDDF Déployés'!$E$4:$E$936,[1]!MacroP[[ID]:[Date de Fin]],16,FALSE)</f>
        <v>43511.333333333336</v>
      </c>
      <c r="D43" s="250" t="s">
        <v>63</v>
      </c>
      <c r="E43" s="250">
        <v>3000304170</v>
      </c>
      <c r="F43" s="250" t="s">
        <v>67</v>
      </c>
      <c r="G43" s="250" t="s">
        <v>1949</v>
      </c>
      <c r="H43" s="250" t="s">
        <v>920</v>
      </c>
      <c r="I43" s="251" t="s">
        <v>63</v>
      </c>
      <c r="J43" s="251"/>
      <c r="K43" s="198"/>
    </row>
    <row r="44" spans="1:11" x14ac:dyDescent="0.25">
      <c r="A44" s="140"/>
      <c r="C44" s="249">
        <f>VLOOKUP('[1]Inventaire BDDF Déployés'!$E$4:$E$936,[1]!MacroP[[ID]:[Date de Fin]],16,FALSE)</f>
        <v>43511.333333333336</v>
      </c>
      <c r="D44" s="250" t="s">
        <v>63</v>
      </c>
      <c r="E44" s="250">
        <v>3000304170</v>
      </c>
      <c r="F44" s="250" t="s">
        <v>67</v>
      </c>
      <c r="G44" s="250" t="s">
        <v>1950</v>
      </c>
      <c r="H44" s="250" t="s">
        <v>921</v>
      </c>
      <c r="I44" s="251" t="s">
        <v>63</v>
      </c>
      <c r="J44" s="251"/>
      <c r="K44" s="198"/>
    </row>
    <row r="45" spans="1:11" x14ac:dyDescent="0.25">
      <c r="A45" s="140"/>
      <c r="C45" s="249">
        <f>VLOOKUP('[1]Inventaire BDDF Déployés'!$E$4:$E$936,[1]!MacroP[[ID]:[Date de Fin]],16,FALSE)</f>
        <v>43511.333333333336</v>
      </c>
      <c r="D45" s="250" t="s">
        <v>63</v>
      </c>
      <c r="E45" s="250">
        <v>3000304170</v>
      </c>
      <c r="F45" s="250" t="s">
        <v>67</v>
      </c>
      <c r="G45" s="250" t="s">
        <v>1951</v>
      </c>
      <c r="H45" s="250" t="s">
        <v>922</v>
      </c>
      <c r="I45" s="251" t="s">
        <v>63</v>
      </c>
      <c r="J45" s="251"/>
      <c r="K45" s="198"/>
    </row>
    <row r="46" spans="1:11" x14ac:dyDescent="0.25">
      <c r="A46" s="140"/>
      <c r="C46" s="249">
        <f>VLOOKUP('[1]Inventaire BDDF Déployés'!$E$4:$E$936,[1]!MacroP[[ID]:[Date de Fin]],16,FALSE)</f>
        <v>43511.333333333336</v>
      </c>
      <c r="D46" s="250" t="s">
        <v>63</v>
      </c>
      <c r="E46" s="250">
        <v>3000304170</v>
      </c>
      <c r="F46" s="250" t="s">
        <v>67</v>
      </c>
      <c r="G46" s="250" t="s">
        <v>1952</v>
      </c>
      <c r="H46" s="250" t="s">
        <v>923</v>
      </c>
      <c r="I46" s="251" t="s">
        <v>63</v>
      </c>
      <c r="J46" s="251"/>
      <c r="K46" s="198"/>
    </row>
    <row r="47" spans="1:11" x14ac:dyDescent="0.25">
      <c r="A47" s="140"/>
      <c r="C47" s="249">
        <f>VLOOKUP('[1]Inventaire BDDF Déployés'!$E$4:$E$936,[1]!MacroP[[ID]:[Date de Fin]],16,FALSE)</f>
        <v>43511.333333333336</v>
      </c>
      <c r="D47" s="250" t="s">
        <v>63</v>
      </c>
      <c r="E47" s="250">
        <v>3000304170</v>
      </c>
      <c r="F47" s="250" t="s">
        <v>67</v>
      </c>
      <c r="G47" s="250" t="s">
        <v>1953</v>
      </c>
      <c r="H47" s="250" t="s">
        <v>924</v>
      </c>
      <c r="I47" s="251" t="s">
        <v>63</v>
      </c>
      <c r="J47" s="251"/>
      <c r="K47" s="198"/>
    </row>
    <row r="48" spans="1:11" x14ac:dyDescent="0.25">
      <c r="A48" s="140"/>
      <c r="C48" s="249">
        <f>VLOOKUP('[1]Inventaire BDDF Déployés'!$E$4:$E$936,[1]!MacroP[[ID]:[Date de Fin]],16,FALSE)</f>
        <v>43511.333333333336</v>
      </c>
      <c r="D48" s="250" t="s">
        <v>63</v>
      </c>
      <c r="E48" s="250">
        <v>3000304170</v>
      </c>
      <c r="F48" s="250" t="s">
        <v>67</v>
      </c>
      <c r="G48" s="250" t="s">
        <v>1954</v>
      </c>
      <c r="H48" s="250" t="s">
        <v>925</v>
      </c>
      <c r="I48" s="251" t="s">
        <v>63</v>
      </c>
      <c r="J48" s="251"/>
      <c r="K48" s="198"/>
    </row>
    <row r="49" spans="1:11" x14ac:dyDescent="0.25">
      <c r="A49" s="140"/>
      <c r="C49" s="249">
        <f>VLOOKUP('[1]Inventaire BDDF Déployés'!$E$4:$E$936,[1]!MacroP[[ID]:[Date de Fin]],16,FALSE)</f>
        <v>43511.333333333336</v>
      </c>
      <c r="D49" s="250" t="s">
        <v>63</v>
      </c>
      <c r="E49" s="250">
        <v>3000304170</v>
      </c>
      <c r="F49" s="250" t="s">
        <v>67</v>
      </c>
      <c r="G49" s="250" t="s">
        <v>1955</v>
      </c>
      <c r="H49" s="250" t="s">
        <v>926</v>
      </c>
      <c r="I49" s="251" t="s">
        <v>63</v>
      </c>
      <c r="J49" s="251"/>
      <c r="K49" s="198"/>
    </row>
    <row r="50" spans="1:11" x14ac:dyDescent="0.25">
      <c r="A50" s="140"/>
      <c r="C50" s="249">
        <f>VLOOKUP('[1]Inventaire BDDF Déployés'!$E$4:$E$936,[1]!MacroP[[ID]:[Date de Fin]],16,FALSE)</f>
        <v>43511.333333333336</v>
      </c>
      <c r="D50" s="250" t="s">
        <v>63</v>
      </c>
      <c r="E50" s="250">
        <v>3000304170</v>
      </c>
      <c r="F50" s="250" t="s">
        <v>67</v>
      </c>
      <c r="G50" s="250" t="s">
        <v>1956</v>
      </c>
      <c r="H50" s="250" t="s">
        <v>927</v>
      </c>
      <c r="I50" s="251" t="s">
        <v>63</v>
      </c>
      <c r="J50" s="251"/>
      <c r="K50" s="198"/>
    </row>
    <row r="51" spans="1:11" x14ac:dyDescent="0.25">
      <c r="A51" s="140"/>
      <c r="C51" s="249">
        <f>VLOOKUP('[1]Inventaire BDDF Déployés'!$E$4:$E$936,[1]!MacroP[[ID]:[Date de Fin]],16,FALSE)</f>
        <v>43511.333333333336</v>
      </c>
      <c r="D51" s="250" t="s">
        <v>63</v>
      </c>
      <c r="E51" s="250">
        <v>3000304170</v>
      </c>
      <c r="F51" s="250" t="s">
        <v>67</v>
      </c>
      <c r="G51" s="250" t="s">
        <v>1957</v>
      </c>
      <c r="H51" s="250" t="s">
        <v>928</v>
      </c>
      <c r="I51" s="251" t="s">
        <v>63</v>
      </c>
      <c r="J51" s="251"/>
      <c r="K51" s="198"/>
    </row>
    <row r="52" spans="1:11" x14ac:dyDescent="0.25">
      <c r="A52" s="140"/>
      <c r="C52" s="249">
        <f>VLOOKUP('[1]Inventaire BDDF Déployés'!$E$4:$E$936,[1]!MacroP[[ID]:[Date de Fin]],16,FALSE)</f>
        <v>43511.333333333336</v>
      </c>
      <c r="D52" s="250" t="s">
        <v>63</v>
      </c>
      <c r="E52" s="250">
        <v>3000304170</v>
      </c>
      <c r="F52" s="250" t="s">
        <v>67</v>
      </c>
      <c r="G52" s="250" t="s">
        <v>1958</v>
      </c>
      <c r="H52" s="250" t="s">
        <v>929</v>
      </c>
      <c r="I52" s="251" t="s">
        <v>63</v>
      </c>
      <c r="J52" s="251"/>
      <c r="K52" s="198"/>
    </row>
    <row r="53" spans="1:11" x14ac:dyDescent="0.25">
      <c r="A53" s="140"/>
      <c r="C53" s="249">
        <f>VLOOKUP('[1]Inventaire BDDF Déployés'!$E$4:$E$936,[1]!MacroP[[ID]:[Date de Fin]],16,FALSE)</f>
        <v>43511.333333333336</v>
      </c>
      <c r="D53" s="250" t="s">
        <v>63</v>
      </c>
      <c r="E53" s="250">
        <v>3000304170</v>
      </c>
      <c r="F53" s="250" t="s">
        <v>67</v>
      </c>
      <c r="G53" s="250" t="s">
        <v>1959</v>
      </c>
      <c r="H53" s="250" t="s">
        <v>930</v>
      </c>
      <c r="I53" s="251" t="s">
        <v>63</v>
      </c>
      <c r="J53" s="251"/>
      <c r="K53" s="198"/>
    </row>
    <row r="54" spans="1:11" x14ac:dyDescent="0.25">
      <c r="A54" s="140"/>
      <c r="C54" s="249">
        <f>VLOOKUP('[1]Inventaire BDDF Déployés'!$E$4:$E$936,[1]!MacroP[[ID]:[Date de Fin]],16,FALSE)</f>
        <v>43511.333333333336</v>
      </c>
      <c r="D54" s="250" t="s">
        <v>63</v>
      </c>
      <c r="E54" s="250">
        <v>3000304170</v>
      </c>
      <c r="F54" s="250" t="s">
        <v>67</v>
      </c>
      <c r="G54" s="250" t="s">
        <v>1960</v>
      </c>
      <c r="H54" s="250" t="s">
        <v>931</v>
      </c>
      <c r="I54" s="251" t="s">
        <v>63</v>
      </c>
      <c r="J54" s="251"/>
      <c r="K54" s="198"/>
    </row>
    <row r="55" spans="1:11" x14ac:dyDescent="0.25">
      <c r="A55" s="140"/>
      <c r="C55" s="249">
        <f>VLOOKUP('[1]Inventaire BDDF Déployés'!$E$4:$E$936,[1]!MacroP[[ID]:[Date de Fin]],16,FALSE)</f>
        <v>43511.333333333336</v>
      </c>
      <c r="D55" s="250" t="s">
        <v>63</v>
      </c>
      <c r="E55" s="250">
        <v>3000304170</v>
      </c>
      <c r="F55" s="250" t="s">
        <v>67</v>
      </c>
      <c r="G55" s="250" t="s">
        <v>1961</v>
      </c>
      <c r="H55" s="250" t="s">
        <v>932</v>
      </c>
      <c r="I55" s="251" t="s">
        <v>63</v>
      </c>
      <c r="J55" s="251"/>
      <c r="K55" s="198"/>
    </row>
    <row r="56" spans="1:11" x14ac:dyDescent="0.25">
      <c r="A56" s="140"/>
      <c r="C56" s="249">
        <f>VLOOKUP('[1]Inventaire BDDF Déployés'!$E$4:$E$936,[1]!MacroP[[ID]:[Date de Fin]],16,FALSE)</f>
        <v>43511.333333333336</v>
      </c>
      <c r="D56" s="250" t="s">
        <v>63</v>
      </c>
      <c r="E56" s="250">
        <v>3000304170</v>
      </c>
      <c r="F56" s="250" t="s">
        <v>67</v>
      </c>
      <c r="G56" s="250" t="s">
        <v>1962</v>
      </c>
      <c r="H56" s="250" t="s">
        <v>933</v>
      </c>
      <c r="I56" s="251" t="s">
        <v>63</v>
      </c>
      <c r="J56" s="251"/>
      <c r="K56" s="198"/>
    </row>
    <row r="57" spans="1:11" x14ac:dyDescent="0.25">
      <c r="A57" s="140"/>
      <c r="C57" s="249">
        <f>VLOOKUP('[1]Inventaire BDDF Déployés'!$E$4:$E$936,[1]!MacroP[[ID]:[Date de Fin]],16,FALSE)</f>
        <v>43511.333333333336</v>
      </c>
      <c r="D57" s="250" t="s">
        <v>63</v>
      </c>
      <c r="E57" s="250">
        <v>3000304170</v>
      </c>
      <c r="F57" s="250" t="s">
        <v>67</v>
      </c>
      <c r="G57" s="250" t="s">
        <v>1963</v>
      </c>
      <c r="H57" s="250" t="s">
        <v>934</v>
      </c>
      <c r="I57" s="251" t="s">
        <v>63</v>
      </c>
      <c r="J57" s="251"/>
      <c r="K57" s="198"/>
    </row>
    <row r="58" spans="1:11" x14ac:dyDescent="0.25">
      <c r="A58" s="140"/>
      <c r="C58" s="249">
        <f>VLOOKUP('[1]Inventaire BDDF Déployés'!$E$4:$E$936,[1]!MacroP[[ID]:[Date de Fin]],16,FALSE)</f>
        <v>43511.333333333336</v>
      </c>
      <c r="D58" s="250" t="s">
        <v>63</v>
      </c>
      <c r="E58" s="250">
        <v>3000304170</v>
      </c>
      <c r="F58" s="250" t="s">
        <v>67</v>
      </c>
      <c r="G58" s="250" t="s">
        <v>1964</v>
      </c>
      <c r="H58" s="250" t="s">
        <v>935</v>
      </c>
      <c r="I58" s="251" t="s">
        <v>63</v>
      </c>
      <c r="J58" s="251"/>
      <c r="K58" s="198"/>
    </row>
    <row r="59" spans="1:11" x14ac:dyDescent="0.25">
      <c r="A59" s="140"/>
      <c r="C59" s="249">
        <f>VLOOKUP('[1]Inventaire BDDF Déployés'!$E$4:$E$936,[1]!MacroP[[ID]:[Date de Fin]],16,FALSE)</f>
        <v>43511.333333333336</v>
      </c>
      <c r="D59" s="250" t="s">
        <v>63</v>
      </c>
      <c r="E59" s="250">
        <v>3000304170</v>
      </c>
      <c r="F59" s="250" t="s">
        <v>67</v>
      </c>
      <c r="G59" s="250" t="s">
        <v>1965</v>
      </c>
      <c r="H59" s="250" t="s">
        <v>936</v>
      </c>
      <c r="I59" s="251" t="s">
        <v>63</v>
      </c>
      <c r="J59" s="251"/>
      <c r="K59" s="198"/>
    </row>
    <row r="60" spans="1:11" x14ac:dyDescent="0.25">
      <c r="A60" s="140"/>
      <c r="C60" s="249">
        <f>VLOOKUP('[1]Inventaire BDDF Déployés'!$E$4:$E$936,[1]!MacroP[[ID]:[Date de Fin]],16,FALSE)</f>
        <v>43511.333333333336</v>
      </c>
      <c r="D60" s="250" t="s">
        <v>63</v>
      </c>
      <c r="E60" s="250">
        <v>3000304170</v>
      </c>
      <c r="F60" s="250" t="s">
        <v>67</v>
      </c>
      <c r="G60" s="250" t="s">
        <v>1966</v>
      </c>
      <c r="H60" s="250" t="s">
        <v>937</v>
      </c>
      <c r="I60" s="251" t="s">
        <v>63</v>
      </c>
      <c r="J60" s="251"/>
      <c r="K60" s="198"/>
    </row>
    <row r="61" spans="1:11" x14ac:dyDescent="0.25">
      <c r="A61" s="140"/>
      <c r="C61" s="249">
        <f>VLOOKUP('[1]Inventaire BDDF Déployés'!$E$4:$E$936,[1]!MacroP[[ID]:[Date de Fin]],16,FALSE)</f>
        <v>43511.333333333336</v>
      </c>
      <c r="D61" s="250" t="s">
        <v>63</v>
      </c>
      <c r="E61" s="250">
        <v>3000304170</v>
      </c>
      <c r="F61" s="250" t="s">
        <v>67</v>
      </c>
      <c r="G61" s="250" t="s">
        <v>1967</v>
      </c>
      <c r="H61" s="250" t="s">
        <v>938</v>
      </c>
      <c r="I61" s="251" t="s">
        <v>63</v>
      </c>
      <c r="J61" s="251"/>
      <c r="K61" s="198"/>
    </row>
    <row r="62" spans="1:11" x14ac:dyDescent="0.25">
      <c r="A62" s="140"/>
      <c r="C62" s="249">
        <f>VLOOKUP('[1]Inventaire BDDF Déployés'!$E$4:$E$936,[1]!MacroP[[ID]:[Date de Fin]],16,FALSE)</f>
        <v>43511.333333333336</v>
      </c>
      <c r="D62" s="250" t="s">
        <v>63</v>
      </c>
      <c r="E62" s="250">
        <v>3000304170</v>
      </c>
      <c r="F62" s="250" t="s">
        <v>67</v>
      </c>
      <c r="G62" s="250" t="s">
        <v>1968</v>
      </c>
      <c r="H62" s="250" t="s">
        <v>939</v>
      </c>
      <c r="I62" s="251" t="s">
        <v>63</v>
      </c>
      <c r="J62" s="251"/>
      <c r="K62" s="198"/>
    </row>
    <row r="63" spans="1:11" x14ac:dyDescent="0.25">
      <c r="A63" s="140"/>
      <c r="C63" s="249">
        <f>VLOOKUP('[1]Inventaire BDDF Déployés'!$E$4:$E$936,[1]!MacroP[[ID]:[Date de Fin]],16,FALSE)</f>
        <v>43511.333333333336</v>
      </c>
      <c r="D63" s="250" t="s">
        <v>63</v>
      </c>
      <c r="E63" s="250">
        <v>3000304170</v>
      </c>
      <c r="F63" s="250" t="s">
        <v>67</v>
      </c>
      <c r="G63" s="250" t="s">
        <v>1969</v>
      </c>
      <c r="H63" s="250" t="s">
        <v>940</v>
      </c>
      <c r="I63" s="251" t="s">
        <v>63</v>
      </c>
      <c r="J63" s="251"/>
      <c r="K63" s="198"/>
    </row>
    <row r="64" spans="1:11" x14ac:dyDescent="0.25">
      <c r="A64" s="140"/>
      <c r="C64" s="249">
        <f>VLOOKUP('[1]Inventaire BDDF Déployés'!$E$4:$E$936,[1]!MacroP[[ID]:[Date de Fin]],16,FALSE)</f>
        <v>43511.333333333336</v>
      </c>
      <c r="D64" s="250" t="s">
        <v>63</v>
      </c>
      <c r="E64" s="250">
        <v>3000304170</v>
      </c>
      <c r="F64" s="250" t="s">
        <v>67</v>
      </c>
      <c r="G64" s="250" t="s">
        <v>1970</v>
      </c>
      <c r="H64" s="250" t="s">
        <v>941</v>
      </c>
      <c r="I64" s="251" t="s">
        <v>63</v>
      </c>
      <c r="J64" s="251"/>
      <c r="K64" s="198"/>
    </row>
    <row r="65" spans="1:11" x14ac:dyDescent="0.25">
      <c r="A65" s="140"/>
      <c r="C65" s="249">
        <f>VLOOKUP('[1]Inventaire BDDF Déployés'!$E$4:$E$936,[1]!MacroP[[ID]:[Date de Fin]],16,FALSE)</f>
        <v>43511.333333333336</v>
      </c>
      <c r="D65" s="250" t="s">
        <v>63</v>
      </c>
      <c r="E65" s="250">
        <v>3000304170</v>
      </c>
      <c r="F65" s="250" t="s">
        <v>67</v>
      </c>
      <c r="G65" s="250" t="s">
        <v>1971</v>
      </c>
      <c r="H65" s="250" t="s">
        <v>942</v>
      </c>
      <c r="I65" s="251" t="s">
        <v>63</v>
      </c>
      <c r="J65" s="251"/>
      <c r="K65" s="198"/>
    </row>
    <row r="66" spans="1:11" x14ac:dyDescent="0.25">
      <c r="A66" s="140"/>
      <c r="C66" s="249">
        <f>VLOOKUP('[1]Inventaire BDDF Déployés'!$E$4:$E$936,[1]!MacroP[[ID]:[Date de Fin]],16,FALSE)</f>
        <v>43511.333333333336</v>
      </c>
      <c r="D66" s="250" t="s">
        <v>63</v>
      </c>
      <c r="E66" s="250">
        <v>3000304170</v>
      </c>
      <c r="F66" s="250" t="s">
        <v>67</v>
      </c>
      <c r="G66" s="250" t="s">
        <v>1972</v>
      </c>
      <c r="H66" s="250" t="s">
        <v>943</v>
      </c>
      <c r="I66" s="251" t="s">
        <v>63</v>
      </c>
      <c r="J66" s="251"/>
      <c r="K66" s="198"/>
    </row>
    <row r="67" spans="1:11" x14ac:dyDescent="0.25">
      <c r="A67" s="140"/>
      <c r="C67" s="249">
        <f>VLOOKUP('[1]Inventaire BDDF Déployés'!$E$4:$E$936,[1]!MacroP[[ID]:[Date de Fin]],16,FALSE)</f>
        <v>43511.333333333336</v>
      </c>
      <c r="D67" s="250" t="s">
        <v>63</v>
      </c>
      <c r="E67" s="250">
        <v>3000304170</v>
      </c>
      <c r="F67" s="250" t="s">
        <v>67</v>
      </c>
      <c r="G67" s="250" t="s">
        <v>1973</v>
      </c>
      <c r="H67" s="250" t="s">
        <v>944</v>
      </c>
      <c r="I67" s="251" t="s">
        <v>63</v>
      </c>
      <c r="J67" s="251"/>
      <c r="K67" s="198"/>
    </row>
    <row r="68" spans="1:11" x14ac:dyDescent="0.25">
      <c r="A68" s="140"/>
      <c r="C68" s="249">
        <f>VLOOKUP('[1]Inventaire BDDF Déployés'!$E$4:$E$936,[1]!MacroP[[ID]:[Date de Fin]],16,FALSE)</f>
        <v>43511.333333333336</v>
      </c>
      <c r="D68" s="250" t="s">
        <v>63</v>
      </c>
      <c r="E68" s="250">
        <v>3000304170</v>
      </c>
      <c r="F68" s="250" t="s">
        <v>2711</v>
      </c>
      <c r="G68" s="250" t="s">
        <v>1974</v>
      </c>
      <c r="H68" s="250" t="s">
        <v>945</v>
      </c>
      <c r="I68" s="251" t="s">
        <v>63</v>
      </c>
      <c r="J68" s="251"/>
      <c r="K68" s="198"/>
    </row>
    <row r="69" spans="1:11" x14ac:dyDescent="0.25">
      <c r="A69" s="140"/>
      <c r="C69" s="249">
        <f>VLOOKUP('[1]Inventaire BDDF Déployés'!$E$4:$E$936,[1]!MacroP[[ID]:[Date de Fin]],16,FALSE)</f>
        <v>43511.333333333336</v>
      </c>
      <c r="D69" s="250" t="s">
        <v>63</v>
      </c>
      <c r="E69" s="250">
        <v>3000304170</v>
      </c>
      <c r="F69" s="250" t="s">
        <v>2711</v>
      </c>
      <c r="G69" s="250" t="s">
        <v>1975</v>
      </c>
      <c r="H69" s="250" t="s">
        <v>946</v>
      </c>
      <c r="I69" s="251" t="s">
        <v>63</v>
      </c>
      <c r="J69" s="251"/>
      <c r="K69" s="198"/>
    </row>
    <row r="70" spans="1:11" x14ac:dyDescent="0.25">
      <c r="A70" s="140"/>
      <c r="C70" s="249">
        <f>VLOOKUP('[1]Inventaire BDDF Déployés'!$E$4:$E$936,[1]!MacroP[[ID]:[Date de Fin]],16,FALSE)</f>
        <v>43518.333333333336</v>
      </c>
      <c r="D70" s="250" t="s">
        <v>63</v>
      </c>
      <c r="E70" s="250">
        <v>3000303620</v>
      </c>
      <c r="F70" s="250" t="s">
        <v>67</v>
      </c>
      <c r="G70" s="250" t="s">
        <v>1976</v>
      </c>
      <c r="H70" s="250" t="s">
        <v>947</v>
      </c>
      <c r="I70" s="251" t="s">
        <v>63</v>
      </c>
      <c r="J70" s="251"/>
      <c r="K70" s="198"/>
    </row>
    <row r="71" spans="1:11" x14ac:dyDescent="0.25">
      <c r="A71" s="140"/>
      <c r="C71" s="249">
        <f>VLOOKUP('[1]Inventaire BDDF Déployés'!$E$4:$E$936,[1]!MacroP[[ID]:[Date de Fin]],16,FALSE)</f>
        <v>43518.333333333336</v>
      </c>
      <c r="D71" s="250" t="s">
        <v>63</v>
      </c>
      <c r="E71" s="250">
        <v>3000303620</v>
      </c>
      <c r="F71" s="250" t="s">
        <v>67</v>
      </c>
      <c r="G71" s="250" t="s">
        <v>1977</v>
      </c>
      <c r="H71" s="250" t="s">
        <v>948</v>
      </c>
      <c r="I71" s="251" t="s">
        <v>63</v>
      </c>
      <c r="J71" s="251"/>
      <c r="K71" s="198"/>
    </row>
    <row r="72" spans="1:11" x14ac:dyDescent="0.25">
      <c r="A72" s="140"/>
      <c r="C72" s="249">
        <f>VLOOKUP('[1]Inventaire BDDF Déployés'!$E$4:$E$936,[1]!MacroP[[ID]:[Date de Fin]],16,FALSE)</f>
        <v>43518.333333333336</v>
      </c>
      <c r="D72" s="250" t="s">
        <v>63</v>
      </c>
      <c r="E72" s="250">
        <v>3000303620</v>
      </c>
      <c r="F72" s="250" t="s">
        <v>67</v>
      </c>
      <c r="G72" s="250" t="s">
        <v>1978</v>
      </c>
      <c r="H72" s="250" t="s">
        <v>949</v>
      </c>
      <c r="I72" s="251" t="s">
        <v>63</v>
      </c>
      <c r="J72" s="251"/>
      <c r="K72" s="198"/>
    </row>
    <row r="73" spans="1:11" x14ac:dyDescent="0.25">
      <c r="A73" s="140"/>
      <c r="C73" s="249">
        <f>VLOOKUP('[1]Inventaire BDDF Déployés'!$E$4:$E$936,[1]!MacroP[[ID]:[Date de Fin]],16,FALSE)</f>
        <v>43518.333333333336</v>
      </c>
      <c r="D73" s="250" t="s">
        <v>63</v>
      </c>
      <c r="E73" s="250">
        <v>3000303620</v>
      </c>
      <c r="F73" s="250" t="s">
        <v>67</v>
      </c>
      <c r="G73" s="250" t="s">
        <v>1979</v>
      </c>
      <c r="H73" s="250" t="s">
        <v>950</v>
      </c>
      <c r="I73" s="251" t="s">
        <v>63</v>
      </c>
      <c r="J73" s="251"/>
      <c r="K73" s="198"/>
    </row>
    <row r="74" spans="1:11" x14ac:dyDescent="0.25">
      <c r="A74" s="140"/>
      <c r="C74" s="249">
        <f>VLOOKUP('[1]Inventaire BDDF Déployés'!$E$4:$E$936,[1]!MacroP[[ID]:[Date de Fin]],16,FALSE)</f>
        <v>43518.333333333336</v>
      </c>
      <c r="D74" s="250" t="s">
        <v>63</v>
      </c>
      <c r="E74" s="250">
        <v>3000303620</v>
      </c>
      <c r="F74" s="250" t="s">
        <v>67</v>
      </c>
      <c r="G74" s="250" t="s">
        <v>1980</v>
      </c>
      <c r="H74" s="250" t="s">
        <v>951</v>
      </c>
      <c r="I74" s="251" t="s">
        <v>63</v>
      </c>
      <c r="J74" s="251"/>
      <c r="K74" s="198"/>
    </row>
    <row r="75" spans="1:11" x14ac:dyDescent="0.25">
      <c r="A75" s="140"/>
      <c r="C75" s="249">
        <f>VLOOKUP('[1]Inventaire BDDF Déployés'!$E$4:$E$936,[1]!MacroP[[ID]:[Date de Fin]],16,FALSE)</f>
        <v>43518.333333333336</v>
      </c>
      <c r="D75" s="250" t="s">
        <v>63</v>
      </c>
      <c r="E75" s="250">
        <v>3000303620</v>
      </c>
      <c r="F75" s="250" t="s">
        <v>67</v>
      </c>
      <c r="G75" s="250" t="s">
        <v>1981</v>
      </c>
      <c r="H75" s="250" t="s">
        <v>952</v>
      </c>
      <c r="I75" s="251" t="s">
        <v>63</v>
      </c>
      <c r="J75" s="251"/>
      <c r="K75" s="198"/>
    </row>
    <row r="76" spans="1:11" x14ac:dyDescent="0.25">
      <c r="A76" s="140"/>
      <c r="C76" s="249">
        <f>VLOOKUP('[1]Inventaire BDDF Déployés'!$E$4:$E$936,[1]!MacroP[[ID]:[Date de Fin]],16,FALSE)</f>
        <v>43518.333333333336</v>
      </c>
      <c r="D76" s="250" t="s">
        <v>63</v>
      </c>
      <c r="E76" s="250">
        <v>3000303620</v>
      </c>
      <c r="F76" s="250" t="s">
        <v>67</v>
      </c>
      <c r="G76" s="250" t="s">
        <v>1982</v>
      </c>
      <c r="H76" s="250" t="s">
        <v>953</v>
      </c>
      <c r="I76" s="251" t="s">
        <v>63</v>
      </c>
      <c r="J76" s="251"/>
      <c r="K76" s="198"/>
    </row>
    <row r="77" spans="1:11" x14ac:dyDescent="0.25">
      <c r="A77" s="140"/>
      <c r="C77" s="249">
        <f>VLOOKUP('[1]Inventaire BDDF Déployés'!$E$4:$E$936,[1]!MacroP[[ID]:[Date de Fin]],16,FALSE)</f>
        <v>43518.333333333336</v>
      </c>
      <c r="D77" s="250" t="s">
        <v>63</v>
      </c>
      <c r="E77" s="250">
        <v>3000303620</v>
      </c>
      <c r="F77" s="250" t="s">
        <v>67</v>
      </c>
      <c r="G77" s="250" t="s">
        <v>1983</v>
      </c>
      <c r="H77" s="250" t="s">
        <v>954</v>
      </c>
      <c r="I77" s="251" t="s">
        <v>63</v>
      </c>
      <c r="J77" s="251"/>
      <c r="K77" s="198"/>
    </row>
    <row r="78" spans="1:11" x14ac:dyDescent="0.25">
      <c r="A78" s="140"/>
      <c r="C78" s="249">
        <f>VLOOKUP('[1]Inventaire BDDF Déployés'!$E$4:$E$936,[1]!MacroP[[ID]:[Date de Fin]],16,FALSE)</f>
        <v>43518.333333333336</v>
      </c>
      <c r="D78" s="250" t="s">
        <v>63</v>
      </c>
      <c r="E78" s="250">
        <v>3000303620</v>
      </c>
      <c r="F78" s="250" t="s">
        <v>67</v>
      </c>
      <c r="G78" s="250" t="s">
        <v>1984</v>
      </c>
      <c r="H78" s="250" t="s">
        <v>955</v>
      </c>
      <c r="I78" s="251" t="s">
        <v>63</v>
      </c>
      <c r="J78" s="251"/>
      <c r="K78" s="198"/>
    </row>
    <row r="79" spans="1:11" x14ac:dyDescent="0.25">
      <c r="A79" s="140"/>
      <c r="C79" s="249">
        <f>VLOOKUP('[1]Inventaire BDDF Déployés'!$E$4:$E$936,[1]!MacroP[[ID]:[Date de Fin]],16,FALSE)</f>
        <v>43518.333333333336</v>
      </c>
      <c r="D79" s="250" t="s">
        <v>63</v>
      </c>
      <c r="E79" s="250">
        <v>3000303620</v>
      </c>
      <c r="F79" s="250" t="s">
        <v>67</v>
      </c>
      <c r="G79" s="250" t="s">
        <v>1985</v>
      </c>
      <c r="H79" s="250" t="s">
        <v>956</v>
      </c>
      <c r="I79" s="251" t="s">
        <v>63</v>
      </c>
      <c r="J79" s="251"/>
      <c r="K79" s="198"/>
    </row>
    <row r="80" spans="1:11" x14ac:dyDescent="0.25">
      <c r="A80" s="140"/>
      <c r="C80" s="249">
        <f>VLOOKUP('[1]Inventaire BDDF Déployés'!$E$4:$E$936,[1]!MacroP[[ID]:[Date de Fin]],16,FALSE)</f>
        <v>43518.333333333336</v>
      </c>
      <c r="D80" s="250" t="s">
        <v>63</v>
      </c>
      <c r="E80" s="250">
        <v>3000303620</v>
      </c>
      <c r="F80" s="250" t="s">
        <v>67</v>
      </c>
      <c r="G80" s="250" t="s">
        <v>1986</v>
      </c>
      <c r="H80" s="250" t="s">
        <v>957</v>
      </c>
      <c r="I80" s="251" t="s">
        <v>63</v>
      </c>
      <c r="J80" s="251"/>
      <c r="K80" s="198"/>
    </row>
    <row r="81" spans="1:11" x14ac:dyDescent="0.25">
      <c r="A81" s="140"/>
      <c r="C81" s="249">
        <f>VLOOKUP('[1]Inventaire BDDF Déployés'!$E$4:$E$936,[1]!MacroP[[ID]:[Date de Fin]],16,FALSE)</f>
        <v>43518.333333333336</v>
      </c>
      <c r="D81" s="250" t="s">
        <v>63</v>
      </c>
      <c r="E81" s="250">
        <v>3000303620</v>
      </c>
      <c r="F81" s="250" t="s">
        <v>67</v>
      </c>
      <c r="G81" s="250" t="s">
        <v>1987</v>
      </c>
      <c r="H81" s="250" t="s">
        <v>958</v>
      </c>
      <c r="I81" s="251" t="s">
        <v>63</v>
      </c>
      <c r="J81" s="251"/>
      <c r="K81" s="198"/>
    </row>
    <row r="82" spans="1:11" x14ac:dyDescent="0.25">
      <c r="A82" s="140"/>
      <c r="C82" s="249">
        <f>VLOOKUP('[1]Inventaire BDDF Déployés'!$E$4:$E$936,[1]!MacroP[[ID]:[Date de Fin]],16,FALSE)</f>
        <v>43518.333333333336</v>
      </c>
      <c r="D82" s="250" t="s">
        <v>63</v>
      </c>
      <c r="E82" s="250">
        <v>3000303620</v>
      </c>
      <c r="F82" s="250" t="s">
        <v>67</v>
      </c>
      <c r="G82" s="250" t="s">
        <v>1988</v>
      </c>
      <c r="H82" s="250" t="s">
        <v>959</v>
      </c>
      <c r="I82" s="251" t="s">
        <v>63</v>
      </c>
      <c r="J82" s="251"/>
      <c r="K82" s="198"/>
    </row>
    <row r="83" spans="1:11" x14ac:dyDescent="0.25">
      <c r="A83" s="140"/>
      <c r="C83" s="249">
        <f>VLOOKUP('[1]Inventaire BDDF Déployés'!$E$4:$E$936,[1]!MacroP[[ID]:[Date de Fin]],16,FALSE)</f>
        <v>43518.333333333336</v>
      </c>
      <c r="D83" s="250" t="s">
        <v>63</v>
      </c>
      <c r="E83" s="250">
        <v>3000303620</v>
      </c>
      <c r="F83" s="250" t="s">
        <v>67</v>
      </c>
      <c r="G83" s="250" t="s">
        <v>1989</v>
      </c>
      <c r="H83" s="250" t="s">
        <v>960</v>
      </c>
      <c r="I83" s="251" t="s">
        <v>63</v>
      </c>
      <c r="J83" s="251"/>
      <c r="K83" s="198"/>
    </row>
    <row r="84" spans="1:11" x14ac:dyDescent="0.25">
      <c r="A84" s="140"/>
      <c r="C84" s="249">
        <f>VLOOKUP('[1]Inventaire BDDF Déployés'!$E$4:$E$936,[1]!MacroP[[ID]:[Date de Fin]],16,FALSE)</f>
        <v>43518.333333333336</v>
      </c>
      <c r="D84" s="250" t="s">
        <v>63</v>
      </c>
      <c r="E84" s="250">
        <v>3000303620</v>
      </c>
      <c r="F84" s="250" t="s">
        <v>67</v>
      </c>
      <c r="G84" s="250" t="s">
        <v>1990</v>
      </c>
      <c r="H84" s="250" t="s">
        <v>961</v>
      </c>
      <c r="I84" s="251" t="s">
        <v>63</v>
      </c>
      <c r="J84" s="251"/>
      <c r="K84" s="198"/>
    </row>
    <row r="85" spans="1:11" x14ac:dyDescent="0.25">
      <c r="A85" s="140"/>
      <c r="C85" s="249">
        <f>VLOOKUP('[1]Inventaire BDDF Déployés'!$E$4:$E$936,[1]!MacroP[[ID]:[Date de Fin]],16,FALSE)</f>
        <v>43518.333333333336</v>
      </c>
      <c r="D85" s="250" t="s">
        <v>63</v>
      </c>
      <c r="E85" s="250">
        <v>3000303620</v>
      </c>
      <c r="F85" s="250" t="s">
        <v>67</v>
      </c>
      <c r="G85" s="250" t="s">
        <v>1991</v>
      </c>
      <c r="H85" s="250" t="s">
        <v>962</v>
      </c>
      <c r="I85" s="251" t="s">
        <v>63</v>
      </c>
      <c r="J85" s="251"/>
      <c r="K85" s="198"/>
    </row>
    <row r="86" spans="1:11" x14ac:dyDescent="0.25">
      <c r="A86" s="140"/>
      <c r="C86" s="249">
        <f>VLOOKUP('[1]Inventaire BDDF Déployés'!$E$4:$E$936,[1]!MacroP[[ID]:[Date de Fin]],16,FALSE)</f>
        <v>43518.333333333336</v>
      </c>
      <c r="D86" s="250" t="s">
        <v>63</v>
      </c>
      <c r="E86" s="250">
        <v>3000303620</v>
      </c>
      <c r="F86" s="250" t="s">
        <v>67</v>
      </c>
      <c r="G86" s="250" t="s">
        <v>1992</v>
      </c>
      <c r="H86" s="250" t="s">
        <v>963</v>
      </c>
      <c r="I86" s="251" t="s">
        <v>63</v>
      </c>
      <c r="J86" s="251"/>
      <c r="K86" s="198"/>
    </row>
    <row r="87" spans="1:11" x14ac:dyDescent="0.25">
      <c r="A87" s="140"/>
      <c r="C87" s="249">
        <f>VLOOKUP('[1]Inventaire BDDF Déployés'!$E$4:$E$936,[1]!MacroP[[ID]:[Date de Fin]],16,FALSE)</f>
        <v>43518.333333333336</v>
      </c>
      <c r="D87" s="250" t="s">
        <v>63</v>
      </c>
      <c r="E87" s="250">
        <v>3000303620</v>
      </c>
      <c r="F87" s="250" t="s">
        <v>67</v>
      </c>
      <c r="G87" s="250" t="s">
        <v>1993</v>
      </c>
      <c r="H87" s="250" t="s">
        <v>964</v>
      </c>
      <c r="I87" s="251" t="s">
        <v>63</v>
      </c>
      <c r="J87" s="251"/>
      <c r="K87" s="198"/>
    </row>
    <row r="88" spans="1:11" x14ac:dyDescent="0.25">
      <c r="A88" s="140"/>
      <c r="C88" s="249">
        <f>VLOOKUP('[1]Inventaire BDDF Déployés'!$E$4:$E$936,[1]!MacroP[[ID]:[Date de Fin]],16,FALSE)</f>
        <v>43518.333333333336</v>
      </c>
      <c r="D88" s="250" t="s">
        <v>63</v>
      </c>
      <c r="E88" s="250">
        <v>3000303620</v>
      </c>
      <c r="F88" s="250" t="s">
        <v>67</v>
      </c>
      <c r="G88" s="250" t="s">
        <v>1994</v>
      </c>
      <c r="H88" s="250" t="s">
        <v>965</v>
      </c>
      <c r="I88" s="251" t="s">
        <v>63</v>
      </c>
      <c r="J88" s="251"/>
      <c r="K88" s="198"/>
    </row>
    <row r="89" spans="1:11" x14ac:dyDescent="0.25">
      <c r="A89" s="140"/>
      <c r="C89" s="249">
        <f>VLOOKUP('[1]Inventaire BDDF Déployés'!$E$4:$E$936,[1]!MacroP[[ID]:[Date de Fin]],16,FALSE)</f>
        <v>43518.333333333336</v>
      </c>
      <c r="D89" s="250" t="s">
        <v>63</v>
      </c>
      <c r="E89" s="250">
        <v>3000303620</v>
      </c>
      <c r="F89" s="250" t="s">
        <v>67</v>
      </c>
      <c r="G89" s="250" t="s">
        <v>1995</v>
      </c>
      <c r="H89" s="250" t="s">
        <v>966</v>
      </c>
      <c r="I89" s="251" t="s">
        <v>63</v>
      </c>
      <c r="J89" s="251"/>
      <c r="K89" s="198"/>
    </row>
    <row r="90" spans="1:11" x14ac:dyDescent="0.25">
      <c r="A90" s="140"/>
      <c r="C90" s="249">
        <f>VLOOKUP('[1]Inventaire BDDF Déployés'!$E$4:$E$936,[1]!MacroP[[ID]:[Date de Fin]],16,FALSE)</f>
        <v>43518.333333333336</v>
      </c>
      <c r="D90" s="250" t="s">
        <v>63</v>
      </c>
      <c r="E90" s="250">
        <v>3000303620</v>
      </c>
      <c r="F90" s="250" t="s">
        <v>67</v>
      </c>
      <c r="G90" s="250" t="s">
        <v>1996</v>
      </c>
      <c r="H90" s="250" t="s">
        <v>967</v>
      </c>
      <c r="I90" s="251" t="s">
        <v>63</v>
      </c>
      <c r="J90" s="251"/>
      <c r="K90" s="198"/>
    </row>
    <row r="91" spans="1:11" x14ac:dyDescent="0.25">
      <c r="A91" s="140"/>
      <c r="C91" s="249">
        <f>VLOOKUP('[1]Inventaire BDDF Déployés'!$E$4:$E$936,[1]!MacroP[[ID]:[Date de Fin]],16,FALSE)</f>
        <v>43518.333333333336</v>
      </c>
      <c r="D91" s="250" t="s">
        <v>63</v>
      </c>
      <c r="E91" s="250">
        <v>3000303620</v>
      </c>
      <c r="F91" s="250" t="s">
        <v>67</v>
      </c>
      <c r="G91" s="250" t="s">
        <v>1997</v>
      </c>
      <c r="H91" s="250" t="s">
        <v>968</v>
      </c>
      <c r="I91" s="251" t="s">
        <v>63</v>
      </c>
      <c r="J91" s="251"/>
      <c r="K91" s="198"/>
    </row>
    <row r="92" spans="1:11" x14ac:dyDescent="0.25">
      <c r="A92" s="140"/>
      <c r="C92" s="249">
        <f>VLOOKUP('[1]Inventaire BDDF Déployés'!$E$4:$E$936,[1]!MacroP[[ID]:[Date de Fin]],16,FALSE)</f>
        <v>43518.333333333336</v>
      </c>
      <c r="D92" s="250" t="s">
        <v>63</v>
      </c>
      <c r="E92" s="250">
        <v>3000303620</v>
      </c>
      <c r="F92" s="250" t="s">
        <v>67</v>
      </c>
      <c r="G92" s="250" t="s">
        <v>1998</v>
      </c>
      <c r="H92" s="250" t="s">
        <v>969</v>
      </c>
      <c r="I92" s="251" t="s">
        <v>63</v>
      </c>
      <c r="J92" s="251"/>
      <c r="K92" s="198"/>
    </row>
    <row r="93" spans="1:11" x14ac:dyDescent="0.25">
      <c r="A93" s="140"/>
      <c r="C93" s="249">
        <f>VLOOKUP('[1]Inventaire BDDF Déployés'!$E$4:$E$936,[1]!MacroP[[ID]:[Date de Fin]],16,FALSE)</f>
        <v>43518.333333333336</v>
      </c>
      <c r="D93" s="250" t="s">
        <v>63</v>
      </c>
      <c r="E93" s="250">
        <v>3000303620</v>
      </c>
      <c r="F93" s="250" t="s">
        <v>67</v>
      </c>
      <c r="G93" s="250" t="s">
        <v>1999</v>
      </c>
      <c r="H93" s="250" t="s">
        <v>970</v>
      </c>
      <c r="I93" s="251" t="s">
        <v>63</v>
      </c>
      <c r="J93" s="251"/>
      <c r="K93" s="198"/>
    </row>
    <row r="94" spans="1:11" x14ac:dyDescent="0.25">
      <c r="A94" s="140"/>
      <c r="C94" s="249">
        <f>VLOOKUP('[1]Inventaire BDDF Déployés'!$E$4:$E$936,[1]!MacroP[[ID]:[Date de Fin]],16,FALSE)</f>
        <v>43518.333333333336</v>
      </c>
      <c r="D94" s="250" t="s">
        <v>63</v>
      </c>
      <c r="E94" s="250">
        <v>3000303620</v>
      </c>
      <c r="F94" s="250" t="s">
        <v>67</v>
      </c>
      <c r="G94" s="250" t="s">
        <v>2000</v>
      </c>
      <c r="H94" s="250" t="s">
        <v>971</v>
      </c>
      <c r="I94" s="251" t="s">
        <v>63</v>
      </c>
      <c r="J94" s="251"/>
      <c r="K94" s="198"/>
    </row>
    <row r="95" spans="1:11" x14ac:dyDescent="0.25">
      <c r="A95" s="140"/>
      <c r="C95" s="249">
        <f>VLOOKUP('[1]Inventaire BDDF Déployés'!$E$4:$E$936,[1]!MacroP[[ID]:[Date de Fin]],16,FALSE)</f>
        <v>43518.333333333336</v>
      </c>
      <c r="D95" s="250" t="s">
        <v>63</v>
      </c>
      <c r="E95" s="250">
        <v>3000303620</v>
      </c>
      <c r="F95" s="250" t="s">
        <v>67</v>
      </c>
      <c r="G95" s="250" t="s">
        <v>2001</v>
      </c>
      <c r="H95" s="250" t="s">
        <v>972</v>
      </c>
      <c r="I95" s="251" t="s">
        <v>63</v>
      </c>
      <c r="J95" s="251"/>
      <c r="K95" s="198"/>
    </row>
    <row r="96" spans="1:11" x14ac:dyDescent="0.25">
      <c r="A96" s="140"/>
      <c r="C96" s="249">
        <f>VLOOKUP('[1]Inventaire BDDF Déployés'!$E$4:$E$936,[1]!MacroP[[ID]:[Date de Fin]],16,FALSE)</f>
        <v>43518.333333333336</v>
      </c>
      <c r="D96" s="250" t="s">
        <v>63</v>
      </c>
      <c r="E96" s="250">
        <v>3000303620</v>
      </c>
      <c r="F96" s="250" t="s">
        <v>67</v>
      </c>
      <c r="G96" s="250" t="s">
        <v>2002</v>
      </c>
      <c r="H96" s="250" t="s">
        <v>973</v>
      </c>
      <c r="I96" s="251" t="s">
        <v>63</v>
      </c>
      <c r="J96" s="251"/>
      <c r="K96" s="198"/>
    </row>
    <row r="97" spans="1:11" x14ac:dyDescent="0.25">
      <c r="A97" s="140"/>
      <c r="C97" s="249">
        <f>VLOOKUP('[1]Inventaire BDDF Déployés'!$E$4:$E$936,[1]!MacroP[[ID]:[Date de Fin]],16,FALSE)</f>
        <v>43518.333333333336</v>
      </c>
      <c r="D97" s="250" t="s">
        <v>63</v>
      </c>
      <c r="E97" s="250">
        <v>3000303620</v>
      </c>
      <c r="F97" s="250" t="s">
        <v>67</v>
      </c>
      <c r="G97" s="250" t="s">
        <v>2003</v>
      </c>
      <c r="H97" s="250" t="s">
        <v>974</v>
      </c>
      <c r="I97" s="251" t="s">
        <v>63</v>
      </c>
      <c r="J97" s="251"/>
      <c r="K97" s="198"/>
    </row>
    <row r="98" spans="1:11" x14ac:dyDescent="0.25">
      <c r="A98" s="140"/>
      <c r="C98" s="249">
        <f>VLOOKUP('[1]Inventaire BDDF Déployés'!$E$4:$E$936,[1]!MacroP[[ID]:[Date de Fin]],16,FALSE)</f>
        <v>43518.333333333336</v>
      </c>
      <c r="D98" s="250" t="s">
        <v>63</v>
      </c>
      <c r="E98" s="250">
        <v>3000303620</v>
      </c>
      <c r="F98" s="250" t="s">
        <v>67</v>
      </c>
      <c r="G98" s="250" t="s">
        <v>2004</v>
      </c>
      <c r="H98" s="250" t="s">
        <v>975</v>
      </c>
      <c r="I98" s="251" t="s">
        <v>63</v>
      </c>
      <c r="J98" s="251"/>
      <c r="K98" s="198"/>
    </row>
    <row r="99" spans="1:11" x14ac:dyDescent="0.25">
      <c r="A99" s="140"/>
      <c r="C99" s="249">
        <f>VLOOKUP('[1]Inventaire BDDF Déployés'!$E$4:$E$936,[1]!MacroP[[ID]:[Date de Fin]],16,FALSE)</f>
        <v>43518.333333333336</v>
      </c>
      <c r="D99" s="250" t="s">
        <v>63</v>
      </c>
      <c r="E99" s="250">
        <v>3000303620</v>
      </c>
      <c r="F99" s="250" t="s">
        <v>67</v>
      </c>
      <c r="G99" s="250" t="s">
        <v>2005</v>
      </c>
      <c r="H99" s="250" t="s">
        <v>976</v>
      </c>
      <c r="I99" s="251" t="s">
        <v>63</v>
      </c>
      <c r="J99" s="251"/>
      <c r="K99" s="198"/>
    </row>
    <row r="100" spans="1:11" x14ac:dyDescent="0.25">
      <c r="A100" s="140"/>
      <c r="C100" s="249">
        <f>VLOOKUP('[1]Inventaire BDDF Déployés'!$E$4:$E$936,[1]!MacroP[[ID]:[Date de Fin]],16,FALSE)</f>
        <v>43518.333333333336</v>
      </c>
      <c r="D100" s="250" t="s">
        <v>63</v>
      </c>
      <c r="E100" s="250">
        <v>3000303620</v>
      </c>
      <c r="F100" s="250" t="s">
        <v>67</v>
      </c>
      <c r="G100" s="250" t="s">
        <v>2006</v>
      </c>
      <c r="H100" s="250" t="s">
        <v>977</v>
      </c>
      <c r="I100" s="251" t="s">
        <v>63</v>
      </c>
      <c r="J100" s="251"/>
      <c r="K100" s="198"/>
    </row>
    <row r="101" spans="1:11" x14ac:dyDescent="0.25">
      <c r="A101" s="140"/>
      <c r="C101" s="249">
        <f>VLOOKUP('[1]Inventaire BDDF Déployés'!$E$4:$E$936,[1]!MacroP[[ID]:[Date de Fin]],16,FALSE)</f>
        <v>43518.333333333336</v>
      </c>
      <c r="D101" s="250" t="s">
        <v>63</v>
      </c>
      <c r="E101" s="250">
        <v>3000303620</v>
      </c>
      <c r="F101" s="250" t="s">
        <v>67</v>
      </c>
      <c r="G101" s="250" t="s">
        <v>2007</v>
      </c>
      <c r="H101" s="250" t="s">
        <v>978</v>
      </c>
      <c r="I101" s="251" t="s">
        <v>63</v>
      </c>
      <c r="J101" s="251"/>
      <c r="K101" s="198"/>
    </row>
    <row r="102" spans="1:11" x14ac:dyDescent="0.25">
      <c r="A102" s="140"/>
      <c r="C102" s="249">
        <f>VLOOKUP('[1]Inventaire BDDF Déployés'!$E$4:$E$936,[1]!MacroP[[ID]:[Date de Fin]],16,FALSE)</f>
        <v>43518.333333333336</v>
      </c>
      <c r="D102" s="250" t="s">
        <v>63</v>
      </c>
      <c r="E102" s="250">
        <v>3000303620</v>
      </c>
      <c r="F102" s="250" t="s">
        <v>67</v>
      </c>
      <c r="G102" s="250" t="s">
        <v>2008</v>
      </c>
      <c r="H102" s="250" t="s">
        <v>979</v>
      </c>
      <c r="I102" s="251" t="s">
        <v>63</v>
      </c>
      <c r="J102" s="251"/>
      <c r="K102" s="198"/>
    </row>
    <row r="103" spans="1:11" x14ac:dyDescent="0.25">
      <c r="A103" s="140"/>
      <c r="C103" s="249">
        <f>VLOOKUP('[1]Inventaire BDDF Déployés'!$E$4:$E$936,[1]!MacroP[[ID]:[Date de Fin]],16,FALSE)</f>
        <v>43518.333333333336</v>
      </c>
      <c r="D103" s="250" t="s">
        <v>63</v>
      </c>
      <c r="E103" s="250">
        <v>3000303620</v>
      </c>
      <c r="F103" s="250" t="s">
        <v>67</v>
      </c>
      <c r="G103" s="250" t="s">
        <v>2009</v>
      </c>
      <c r="H103" s="250" t="s">
        <v>980</v>
      </c>
      <c r="I103" s="251" t="s">
        <v>63</v>
      </c>
      <c r="J103" s="251"/>
      <c r="K103" s="198"/>
    </row>
    <row r="104" spans="1:11" x14ac:dyDescent="0.25">
      <c r="A104" s="140"/>
      <c r="C104" s="249">
        <f>VLOOKUP('[1]Inventaire BDDF Déployés'!$E$4:$E$936,[1]!MacroP[[ID]:[Date de Fin]],16,FALSE)</f>
        <v>43518.333333333336</v>
      </c>
      <c r="D104" s="250" t="s">
        <v>63</v>
      </c>
      <c r="E104" s="250">
        <v>3000303620</v>
      </c>
      <c r="F104" s="250" t="s">
        <v>67</v>
      </c>
      <c r="G104" s="250" t="s">
        <v>2010</v>
      </c>
      <c r="H104" s="250" t="s">
        <v>981</v>
      </c>
      <c r="I104" s="251" t="s">
        <v>63</v>
      </c>
      <c r="J104" s="251"/>
      <c r="K104" s="198"/>
    </row>
    <row r="105" spans="1:11" x14ac:dyDescent="0.25">
      <c r="A105" s="140"/>
      <c r="C105" s="249">
        <f>VLOOKUP('[1]Inventaire BDDF Déployés'!$E$4:$E$936,[1]!MacroP[[ID]:[Date de Fin]],16,FALSE)</f>
        <v>43518.333333333336</v>
      </c>
      <c r="D105" s="250" t="s">
        <v>63</v>
      </c>
      <c r="E105" s="250">
        <v>3000303620</v>
      </c>
      <c r="F105" s="250" t="s">
        <v>67</v>
      </c>
      <c r="G105" s="250" t="s">
        <v>2011</v>
      </c>
      <c r="H105" s="250" t="s">
        <v>982</v>
      </c>
      <c r="I105" s="251" t="s">
        <v>63</v>
      </c>
      <c r="J105" s="251"/>
      <c r="K105" s="198"/>
    </row>
    <row r="106" spans="1:11" x14ac:dyDescent="0.25">
      <c r="A106" s="140"/>
      <c r="C106" s="249">
        <f>VLOOKUP('[1]Inventaire BDDF Déployés'!$E$4:$E$936,[1]!MacroP[[ID]:[Date de Fin]],16,FALSE)</f>
        <v>43518.333333333336</v>
      </c>
      <c r="D106" s="250" t="s">
        <v>63</v>
      </c>
      <c r="E106" s="250">
        <v>3000303620</v>
      </c>
      <c r="F106" s="250" t="s">
        <v>67</v>
      </c>
      <c r="G106" s="250" t="s">
        <v>2012</v>
      </c>
      <c r="H106" s="250" t="s">
        <v>983</v>
      </c>
      <c r="I106" s="251" t="s">
        <v>63</v>
      </c>
      <c r="J106" s="251"/>
      <c r="K106" s="198"/>
    </row>
    <row r="107" spans="1:11" x14ac:dyDescent="0.25">
      <c r="A107" s="140"/>
      <c r="C107" s="249">
        <f>VLOOKUP('[1]Inventaire BDDF Déployés'!$E$4:$E$936,[1]!MacroP[[ID]:[Date de Fin]],16,FALSE)</f>
        <v>43518.333333333336</v>
      </c>
      <c r="D107" s="250" t="s">
        <v>63</v>
      </c>
      <c r="E107" s="250">
        <v>3000303620</v>
      </c>
      <c r="F107" s="250" t="s">
        <v>67</v>
      </c>
      <c r="G107" s="250" t="s">
        <v>2013</v>
      </c>
      <c r="H107" s="250" t="s">
        <v>984</v>
      </c>
      <c r="I107" s="251" t="s">
        <v>63</v>
      </c>
      <c r="J107" s="251"/>
      <c r="K107" s="198"/>
    </row>
    <row r="108" spans="1:11" x14ac:dyDescent="0.25">
      <c r="A108" s="140"/>
      <c r="C108" s="249">
        <f>VLOOKUP('[1]Inventaire BDDF Déployés'!$E$4:$E$936,[1]!MacroP[[ID]:[Date de Fin]],16,FALSE)</f>
        <v>43518.333333333336</v>
      </c>
      <c r="D108" s="250" t="s">
        <v>63</v>
      </c>
      <c r="E108" s="250">
        <v>3000303620</v>
      </c>
      <c r="F108" s="250" t="s">
        <v>67</v>
      </c>
      <c r="G108" s="250" t="s">
        <v>2014</v>
      </c>
      <c r="H108" s="250" t="s">
        <v>985</v>
      </c>
      <c r="I108" s="251" t="s">
        <v>63</v>
      </c>
      <c r="J108" s="251"/>
      <c r="K108" s="198"/>
    </row>
    <row r="109" spans="1:11" x14ac:dyDescent="0.25">
      <c r="A109" s="140"/>
      <c r="C109" s="249">
        <f>VLOOKUP('[1]Inventaire BDDF Déployés'!$E$4:$E$936,[1]!MacroP[[ID]:[Date de Fin]],16,FALSE)</f>
        <v>43518.333333333336</v>
      </c>
      <c r="D109" s="250" t="s">
        <v>63</v>
      </c>
      <c r="E109" s="250">
        <v>3000303620</v>
      </c>
      <c r="F109" s="250" t="s">
        <v>67</v>
      </c>
      <c r="G109" s="250" t="s">
        <v>2015</v>
      </c>
      <c r="H109" s="250" t="s">
        <v>986</v>
      </c>
      <c r="I109" s="251" t="s">
        <v>63</v>
      </c>
      <c r="J109" s="251"/>
      <c r="K109" s="198"/>
    </row>
    <row r="110" spans="1:11" x14ac:dyDescent="0.25">
      <c r="A110" s="140"/>
      <c r="C110" s="249">
        <f>VLOOKUP('[1]Inventaire BDDF Déployés'!$E$4:$E$936,[1]!MacroP[[ID]:[Date de Fin]],16,FALSE)</f>
        <v>43518.333333333336</v>
      </c>
      <c r="D110" s="250" t="s">
        <v>63</v>
      </c>
      <c r="E110" s="250">
        <v>3000303620</v>
      </c>
      <c r="F110" s="250" t="s">
        <v>67</v>
      </c>
      <c r="G110" s="250" t="s">
        <v>2016</v>
      </c>
      <c r="H110" s="250" t="s">
        <v>987</v>
      </c>
      <c r="I110" s="251" t="s">
        <v>63</v>
      </c>
      <c r="J110" s="251"/>
      <c r="K110" s="198"/>
    </row>
    <row r="111" spans="1:11" x14ac:dyDescent="0.25">
      <c r="A111" s="140"/>
      <c r="C111" s="249">
        <f>VLOOKUP('[1]Inventaire BDDF Déployés'!$E$4:$E$936,[1]!MacroP[[ID]:[Date de Fin]],16,FALSE)</f>
        <v>43518.333333333336</v>
      </c>
      <c r="D111" s="250" t="s">
        <v>63</v>
      </c>
      <c r="E111" s="250">
        <v>3000303620</v>
      </c>
      <c r="F111" s="250" t="s">
        <v>67</v>
      </c>
      <c r="G111" s="250" t="s">
        <v>2017</v>
      </c>
      <c r="H111" s="250" t="s">
        <v>988</v>
      </c>
      <c r="I111" s="251" t="s">
        <v>63</v>
      </c>
      <c r="J111" s="251"/>
      <c r="K111" s="198"/>
    </row>
    <row r="112" spans="1:11" x14ac:dyDescent="0.25">
      <c r="A112" s="140"/>
      <c r="C112" s="249">
        <f>VLOOKUP('[1]Inventaire BDDF Déployés'!$E$4:$E$936,[1]!MacroP[[ID]:[Date de Fin]],16,FALSE)</f>
        <v>43518.333333333336</v>
      </c>
      <c r="D112" s="250" t="s">
        <v>63</v>
      </c>
      <c r="E112" s="250">
        <v>3000303620</v>
      </c>
      <c r="F112" s="250" t="s">
        <v>67</v>
      </c>
      <c r="G112" s="250" t="s">
        <v>2018</v>
      </c>
      <c r="H112" s="250" t="s">
        <v>989</v>
      </c>
      <c r="I112" s="251" t="s">
        <v>63</v>
      </c>
      <c r="J112" s="251"/>
      <c r="K112" s="198"/>
    </row>
    <row r="113" spans="1:11" x14ac:dyDescent="0.25">
      <c r="A113" s="140"/>
      <c r="C113" s="249">
        <f>VLOOKUP('[1]Inventaire BDDF Déployés'!$E$4:$E$936,[1]!MacroP[[ID]:[Date de Fin]],16,FALSE)</f>
        <v>43518.333333333336</v>
      </c>
      <c r="D113" s="250" t="s">
        <v>63</v>
      </c>
      <c r="E113" s="250">
        <v>3000303620</v>
      </c>
      <c r="F113" s="250" t="s">
        <v>67</v>
      </c>
      <c r="G113" s="250" t="s">
        <v>2019</v>
      </c>
      <c r="H113" s="250" t="s">
        <v>990</v>
      </c>
      <c r="I113" s="251" t="s">
        <v>63</v>
      </c>
      <c r="J113" s="251"/>
      <c r="K113" s="198"/>
    </row>
    <row r="114" spans="1:11" x14ac:dyDescent="0.25">
      <c r="A114" s="140"/>
      <c r="C114" s="249">
        <f>VLOOKUP('[1]Inventaire BDDF Déployés'!$E$4:$E$936,[1]!MacroP[[ID]:[Date de Fin]],16,FALSE)</f>
        <v>43518.333333333336</v>
      </c>
      <c r="D114" s="250" t="s">
        <v>63</v>
      </c>
      <c r="E114" s="250">
        <v>3000303620</v>
      </c>
      <c r="F114" s="250" t="s">
        <v>67</v>
      </c>
      <c r="G114" s="250" t="s">
        <v>2020</v>
      </c>
      <c r="H114" s="250" t="s">
        <v>991</v>
      </c>
      <c r="I114" s="251" t="s">
        <v>63</v>
      </c>
      <c r="J114" s="251"/>
      <c r="K114" s="198"/>
    </row>
    <row r="115" spans="1:11" x14ac:dyDescent="0.25">
      <c r="A115" s="140"/>
      <c r="C115" s="249">
        <f>VLOOKUP('[1]Inventaire BDDF Déployés'!$E$4:$E$936,[1]!MacroP[[ID]:[Date de Fin]],16,FALSE)</f>
        <v>43518.333333333336</v>
      </c>
      <c r="D115" s="250" t="s">
        <v>63</v>
      </c>
      <c r="E115" s="250">
        <v>3000303620</v>
      </c>
      <c r="F115" s="250" t="s">
        <v>67</v>
      </c>
      <c r="G115" s="250" t="s">
        <v>2021</v>
      </c>
      <c r="H115" s="250" t="s">
        <v>992</v>
      </c>
      <c r="I115" s="251" t="s">
        <v>63</v>
      </c>
      <c r="J115" s="251"/>
      <c r="K115" s="198"/>
    </row>
    <row r="116" spans="1:11" x14ac:dyDescent="0.25">
      <c r="A116" s="140"/>
      <c r="C116" s="249">
        <f>VLOOKUP('[1]Inventaire BDDF Déployés'!$E$4:$E$936,[1]!MacroP[[ID]:[Date de Fin]],16,FALSE)</f>
        <v>43518.333333333336</v>
      </c>
      <c r="D116" s="250" t="s">
        <v>63</v>
      </c>
      <c r="E116" s="250">
        <v>3000303620</v>
      </c>
      <c r="F116" s="250" t="s">
        <v>67</v>
      </c>
      <c r="G116" s="250" t="s">
        <v>2022</v>
      </c>
      <c r="H116" s="250" t="s">
        <v>993</v>
      </c>
      <c r="I116" s="251" t="s">
        <v>63</v>
      </c>
      <c r="J116" s="251"/>
      <c r="K116" s="198"/>
    </row>
    <row r="117" spans="1:11" x14ac:dyDescent="0.25">
      <c r="A117" s="140"/>
      <c r="C117" s="249">
        <f>VLOOKUP('[1]Inventaire BDDF Déployés'!$E$4:$E$936,[1]!MacroP[[ID]:[Date de Fin]],16,FALSE)</f>
        <v>43518.333333333336</v>
      </c>
      <c r="D117" s="250" t="s">
        <v>63</v>
      </c>
      <c r="E117" s="250">
        <v>3000303620</v>
      </c>
      <c r="F117" s="250" t="s">
        <v>67</v>
      </c>
      <c r="G117" s="250" t="s">
        <v>2023</v>
      </c>
      <c r="H117" s="250" t="s">
        <v>994</v>
      </c>
      <c r="I117" s="251" t="s">
        <v>63</v>
      </c>
      <c r="J117" s="251"/>
      <c r="K117" s="198"/>
    </row>
    <row r="118" spans="1:11" x14ac:dyDescent="0.25">
      <c r="A118" s="140"/>
      <c r="C118" s="249">
        <f>VLOOKUP('[1]Inventaire BDDF Déployés'!$E$4:$E$936,[1]!MacroP[[ID]:[Date de Fin]],16,FALSE)</f>
        <v>43518.333333333336</v>
      </c>
      <c r="D118" s="250" t="s">
        <v>63</v>
      </c>
      <c r="E118" s="250">
        <v>3000303620</v>
      </c>
      <c r="F118" s="250" t="s">
        <v>67</v>
      </c>
      <c r="G118" s="250" t="s">
        <v>2024</v>
      </c>
      <c r="H118" s="250" t="s">
        <v>995</v>
      </c>
      <c r="I118" s="251" t="s">
        <v>63</v>
      </c>
      <c r="J118" s="251"/>
      <c r="K118" s="198"/>
    </row>
    <row r="119" spans="1:11" x14ac:dyDescent="0.25">
      <c r="A119" s="140"/>
      <c r="C119" s="249">
        <f>VLOOKUP('[1]Inventaire BDDF Déployés'!$E$4:$E$936,[1]!MacroP[[ID]:[Date de Fin]],16,FALSE)</f>
        <v>43518.333333333336</v>
      </c>
      <c r="D119" s="250" t="s">
        <v>63</v>
      </c>
      <c r="E119" s="250">
        <v>3000303620</v>
      </c>
      <c r="F119" s="250" t="s">
        <v>67</v>
      </c>
      <c r="G119" s="250" t="s">
        <v>2025</v>
      </c>
      <c r="H119" s="250" t="s">
        <v>996</v>
      </c>
      <c r="I119" s="251" t="s">
        <v>63</v>
      </c>
      <c r="J119" s="251"/>
      <c r="K119" s="198"/>
    </row>
    <row r="120" spans="1:11" x14ac:dyDescent="0.25">
      <c r="A120" s="140"/>
      <c r="C120" s="249">
        <f>VLOOKUP('[1]Inventaire BDDF Déployés'!$E$4:$E$936,[1]!MacroP[[ID]:[Date de Fin]],16,FALSE)</f>
        <v>43518.333333333336</v>
      </c>
      <c r="D120" s="250" t="s">
        <v>63</v>
      </c>
      <c r="E120" s="250">
        <v>3000303620</v>
      </c>
      <c r="F120" s="250" t="s">
        <v>67</v>
      </c>
      <c r="G120" s="250" t="s">
        <v>2026</v>
      </c>
      <c r="H120" s="250" t="s">
        <v>997</v>
      </c>
      <c r="I120" s="251" t="s">
        <v>63</v>
      </c>
      <c r="J120" s="251"/>
      <c r="K120" s="198"/>
    </row>
    <row r="121" spans="1:11" x14ac:dyDescent="0.25">
      <c r="A121" s="140"/>
      <c r="C121" s="249">
        <f>VLOOKUP('[1]Inventaire BDDF Déployés'!$E$4:$E$936,[1]!MacroP[[ID]:[Date de Fin]],16,FALSE)</f>
        <v>43518.333333333336</v>
      </c>
      <c r="D121" s="250" t="s">
        <v>63</v>
      </c>
      <c r="E121" s="250">
        <v>3000303620</v>
      </c>
      <c r="F121" s="250" t="s">
        <v>67</v>
      </c>
      <c r="G121" s="250" t="s">
        <v>2027</v>
      </c>
      <c r="H121" s="250" t="s">
        <v>998</v>
      </c>
      <c r="I121" s="251" t="s">
        <v>63</v>
      </c>
      <c r="J121" s="251"/>
      <c r="K121" s="198"/>
    </row>
    <row r="122" spans="1:11" x14ac:dyDescent="0.25">
      <c r="A122" s="140"/>
      <c r="C122" s="249">
        <f>VLOOKUP('[1]Inventaire BDDF Déployés'!$E$4:$E$936,[1]!MacroP[[ID]:[Date de Fin]],16,FALSE)</f>
        <v>43518.333333333336</v>
      </c>
      <c r="D122" s="250" t="s">
        <v>63</v>
      </c>
      <c r="E122" s="250">
        <v>3000303620</v>
      </c>
      <c r="F122" s="250" t="s">
        <v>67</v>
      </c>
      <c r="G122" s="250" t="s">
        <v>2028</v>
      </c>
      <c r="H122" s="250" t="s">
        <v>999</v>
      </c>
      <c r="I122" s="251" t="s">
        <v>63</v>
      </c>
      <c r="J122" s="251"/>
      <c r="K122" s="198"/>
    </row>
    <row r="123" spans="1:11" x14ac:dyDescent="0.25">
      <c r="A123" s="140"/>
      <c r="C123" s="249">
        <f>VLOOKUP('[1]Inventaire BDDF Déployés'!$E$4:$E$936,[1]!MacroP[[ID]:[Date de Fin]],16,FALSE)</f>
        <v>43518.333333333336</v>
      </c>
      <c r="D123" s="250" t="s">
        <v>63</v>
      </c>
      <c r="E123" s="250">
        <v>3000303620</v>
      </c>
      <c r="F123" s="250" t="s">
        <v>67</v>
      </c>
      <c r="G123" s="250" t="s">
        <v>2029</v>
      </c>
      <c r="H123" s="250" t="s">
        <v>1000</v>
      </c>
      <c r="I123" s="251" t="s">
        <v>63</v>
      </c>
      <c r="J123" s="251"/>
      <c r="K123" s="198"/>
    </row>
    <row r="124" spans="1:11" x14ac:dyDescent="0.25">
      <c r="A124" s="140"/>
      <c r="C124" s="249">
        <f>VLOOKUP('[1]Inventaire BDDF Déployés'!$E$4:$E$936,[1]!MacroP[[ID]:[Date de Fin]],16,FALSE)</f>
        <v>43518.333333333336</v>
      </c>
      <c r="D124" s="250" t="s">
        <v>63</v>
      </c>
      <c r="E124" s="250">
        <v>3000303620</v>
      </c>
      <c r="F124" s="250" t="s">
        <v>67</v>
      </c>
      <c r="G124" s="250" t="s">
        <v>2030</v>
      </c>
      <c r="H124" s="250" t="s">
        <v>1001</v>
      </c>
      <c r="I124" s="251" t="s">
        <v>63</v>
      </c>
      <c r="J124" s="251"/>
      <c r="K124" s="198"/>
    </row>
    <row r="125" spans="1:11" x14ac:dyDescent="0.25">
      <c r="A125" s="140"/>
      <c r="C125" s="249">
        <f>VLOOKUP('[1]Inventaire BDDF Déployés'!$E$4:$E$936,[1]!MacroP[[ID]:[Date de Fin]],16,FALSE)</f>
        <v>43518.333333333336</v>
      </c>
      <c r="D125" s="250" t="s">
        <v>63</v>
      </c>
      <c r="E125" s="250">
        <v>3000303620</v>
      </c>
      <c r="F125" s="250" t="s">
        <v>67</v>
      </c>
      <c r="G125" s="250" t="s">
        <v>2031</v>
      </c>
      <c r="H125" s="250" t="s">
        <v>1002</v>
      </c>
      <c r="I125" s="251" t="s">
        <v>63</v>
      </c>
      <c r="J125" s="251"/>
      <c r="K125" s="198"/>
    </row>
    <row r="126" spans="1:11" x14ac:dyDescent="0.25">
      <c r="A126" s="140"/>
      <c r="C126" s="249">
        <f>VLOOKUP('[1]Inventaire BDDF Déployés'!$E$4:$E$936,[1]!MacroP[[ID]:[Date de Fin]],16,FALSE)</f>
        <v>43518.333333333336</v>
      </c>
      <c r="D126" s="250" t="s">
        <v>63</v>
      </c>
      <c r="E126" s="250">
        <v>3000303620</v>
      </c>
      <c r="F126" s="250" t="s">
        <v>67</v>
      </c>
      <c r="G126" s="250" t="s">
        <v>2032</v>
      </c>
      <c r="H126" s="250" t="s">
        <v>1003</v>
      </c>
      <c r="I126" s="251" t="s">
        <v>63</v>
      </c>
      <c r="J126" s="251"/>
      <c r="K126" s="198"/>
    </row>
    <row r="127" spans="1:11" x14ac:dyDescent="0.25">
      <c r="A127" s="140"/>
      <c r="C127" s="249">
        <f>VLOOKUP('[1]Inventaire BDDF Déployés'!$E$4:$E$936,[1]!MacroP[[ID]:[Date de Fin]],16,FALSE)</f>
        <v>43518.333333333336</v>
      </c>
      <c r="D127" s="250" t="s">
        <v>63</v>
      </c>
      <c r="E127" s="250">
        <v>3000303620</v>
      </c>
      <c r="F127" s="250" t="s">
        <v>67</v>
      </c>
      <c r="G127" s="250" t="s">
        <v>2033</v>
      </c>
      <c r="H127" s="250" t="s">
        <v>1004</v>
      </c>
      <c r="I127" s="251" t="s">
        <v>63</v>
      </c>
      <c r="J127" s="251"/>
      <c r="K127" s="198"/>
    </row>
    <row r="128" spans="1:11" x14ac:dyDescent="0.25">
      <c r="A128" s="140"/>
      <c r="C128" s="249">
        <f>VLOOKUP('[1]Inventaire BDDF Déployés'!$E$4:$E$936,[1]!MacroP[[ID]:[Date de Fin]],16,FALSE)</f>
        <v>43518.333333333336</v>
      </c>
      <c r="D128" s="250" t="s">
        <v>63</v>
      </c>
      <c r="E128" s="250">
        <v>3000303620</v>
      </c>
      <c r="F128" s="250" t="s">
        <v>67</v>
      </c>
      <c r="G128" s="250" t="s">
        <v>2034</v>
      </c>
      <c r="H128" s="250" t="s">
        <v>1005</v>
      </c>
      <c r="I128" s="251" t="s">
        <v>63</v>
      </c>
      <c r="J128" s="251"/>
      <c r="K128" s="198"/>
    </row>
    <row r="129" spans="1:11" x14ac:dyDescent="0.25">
      <c r="A129" s="140"/>
      <c r="C129" s="249">
        <f>VLOOKUP('[1]Inventaire BDDF Déployés'!$E$4:$E$936,[1]!MacroP[[ID]:[Date de Fin]],16,FALSE)</f>
        <v>43518.333333333336</v>
      </c>
      <c r="D129" s="250" t="s">
        <v>63</v>
      </c>
      <c r="E129" s="250">
        <v>3000303620</v>
      </c>
      <c r="F129" s="250" t="s">
        <v>67</v>
      </c>
      <c r="G129" s="250" t="s">
        <v>2035</v>
      </c>
      <c r="H129" s="250" t="s">
        <v>1006</v>
      </c>
      <c r="I129" s="251" t="s">
        <v>63</v>
      </c>
      <c r="J129" s="251"/>
      <c r="K129" s="198"/>
    </row>
    <row r="130" spans="1:11" x14ac:dyDescent="0.25">
      <c r="A130" s="140"/>
      <c r="C130" s="249">
        <f>VLOOKUP('[1]Inventaire BDDF Déployés'!$E$4:$E$936,[1]!MacroP[[ID]:[Date de Fin]],16,FALSE)</f>
        <v>43518.333333333336</v>
      </c>
      <c r="D130" s="250" t="s">
        <v>63</v>
      </c>
      <c r="E130" s="250">
        <v>3000303620</v>
      </c>
      <c r="F130" s="250" t="s">
        <v>67</v>
      </c>
      <c r="G130" s="250" t="s">
        <v>2036</v>
      </c>
      <c r="H130" s="250" t="s">
        <v>1007</v>
      </c>
      <c r="I130" s="251" t="s">
        <v>63</v>
      </c>
      <c r="J130" s="251"/>
      <c r="K130" s="198"/>
    </row>
    <row r="131" spans="1:11" x14ac:dyDescent="0.25">
      <c r="A131" s="140"/>
      <c r="C131" s="249">
        <f>VLOOKUP('[1]Inventaire BDDF Déployés'!$E$4:$E$936,[1]!MacroP[[ID]:[Date de Fin]],16,FALSE)</f>
        <v>43518.333333333336</v>
      </c>
      <c r="D131" s="250" t="s">
        <v>63</v>
      </c>
      <c r="E131" s="250">
        <v>3000303620</v>
      </c>
      <c r="F131" s="250" t="s">
        <v>67</v>
      </c>
      <c r="G131" s="250" t="s">
        <v>2037</v>
      </c>
      <c r="H131" s="250" t="s">
        <v>1008</v>
      </c>
      <c r="I131" s="251" t="s">
        <v>63</v>
      </c>
      <c r="J131" s="251"/>
      <c r="K131" s="198"/>
    </row>
    <row r="132" spans="1:11" x14ac:dyDescent="0.25">
      <c r="A132" s="140"/>
      <c r="C132" s="249">
        <f>VLOOKUP('[1]Inventaire BDDF Déployés'!$E$4:$E$936,[1]!MacroP[[ID]:[Date de Fin]],16,FALSE)</f>
        <v>43518.333333333336</v>
      </c>
      <c r="D132" s="250" t="s">
        <v>63</v>
      </c>
      <c r="E132" s="250">
        <v>3000303620</v>
      </c>
      <c r="F132" s="250" t="s">
        <v>67</v>
      </c>
      <c r="G132" s="250" t="s">
        <v>2038</v>
      </c>
      <c r="H132" s="250" t="s">
        <v>1009</v>
      </c>
      <c r="I132" s="251" t="s">
        <v>63</v>
      </c>
      <c r="J132" s="251"/>
      <c r="K132" s="198"/>
    </row>
    <row r="133" spans="1:11" x14ac:dyDescent="0.25">
      <c r="A133" s="140"/>
      <c r="C133" s="249">
        <f>VLOOKUP('[1]Inventaire BDDF Déployés'!$E$4:$E$936,[1]!MacroP[[ID]:[Date de Fin]],16,FALSE)</f>
        <v>43518.333333333336</v>
      </c>
      <c r="D133" s="250" t="s">
        <v>63</v>
      </c>
      <c r="E133" s="250">
        <v>3000303620</v>
      </c>
      <c r="F133" s="250" t="s">
        <v>67</v>
      </c>
      <c r="G133" s="250" t="s">
        <v>2039</v>
      </c>
      <c r="H133" s="250" t="s">
        <v>1010</v>
      </c>
      <c r="I133" s="251" t="s">
        <v>63</v>
      </c>
      <c r="J133" s="251"/>
      <c r="K133" s="198"/>
    </row>
    <row r="134" spans="1:11" x14ac:dyDescent="0.25">
      <c r="A134" s="140"/>
      <c r="C134" s="249">
        <f>VLOOKUP('[1]Inventaire BDDF Déployés'!$E$4:$E$936,[1]!MacroP[[ID]:[Date de Fin]],16,FALSE)</f>
        <v>43518.333333333336</v>
      </c>
      <c r="D134" s="250" t="s">
        <v>63</v>
      </c>
      <c r="E134" s="250">
        <v>3000303620</v>
      </c>
      <c r="F134" s="250" t="s">
        <v>67</v>
      </c>
      <c r="G134" s="250" t="s">
        <v>2040</v>
      </c>
      <c r="H134" s="250" t="s">
        <v>1011</v>
      </c>
      <c r="I134" s="251" t="s">
        <v>63</v>
      </c>
      <c r="J134" s="251"/>
      <c r="K134" s="198"/>
    </row>
    <row r="135" spans="1:11" x14ac:dyDescent="0.25">
      <c r="A135" s="140"/>
      <c r="C135" s="249">
        <f>VLOOKUP('[1]Inventaire BDDF Déployés'!$E$4:$E$936,[1]!MacroP[[ID]:[Date de Fin]],16,FALSE)</f>
        <v>43518.333333333336</v>
      </c>
      <c r="D135" s="250" t="s">
        <v>63</v>
      </c>
      <c r="E135" s="250">
        <v>3000303620</v>
      </c>
      <c r="F135" s="250" t="s">
        <v>67</v>
      </c>
      <c r="G135" s="250" t="s">
        <v>2041</v>
      </c>
      <c r="H135" s="250" t="s">
        <v>1012</v>
      </c>
      <c r="I135" s="251" t="s">
        <v>63</v>
      </c>
      <c r="J135" s="251"/>
      <c r="K135" s="198"/>
    </row>
    <row r="136" spans="1:11" x14ac:dyDescent="0.25">
      <c r="A136" s="140"/>
      <c r="C136" s="249">
        <f>VLOOKUP('[1]Inventaire BDDF Déployés'!$E$4:$E$936,[1]!MacroP[[ID]:[Date de Fin]],16,FALSE)</f>
        <v>43518.333333333336</v>
      </c>
      <c r="D136" s="250" t="s">
        <v>63</v>
      </c>
      <c r="E136" s="250">
        <v>3000303620</v>
      </c>
      <c r="F136" s="250" t="s">
        <v>67</v>
      </c>
      <c r="G136" s="250" t="s">
        <v>2042</v>
      </c>
      <c r="H136" s="250" t="s">
        <v>1013</v>
      </c>
      <c r="I136" s="251" t="s">
        <v>63</v>
      </c>
      <c r="J136" s="251"/>
      <c r="K136" s="198"/>
    </row>
    <row r="137" spans="1:11" x14ac:dyDescent="0.25">
      <c r="A137" s="140"/>
      <c r="C137" s="249">
        <f>VLOOKUP('[1]Inventaire BDDF Déployés'!$E$4:$E$936,[1]!MacroP[[ID]:[Date de Fin]],16,FALSE)</f>
        <v>43518.333333333336</v>
      </c>
      <c r="D137" s="250" t="s">
        <v>63</v>
      </c>
      <c r="E137" s="250">
        <v>3000303620</v>
      </c>
      <c r="F137" s="250" t="s">
        <v>67</v>
      </c>
      <c r="G137" s="250" t="s">
        <v>2043</v>
      </c>
      <c r="H137" s="250" t="s">
        <v>1014</v>
      </c>
      <c r="I137" s="251" t="s">
        <v>63</v>
      </c>
      <c r="J137" s="251"/>
      <c r="K137" s="198"/>
    </row>
    <row r="138" spans="1:11" x14ac:dyDescent="0.25">
      <c r="A138" s="140"/>
      <c r="C138" s="249">
        <f>VLOOKUP('[1]Inventaire BDDF Déployés'!$E$4:$E$936,[1]!MacroP[[ID]:[Date de Fin]],16,FALSE)</f>
        <v>43518.333333333336</v>
      </c>
      <c r="D138" s="250" t="s">
        <v>63</v>
      </c>
      <c r="E138" s="250">
        <v>3000303620</v>
      </c>
      <c r="F138" s="250" t="s">
        <v>67</v>
      </c>
      <c r="G138" s="250" t="s">
        <v>2044</v>
      </c>
      <c r="H138" s="250" t="s">
        <v>1015</v>
      </c>
      <c r="I138" s="251" t="s">
        <v>63</v>
      </c>
      <c r="J138" s="251"/>
      <c r="K138" s="198"/>
    </row>
    <row r="139" spans="1:11" x14ac:dyDescent="0.25">
      <c r="A139" s="140"/>
      <c r="C139" s="249">
        <f>VLOOKUP('[1]Inventaire BDDF Déployés'!$E$4:$E$936,[1]!MacroP[[ID]:[Date de Fin]],16,FALSE)</f>
        <v>43518.333333333336</v>
      </c>
      <c r="D139" s="250" t="s">
        <v>63</v>
      </c>
      <c r="E139" s="250">
        <v>3000303620</v>
      </c>
      <c r="F139" s="250" t="s">
        <v>67</v>
      </c>
      <c r="G139" s="250" t="s">
        <v>2045</v>
      </c>
      <c r="H139" s="250" t="s">
        <v>1016</v>
      </c>
      <c r="I139" s="251" t="s">
        <v>63</v>
      </c>
      <c r="J139" s="251"/>
      <c r="K139" s="198"/>
    </row>
    <row r="140" spans="1:11" x14ac:dyDescent="0.25">
      <c r="A140" s="140"/>
      <c r="C140" s="249">
        <f>VLOOKUP('[1]Inventaire BDDF Déployés'!$E$4:$E$936,[1]!MacroP[[ID]:[Date de Fin]],16,FALSE)</f>
        <v>43518.333333333336</v>
      </c>
      <c r="D140" s="250" t="s">
        <v>63</v>
      </c>
      <c r="E140" s="250">
        <v>3000303620</v>
      </c>
      <c r="F140" s="250" t="s">
        <v>67</v>
      </c>
      <c r="G140" s="250" t="s">
        <v>2046</v>
      </c>
      <c r="H140" s="250" t="s">
        <v>1017</v>
      </c>
      <c r="I140" s="251" t="s">
        <v>63</v>
      </c>
      <c r="J140" s="251"/>
      <c r="K140" s="198"/>
    </row>
    <row r="141" spans="1:11" x14ac:dyDescent="0.25">
      <c r="A141" s="140"/>
      <c r="C141" s="249">
        <f>VLOOKUP('[1]Inventaire BDDF Déployés'!$E$4:$E$936,[1]!MacroP[[ID]:[Date de Fin]],16,FALSE)</f>
        <v>43518.333333333336</v>
      </c>
      <c r="D141" s="250" t="s">
        <v>63</v>
      </c>
      <c r="E141" s="250">
        <v>3000303620</v>
      </c>
      <c r="F141" s="250" t="s">
        <v>67</v>
      </c>
      <c r="G141" s="250" t="s">
        <v>2047</v>
      </c>
      <c r="H141" s="250" t="s">
        <v>1018</v>
      </c>
      <c r="I141" s="251" t="s">
        <v>63</v>
      </c>
      <c r="J141" s="251"/>
      <c r="K141" s="198"/>
    </row>
    <row r="142" spans="1:11" x14ac:dyDescent="0.25">
      <c r="A142" s="140"/>
      <c r="C142" s="249">
        <f>VLOOKUP('[1]Inventaire BDDF Déployés'!$E$4:$E$936,[1]!MacroP[[ID]:[Date de Fin]],16,FALSE)</f>
        <v>43518.333333333336</v>
      </c>
      <c r="D142" s="250" t="s">
        <v>63</v>
      </c>
      <c r="E142" s="250">
        <v>3000303620</v>
      </c>
      <c r="F142" s="250" t="s">
        <v>67</v>
      </c>
      <c r="G142" s="250" t="s">
        <v>2048</v>
      </c>
      <c r="H142" s="250" t="s">
        <v>1019</v>
      </c>
      <c r="I142" s="251" t="s">
        <v>63</v>
      </c>
      <c r="J142" s="251"/>
      <c r="K142" s="198"/>
    </row>
    <row r="143" spans="1:11" x14ac:dyDescent="0.25">
      <c r="A143" s="140"/>
      <c r="C143" s="249">
        <f>VLOOKUP('[1]Inventaire BDDF Déployés'!$E$4:$E$936,[1]!MacroP[[ID]:[Date de Fin]],16,FALSE)</f>
        <v>43518.333333333336</v>
      </c>
      <c r="D143" s="250" t="s">
        <v>63</v>
      </c>
      <c r="E143" s="250">
        <v>3000303620</v>
      </c>
      <c r="F143" s="250" t="s">
        <v>67</v>
      </c>
      <c r="G143" s="250" t="s">
        <v>2049</v>
      </c>
      <c r="H143" s="250" t="s">
        <v>1020</v>
      </c>
      <c r="I143" s="251" t="s">
        <v>63</v>
      </c>
      <c r="J143" s="251"/>
      <c r="K143" s="198"/>
    </row>
    <row r="144" spans="1:11" x14ac:dyDescent="0.25">
      <c r="A144" s="140"/>
      <c r="C144" s="249">
        <f>VLOOKUP('[1]Inventaire BDDF Déployés'!$E$4:$E$936,[1]!MacroP[[ID]:[Date de Fin]],16,FALSE)</f>
        <v>43518.333333333336</v>
      </c>
      <c r="D144" s="250" t="s">
        <v>63</v>
      </c>
      <c r="E144" s="250">
        <v>3000303620</v>
      </c>
      <c r="F144" s="250" t="s">
        <v>67</v>
      </c>
      <c r="G144" s="250" t="s">
        <v>2050</v>
      </c>
      <c r="H144" s="250" t="s">
        <v>1021</v>
      </c>
      <c r="I144" s="251" t="s">
        <v>63</v>
      </c>
      <c r="J144" s="251"/>
      <c r="K144" s="198"/>
    </row>
    <row r="145" spans="1:11" x14ac:dyDescent="0.25">
      <c r="A145" s="140"/>
      <c r="C145" s="249">
        <f>VLOOKUP('[1]Inventaire BDDF Déployés'!$E$4:$E$936,[1]!MacroP[[ID]:[Date de Fin]],16,FALSE)</f>
        <v>43518.333333333336</v>
      </c>
      <c r="D145" s="250" t="s">
        <v>63</v>
      </c>
      <c r="E145" s="250">
        <v>3000303620</v>
      </c>
      <c r="F145" s="250" t="s">
        <v>67</v>
      </c>
      <c r="G145" s="250" t="s">
        <v>2051</v>
      </c>
      <c r="H145" s="250" t="s">
        <v>1022</v>
      </c>
      <c r="I145" s="251" t="s">
        <v>63</v>
      </c>
      <c r="J145" s="251"/>
      <c r="K145" s="198"/>
    </row>
    <row r="146" spans="1:11" x14ac:dyDescent="0.25">
      <c r="A146" s="140"/>
      <c r="C146" s="249">
        <f>VLOOKUP('[1]Inventaire BDDF Déployés'!$E$4:$E$936,[1]!MacroP[[ID]:[Date de Fin]],16,FALSE)</f>
        <v>43518.333333333336</v>
      </c>
      <c r="D146" s="250" t="s">
        <v>63</v>
      </c>
      <c r="E146" s="250">
        <v>3000303620</v>
      </c>
      <c r="F146" s="250" t="s">
        <v>67</v>
      </c>
      <c r="G146" s="250" t="s">
        <v>2052</v>
      </c>
      <c r="H146" s="250" t="s">
        <v>1023</v>
      </c>
      <c r="I146" s="251" t="s">
        <v>63</v>
      </c>
      <c r="J146" s="251"/>
      <c r="K146" s="198"/>
    </row>
    <row r="147" spans="1:11" x14ac:dyDescent="0.25">
      <c r="A147" s="140"/>
      <c r="C147" s="249">
        <f>VLOOKUP('[1]Inventaire BDDF Déployés'!$E$4:$E$936,[1]!MacroP[[ID]:[Date de Fin]],16,FALSE)</f>
        <v>43518.333333333336</v>
      </c>
      <c r="D147" s="250" t="s">
        <v>63</v>
      </c>
      <c r="E147" s="250">
        <v>3000303620</v>
      </c>
      <c r="F147" s="250" t="s">
        <v>67</v>
      </c>
      <c r="G147" s="250" t="s">
        <v>2053</v>
      </c>
      <c r="H147" s="250" t="s">
        <v>1024</v>
      </c>
      <c r="I147" s="251" t="s">
        <v>63</v>
      </c>
      <c r="J147" s="251"/>
      <c r="K147" s="198"/>
    </row>
    <row r="148" spans="1:11" x14ac:dyDescent="0.25">
      <c r="A148" s="140"/>
      <c r="C148" s="249">
        <f>VLOOKUP('[1]Inventaire BDDF Déployés'!$E$4:$E$936,[1]!MacroP[[ID]:[Date de Fin]],16,FALSE)</f>
        <v>43518.333333333336</v>
      </c>
      <c r="D148" s="250" t="s">
        <v>63</v>
      </c>
      <c r="E148" s="250">
        <v>3000303620</v>
      </c>
      <c r="F148" s="250" t="s">
        <v>67</v>
      </c>
      <c r="G148" s="250" t="s">
        <v>2054</v>
      </c>
      <c r="H148" s="250" t="s">
        <v>1025</v>
      </c>
      <c r="I148" s="251" t="s">
        <v>63</v>
      </c>
      <c r="J148" s="251"/>
      <c r="K148" s="198"/>
    </row>
    <row r="149" spans="1:11" x14ac:dyDescent="0.25">
      <c r="A149" s="140"/>
      <c r="C149" s="249">
        <f>VLOOKUP('[1]Inventaire BDDF Déployés'!$E$4:$E$936,[1]!MacroP[[ID]:[Date de Fin]],16,FALSE)</f>
        <v>43518.333333333336</v>
      </c>
      <c r="D149" s="250" t="s">
        <v>63</v>
      </c>
      <c r="E149" s="250">
        <v>3000303620</v>
      </c>
      <c r="F149" s="250" t="s">
        <v>67</v>
      </c>
      <c r="G149" s="250" t="s">
        <v>2055</v>
      </c>
      <c r="H149" s="250" t="s">
        <v>1026</v>
      </c>
      <c r="I149" s="251" t="s">
        <v>63</v>
      </c>
      <c r="J149" s="251"/>
      <c r="K149" s="198"/>
    </row>
    <row r="150" spans="1:11" x14ac:dyDescent="0.25">
      <c r="A150" s="140"/>
      <c r="C150" s="249">
        <f>VLOOKUP('[1]Inventaire BDDF Déployés'!$E$4:$E$936,[1]!MacroP[[ID]:[Date de Fin]],16,FALSE)</f>
        <v>43518.333333333336</v>
      </c>
      <c r="D150" s="250" t="s">
        <v>63</v>
      </c>
      <c r="E150" s="250">
        <v>3000303620</v>
      </c>
      <c r="F150" s="250" t="s">
        <v>67</v>
      </c>
      <c r="G150" s="250" t="s">
        <v>2056</v>
      </c>
      <c r="H150" s="250" t="s">
        <v>1027</v>
      </c>
      <c r="I150" s="251" t="s">
        <v>63</v>
      </c>
      <c r="J150" s="251"/>
      <c r="K150" s="198"/>
    </row>
    <row r="151" spans="1:11" x14ac:dyDescent="0.25">
      <c r="A151" s="140"/>
      <c r="C151" s="249">
        <f>VLOOKUP('[1]Inventaire BDDF Déployés'!$E$4:$E$936,[1]!MacroP[[ID]:[Date de Fin]],16,FALSE)</f>
        <v>43518.333333333336</v>
      </c>
      <c r="D151" s="250" t="s">
        <v>63</v>
      </c>
      <c r="E151" s="250">
        <v>3000303620</v>
      </c>
      <c r="F151" s="250" t="s">
        <v>67</v>
      </c>
      <c r="G151" s="250" t="s">
        <v>2057</v>
      </c>
      <c r="H151" s="250" t="s">
        <v>1028</v>
      </c>
      <c r="I151" s="251" t="s">
        <v>63</v>
      </c>
      <c r="J151" s="251"/>
      <c r="K151" s="198"/>
    </row>
    <row r="152" spans="1:11" x14ac:dyDescent="0.25">
      <c r="A152" s="140"/>
      <c r="C152" s="249">
        <f>VLOOKUP('[1]Inventaire BDDF Déployés'!$E$4:$E$936,[1]!MacroP[[ID]:[Date de Fin]],16,FALSE)</f>
        <v>43518.333333333336</v>
      </c>
      <c r="D152" s="250" t="s">
        <v>63</v>
      </c>
      <c r="E152" s="250">
        <v>3000303620</v>
      </c>
      <c r="F152" s="250" t="s">
        <v>67</v>
      </c>
      <c r="G152" s="250" t="s">
        <v>2058</v>
      </c>
      <c r="H152" s="250" t="s">
        <v>1029</v>
      </c>
      <c r="I152" s="251" t="s">
        <v>63</v>
      </c>
      <c r="J152" s="251"/>
      <c r="K152" s="198"/>
    </row>
    <row r="153" spans="1:11" x14ac:dyDescent="0.25">
      <c r="A153" s="140"/>
      <c r="C153" s="249">
        <f>VLOOKUP('[1]Inventaire BDDF Déployés'!$E$4:$E$936,[1]!MacroP[[ID]:[Date de Fin]],16,FALSE)</f>
        <v>43518.333333333336</v>
      </c>
      <c r="D153" s="250" t="s">
        <v>63</v>
      </c>
      <c r="E153" s="250">
        <v>3000303620</v>
      </c>
      <c r="F153" s="250" t="s">
        <v>67</v>
      </c>
      <c r="G153" s="250" t="s">
        <v>2059</v>
      </c>
      <c r="H153" s="250" t="s">
        <v>1030</v>
      </c>
      <c r="I153" s="251" t="s">
        <v>63</v>
      </c>
      <c r="J153" s="251"/>
      <c r="K153" s="198"/>
    </row>
    <row r="154" spans="1:11" x14ac:dyDescent="0.25">
      <c r="A154" s="140"/>
      <c r="C154" s="249">
        <f>VLOOKUP('[1]Inventaire BDDF Déployés'!$E$4:$E$936,[1]!MacroP[[ID]:[Date de Fin]],16,FALSE)</f>
        <v>43518.333333333336</v>
      </c>
      <c r="D154" s="250" t="s">
        <v>63</v>
      </c>
      <c r="E154" s="250">
        <v>3000303620</v>
      </c>
      <c r="F154" s="250" t="s">
        <v>67</v>
      </c>
      <c r="G154" s="250" t="s">
        <v>2060</v>
      </c>
      <c r="H154" s="250" t="s">
        <v>1031</v>
      </c>
      <c r="I154" s="251" t="s">
        <v>63</v>
      </c>
      <c r="J154" s="251"/>
      <c r="K154" s="198"/>
    </row>
    <row r="155" spans="1:11" x14ac:dyDescent="0.25">
      <c r="A155" s="140"/>
      <c r="C155" s="249">
        <f>VLOOKUP('[1]Inventaire BDDF Déployés'!$E$4:$E$936,[1]!MacroP[[ID]:[Date de Fin]],16,FALSE)</f>
        <v>43518.333333333336</v>
      </c>
      <c r="D155" s="250" t="s">
        <v>63</v>
      </c>
      <c r="E155" s="250">
        <v>3000303620</v>
      </c>
      <c r="F155" s="250" t="s">
        <v>67</v>
      </c>
      <c r="G155" s="250" t="s">
        <v>2061</v>
      </c>
      <c r="H155" s="250" t="s">
        <v>1032</v>
      </c>
      <c r="I155" s="251" t="s">
        <v>63</v>
      </c>
      <c r="J155" s="251"/>
      <c r="K155" s="198"/>
    </row>
    <row r="156" spans="1:11" x14ac:dyDescent="0.25">
      <c r="A156" s="140"/>
      <c r="C156" s="249">
        <f>VLOOKUP('[1]Inventaire BDDF Déployés'!$E$4:$E$936,[1]!MacroP[[ID]:[Date de Fin]],16,FALSE)</f>
        <v>43518.333333333336</v>
      </c>
      <c r="D156" s="250" t="s">
        <v>63</v>
      </c>
      <c r="E156" s="250">
        <v>3000303620</v>
      </c>
      <c r="F156" s="250" t="s">
        <v>67</v>
      </c>
      <c r="G156" s="250" t="s">
        <v>2062</v>
      </c>
      <c r="H156" s="250" t="s">
        <v>1033</v>
      </c>
      <c r="I156" s="251" t="s">
        <v>63</v>
      </c>
      <c r="J156" s="251"/>
      <c r="K156" s="198"/>
    </row>
    <row r="157" spans="1:11" x14ac:dyDescent="0.25">
      <c r="A157" s="140"/>
      <c r="C157" s="249">
        <f>VLOOKUP('[1]Inventaire BDDF Déployés'!$E$4:$E$936,[1]!MacroP[[ID]:[Date de Fin]],16,FALSE)</f>
        <v>43518.333333333336</v>
      </c>
      <c r="D157" s="250" t="s">
        <v>63</v>
      </c>
      <c r="E157" s="250">
        <v>3000303620</v>
      </c>
      <c r="F157" s="250" t="s">
        <v>67</v>
      </c>
      <c r="G157" s="250" t="s">
        <v>2063</v>
      </c>
      <c r="H157" s="250" t="s">
        <v>1034</v>
      </c>
      <c r="I157" s="251" t="s">
        <v>63</v>
      </c>
      <c r="J157" s="251"/>
      <c r="K157" s="198"/>
    </row>
    <row r="158" spans="1:11" x14ac:dyDescent="0.25">
      <c r="A158" s="140"/>
      <c r="C158" s="249">
        <f>VLOOKUP('[1]Inventaire BDDF Déployés'!$E$4:$E$936,[1]!MacroP[[ID]:[Date de Fin]],16,FALSE)</f>
        <v>43518.333333333336</v>
      </c>
      <c r="D158" s="250" t="s">
        <v>63</v>
      </c>
      <c r="E158" s="250">
        <v>3000303620</v>
      </c>
      <c r="F158" s="250" t="s">
        <v>67</v>
      </c>
      <c r="G158" s="250" t="s">
        <v>2064</v>
      </c>
      <c r="H158" s="250" t="s">
        <v>1035</v>
      </c>
      <c r="I158" s="251" t="s">
        <v>63</v>
      </c>
      <c r="J158" s="251"/>
      <c r="K158" s="198"/>
    </row>
    <row r="159" spans="1:11" x14ac:dyDescent="0.25">
      <c r="A159" s="140"/>
      <c r="C159" s="249">
        <f>VLOOKUP('[1]Inventaire BDDF Déployés'!$E$4:$E$936,[1]!MacroP[[ID]:[Date de Fin]],16,FALSE)</f>
        <v>43518.333333333336</v>
      </c>
      <c r="D159" s="250" t="s">
        <v>63</v>
      </c>
      <c r="E159" s="250">
        <v>3000303620</v>
      </c>
      <c r="F159" s="250" t="s">
        <v>67</v>
      </c>
      <c r="G159" s="250" t="s">
        <v>2065</v>
      </c>
      <c r="H159" s="250" t="s">
        <v>1036</v>
      </c>
      <c r="I159" s="251" t="s">
        <v>63</v>
      </c>
      <c r="J159" s="251"/>
      <c r="K159" s="198"/>
    </row>
    <row r="160" spans="1:11" x14ac:dyDescent="0.25">
      <c r="A160" s="140"/>
      <c r="C160" s="249">
        <f>VLOOKUP('[1]Inventaire BDDF Déployés'!$E$4:$E$936,[1]!MacroP[[ID]:[Date de Fin]],16,FALSE)</f>
        <v>43518.333333333336</v>
      </c>
      <c r="D160" s="250" t="s">
        <v>63</v>
      </c>
      <c r="E160" s="250">
        <v>3000303620</v>
      </c>
      <c r="F160" s="250" t="s">
        <v>67</v>
      </c>
      <c r="G160" s="250" t="s">
        <v>2066</v>
      </c>
      <c r="H160" s="250" t="s">
        <v>1037</v>
      </c>
      <c r="I160" s="251" t="s">
        <v>63</v>
      </c>
      <c r="J160" s="251"/>
      <c r="K160" s="198"/>
    </row>
    <row r="161" spans="1:11" x14ac:dyDescent="0.25">
      <c r="A161" s="140"/>
      <c r="C161" s="249">
        <f>VLOOKUP('[1]Inventaire BDDF Déployés'!$E$4:$E$936,[1]!MacroP[[ID]:[Date de Fin]],16,FALSE)</f>
        <v>43518.333333333336</v>
      </c>
      <c r="D161" s="250" t="s">
        <v>63</v>
      </c>
      <c r="E161" s="250">
        <v>3000303620</v>
      </c>
      <c r="F161" s="250" t="s">
        <v>67</v>
      </c>
      <c r="G161" s="250" t="s">
        <v>2067</v>
      </c>
      <c r="H161" s="250" t="s">
        <v>1038</v>
      </c>
      <c r="I161" s="251" t="s">
        <v>63</v>
      </c>
      <c r="J161" s="251"/>
      <c r="K161" s="198"/>
    </row>
    <row r="162" spans="1:11" x14ac:dyDescent="0.25">
      <c r="A162" s="140"/>
      <c r="C162" s="249">
        <f>VLOOKUP('[1]Inventaire BDDF Déployés'!$E$4:$E$936,[1]!MacroP[[ID]:[Date de Fin]],16,FALSE)</f>
        <v>43518.333333333336</v>
      </c>
      <c r="D162" s="250" t="s">
        <v>63</v>
      </c>
      <c r="E162" s="250">
        <v>3000303620</v>
      </c>
      <c r="F162" s="250" t="s">
        <v>67</v>
      </c>
      <c r="G162" s="250" t="s">
        <v>2068</v>
      </c>
      <c r="H162" s="250" t="s">
        <v>1039</v>
      </c>
      <c r="I162" s="251" t="s">
        <v>63</v>
      </c>
      <c r="J162" s="251"/>
      <c r="K162" s="198"/>
    </row>
    <row r="163" spans="1:11" x14ac:dyDescent="0.25">
      <c r="A163" s="140"/>
      <c r="C163" s="249">
        <f>VLOOKUP('[1]Inventaire BDDF Déployés'!$E$4:$E$936,[1]!MacroP[[ID]:[Date de Fin]],16,FALSE)</f>
        <v>43518.333333333336</v>
      </c>
      <c r="D163" s="250" t="s">
        <v>63</v>
      </c>
      <c r="E163" s="250">
        <v>3000303620</v>
      </c>
      <c r="F163" s="250" t="s">
        <v>67</v>
      </c>
      <c r="G163" s="250" t="s">
        <v>2069</v>
      </c>
      <c r="H163" s="250" t="s">
        <v>1040</v>
      </c>
      <c r="I163" s="251" t="s">
        <v>63</v>
      </c>
      <c r="J163" s="251"/>
      <c r="K163" s="198"/>
    </row>
    <row r="164" spans="1:11" x14ac:dyDescent="0.25">
      <c r="A164" s="140"/>
      <c r="C164" s="249">
        <f>VLOOKUP('[1]Inventaire BDDF Déployés'!$E$4:$E$936,[1]!MacroP[[ID]:[Date de Fin]],16,FALSE)</f>
        <v>43518.333333333336</v>
      </c>
      <c r="D164" s="250" t="s">
        <v>63</v>
      </c>
      <c r="E164" s="250">
        <v>3000303620</v>
      </c>
      <c r="F164" s="250" t="s">
        <v>67</v>
      </c>
      <c r="G164" s="250" t="s">
        <v>2070</v>
      </c>
      <c r="H164" s="250" t="s">
        <v>1041</v>
      </c>
      <c r="I164" s="251" t="s">
        <v>63</v>
      </c>
      <c r="J164" s="251"/>
      <c r="K164" s="198"/>
    </row>
    <row r="165" spans="1:11" x14ac:dyDescent="0.25">
      <c r="A165" s="140"/>
      <c r="C165" s="249">
        <f>VLOOKUP('[1]Inventaire BDDF Déployés'!$E$4:$E$936,[1]!MacroP[[ID]:[Date de Fin]],16,FALSE)</f>
        <v>43518.333333333336</v>
      </c>
      <c r="D165" s="250" t="s">
        <v>63</v>
      </c>
      <c r="E165" s="250">
        <v>3000303620</v>
      </c>
      <c r="F165" s="250" t="s">
        <v>67</v>
      </c>
      <c r="G165" s="250" t="s">
        <v>2071</v>
      </c>
      <c r="H165" s="250" t="s">
        <v>1042</v>
      </c>
      <c r="I165" s="251" t="s">
        <v>63</v>
      </c>
      <c r="J165" s="251"/>
      <c r="K165" s="198"/>
    </row>
    <row r="166" spans="1:11" x14ac:dyDescent="0.25">
      <c r="A166" s="140"/>
      <c r="C166" s="249">
        <f>VLOOKUP('[1]Inventaire BDDF Déployés'!$E$4:$E$936,[1]!MacroP[[ID]:[Date de Fin]],16,FALSE)</f>
        <v>43518.333333333336</v>
      </c>
      <c r="D166" s="250" t="s">
        <v>63</v>
      </c>
      <c r="E166" s="250">
        <v>3000303620</v>
      </c>
      <c r="F166" s="250" t="s">
        <v>67</v>
      </c>
      <c r="G166" s="250" t="s">
        <v>2072</v>
      </c>
      <c r="H166" s="250" t="s">
        <v>1043</v>
      </c>
      <c r="I166" s="251" t="s">
        <v>63</v>
      </c>
      <c r="J166" s="251"/>
      <c r="K166" s="198"/>
    </row>
    <row r="167" spans="1:11" x14ac:dyDescent="0.25">
      <c r="A167" s="140"/>
      <c r="C167" s="249">
        <f>VLOOKUP('[1]Inventaire BDDF Déployés'!$E$4:$E$936,[1]!MacroP[[ID]:[Date de Fin]],16,FALSE)</f>
        <v>43518.333333333336</v>
      </c>
      <c r="D167" s="250" t="s">
        <v>63</v>
      </c>
      <c r="E167" s="250">
        <v>3000303620</v>
      </c>
      <c r="F167" s="250" t="s">
        <v>67</v>
      </c>
      <c r="G167" s="250" t="s">
        <v>2073</v>
      </c>
      <c r="H167" s="250" t="s">
        <v>1044</v>
      </c>
      <c r="I167" s="251" t="s">
        <v>63</v>
      </c>
      <c r="J167" s="251"/>
      <c r="K167" s="198"/>
    </row>
    <row r="168" spans="1:11" x14ac:dyDescent="0.25">
      <c r="A168" s="140"/>
      <c r="C168" s="249">
        <f>VLOOKUP('[1]Inventaire BDDF Déployés'!$E$4:$E$936,[1]!MacroP[[ID]:[Date de Fin]],16,FALSE)</f>
        <v>43518.333333333336</v>
      </c>
      <c r="D168" s="250" t="s">
        <v>63</v>
      </c>
      <c r="E168" s="250">
        <v>3000303620</v>
      </c>
      <c r="F168" s="250" t="s">
        <v>67</v>
      </c>
      <c r="G168" s="250" t="s">
        <v>2074</v>
      </c>
      <c r="H168" s="250" t="s">
        <v>1045</v>
      </c>
      <c r="I168" s="251" t="s">
        <v>63</v>
      </c>
      <c r="J168" s="251"/>
      <c r="K168" s="198"/>
    </row>
    <row r="169" spans="1:11" x14ac:dyDescent="0.25">
      <c r="A169" s="140"/>
      <c r="C169" s="249">
        <f>VLOOKUP('[1]Inventaire BDDF Déployés'!$E$4:$E$936,[1]!MacroP[[ID]:[Date de Fin]],16,FALSE)</f>
        <v>43518.333333333336</v>
      </c>
      <c r="D169" s="250" t="s">
        <v>63</v>
      </c>
      <c r="E169" s="250">
        <v>3000303620</v>
      </c>
      <c r="F169" s="250" t="s">
        <v>67</v>
      </c>
      <c r="G169" s="250" t="s">
        <v>2075</v>
      </c>
      <c r="H169" s="250" t="s">
        <v>1046</v>
      </c>
      <c r="I169" s="251" t="s">
        <v>63</v>
      </c>
      <c r="J169" s="251"/>
      <c r="K169" s="198"/>
    </row>
    <row r="170" spans="1:11" x14ac:dyDescent="0.25">
      <c r="A170" s="140"/>
      <c r="C170" s="249">
        <f>VLOOKUP('[1]Inventaire BDDF Déployés'!$E$4:$E$936,[1]!MacroP[[ID]:[Date de Fin]],16,FALSE)</f>
        <v>43518.333333333336</v>
      </c>
      <c r="D170" s="250" t="s">
        <v>63</v>
      </c>
      <c r="E170" s="250">
        <v>3000303620</v>
      </c>
      <c r="F170" s="250" t="s">
        <v>67</v>
      </c>
      <c r="G170" s="250" t="s">
        <v>2076</v>
      </c>
      <c r="H170" s="250" t="s">
        <v>1047</v>
      </c>
      <c r="I170" s="251" t="s">
        <v>63</v>
      </c>
      <c r="J170" s="251"/>
      <c r="K170" s="198"/>
    </row>
    <row r="171" spans="1:11" x14ac:dyDescent="0.25">
      <c r="A171" s="140"/>
      <c r="C171" s="249">
        <f>VLOOKUP('[1]Inventaire BDDF Déployés'!$E$4:$E$936,[1]!MacroP[[ID]:[Date de Fin]],16,FALSE)</f>
        <v>43518.333333333336</v>
      </c>
      <c r="D171" s="250" t="s">
        <v>63</v>
      </c>
      <c r="E171" s="250">
        <v>3000303620</v>
      </c>
      <c r="F171" s="250" t="s">
        <v>67</v>
      </c>
      <c r="G171" s="250" t="s">
        <v>2077</v>
      </c>
      <c r="H171" s="250" t="s">
        <v>1048</v>
      </c>
      <c r="I171" s="251" t="s">
        <v>63</v>
      </c>
      <c r="J171" s="251"/>
      <c r="K171" s="198"/>
    </row>
    <row r="172" spans="1:11" x14ac:dyDescent="0.25">
      <c r="A172" s="140"/>
      <c r="C172" s="249">
        <f>VLOOKUP('[1]Inventaire BDDF Déployés'!$E$4:$E$936,[1]!MacroP[[ID]:[Date de Fin]],16,FALSE)</f>
        <v>43518.333333333336</v>
      </c>
      <c r="D172" s="250" t="s">
        <v>63</v>
      </c>
      <c r="E172" s="250">
        <v>3000303620</v>
      </c>
      <c r="F172" s="250" t="s">
        <v>67</v>
      </c>
      <c r="G172" s="250" t="s">
        <v>2078</v>
      </c>
      <c r="H172" s="250" t="s">
        <v>1049</v>
      </c>
      <c r="I172" s="251" t="s">
        <v>63</v>
      </c>
      <c r="J172" s="251"/>
      <c r="K172" s="198"/>
    </row>
    <row r="173" spans="1:11" x14ac:dyDescent="0.25">
      <c r="A173" s="140"/>
      <c r="C173" s="249">
        <f>VLOOKUP('[1]Inventaire BDDF Déployés'!$E$4:$E$936,[1]!MacroP[[ID]:[Date de Fin]],16,FALSE)</f>
        <v>43518.333333333336</v>
      </c>
      <c r="D173" s="250" t="s">
        <v>63</v>
      </c>
      <c r="E173" s="250">
        <v>3000303620</v>
      </c>
      <c r="F173" s="250" t="s">
        <v>67</v>
      </c>
      <c r="G173" s="250" t="s">
        <v>2079</v>
      </c>
      <c r="H173" s="250" t="s">
        <v>1050</v>
      </c>
      <c r="I173" s="251" t="s">
        <v>63</v>
      </c>
      <c r="J173" s="251"/>
      <c r="K173" s="198"/>
    </row>
    <row r="174" spans="1:11" x14ac:dyDescent="0.25">
      <c r="A174" s="140"/>
      <c r="C174" s="249">
        <f>VLOOKUP('[1]Inventaire BDDF Déployés'!$E$4:$E$936,[1]!MacroP[[ID]:[Date de Fin]],16,FALSE)</f>
        <v>43518.333333333336</v>
      </c>
      <c r="D174" s="250" t="s">
        <v>63</v>
      </c>
      <c r="E174" s="250">
        <v>3000303620</v>
      </c>
      <c r="F174" s="250" t="s">
        <v>67</v>
      </c>
      <c r="G174" s="250" t="s">
        <v>2080</v>
      </c>
      <c r="H174" s="250" t="s">
        <v>1051</v>
      </c>
      <c r="I174" s="251" t="s">
        <v>63</v>
      </c>
      <c r="J174" s="251"/>
      <c r="K174" s="198"/>
    </row>
    <row r="175" spans="1:11" x14ac:dyDescent="0.25">
      <c r="A175" s="140"/>
      <c r="C175" s="249">
        <f>VLOOKUP('[1]Inventaire BDDF Déployés'!$E$4:$E$936,[1]!MacroP[[ID]:[Date de Fin]],16,FALSE)</f>
        <v>43518.333333333336</v>
      </c>
      <c r="D175" s="250" t="s">
        <v>63</v>
      </c>
      <c r="E175" s="250">
        <v>3000303620</v>
      </c>
      <c r="F175" s="250" t="s">
        <v>67</v>
      </c>
      <c r="G175" s="250" t="s">
        <v>2081</v>
      </c>
      <c r="H175" s="250" t="s">
        <v>1052</v>
      </c>
      <c r="I175" s="251" t="s">
        <v>63</v>
      </c>
      <c r="J175" s="251"/>
      <c r="K175" s="198"/>
    </row>
    <row r="176" spans="1:11" x14ac:dyDescent="0.25">
      <c r="A176" s="140"/>
      <c r="C176" s="249">
        <f>VLOOKUP('[1]Inventaire BDDF Déployés'!$E$4:$E$936,[1]!MacroP[[ID]:[Date de Fin]],16,FALSE)</f>
        <v>43518.333333333336</v>
      </c>
      <c r="D176" s="250" t="s">
        <v>63</v>
      </c>
      <c r="E176" s="250">
        <v>3000303620</v>
      </c>
      <c r="F176" s="250" t="s">
        <v>67</v>
      </c>
      <c r="G176" s="250" t="s">
        <v>2082</v>
      </c>
      <c r="H176" s="250" t="s">
        <v>1053</v>
      </c>
      <c r="I176" s="251" t="s">
        <v>63</v>
      </c>
      <c r="J176" s="251"/>
      <c r="K176" s="198"/>
    </row>
    <row r="177" spans="1:11" x14ac:dyDescent="0.25">
      <c r="A177" s="140"/>
      <c r="C177" s="249">
        <f>VLOOKUP('[1]Inventaire BDDF Déployés'!$E$4:$E$936,[1]!MacroP[[ID]:[Date de Fin]],16,FALSE)</f>
        <v>43518.333333333336</v>
      </c>
      <c r="D177" s="250" t="s">
        <v>63</v>
      </c>
      <c r="E177" s="250">
        <v>3000303620</v>
      </c>
      <c r="F177" s="250" t="s">
        <v>67</v>
      </c>
      <c r="G177" s="250" t="s">
        <v>2083</v>
      </c>
      <c r="H177" s="250" t="s">
        <v>1054</v>
      </c>
      <c r="I177" s="251" t="s">
        <v>63</v>
      </c>
      <c r="J177" s="251"/>
      <c r="K177" s="198"/>
    </row>
    <row r="178" spans="1:11" x14ac:dyDescent="0.25">
      <c r="A178" s="140"/>
      <c r="C178" s="249">
        <f>VLOOKUP('[1]Inventaire BDDF Déployés'!$E$4:$E$936,[1]!MacroP[[ID]:[Date de Fin]],16,FALSE)</f>
        <v>43518.333333333336</v>
      </c>
      <c r="D178" s="250" t="s">
        <v>63</v>
      </c>
      <c r="E178" s="250">
        <v>3000303620</v>
      </c>
      <c r="F178" s="250" t="s">
        <v>67</v>
      </c>
      <c r="G178" s="250" t="s">
        <v>2084</v>
      </c>
      <c r="H178" s="250" t="s">
        <v>1055</v>
      </c>
      <c r="I178" s="251" t="s">
        <v>63</v>
      </c>
      <c r="J178" s="251"/>
      <c r="K178" s="198"/>
    </row>
    <row r="179" spans="1:11" x14ac:dyDescent="0.25">
      <c r="A179" s="140"/>
      <c r="C179" s="249">
        <f>VLOOKUP('[1]Inventaire BDDF Déployés'!$E$4:$E$936,[1]!MacroP[[ID]:[Date de Fin]],16,FALSE)</f>
        <v>43518.333333333336</v>
      </c>
      <c r="D179" s="250" t="s">
        <v>63</v>
      </c>
      <c r="E179" s="250">
        <v>3000303620</v>
      </c>
      <c r="F179" s="250" t="s">
        <v>67</v>
      </c>
      <c r="G179" s="250" t="s">
        <v>2085</v>
      </c>
      <c r="H179" s="250" t="s">
        <v>1056</v>
      </c>
      <c r="I179" s="251" t="s">
        <v>63</v>
      </c>
      <c r="J179" s="251"/>
      <c r="K179" s="198"/>
    </row>
    <row r="180" spans="1:11" x14ac:dyDescent="0.25">
      <c r="A180" s="140"/>
      <c r="C180" s="249">
        <f>VLOOKUP('[1]Inventaire BDDF Déployés'!$E$4:$E$936,[1]!MacroP[[ID]:[Date de Fin]],16,FALSE)</f>
        <v>43518.333333333336</v>
      </c>
      <c r="D180" s="250" t="s">
        <v>63</v>
      </c>
      <c r="E180" s="250">
        <v>3000303620</v>
      </c>
      <c r="F180" s="250" t="s">
        <v>67</v>
      </c>
      <c r="G180" s="250" t="s">
        <v>2086</v>
      </c>
      <c r="H180" s="250" t="s">
        <v>1057</v>
      </c>
      <c r="I180" s="251" t="s">
        <v>63</v>
      </c>
      <c r="J180" s="251"/>
      <c r="K180" s="198"/>
    </row>
    <row r="181" spans="1:11" x14ac:dyDescent="0.25">
      <c r="A181" s="140"/>
      <c r="C181" s="249">
        <f>VLOOKUP('[1]Inventaire BDDF Déployés'!$E$4:$E$936,[1]!MacroP[[ID]:[Date de Fin]],16,FALSE)</f>
        <v>43518.333333333336</v>
      </c>
      <c r="D181" s="250" t="s">
        <v>63</v>
      </c>
      <c r="E181" s="250">
        <v>3000303620</v>
      </c>
      <c r="F181" s="250" t="s">
        <v>67</v>
      </c>
      <c r="G181" s="250" t="s">
        <v>2087</v>
      </c>
      <c r="H181" s="250" t="s">
        <v>1058</v>
      </c>
      <c r="I181" s="251" t="s">
        <v>63</v>
      </c>
      <c r="J181" s="251"/>
      <c r="K181" s="198"/>
    </row>
    <row r="182" spans="1:11" x14ac:dyDescent="0.25">
      <c r="A182" s="140"/>
      <c r="C182" s="249">
        <f>VLOOKUP('[1]Inventaire BDDF Déployés'!$E$4:$E$936,[1]!MacroP[[ID]:[Date de Fin]],16,FALSE)</f>
        <v>43518.333333333336</v>
      </c>
      <c r="D182" s="250" t="s">
        <v>63</v>
      </c>
      <c r="E182" s="250">
        <v>3000303620</v>
      </c>
      <c r="F182" s="250" t="s">
        <v>67</v>
      </c>
      <c r="G182" s="250" t="s">
        <v>2088</v>
      </c>
      <c r="H182" s="250" t="s">
        <v>1059</v>
      </c>
      <c r="I182" s="251" t="s">
        <v>63</v>
      </c>
      <c r="J182" s="251"/>
      <c r="K182" s="198"/>
    </row>
    <row r="183" spans="1:11" x14ac:dyDescent="0.25">
      <c r="A183" s="140"/>
      <c r="C183" s="249">
        <f>VLOOKUP('[1]Inventaire BDDF Déployés'!$E$4:$E$936,[1]!MacroP[[ID]:[Date de Fin]],16,FALSE)</f>
        <v>43518.333333333336</v>
      </c>
      <c r="D183" s="250" t="s">
        <v>63</v>
      </c>
      <c r="E183" s="250">
        <v>3000303620</v>
      </c>
      <c r="F183" s="250" t="s">
        <v>67</v>
      </c>
      <c r="G183" s="250" t="s">
        <v>2089</v>
      </c>
      <c r="H183" s="250" t="s">
        <v>1060</v>
      </c>
      <c r="I183" s="251" t="s">
        <v>63</v>
      </c>
      <c r="J183" s="251"/>
      <c r="K183" s="198"/>
    </row>
    <row r="184" spans="1:11" x14ac:dyDescent="0.25">
      <c r="A184" s="140"/>
      <c r="C184" s="249">
        <f>VLOOKUP('[1]Inventaire BDDF Déployés'!$E$4:$E$936,[1]!MacroP[[ID]:[Date de Fin]],16,FALSE)</f>
        <v>43518.333333333336</v>
      </c>
      <c r="D184" s="250" t="s">
        <v>63</v>
      </c>
      <c r="E184" s="250">
        <v>3000303620</v>
      </c>
      <c r="F184" s="250" t="s">
        <v>67</v>
      </c>
      <c r="G184" s="250" t="s">
        <v>2090</v>
      </c>
      <c r="H184" s="250" t="s">
        <v>1061</v>
      </c>
      <c r="I184" s="251" t="s">
        <v>63</v>
      </c>
      <c r="J184" s="251"/>
      <c r="K184" s="198"/>
    </row>
    <row r="185" spans="1:11" x14ac:dyDescent="0.25">
      <c r="A185" s="140"/>
      <c r="C185" s="249">
        <f>VLOOKUP('[1]Inventaire BDDF Déployés'!$E$4:$E$936,[1]!MacroP[[ID]:[Date de Fin]],16,FALSE)</f>
        <v>43518.333333333336</v>
      </c>
      <c r="D185" s="250" t="s">
        <v>63</v>
      </c>
      <c r="E185" s="250">
        <v>3000303620</v>
      </c>
      <c r="F185" s="250" t="s">
        <v>67</v>
      </c>
      <c r="G185" s="250" t="s">
        <v>2091</v>
      </c>
      <c r="H185" s="250" t="s">
        <v>1062</v>
      </c>
      <c r="I185" s="251" t="s">
        <v>63</v>
      </c>
      <c r="J185" s="251"/>
      <c r="K185" s="198"/>
    </row>
    <row r="186" spans="1:11" x14ac:dyDescent="0.25">
      <c r="A186" s="140"/>
      <c r="C186" s="249">
        <f>VLOOKUP('[1]Inventaire BDDF Déployés'!$E$4:$E$936,[1]!MacroP[[ID]:[Date de Fin]],16,FALSE)</f>
        <v>43518.333333333336</v>
      </c>
      <c r="D186" s="250" t="s">
        <v>63</v>
      </c>
      <c r="E186" s="250">
        <v>3000303620</v>
      </c>
      <c r="F186" s="250" t="s">
        <v>67</v>
      </c>
      <c r="G186" s="250" t="s">
        <v>2092</v>
      </c>
      <c r="H186" s="250" t="s">
        <v>1063</v>
      </c>
      <c r="I186" s="251" t="s">
        <v>63</v>
      </c>
      <c r="J186" s="251"/>
      <c r="K186" s="198"/>
    </row>
    <row r="187" spans="1:11" x14ac:dyDescent="0.25">
      <c r="A187" s="140"/>
      <c r="C187" s="249">
        <f>VLOOKUP('[1]Inventaire BDDF Déployés'!$E$4:$E$936,[1]!MacroP[[ID]:[Date de Fin]],16,FALSE)</f>
        <v>43518.333333333336</v>
      </c>
      <c r="D187" s="250" t="s">
        <v>63</v>
      </c>
      <c r="E187" s="250">
        <v>3000303620</v>
      </c>
      <c r="F187" s="250" t="s">
        <v>67</v>
      </c>
      <c r="G187" s="250" t="s">
        <v>2093</v>
      </c>
      <c r="H187" s="250" t="s">
        <v>1064</v>
      </c>
      <c r="I187" s="251" t="s">
        <v>63</v>
      </c>
      <c r="J187" s="251"/>
      <c r="K187" s="198"/>
    </row>
    <row r="188" spans="1:11" x14ac:dyDescent="0.25">
      <c r="A188" s="140"/>
      <c r="C188" s="249">
        <f>VLOOKUP('[1]Inventaire BDDF Déployés'!$E$4:$E$936,[1]!MacroP[[ID]:[Date de Fin]],16,FALSE)</f>
        <v>43518.333333333336</v>
      </c>
      <c r="D188" s="250" t="s">
        <v>63</v>
      </c>
      <c r="E188" s="250">
        <v>3000303620</v>
      </c>
      <c r="F188" s="250" t="s">
        <v>67</v>
      </c>
      <c r="G188" s="250" t="s">
        <v>2094</v>
      </c>
      <c r="H188" s="250" t="s">
        <v>1065</v>
      </c>
      <c r="I188" s="251" t="s">
        <v>63</v>
      </c>
      <c r="J188" s="251"/>
      <c r="K188" s="198"/>
    </row>
    <row r="189" spans="1:11" x14ac:dyDescent="0.25">
      <c r="A189" s="140"/>
      <c r="C189" s="249">
        <f>VLOOKUP('[1]Inventaire BDDF Déployés'!$E$4:$E$936,[1]!MacroP[[ID]:[Date de Fin]],16,FALSE)</f>
        <v>43518.333333333336</v>
      </c>
      <c r="D189" s="250" t="s">
        <v>63</v>
      </c>
      <c r="E189" s="250">
        <v>3000303620</v>
      </c>
      <c r="F189" s="250" t="s">
        <v>67</v>
      </c>
      <c r="G189" s="250" t="s">
        <v>2095</v>
      </c>
      <c r="H189" s="250" t="s">
        <v>1066</v>
      </c>
      <c r="I189" s="251" t="s">
        <v>63</v>
      </c>
      <c r="J189" s="251"/>
      <c r="K189" s="198"/>
    </row>
    <row r="190" spans="1:11" x14ac:dyDescent="0.25">
      <c r="A190" s="140"/>
      <c r="C190" s="249">
        <f>VLOOKUP('[1]Inventaire BDDF Déployés'!$E$4:$E$936,[1]!MacroP[[ID]:[Date de Fin]],16,FALSE)</f>
        <v>43518.333333333336</v>
      </c>
      <c r="D190" s="250" t="s">
        <v>63</v>
      </c>
      <c r="E190" s="250">
        <v>3000303620</v>
      </c>
      <c r="F190" s="250" t="s">
        <v>67</v>
      </c>
      <c r="G190" s="250" t="s">
        <v>2096</v>
      </c>
      <c r="H190" s="250" t="s">
        <v>1067</v>
      </c>
      <c r="I190" s="251" t="s">
        <v>63</v>
      </c>
      <c r="J190" s="251"/>
      <c r="K190" s="198"/>
    </row>
    <row r="191" spans="1:11" x14ac:dyDescent="0.25">
      <c r="A191" s="140"/>
      <c r="C191" s="249">
        <f>VLOOKUP('[1]Inventaire BDDF Déployés'!$E$4:$E$936,[1]!MacroP[[ID]:[Date de Fin]],16,FALSE)</f>
        <v>43518.333333333336</v>
      </c>
      <c r="D191" s="250" t="s">
        <v>63</v>
      </c>
      <c r="E191" s="250">
        <v>3000303620</v>
      </c>
      <c r="F191" s="250" t="s">
        <v>67</v>
      </c>
      <c r="G191" s="250" t="s">
        <v>2097</v>
      </c>
      <c r="H191" s="250" t="s">
        <v>1068</v>
      </c>
      <c r="I191" s="251" t="s">
        <v>63</v>
      </c>
      <c r="J191" s="251"/>
      <c r="K191" s="198"/>
    </row>
    <row r="192" spans="1:11" x14ac:dyDescent="0.25">
      <c r="A192" s="140"/>
      <c r="C192" s="249">
        <f>VLOOKUP('[1]Inventaire BDDF Déployés'!$E$4:$E$936,[1]!MacroP[[ID]:[Date de Fin]],16,FALSE)</f>
        <v>43518.333333333336</v>
      </c>
      <c r="D192" s="250" t="s">
        <v>63</v>
      </c>
      <c r="E192" s="250">
        <v>3000303620</v>
      </c>
      <c r="F192" s="250" t="s">
        <v>67</v>
      </c>
      <c r="G192" s="250" t="s">
        <v>2098</v>
      </c>
      <c r="H192" s="250" t="s">
        <v>1069</v>
      </c>
      <c r="I192" s="251" t="s">
        <v>63</v>
      </c>
      <c r="J192" s="251"/>
      <c r="K192" s="198"/>
    </row>
    <row r="193" spans="1:11" x14ac:dyDescent="0.25">
      <c r="A193" s="140"/>
      <c r="C193" s="249">
        <f>VLOOKUP('[1]Inventaire BDDF Déployés'!$E$4:$E$936,[1]!MacroP[[ID]:[Date de Fin]],16,FALSE)</f>
        <v>43518.333333333336</v>
      </c>
      <c r="D193" s="250" t="s">
        <v>63</v>
      </c>
      <c r="E193" s="250">
        <v>3000303620</v>
      </c>
      <c r="F193" s="250" t="s">
        <v>67</v>
      </c>
      <c r="G193" s="250" t="s">
        <v>2099</v>
      </c>
      <c r="H193" s="250" t="s">
        <v>1070</v>
      </c>
      <c r="I193" s="251" t="s">
        <v>63</v>
      </c>
      <c r="J193" s="251"/>
      <c r="K193" s="198"/>
    </row>
    <row r="194" spans="1:11" x14ac:dyDescent="0.25">
      <c r="A194" s="140"/>
      <c r="C194" s="249">
        <f>VLOOKUP('[1]Inventaire BDDF Déployés'!$E$4:$E$936,[1]!MacroP[[ID]:[Date de Fin]],16,FALSE)</f>
        <v>43518.333333333336</v>
      </c>
      <c r="D194" s="250" t="s">
        <v>63</v>
      </c>
      <c r="E194" s="250">
        <v>3000303620</v>
      </c>
      <c r="F194" s="250" t="s">
        <v>67</v>
      </c>
      <c r="G194" s="250" t="s">
        <v>2100</v>
      </c>
      <c r="H194" s="250" t="s">
        <v>1071</v>
      </c>
      <c r="I194" s="251" t="s">
        <v>63</v>
      </c>
      <c r="J194" s="251"/>
      <c r="K194" s="198"/>
    </row>
    <row r="195" spans="1:11" x14ac:dyDescent="0.25">
      <c r="A195" s="140"/>
      <c r="C195" s="249">
        <f>VLOOKUP('[1]Inventaire BDDF Déployés'!$E$4:$E$936,[1]!MacroP[[ID]:[Date de Fin]],16,FALSE)</f>
        <v>43518.333333333336</v>
      </c>
      <c r="D195" s="250" t="s">
        <v>63</v>
      </c>
      <c r="E195" s="250">
        <v>3000303620</v>
      </c>
      <c r="F195" s="250" t="s">
        <v>67</v>
      </c>
      <c r="G195" s="250" t="s">
        <v>2101</v>
      </c>
      <c r="H195" s="250" t="s">
        <v>1072</v>
      </c>
      <c r="I195" s="251" t="s">
        <v>63</v>
      </c>
      <c r="J195" s="251"/>
      <c r="K195" s="198"/>
    </row>
    <row r="196" spans="1:11" x14ac:dyDescent="0.25">
      <c r="A196" s="140"/>
      <c r="C196" s="249">
        <f>VLOOKUP('[1]Inventaire BDDF Déployés'!$E$4:$E$936,[1]!MacroP[[ID]:[Date de Fin]],16,FALSE)</f>
        <v>43518.333333333336</v>
      </c>
      <c r="D196" s="250" t="s">
        <v>63</v>
      </c>
      <c r="E196" s="250">
        <v>3000303620</v>
      </c>
      <c r="F196" s="250" t="s">
        <v>67</v>
      </c>
      <c r="G196" s="250" t="s">
        <v>2102</v>
      </c>
      <c r="H196" s="250" t="s">
        <v>1073</v>
      </c>
      <c r="I196" s="251" t="s">
        <v>63</v>
      </c>
      <c r="J196" s="251"/>
      <c r="K196" s="198"/>
    </row>
    <row r="197" spans="1:11" x14ac:dyDescent="0.25">
      <c r="A197" s="140"/>
      <c r="C197" s="249">
        <f>VLOOKUP('[1]Inventaire BDDF Déployés'!$E$4:$E$936,[1]!MacroP[[ID]:[Date de Fin]],16,FALSE)</f>
        <v>43518.333333333336</v>
      </c>
      <c r="D197" s="250" t="s">
        <v>63</v>
      </c>
      <c r="E197" s="250">
        <v>3000303620</v>
      </c>
      <c r="F197" s="250" t="s">
        <v>67</v>
      </c>
      <c r="G197" s="250" t="s">
        <v>2103</v>
      </c>
      <c r="H197" s="250" t="s">
        <v>1074</v>
      </c>
      <c r="I197" s="251" t="s">
        <v>63</v>
      </c>
      <c r="J197" s="251"/>
      <c r="K197" s="198"/>
    </row>
    <row r="198" spans="1:11" x14ac:dyDescent="0.25">
      <c r="A198" s="140"/>
      <c r="C198" s="249">
        <f>VLOOKUP('[1]Inventaire BDDF Déployés'!$E$4:$E$936,[1]!MacroP[[ID]:[Date de Fin]],16,FALSE)</f>
        <v>43518.333333333336</v>
      </c>
      <c r="D198" s="250" t="s">
        <v>63</v>
      </c>
      <c r="E198" s="250">
        <v>3000303620</v>
      </c>
      <c r="F198" s="250" t="s">
        <v>67</v>
      </c>
      <c r="G198" s="250" t="s">
        <v>2104</v>
      </c>
      <c r="H198" s="250" t="s">
        <v>1075</v>
      </c>
      <c r="I198" s="251" t="s">
        <v>63</v>
      </c>
      <c r="J198" s="251"/>
      <c r="K198" s="198"/>
    </row>
    <row r="199" spans="1:11" x14ac:dyDescent="0.25">
      <c r="A199" s="140"/>
      <c r="C199" s="249">
        <f>VLOOKUP('[1]Inventaire BDDF Déployés'!$E$4:$E$936,[1]!MacroP[[ID]:[Date de Fin]],16,FALSE)</f>
        <v>43518.333333333336</v>
      </c>
      <c r="D199" s="250" t="s">
        <v>63</v>
      </c>
      <c r="E199" s="250">
        <v>3000303620</v>
      </c>
      <c r="F199" s="250" t="s">
        <v>67</v>
      </c>
      <c r="G199" s="250" t="s">
        <v>2105</v>
      </c>
      <c r="H199" s="250" t="s">
        <v>1076</v>
      </c>
      <c r="I199" s="251" t="s">
        <v>63</v>
      </c>
      <c r="J199" s="251"/>
      <c r="K199" s="198"/>
    </row>
    <row r="200" spans="1:11" x14ac:dyDescent="0.25">
      <c r="A200" s="140"/>
      <c r="C200" s="249">
        <f>VLOOKUP('[1]Inventaire BDDF Déployés'!$E$4:$E$936,[1]!MacroP[[ID]:[Date de Fin]],16,FALSE)</f>
        <v>43518.333333333336</v>
      </c>
      <c r="D200" s="250" t="s">
        <v>63</v>
      </c>
      <c r="E200" s="250">
        <v>3000303620</v>
      </c>
      <c r="F200" s="250" t="s">
        <v>67</v>
      </c>
      <c r="G200" s="250" t="s">
        <v>2106</v>
      </c>
      <c r="H200" s="250" t="s">
        <v>1077</v>
      </c>
      <c r="I200" s="251" t="s">
        <v>63</v>
      </c>
      <c r="J200" s="251"/>
      <c r="K200" s="198"/>
    </row>
    <row r="201" spans="1:11" x14ac:dyDescent="0.25">
      <c r="A201" s="140"/>
      <c r="C201" s="249">
        <f>VLOOKUP('[1]Inventaire BDDF Déployés'!$E$4:$E$936,[1]!MacroP[[ID]:[Date de Fin]],16,FALSE)</f>
        <v>43518.333333333336</v>
      </c>
      <c r="D201" s="250" t="s">
        <v>63</v>
      </c>
      <c r="E201" s="250">
        <v>3000303620</v>
      </c>
      <c r="F201" s="250" t="s">
        <v>67</v>
      </c>
      <c r="G201" s="250" t="s">
        <v>2107</v>
      </c>
      <c r="H201" s="250" t="s">
        <v>1078</v>
      </c>
      <c r="I201" s="251" t="s">
        <v>63</v>
      </c>
      <c r="J201" s="251"/>
      <c r="K201" s="198"/>
    </row>
    <row r="202" spans="1:11" x14ac:dyDescent="0.25">
      <c r="A202" s="140"/>
      <c r="C202" s="249">
        <f>VLOOKUP('[1]Inventaire BDDF Déployés'!$E$4:$E$936,[1]!MacroP[[ID]:[Date de Fin]],16,FALSE)</f>
        <v>43518.333333333336</v>
      </c>
      <c r="D202" s="250" t="s">
        <v>63</v>
      </c>
      <c r="E202" s="250">
        <v>3000303620</v>
      </c>
      <c r="F202" s="250" t="s">
        <v>67</v>
      </c>
      <c r="G202" s="250" t="s">
        <v>2108</v>
      </c>
      <c r="H202" s="250" t="s">
        <v>1079</v>
      </c>
      <c r="I202" s="251" t="s">
        <v>63</v>
      </c>
      <c r="J202" s="251"/>
      <c r="K202" s="198"/>
    </row>
    <row r="203" spans="1:11" x14ac:dyDescent="0.25">
      <c r="A203" s="140"/>
      <c r="C203" s="249">
        <f>VLOOKUP('[1]Inventaire BDDF Déployés'!$E$4:$E$936,[1]!MacroP[[ID]:[Date de Fin]],16,FALSE)</f>
        <v>43518.333333333336</v>
      </c>
      <c r="D203" s="250" t="s">
        <v>63</v>
      </c>
      <c r="E203" s="250">
        <v>3000303620</v>
      </c>
      <c r="F203" s="250" t="s">
        <v>67</v>
      </c>
      <c r="G203" s="250" t="s">
        <v>2109</v>
      </c>
      <c r="H203" s="250" t="s">
        <v>1080</v>
      </c>
      <c r="I203" s="251" t="s">
        <v>63</v>
      </c>
      <c r="J203" s="251"/>
      <c r="K203" s="198"/>
    </row>
    <row r="204" spans="1:11" x14ac:dyDescent="0.25">
      <c r="A204" s="140"/>
      <c r="C204" s="249">
        <f>VLOOKUP('[1]Inventaire BDDF Déployés'!$E$4:$E$936,[1]!MacroP[[ID]:[Date de Fin]],16,FALSE)</f>
        <v>43518.333333333336</v>
      </c>
      <c r="D204" s="250" t="s">
        <v>63</v>
      </c>
      <c r="E204" s="250">
        <v>3000303620</v>
      </c>
      <c r="F204" s="250" t="s">
        <v>67</v>
      </c>
      <c r="G204" s="250" t="s">
        <v>2110</v>
      </c>
      <c r="H204" s="250" t="s">
        <v>1081</v>
      </c>
      <c r="I204" s="251" t="s">
        <v>63</v>
      </c>
      <c r="J204" s="251"/>
      <c r="K204" s="198"/>
    </row>
    <row r="205" spans="1:11" x14ac:dyDescent="0.25">
      <c r="A205" s="140"/>
      <c r="C205" s="249">
        <f>VLOOKUP('[1]Inventaire BDDF Déployés'!$E$4:$E$936,[1]!MacroP[[ID]:[Date de Fin]],16,FALSE)</f>
        <v>43518.333333333336</v>
      </c>
      <c r="D205" s="250" t="s">
        <v>63</v>
      </c>
      <c r="E205" s="250">
        <v>3000303620</v>
      </c>
      <c r="F205" s="250" t="s">
        <v>67</v>
      </c>
      <c r="G205" s="250" t="s">
        <v>2111</v>
      </c>
      <c r="H205" s="250" t="s">
        <v>1082</v>
      </c>
      <c r="I205" s="251" t="s">
        <v>63</v>
      </c>
      <c r="J205" s="251"/>
      <c r="K205" s="198"/>
    </row>
    <row r="206" spans="1:11" x14ac:dyDescent="0.25">
      <c r="A206" s="140"/>
      <c r="C206" s="249">
        <f>VLOOKUP('[1]Inventaire BDDF Déployés'!$E$4:$E$936,[1]!MacroP[[ID]:[Date de Fin]],16,FALSE)</f>
        <v>43518.333333333336</v>
      </c>
      <c r="D206" s="250" t="s">
        <v>63</v>
      </c>
      <c r="E206" s="250">
        <v>3000303620</v>
      </c>
      <c r="F206" s="250" t="s">
        <v>67</v>
      </c>
      <c r="G206" s="250" t="s">
        <v>2112</v>
      </c>
      <c r="H206" s="250" t="s">
        <v>1083</v>
      </c>
      <c r="I206" s="251" t="s">
        <v>63</v>
      </c>
      <c r="J206" s="251"/>
      <c r="K206" s="198"/>
    </row>
    <row r="207" spans="1:11" x14ac:dyDescent="0.25">
      <c r="A207" s="140"/>
      <c r="C207" s="249">
        <f>VLOOKUP('[1]Inventaire BDDF Déployés'!$E$4:$E$936,[1]!MacroP[[ID]:[Date de Fin]],16,FALSE)</f>
        <v>43518.333333333336</v>
      </c>
      <c r="D207" s="250" t="s">
        <v>63</v>
      </c>
      <c r="E207" s="250">
        <v>3000303620</v>
      </c>
      <c r="F207" s="250" t="s">
        <v>67</v>
      </c>
      <c r="G207" s="250" t="s">
        <v>2113</v>
      </c>
      <c r="H207" s="250" t="s">
        <v>1084</v>
      </c>
      <c r="I207" s="251" t="s">
        <v>63</v>
      </c>
      <c r="J207" s="251"/>
      <c r="K207" s="198"/>
    </row>
    <row r="208" spans="1:11" x14ac:dyDescent="0.25">
      <c r="A208" s="140"/>
      <c r="C208" s="249">
        <f>VLOOKUP('[1]Inventaire BDDF Déployés'!$E$4:$E$936,[1]!MacroP[[ID]:[Date de Fin]],16,FALSE)</f>
        <v>43518.333333333336</v>
      </c>
      <c r="D208" s="250" t="s">
        <v>63</v>
      </c>
      <c r="E208" s="250">
        <v>3000303620</v>
      </c>
      <c r="F208" s="250" t="s">
        <v>67</v>
      </c>
      <c r="G208" s="250" t="s">
        <v>2114</v>
      </c>
      <c r="H208" s="250" t="s">
        <v>1085</v>
      </c>
      <c r="I208" s="251" t="s">
        <v>63</v>
      </c>
      <c r="J208" s="251"/>
      <c r="K208" s="198"/>
    </row>
    <row r="209" spans="1:11" x14ac:dyDescent="0.25">
      <c r="A209" s="140"/>
      <c r="C209" s="249">
        <f>VLOOKUP('[1]Inventaire BDDF Déployés'!$E$4:$E$936,[1]!MacroP[[ID]:[Date de Fin]],16,FALSE)</f>
        <v>43518.333333333336</v>
      </c>
      <c r="D209" s="250" t="s">
        <v>63</v>
      </c>
      <c r="E209" s="250">
        <v>3000303620</v>
      </c>
      <c r="F209" s="250" t="s">
        <v>67</v>
      </c>
      <c r="G209" s="250" t="s">
        <v>2115</v>
      </c>
      <c r="H209" s="250" t="s">
        <v>1086</v>
      </c>
      <c r="I209" s="251" t="s">
        <v>63</v>
      </c>
      <c r="J209" s="251"/>
      <c r="K209" s="198"/>
    </row>
    <row r="210" spans="1:11" x14ac:dyDescent="0.25">
      <c r="A210" s="140"/>
      <c r="C210" s="249">
        <f>VLOOKUP('[1]Inventaire BDDF Déployés'!$E$4:$E$936,[1]!MacroP[[ID]:[Date de Fin]],16,FALSE)</f>
        <v>43518.333333333336</v>
      </c>
      <c r="D210" s="250" t="s">
        <v>63</v>
      </c>
      <c r="E210" s="250">
        <v>3000303620</v>
      </c>
      <c r="F210" s="250" t="s">
        <v>67</v>
      </c>
      <c r="G210" s="250" t="s">
        <v>2116</v>
      </c>
      <c r="H210" s="250" t="s">
        <v>1087</v>
      </c>
      <c r="I210" s="251" t="s">
        <v>63</v>
      </c>
      <c r="J210" s="251"/>
      <c r="K210" s="198"/>
    </row>
    <row r="211" spans="1:11" x14ac:dyDescent="0.25">
      <c r="A211" s="140"/>
      <c r="C211" s="249">
        <f>VLOOKUP('[1]Inventaire BDDF Déployés'!$E$4:$E$936,[1]!MacroP[[ID]:[Date de Fin]],16,FALSE)</f>
        <v>43518.333333333336</v>
      </c>
      <c r="D211" s="250" t="s">
        <v>63</v>
      </c>
      <c r="E211" s="250">
        <v>3000303620</v>
      </c>
      <c r="F211" s="250" t="s">
        <v>67</v>
      </c>
      <c r="G211" s="250" t="s">
        <v>2117</v>
      </c>
      <c r="H211" s="250" t="s">
        <v>1088</v>
      </c>
      <c r="I211" s="251" t="s">
        <v>63</v>
      </c>
      <c r="J211" s="251"/>
      <c r="K211" s="198"/>
    </row>
    <row r="212" spans="1:11" x14ac:dyDescent="0.25">
      <c r="A212" s="140"/>
      <c r="C212" s="249">
        <f>VLOOKUP('[1]Inventaire BDDF Déployés'!$E$4:$E$936,[1]!MacroP[[ID]:[Date de Fin]],16,FALSE)</f>
        <v>43518.333333333336</v>
      </c>
      <c r="D212" s="250" t="s">
        <v>63</v>
      </c>
      <c r="E212" s="250">
        <v>3000303620</v>
      </c>
      <c r="F212" s="250" t="s">
        <v>2711</v>
      </c>
      <c r="G212" s="250" t="s">
        <v>2118</v>
      </c>
      <c r="H212" s="250" t="s">
        <v>1089</v>
      </c>
      <c r="I212" s="251" t="s">
        <v>63</v>
      </c>
      <c r="J212" s="251"/>
      <c r="K212" s="198"/>
    </row>
    <row r="213" spans="1:11" x14ac:dyDescent="0.25">
      <c r="A213" s="140"/>
      <c r="C213" s="249">
        <f>VLOOKUP('[1]Inventaire BDDF Déployés'!$E$4:$E$936,[1]!MacroP[[ID]:[Date de Fin]],16,FALSE)</f>
        <v>43518.333333333336</v>
      </c>
      <c r="D213" s="250" t="s">
        <v>63</v>
      </c>
      <c r="E213" s="250">
        <v>3000303620</v>
      </c>
      <c r="F213" s="250" t="s">
        <v>2711</v>
      </c>
      <c r="G213" s="250" t="s">
        <v>2119</v>
      </c>
      <c r="H213" s="250" t="s">
        <v>1090</v>
      </c>
      <c r="I213" s="251" t="s">
        <v>63</v>
      </c>
      <c r="J213" s="251"/>
      <c r="K213" s="198"/>
    </row>
    <row r="214" spans="1:11" x14ac:dyDescent="0.25">
      <c r="A214" s="140"/>
      <c r="C214" s="249">
        <f>VLOOKUP('[1]Inventaire BDDF Déployés'!$E$4:$E$936,[1]!MacroP[[ID]:[Date de Fin]],16,FALSE)</f>
        <v>43522.333333333336</v>
      </c>
      <c r="D214" s="250" t="s">
        <v>63</v>
      </c>
      <c r="E214" s="250">
        <v>3000300340</v>
      </c>
      <c r="F214" s="250" t="s">
        <v>2711</v>
      </c>
      <c r="G214" s="250" t="s">
        <v>2120</v>
      </c>
      <c r="H214" s="250" t="s">
        <v>1091</v>
      </c>
      <c r="I214" s="251" t="s">
        <v>63</v>
      </c>
      <c r="J214" s="251"/>
      <c r="K214" s="198"/>
    </row>
    <row r="215" spans="1:11" x14ac:dyDescent="0.25">
      <c r="A215" s="140"/>
      <c r="C215" s="249">
        <f>VLOOKUP('[1]Inventaire BDDF Déployés'!$E$4:$E$936,[1]!MacroP[[ID]:[Date de Fin]],16,FALSE)</f>
        <v>43522.333333333336</v>
      </c>
      <c r="D215" s="250" t="s">
        <v>63</v>
      </c>
      <c r="E215" s="250">
        <v>3000300340</v>
      </c>
      <c r="F215" s="250" t="s">
        <v>2711</v>
      </c>
      <c r="G215" s="250" t="s">
        <v>2121</v>
      </c>
      <c r="H215" s="250" t="s">
        <v>1092</v>
      </c>
      <c r="I215" s="251" t="s">
        <v>63</v>
      </c>
      <c r="J215" s="251"/>
      <c r="K215" s="198"/>
    </row>
    <row r="216" spans="1:11" x14ac:dyDescent="0.25">
      <c r="A216" s="140"/>
      <c r="C216" s="249">
        <f>VLOOKUP('[1]Inventaire BDDF Déployés'!$E$4:$E$936,[1]!MacroP[[ID]:[Date de Fin]],16,FALSE)</f>
        <v>43522.333333333336</v>
      </c>
      <c r="D216" s="250" t="s">
        <v>63</v>
      </c>
      <c r="E216" s="250">
        <v>3000300340</v>
      </c>
      <c r="F216" s="250" t="s">
        <v>2711</v>
      </c>
      <c r="G216" s="250" t="s">
        <v>2122</v>
      </c>
      <c r="H216" s="250" t="s">
        <v>1093</v>
      </c>
      <c r="I216" s="251" t="s">
        <v>63</v>
      </c>
      <c r="J216" s="251"/>
      <c r="K216" s="198"/>
    </row>
    <row r="217" spans="1:11" x14ac:dyDescent="0.25">
      <c r="A217" s="140"/>
      <c r="C217" s="249">
        <f>VLOOKUP('[1]Inventaire BDDF Déployés'!$E$4:$E$936,[1]!MacroP[[ID]:[Date de Fin]],16,FALSE)</f>
        <v>43522.333333333336</v>
      </c>
      <c r="D217" s="250" t="s">
        <v>63</v>
      </c>
      <c r="E217" s="250">
        <v>3000300340</v>
      </c>
      <c r="F217" s="250" t="s">
        <v>2711</v>
      </c>
      <c r="G217" s="250" t="s">
        <v>2123</v>
      </c>
      <c r="H217" s="250" t="s">
        <v>1094</v>
      </c>
      <c r="I217" s="251" t="s">
        <v>63</v>
      </c>
      <c r="J217" s="251"/>
      <c r="K217" s="198"/>
    </row>
    <row r="218" spans="1:11" x14ac:dyDescent="0.25">
      <c r="A218" s="140"/>
      <c r="C218" s="249">
        <f>VLOOKUP('[1]Inventaire BDDF Déployés'!$E$4:$E$936,[1]!MacroP[[ID]:[Date de Fin]],16,FALSE)</f>
        <v>43522.333333333336</v>
      </c>
      <c r="D218" s="250" t="s">
        <v>63</v>
      </c>
      <c r="E218" s="250">
        <v>3000301185</v>
      </c>
      <c r="F218" s="250" t="s">
        <v>67</v>
      </c>
      <c r="G218" s="250" t="s">
        <v>2124</v>
      </c>
      <c r="H218" s="250" t="s">
        <v>1095</v>
      </c>
      <c r="I218" s="251" t="s">
        <v>63</v>
      </c>
      <c r="J218" s="251"/>
      <c r="K218" s="198"/>
    </row>
    <row r="219" spans="1:11" x14ac:dyDescent="0.25">
      <c r="A219" s="140"/>
      <c r="C219" s="249">
        <f>VLOOKUP('[1]Inventaire BDDF Déployés'!$E$4:$E$936,[1]!MacroP[[ID]:[Date de Fin]],16,FALSE)</f>
        <v>43522.333333333336</v>
      </c>
      <c r="D219" s="250" t="s">
        <v>63</v>
      </c>
      <c r="E219" s="250">
        <v>3000301185</v>
      </c>
      <c r="F219" s="250" t="s">
        <v>67</v>
      </c>
      <c r="G219" s="250" t="s">
        <v>2125</v>
      </c>
      <c r="H219" s="250" t="s">
        <v>1096</v>
      </c>
      <c r="I219" s="251" t="s">
        <v>63</v>
      </c>
      <c r="J219" s="251"/>
      <c r="K219" s="198"/>
    </row>
    <row r="220" spans="1:11" x14ac:dyDescent="0.25">
      <c r="A220" s="140"/>
      <c r="C220" s="249">
        <f>VLOOKUP('[1]Inventaire BDDF Déployés'!$E$4:$E$936,[1]!MacroP[[ID]:[Date de Fin]],16,FALSE)</f>
        <v>43522.333333333336</v>
      </c>
      <c r="D220" s="250" t="s">
        <v>63</v>
      </c>
      <c r="E220" s="250">
        <v>3000301185</v>
      </c>
      <c r="F220" s="250" t="s">
        <v>67</v>
      </c>
      <c r="G220" s="250" t="s">
        <v>2126</v>
      </c>
      <c r="H220" s="250" t="s">
        <v>1097</v>
      </c>
      <c r="I220" s="251" t="s">
        <v>63</v>
      </c>
      <c r="J220" s="251"/>
      <c r="K220" s="198"/>
    </row>
    <row r="221" spans="1:11" x14ac:dyDescent="0.25">
      <c r="A221" s="140"/>
      <c r="C221" s="249">
        <f>VLOOKUP('[1]Inventaire BDDF Déployés'!$E$4:$E$936,[1]!MacroP[[ID]:[Date de Fin]],16,FALSE)</f>
        <v>43522.333333333336</v>
      </c>
      <c r="D221" s="250" t="s">
        <v>63</v>
      </c>
      <c r="E221" s="250">
        <v>3000301185</v>
      </c>
      <c r="F221" s="250" t="s">
        <v>67</v>
      </c>
      <c r="G221" s="250" t="s">
        <v>2127</v>
      </c>
      <c r="H221" s="250" t="s">
        <v>1098</v>
      </c>
      <c r="I221" s="251" t="s">
        <v>63</v>
      </c>
      <c r="J221" s="251"/>
      <c r="K221" s="198"/>
    </row>
    <row r="222" spans="1:11" x14ac:dyDescent="0.25">
      <c r="A222" s="140"/>
      <c r="C222" s="249">
        <f>VLOOKUP('[1]Inventaire BDDF Déployés'!$E$4:$E$936,[1]!MacroP[[ID]:[Date de Fin]],16,FALSE)</f>
        <v>43522.333333333336</v>
      </c>
      <c r="D222" s="250" t="s">
        <v>63</v>
      </c>
      <c r="E222" s="250">
        <v>3000301185</v>
      </c>
      <c r="F222" s="250" t="s">
        <v>67</v>
      </c>
      <c r="G222" s="250" t="s">
        <v>2128</v>
      </c>
      <c r="H222" s="250" t="s">
        <v>1099</v>
      </c>
      <c r="I222" s="251" t="s">
        <v>63</v>
      </c>
      <c r="J222" s="251"/>
      <c r="K222" s="198"/>
    </row>
    <row r="223" spans="1:11" x14ac:dyDescent="0.25">
      <c r="A223" s="140"/>
      <c r="C223" s="249">
        <f>VLOOKUP('[1]Inventaire BDDF Déployés'!$E$4:$E$936,[1]!MacroP[[ID]:[Date de Fin]],16,FALSE)</f>
        <v>43522.333333333336</v>
      </c>
      <c r="D223" s="250" t="s">
        <v>63</v>
      </c>
      <c r="E223" s="250">
        <v>3000301185</v>
      </c>
      <c r="F223" s="250" t="s">
        <v>67</v>
      </c>
      <c r="G223" s="250" t="s">
        <v>2129</v>
      </c>
      <c r="H223" s="250" t="s">
        <v>1100</v>
      </c>
      <c r="I223" s="251" t="s">
        <v>63</v>
      </c>
      <c r="J223" s="251"/>
      <c r="K223" s="198"/>
    </row>
    <row r="224" spans="1:11" x14ac:dyDescent="0.25">
      <c r="A224" s="140"/>
      <c r="C224" s="249">
        <f>VLOOKUP('[1]Inventaire BDDF Déployés'!$E$4:$E$936,[1]!MacroP[[ID]:[Date de Fin]],16,FALSE)</f>
        <v>43522.333333333336</v>
      </c>
      <c r="D224" s="250" t="s">
        <v>63</v>
      </c>
      <c r="E224" s="250">
        <v>3000301185</v>
      </c>
      <c r="F224" s="250" t="s">
        <v>67</v>
      </c>
      <c r="G224" s="250" t="s">
        <v>2130</v>
      </c>
      <c r="H224" s="250" t="s">
        <v>1101</v>
      </c>
      <c r="I224" s="251" t="s">
        <v>63</v>
      </c>
      <c r="J224" s="251"/>
      <c r="K224" s="198"/>
    </row>
    <row r="225" spans="1:11" x14ac:dyDescent="0.25">
      <c r="A225" s="140"/>
      <c r="C225" s="249">
        <f>VLOOKUP('[1]Inventaire BDDF Déployés'!$E$4:$E$936,[1]!MacroP[[ID]:[Date de Fin]],16,FALSE)</f>
        <v>43522.333333333336</v>
      </c>
      <c r="D225" s="250" t="s">
        <v>63</v>
      </c>
      <c r="E225" s="250">
        <v>3000301185</v>
      </c>
      <c r="F225" s="250" t="s">
        <v>67</v>
      </c>
      <c r="G225" s="250" t="s">
        <v>2131</v>
      </c>
      <c r="H225" s="250" t="s">
        <v>1102</v>
      </c>
      <c r="I225" s="251" t="s">
        <v>63</v>
      </c>
      <c r="J225" s="251"/>
      <c r="K225" s="198"/>
    </row>
    <row r="226" spans="1:11" x14ac:dyDescent="0.25">
      <c r="A226" s="140"/>
      <c r="C226" s="249">
        <f>VLOOKUP('[1]Inventaire BDDF Déployés'!$E$4:$E$936,[1]!MacroP[[ID]:[Date de Fin]],16,FALSE)</f>
        <v>43522.333333333336</v>
      </c>
      <c r="D226" s="250" t="s">
        <v>63</v>
      </c>
      <c r="E226" s="250">
        <v>3000301185</v>
      </c>
      <c r="F226" s="250" t="s">
        <v>67</v>
      </c>
      <c r="G226" s="250" t="s">
        <v>2132</v>
      </c>
      <c r="H226" s="250" t="s">
        <v>1103</v>
      </c>
      <c r="I226" s="251" t="s">
        <v>63</v>
      </c>
      <c r="J226" s="251"/>
      <c r="K226" s="198"/>
    </row>
    <row r="227" spans="1:11" x14ac:dyDescent="0.25">
      <c r="A227" s="140"/>
      <c r="C227" s="249">
        <f>VLOOKUP('[1]Inventaire BDDF Déployés'!$E$4:$E$936,[1]!MacroP[[ID]:[Date de Fin]],16,FALSE)</f>
        <v>43522.333333333336</v>
      </c>
      <c r="D227" s="250" t="s">
        <v>63</v>
      </c>
      <c r="E227" s="250">
        <v>3000301185</v>
      </c>
      <c r="F227" s="250" t="s">
        <v>67</v>
      </c>
      <c r="G227" s="250" t="s">
        <v>2133</v>
      </c>
      <c r="H227" s="250" t="s">
        <v>1104</v>
      </c>
      <c r="I227" s="251" t="s">
        <v>63</v>
      </c>
      <c r="J227" s="251"/>
      <c r="K227" s="198"/>
    </row>
    <row r="228" spans="1:11" x14ac:dyDescent="0.25">
      <c r="A228" s="140"/>
      <c r="C228" s="249">
        <f>VLOOKUP('[1]Inventaire BDDF Déployés'!$E$4:$E$936,[1]!MacroP[[ID]:[Date de Fin]],16,FALSE)</f>
        <v>43522.333333333336</v>
      </c>
      <c r="D228" s="250" t="s">
        <v>63</v>
      </c>
      <c r="E228" s="250">
        <v>3000301185</v>
      </c>
      <c r="F228" s="250" t="s">
        <v>67</v>
      </c>
      <c r="G228" s="250" t="s">
        <v>2134</v>
      </c>
      <c r="H228" s="250" t="s">
        <v>1105</v>
      </c>
      <c r="I228" s="251" t="s">
        <v>63</v>
      </c>
      <c r="J228" s="251"/>
      <c r="K228" s="198"/>
    </row>
    <row r="229" spans="1:11" x14ac:dyDescent="0.25">
      <c r="A229" s="140"/>
      <c r="C229" s="249">
        <f>VLOOKUP('[1]Inventaire BDDF Déployés'!$E$4:$E$936,[1]!MacroP[[ID]:[Date de Fin]],16,FALSE)</f>
        <v>43522.333333333336</v>
      </c>
      <c r="D229" s="250" t="s">
        <v>63</v>
      </c>
      <c r="E229" s="250">
        <v>3000301185</v>
      </c>
      <c r="F229" s="250" t="s">
        <v>67</v>
      </c>
      <c r="G229" s="250" t="s">
        <v>2135</v>
      </c>
      <c r="H229" s="250" t="s">
        <v>1106</v>
      </c>
      <c r="I229" s="251" t="s">
        <v>63</v>
      </c>
      <c r="J229" s="251"/>
      <c r="K229" s="198"/>
    </row>
    <row r="230" spans="1:11" x14ac:dyDescent="0.25">
      <c r="A230" s="140"/>
      <c r="C230" s="249">
        <f>VLOOKUP('[1]Inventaire BDDF Déployés'!$E$4:$E$936,[1]!MacroP[[ID]:[Date de Fin]],16,FALSE)</f>
        <v>43522.333333333336</v>
      </c>
      <c r="D230" s="250" t="s">
        <v>63</v>
      </c>
      <c r="E230" s="250">
        <v>3000301185</v>
      </c>
      <c r="F230" s="250" t="s">
        <v>67</v>
      </c>
      <c r="G230" s="250" t="s">
        <v>2136</v>
      </c>
      <c r="H230" s="250" t="s">
        <v>1107</v>
      </c>
      <c r="I230" s="251" t="s">
        <v>63</v>
      </c>
      <c r="J230" s="251"/>
      <c r="K230" s="198"/>
    </row>
    <row r="231" spans="1:11" x14ac:dyDescent="0.25">
      <c r="A231" s="140"/>
      <c r="C231" s="249">
        <f>VLOOKUP('[1]Inventaire BDDF Déployés'!$E$4:$E$936,[1]!MacroP[[ID]:[Date de Fin]],16,FALSE)</f>
        <v>43522.333333333336</v>
      </c>
      <c r="D231" s="250" t="s">
        <v>63</v>
      </c>
      <c r="E231" s="250">
        <v>3000301185</v>
      </c>
      <c r="F231" s="250" t="s">
        <v>67</v>
      </c>
      <c r="G231" s="250" t="s">
        <v>2137</v>
      </c>
      <c r="H231" s="250" t="s">
        <v>1108</v>
      </c>
      <c r="I231" s="251" t="s">
        <v>63</v>
      </c>
      <c r="J231" s="251"/>
      <c r="K231" s="198"/>
    </row>
    <row r="232" spans="1:11" x14ac:dyDescent="0.25">
      <c r="A232" s="140"/>
      <c r="C232" s="249">
        <f>VLOOKUP('[1]Inventaire BDDF Déployés'!$E$4:$E$936,[1]!MacroP[[ID]:[Date de Fin]],16,FALSE)</f>
        <v>43522.333333333336</v>
      </c>
      <c r="D232" s="250" t="s">
        <v>63</v>
      </c>
      <c r="E232" s="250">
        <v>3000301185</v>
      </c>
      <c r="F232" s="250" t="s">
        <v>2711</v>
      </c>
      <c r="G232" s="250" t="s">
        <v>2138</v>
      </c>
      <c r="H232" s="250" t="s">
        <v>1109</v>
      </c>
      <c r="I232" s="251" t="s">
        <v>63</v>
      </c>
      <c r="J232" s="251"/>
      <c r="K232" s="198"/>
    </row>
    <row r="233" spans="1:11" x14ac:dyDescent="0.25">
      <c r="A233" s="140"/>
      <c r="C233" s="249">
        <f>VLOOKUP('[1]Inventaire BDDF Déployés'!$E$4:$E$936,[1]!MacroP[[ID]:[Date de Fin]],16,FALSE)</f>
        <v>43522.333333333336</v>
      </c>
      <c r="D233" s="250" t="s">
        <v>63</v>
      </c>
      <c r="E233" s="250">
        <v>3000301185</v>
      </c>
      <c r="F233" s="250" t="s">
        <v>2711</v>
      </c>
      <c r="G233" s="250" t="s">
        <v>2139</v>
      </c>
      <c r="H233" s="250" t="s">
        <v>1110</v>
      </c>
      <c r="I233" s="251" t="s">
        <v>63</v>
      </c>
      <c r="J233" s="251"/>
      <c r="K233" s="198"/>
    </row>
    <row r="234" spans="1:11" x14ac:dyDescent="0.25">
      <c r="A234" s="140"/>
      <c r="C234" s="249">
        <f>VLOOKUP('[1]Inventaire BDDF Déployés'!$E$4:$E$936,[1]!MacroP[[ID]:[Date de Fin]],16,FALSE)</f>
        <v>43522.333333333336</v>
      </c>
      <c r="D234" s="250" t="s">
        <v>63</v>
      </c>
      <c r="E234" s="250">
        <v>3000301185</v>
      </c>
      <c r="F234" s="250" t="s">
        <v>2711</v>
      </c>
      <c r="G234" s="250" t="s">
        <v>1856</v>
      </c>
      <c r="H234" s="250" t="s">
        <v>1111</v>
      </c>
      <c r="I234" s="251" t="s">
        <v>63</v>
      </c>
      <c r="J234" s="251" t="s">
        <v>1112</v>
      </c>
      <c r="K234" s="198"/>
    </row>
    <row r="235" spans="1:11" x14ac:dyDescent="0.25">
      <c r="A235" s="140"/>
      <c r="C235" s="249">
        <f>VLOOKUP('[1]Inventaire BDDF Déployés'!$E$4:$E$936,[1]!MacroP[[ID]:[Date de Fin]],16,FALSE)</f>
        <v>43522.333333333336</v>
      </c>
      <c r="D235" s="250" t="s">
        <v>63</v>
      </c>
      <c r="E235" s="250">
        <v>3000301185</v>
      </c>
      <c r="F235" s="250" t="s">
        <v>2711</v>
      </c>
      <c r="G235" s="250" t="s">
        <v>2140</v>
      </c>
      <c r="H235" s="250" t="s">
        <v>1113</v>
      </c>
      <c r="I235" s="251" t="s">
        <v>63</v>
      </c>
      <c r="J235" s="251"/>
      <c r="K235" s="198"/>
    </row>
    <row r="236" spans="1:11" x14ac:dyDescent="0.25">
      <c r="A236" s="140"/>
      <c r="C236" s="249">
        <f>VLOOKUP('[1]Inventaire BDDF Déployés'!$E$4:$E$936,[1]!MacroP[[ID]:[Date de Fin]],16,FALSE)</f>
        <v>43522.333333333336</v>
      </c>
      <c r="D236" s="250" t="s">
        <v>63</v>
      </c>
      <c r="E236" s="250">
        <v>3000301185</v>
      </c>
      <c r="F236" s="250" t="s">
        <v>2711</v>
      </c>
      <c r="G236" s="250" t="s">
        <v>2141</v>
      </c>
      <c r="H236" s="250" t="s">
        <v>1114</v>
      </c>
      <c r="I236" s="251" t="s">
        <v>63</v>
      </c>
      <c r="J236" s="251"/>
      <c r="K236" s="198"/>
    </row>
    <row r="237" spans="1:11" x14ac:dyDescent="0.25">
      <c r="A237" s="140"/>
      <c r="C237" s="249">
        <f>VLOOKUP('[1]Inventaire BDDF Déployés'!$E$4:$E$936,[1]!MacroP[[ID]:[Date de Fin]],16,FALSE)</f>
        <v>43522.333333333336</v>
      </c>
      <c r="D237" s="250" t="s">
        <v>63</v>
      </c>
      <c r="E237" s="250">
        <v>3000301185</v>
      </c>
      <c r="F237" s="250" t="s">
        <v>2711</v>
      </c>
      <c r="G237" s="250" t="s">
        <v>2142</v>
      </c>
      <c r="H237" s="250" t="s">
        <v>1115</v>
      </c>
      <c r="I237" s="251" t="s">
        <v>63</v>
      </c>
      <c r="J237" s="251"/>
      <c r="K237" s="198"/>
    </row>
    <row r="238" spans="1:11" x14ac:dyDescent="0.25">
      <c r="A238" s="140"/>
      <c r="C238" s="249">
        <f>VLOOKUP('[1]Inventaire BDDF Déployés'!$E$4:$E$936,[1]!MacroP[[ID]:[Date de Fin]],16,FALSE)</f>
        <v>43522.333333333336</v>
      </c>
      <c r="D238" s="250" t="s">
        <v>63</v>
      </c>
      <c r="E238" s="250">
        <v>3000301185</v>
      </c>
      <c r="F238" s="250" t="s">
        <v>2711</v>
      </c>
      <c r="G238" s="250" t="s">
        <v>2143</v>
      </c>
      <c r="H238" s="250" t="s">
        <v>1116</v>
      </c>
      <c r="I238" s="251" t="s">
        <v>63</v>
      </c>
      <c r="J238" s="251"/>
      <c r="K238" s="198"/>
    </row>
    <row r="239" spans="1:11" x14ac:dyDescent="0.25">
      <c r="A239" s="140"/>
      <c r="C239" s="249">
        <f>VLOOKUP('[1]Inventaire BDDF Déployés'!$E$4:$E$936,[1]!MacroP[[ID]:[Date de Fin]],16,FALSE)</f>
        <v>43522.333333333336</v>
      </c>
      <c r="D239" s="250" t="s">
        <v>63</v>
      </c>
      <c r="E239" s="250">
        <v>3000301185</v>
      </c>
      <c r="F239" s="250" t="s">
        <v>2711</v>
      </c>
      <c r="G239" s="250" t="s">
        <v>2144</v>
      </c>
      <c r="H239" s="250" t="s">
        <v>1117</v>
      </c>
      <c r="I239" s="251" t="s">
        <v>63</v>
      </c>
      <c r="J239" s="251"/>
      <c r="K239" s="198"/>
    </row>
    <row r="240" spans="1:11" x14ac:dyDescent="0.25">
      <c r="A240" s="140"/>
      <c r="C240" s="249">
        <f>VLOOKUP('[1]Inventaire BDDF Déployés'!$E$4:$E$936,[1]!MacroP[[ID]:[Date de Fin]],16,FALSE)</f>
        <v>43522.333333333336</v>
      </c>
      <c r="D240" s="250" t="s">
        <v>63</v>
      </c>
      <c r="E240" s="250">
        <v>3000301185</v>
      </c>
      <c r="F240" s="250" t="s">
        <v>2711</v>
      </c>
      <c r="G240" s="250" t="s">
        <v>2145</v>
      </c>
      <c r="H240" s="250" t="s">
        <v>1118</v>
      </c>
      <c r="I240" s="251" t="s">
        <v>63</v>
      </c>
      <c r="J240" s="251"/>
      <c r="K240" s="198"/>
    </row>
    <row r="241" spans="1:11" x14ac:dyDescent="0.25">
      <c r="A241" s="140"/>
      <c r="C241" s="249">
        <f>VLOOKUP('[1]Inventaire BDDF Déployés'!$E$4:$E$936,[1]!MacroP[[ID]:[Date de Fin]],16,FALSE)</f>
        <v>43522.541666666664</v>
      </c>
      <c r="D241" s="250" t="s">
        <v>63</v>
      </c>
      <c r="E241" s="250">
        <v>3000300071</v>
      </c>
      <c r="F241" s="250" t="s">
        <v>67</v>
      </c>
      <c r="G241" s="250" t="s">
        <v>2146</v>
      </c>
      <c r="H241" s="250" t="s">
        <v>1119</v>
      </c>
      <c r="I241" s="251" t="s">
        <v>63</v>
      </c>
      <c r="J241" s="251"/>
      <c r="K241" s="198"/>
    </row>
    <row r="242" spans="1:11" x14ac:dyDescent="0.25">
      <c r="A242" s="140"/>
      <c r="C242" s="249">
        <f>VLOOKUP('[1]Inventaire BDDF Déployés'!$E$4:$E$936,[1]!MacroP[[ID]:[Date de Fin]],16,FALSE)</f>
        <v>43522.541666666664</v>
      </c>
      <c r="D242" s="250" t="s">
        <v>63</v>
      </c>
      <c r="E242" s="250">
        <v>3000300071</v>
      </c>
      <c r="F242" s="250" t="s">
        <v>67</v>
      </c>
      <c r="G242" s="250" t="s">
        <v>2147</v>
      </c>
      <c r="H242" s="250" t="s">
        <v>1120</v>
      </c>
      <c r="I242" s="251" t="s">
        <v>63</v>
      </c>
      <c r="J242" s="251"/>
      <c r="K242" s="198"/>
    </row>
    <row r="243" spans="1:11" x14ac:dyDescent="0.25">
      <c r="A243" s="140"/>
      <c r="C243" s="249">
        <f>VLOOKUP('[1]Inventaire BDDF Déployés'!$E$4:$E$936,[1]!MacroP[[ID]:[Date de Fin]],16,FALSE)</f>
        <v>43522.541666666664</v>
      </c>
      <c r="D243" s="250" t="s">
        <v>63</v>
      </c>
      <c r="E243" s="250">
        <v>3000300071</v>
      </c>
      <c r="F243" s="250" t="s">
        <v>67</v>
      </c>
      <c r="G243" s="250" t="s">
        <v>2148</v>
      </c>
      <c r="H243" s="250" t="s">
        <v>1121</v>
      </c>
      <c r="I243" s="251" t="s">
        <v>63</v>
      </c>
      <c r="J243" s="251"/>
      <c r="K243" s="198"/>
    </row>
    <row r="244" spans="1:11" x14ac:dyDescent="0.25">
      <c r="A244" s="140"/>
      <c r="C244" s="249">
        <f>VLOOKUP('[1]Inventaire BDDF Déployés'!$E$4:$E$936,[1]!MacroP[[ID]:[Date de Fin]],16,FALSE)</f>
        <v>43522.541666666664</v>
      </c>
      <c r="D244" s="250" t="s">
        <v>63</v>
      </c>
      <c r="E244" s="250">
        <v>3000300071</v>
      </c>
      <c r="F244" s="250" t="s">
        <v>67</v>
      </c>
      <c r="G244" s="250" t="s">
        <v>2149</v>
      </c>
      <c r="H244" s="250" t="s">
        <v>1122</v>
      </c>
      <c r="I244" s="251" t="s">
        <v>63</v>
      </c>
      <c r="J244" s="251"/>
      <c r="K244" s="198"/>
    </row>
    <row r="245" spans="1:11" x14ac:dyDescent="0.25">
      <c r="A245" s="140"/>
      <c r="C245" s="249">
        <f>VLOOKUP('[1]Inventaire BDDF Déployés'!$E$4:$E$936,[1]!MacroP[[ID]:[Date de Fin]],16,FALSE)</f>
        <v>43522.541666666664</v>
      </c>
      <c r="D245" s="250" t="s">
        <v>63</v>
      </c>
      <c r="E245" s="250">
        <v>3000300071</v>
      </c>
      <c r="F245" s="250" t="s">
        <v>67</v>
      </c>
      <c r="G245" s="250" t="s">
        <v>2150</v>
      </c>
      <c r="H245" s="250" t="s">
        <v>1123</v>
      </c>
      <c r="I245" s="251" t="s">
        <v>63</v>
      </c>
      <c r="J245" s="251"/>
      <c r="K245" s="198"/>
    </row>
    <row r="246" spans="1:11" x14ac:dyDescent="0.25">
      <c r="A246" s="140"/>
      <c r="C246" s="249">
        <f>VLOOKUP('[1]Inventaire BDDF Déployés'!$E$4:$E$936,[1]!MacroP[[ID]:[Date de Fin]],16,FALSE)</f>
        <v>43522.541666666664</v>
      </c>
      <c r="D246" s="250" t="s">
        <v>63</v>
      </c>
      <c r="E246" s="250">
        <v>3000300071</v>
      </c>
      <c r="F246" s="250" t="s">
        <v>67</v>
      </c>
      <c r="G246" s="250" t="s">
        <v>2151</v>
      </c>
      <c r="H246" s="250" t="s">
        <v>1124</v>
      </c>
      <c r="I246" s="251" t="s">
        <v>63</v>
      </c>
      <c r="J246" s="251"/>
      <c r="K246" s="198"/>
    </row>
    <row r="247" spans="1:11" x14ac:dyDescent="0.25">
      <c r="A247" s="140"/>
      <c r="C247" s="249">
        <f>VLOOKUP('[1]Inventaire BDDF Déployés'!$E$4:$E$936,[1]!MacroP[[ID]:[Date de Fin]],16,FALSE)</f>
        <v>43522.541666666664</v>
      </c>
      <c r="D247" s="250" t="s">
        <v>63</v>
      </c>
      <c r="E247" s="250">
        <v>3000300071</v>
      </c>
      <c r="F247" s="250" t="s">
        <v>67</v>
      </c>
      <c r="G247" s="250" t="s">
        <v>2152</v>
      </c>
      <c r="H247" s="250" t="s">
        <v>1125</v>
      </c>
      <c r="I247" s="251" t="s">
        <v>63</v>
      </c>
      <c r="J247" s="251"/>
      <c r="K247" s="198"/>
    </row>
    <row r="248" spans="1:11" x14ac:dyDescent="0.25">
      <c r="A248" s="140"/>
      <c r="C248" s="249">
        <f>VLOOKUP('[1]Inventaire BDDF Déployés'!$E$4:$E$936,[1]!MacroP[[ID]:[Date de Fin]],16,FALSE)</f>
        <v>43522.541666666664</v>
      </c>
      <c r="D248" s="250" t="s">
        <v>63</v>
      </c>
      <c r="E248" s="250">
        <v>3000300071</v>
      </c>
      <c r="F248" s="250" t="s">
        <v>67</v>
      </c>
      <c r="G248" s="250" t="s">
        <v>2153</v>
      </c>
      <c r="H248" s="250" t="s">
        <v>1126</v>
      </c>
      <c r="I248" s="251" t="s">
        <v>63</v>
      </c>
      <c r="J248" s="251"/>
      <c r="K248" s="198"/>
    </row>
    <row r="249" spans="1:11" x14ac:dyDescent="0.25">
      <c r="A249" s="140"/>
      <c r="C249" s="249">
        <f>VLOOKUP('[1]Inventaire BDDF Déployés'!$E$4:$E$936,[1]!MacroP[[ID]:[Date de Fin]],16,FALSE)</f>
        <v>43522.541666666664</v>
      </c>
      <c r="D249" s="250" t="s">
        <v>63</v>
      </c>
      <c r="E249" s="250">
        <v>3000300071</v>
      </c>
      <c r="F249" s="250" t="s">
        <v>67</v>
      </c>
      <c r="G249" s="250" t="s">
        <v>2154</v>
      </c>
      <c r="H249" s="250" t="s">
        <v>1127</v>
      </c>
      <c r="I249" s="251" t="s">
        <v>63</v>
      </c>
      <c r="J249" s="251"/>
      <c r="K249" s="198"/>
    </row>
    <row r="250" spans="1:11" x14ac:dyDescent="0.25">
      <c r="A250" s="140"/>
      <c r="C250" s="249">
        <f>VLOOKUP('[1]Inventaire BDDF Déployés'!$E$4:$E$936,[1]!MacroP[[ID]:[Date de Fin]],16,FALSE)</f>
        <v>43522.541666666664</v>
      </c>
      <c r="D250" s="250" t="s">
        <v>63</v>
      </c>
      <c r="E250" s="250">
        <v>3000300071</v>
      </c>
      <c r="F250" s="250" t="s">
        <v>67</v>
      </c>
      <c r="G250" s="250" t="s">
        <v>2155</v>
      </c>
      <c r="H250" s="250" t="s">
        <v>1128</v>
      </c>
      <c r="I250" s="251" t="s">
        <v>63</v>
      </c>
      <c r="J250" s="251"/>
      <c r="K250" s="198"/>
    </row>
    <row r="251" spans="1:11" x14ac:dyDescent="0.25">
      <c r="A251" s="140"/>
      <c r="C251" s="249">
        <f>VLOOKUP('[1]Inventaire BDDF Déployés'!$E$4:$E$936,[1]!MacroP[[ID]:[Date de Fin]],16,FALSE)</f>
        <v>43522.541666666664</v>
      </c>
      <c r="D251" s="250" t="s">
        <v>63</v>
      </c>
      <c r="E251" s="250">
        <v>3000300071</v>
      </c>
      <c r="F251" s="250" t="s">
        <v>67</v>
      </c>
      <c r="G251" s="250" t="s">
        <v>2156</v>
      </c>
      <c r="H251" s="250" t="s">
        <v>1129</v>
      </c>
      <c r="I251" s="251" t="s">
        <v>63</v>
      </c>
      <c r="J251" s="251"/>
      <c r="K251" s="198"/>
    </row>
    <row r="252" spans="1:11" x14ac:dyDescent="0.25">
      <c r="A252" s="140"/>
      <c r="C252" s="249">
        <f>VLOOKUP('[1]Inventaire BDDF Déployés'!$E$4:$E$936,[1]!MacroP[[ID]:[Date de Fin]],16,FALSE)</f>
        <v>43522.541666666664</v>
      </c>
      <c r="D252" s="250" t="s">
        <v>63</v>
      </c>
      <c r="E252" s="250">
        <v>3000300071</v>
      </c>
      <c r="F252" s="250" t="s">
        <v>67</v>
      </c>
      <c r="G252" s="250" t="s">
        <v>2157</v>
      </c>
      <c r="H252" s="250" t="s">
        <v>1130</v>
      </c>
      <c r="I252" s="251" t="s">
        <v>63</v>
      </c>
      <c r="J252" s="251"/>
      <c r="K252" s="198"/>
    </row>
    <row r="253" spans="1:11" x14ac:dyDescent="0.25">
      <c r="A253" s="140"/>
      <c r="C253" s="249">
        <f>VLOOKUP('[1]Inventaire BDDF Déployés'!$E$4:$E$936,[1]!MacroP[[ID]:[Date de Fin]],16,FALSE)</f>
        <v>43522.541666666664</v>
      </c>
      <c r="D253" s="250" t="s">
        <v>63</v>
      </c>
      <c r="E253" s="250">
        <v>3000300071</v>
      </c>
      <c r="F253" s="250" t="s">
        <v>67</v>
      </c>
      <c r="G253" s="250" t="s">
        <v>2158</v>
      </c>
      <c r="H253" s="250" t="s">
        <v>1131</v>
      </c>
      <c r="I253" s="251" t="s">
        <v>63</v>
      </c>
      <c r="J253" s="251"/>
      <c r="K253" s="198"/>
    </row>
    <row r="254" spans="1:11" x14ac:dyDescent="0.25">
      <c r="A254" s="140"/>
      <c r="C254" s="249">
        <f>VLOOKUP('[1]Inventaire BDDF Déployés'!$E$4:$E$936,[1]!MacroP[[ID]:[Date de Fin]],16,FALSE)</f>
        <v>43522.541666666664</v>
      </c>
      <c r="D254" s="250" t="s">
        <v>63</v>
      </c>
      <c r="E254" s="250">
        <v>3000300071</v>
      </c>
      <c r="F254" s="250" t="s">
        <v>2711</v>
      </c>
      <c r="G254" s="250" t="s">
        <v>2159</v>
      </c>
      <c r="H254" s="250" t="s">
        <v>1132</v>
      </c>
      <c r="I254" s="251" t="s">
        <v>63</v>
      </c>
      <c r="J254" s="251"/>
      <c r="K254" s="198"/>
    </row>
    <row r="255" spans="1:11" x14ac:dyDescent="0.25">
      <c r="A255" s="140"/>
      <c r="C255" s="249">
        <f>VLOOKUP('[1]Inventaire BDDF Déployés'!$E$4:$E$936,[1]!MacroP[[ID]:[Date de Fin]],16,FALSE)</f>
        <v>43522.541666666664</v>
      </c>
      <c r="D255" s="250" t="s">
        <v>63</v>
      </c>
      <c r="E255" s="250">
        <v>3000300071</v>
      </c>
      <c r="F255" s="250" t="s">
        <v>2711</v>
      </c>
      <c r="G255" s="250" t="s">
        <v>2160</v>
      </c>
      <c r="H255" s="250" t="s">
        <v>1133</v>
      </c>
      <c r="I255" s="251" t="s">
        <v>63</v>
      </c>
      <c r="J255" s="251"/>
      <c r="K255" s="198"/>
    </row>
    <row r="256" spans="1:11" x14ac:dyDescent="0.25">
      <c r="A256" s="140"/>
      <c r="C256" s="249">
        <f>VLOOKUP('[1]Inventaire BDDF Déployés'!$E$4:$E$936,[1]!MacroP[[ID]:[Date de Fin]],16,FALSE)</f>
        <v>43522.541666666664</v>
      </c>
      <c r="D256" s="250" t="s">
        <v>63</v>
      </c>
      <c r="E256" s="250">
        <v>3000300345</v>
      </c>
      <c r="F256" s="250" t="s">
        <v>2711</v>
      </c>
      <c r="G256" s="250" t="s">
        <v>2161</v>
      </c>
      <c r="H256" s="250" t="s">
        <v>1134</v>
      </c>
      <c r="I256" s="251" t="s">
        <v>63</v>
      </c>
      <c r="J256" s="251"/>
      <c r="K256" s="198"/>
    </row>
    <row r="257" spans="1:11" x14ac:dyDescent="0.25">
      <c r="A257" s="140"/>
      <c r="C257" s="249">
        <f>VLOOKUP('[1]Inventaire BDDF Déployés'!$E$4:$E$936,[1]!MacroP[[ID]:[Date de Fin]],16,FALSE)</f>
        <v>43522.541666666664</v>
      </c>
      <c r="D257" s="250" t="s">
        <v>63</v>
      </c>
      <c r="E257" s="250">
        <v>3000300349</v>
      </c>
      <c r="F257" s="250" t="s">
        <v>2711</v>
      </c>
      <c r="G257" s="250" t="s">
        <v>2162</v>
      </c>
      <c r="H257" s="250" t="s">
        <v>1135</v>
      </c>
      <c r="I257" s="251" t="s">
        <v>63</v>
      </c>
      <c r="J257" s="251"/>
      <c r="K257" s="198"/>
    </row>
    <row r="258" spans="1:11" x14ac:dyDescent="0.25">
      <c r="A258" s="140"/>
      <c r="C258" s="249">
        <f>VLOOKUP('[1]Inventaire BDDF Déployés'!$E$4:$E$936,[1]!MacroP[[ID]:[Date de Fin]],16,FALSE)</f>
        <v>43522.541666666664</v>
      </c>
      <c r="D258" s="250" t="s">
        <v>63</v>
      </c>
      <c r="E258" s="250">
        <v>3000300349</v>
      </c>
      <c r="F258" s="250" t="s">
        <v>2711</v>
      </c>
      <c r="G258" s="250" t="s">
        <v>2163</v>
      </c>
      <c r="H258" s="250" t="s">
        <v>1136</v>
      </c>
      <c r="I258" s="251" t="s">
        <v>63</v>
      </c>
      <c r="J258" s="251"/>
      <c r="K258" s="198"/>
    </row>
    <row r="259" spans="1:11" x14ac:dyDescent="0.25">
      <c r="A259" s="140"/>
      <c r="C259" s="249">
        <f>VLOOKUP('[1]Inventaire BDDF Déployés'!$E$4:$E$936,[1]!MacroP[[ID]:[Date de Fin]],16,FALSE)</f>
        <v>43522.541666666664</v>
      </c>
      <c r="D259" s="250" t="s">
        <v>63</v>
      </c>
      <c r="E259" s="250">
        <v>3000300731</v>
      </c>
      <c r="F259" s="250" t="s">
        <v>67</v>
      </c>
      <c r="G259" s="250" t="s">
        <v>2164</v>
      </c>
      <c r="H259" s="250" t="s">
        <v>1137</v>
      </c>
      <c r="I259" s="251" t="s">
        <v>63</v>
      </c>
      <c r="J259" s="251"/>
      <c r="K259" s="198"/>
    </row>
    <row r="260" spans="1:11" x14ac:dyDescent="0.25">
      <c r="A260" s="140"/>
      <c r="C260" s="249">
        <f>VLOOKUP('[1]Inventaire BDDF Déployés'!$E$4:$E$936,[1]!MacroP[[ID]:[Date de Fin]],16,FALSE)</f>
        <v>43522.541666666664</v>
      </c>
      <c r="D260" s="250" t="s">
        <v>63</v>
      </c>
      <c r="E260" s="250">
        <v>3000300731</v>
      </c>
      <c r="F260" s="250" t="s">
        <v>67</v>
      </c>
      <c r="G260" s="250" t="s">
        <v>2165</v>
      </c>
      <c r="H260" s="250" t="s">
        <v>1138</v>
      </c>
      <c r="I260" s="251" t="s">
        <v>63</v>
      </c>
      <c r="J260" s="251"/>
      <c r="K260" s="198"/>
    </row>
    <row r="261" spans="1:11" x14ac:dyDescent="0.25">
      <c r="A261" s="140"/>
      <c r="C261" s="249">
        <f>VLOOKUP('[1]Inventaire BDDF Déployés'!$E$4:$E$936,[1]!MacroP[[ID]:[Date de Fin]],16,FALSE)</f>
        <v>43522.541666666664</v>
      </c>
      <c r="D261" s="250" t="s">
        <v>63</v>
      </c>
      <c r="E261" s="250">
        <v>3000300731</v>
      </c>
      <c r="F261" s="250" t="s">
        <v>67</v>
      </c>
      <c r="G261" s="250" t="s">
        <v>2166</v>
      </c>
      <c r="H261" s="250" t="s">
        <v>1139</v>
      </c>
      <c r="I261" s="251" t="s">
        <v>63</v>
      </c>
      <c r="J261" s="251"/>
      <c r="K261" s="198"/>
    </row>
    <row r="262" spans="1:11" x14ac:dyDescent="0.25">
      <c r="A262" s="140"/>
      <c r="C262" s="249">
        <f>VLOOKUP('[1]Inventaire BDDF Déployés'!$E$4:$E$936,[1]!MacroP[[ID]:[Date de Fin]],16,FALSE)</f>
        <v>43522.541666666664</v>
      </c>
      <c r="D262" s="250" t="s">
        <v>63</v>
      </c>
      <c r="E262" s="250">
        <v>3000300731</v>
      </c>
      <c r="F262" s="250" t="s">
        <v>67</v>
      </c>
      <c r="G262" s="250" t="s">
        <v>2167</v>
      </c>
      <c r="H262" s="250" t="s">
        <v>1140</v>
      </c>
      <c r="I262" s="251" t="s">
        <v>63</v>
      </c>
      <c r="J262" s="251"/>
      <c r="K262" s="198"/>
    </row>
    <row r="263" spans="1:11" x14ac:dyDescent="0.25">
      <c r="A263" s="140"/>
      <c r="C263" s="249">
        <f>VLOOKUP('[1]Inventaire BDDF Déployés'!$E$4:$E$936,[1]!MacroP[[ID]:[Date de Fin]],16,FALSE)</f>
        <v>43522.541666666664</v>
      </c>
      <c r="D263" s="250" t="s">
        <v>63</v>
      </c>
      <c r="E263" s="250">
        <v>3000300731</v>
      </c>
      <c r="F263" s="250" t="s">
        <v>67</v>
      </c>
      <c r="G263" s="250" t="s">
        <v>2168</v>
      </c>
      <c r="H263" s="250" t="s">
        <v>1141</v>
      </c>
      <c r="I263" s="251" t="s">
        <v>63</v>
      </c>
      <c r="J263" s="251"/>
      <c r="K263" s="198"/>
    </row>
    <row r="264" spans="1:11" x14ac:dyDescent="0.25">
      <c r="A264" s="140"/>
      <c r="C264" s="249">
        <f>VLOOKUP('[1]Inventaire BDDF Déployés'!$E$4:$E$936,[1]!MacroP[[ID]:[Date de Fin]],16,FALSE)</f>
        <v>43522.541666666664</v>
      </c>
      <c r="D264" s="250" t="s">
        <v>63</v>
      </c>
      <c r="E264" s="250">
        <v>3000300731</v>
      </c>
      <c r="F264" s="250" t="s">
        <v>67</v>
      </c>
      <c r="G264" s="250" t="s">
        <v>2169</v>
      </c>
      <c r="H264" s="250" t="s">
        <v>1142</v>
      </c>
      <c r="I264" s="251" t="s">
        <v>63</v>
      </c>
      <c r="J264" s="251"/>
      <c r="K264" s="198"/>
    </row>
    <row r="265" spans="1:11" x14ac:dyDescent="0.25">
      <c r="A265" s="140"/>
      <c r="C265" s="249">
        <f>VLOOKUP('[1]Inventaire BDDF Déployés'!$E$4:$E$936,[1]!MacroP[[ID]:[Date de Fin]],16,FALSE)</f>
        <v>43522.541666666664</v>
      </c>
      <c r="D265" s="250" t="s">
        <v>63</v>
      </c>
      <c r="E265" s="250">
        <v>3000300731</v>
      </c>
      <c r="F265" s="250" t="s">
        <v>67</v>
      </c>
      <c r="G265" s="250" t="s">
        <v>2170</v>
      </c>
      <c r="H265" s="250" t="s">
        <v>1143</v>
      </c>
      <c r="I265" s="251" t="s">
        <v>63</v>
      </c>
      <c r="J265" s="251"/>
      <c r="K265" s="198"/>
    </row>
    <row r="266" spans="1:11" x14ac:dyDescent="0.25">
      <c r="A266" s="140"/>
      <c r="C266" s="249">
        <f>VLOOKUP('[1]Inventaire BDDF Déployés'!$E$4:$E$936,[1]!MacroP[[ID]:[Date de Fin]],16,FALSE)</f>
        <v>43522.541666666664</v>
      </c>
      <c r="D266" s="250" t="s">
        <v>63</v>
      </c>
      <c r="E266" s="250">
        <v>3000300731</v>
      </c>
      <c r="F266" s="250" t="s">
        <v>67</v>
      </c>
      <c r="G266" s="250" t="s">
        <v>2171</v>
      </c>
      <c r="H266" s="250" t="s">
        <v>1144</v>
      </c>
      <c r="I266" s="251" t="s">
        <v>63</v>
      </c>
      <c r="J266" s="251"/>
      <c r="K266" s="198"/>
    </row>
    <row r="267" spans="1:11" x14ac:dyDescent="0.25">
      <c r="A267" s="140"/>
      <c r="C267" s="249">
        <f>VLOOKUP('[1]Inventaire BDDF Déployés'!$E$4:$E$936,[1]!MacroP[[ID]:[Date de Fin]],16,FALSE)</f>
        <v>43522.541666666664</v>
      </c>
      <c r="D267" s="250" t="s">
        <v>63</v>
      </c>
      <c r="E267" s="250">
        <v>3000300731</v>
      </c>
      <c r="F267" s="250" t="s">
        <v>67</v>
      </c>
      <c r="G267" s="250" t="s">
        <v>2172</v>
      </c>
      <c r="H267" s="250" t="s">
        <v>1145</v>
      </c>
      <c r="I267" s="251" t="s">
        <v>63</v>
      </c>
      <c r="J267" s="251"/>
      <c r="K267" s="198"/>
    </row>
    <row r="268" spans="1:11" x14ac:dyDescent="0.25">
      <c r="A268" s="140"/>
      <c r="C268" s="249">
        <f>VLOOKUP('[1]Inventaire BDDF Déployés'!$E$4:$E$936,[1]!MacroP[[ID]:[Date de Fin]],16,FALSE)</f>
        <v>43522.541666666664</v>
      </c>
      <c r="D268" s="250" t="s">
        <v>63</v>
      </c>
      <c r="E268" s="250">
        <v>3000300731</v>
      </c>
      <c r="F268" s="250" t="s">
        <v>67</v>
      </c>
      <c r="G268" s="250" t="s">
        <v>2173</v>
      </c>
      <c r="H268" s="250" t="s">
        <v>1146</v>
      </c>
      <c r="I268" s="251" t="s">
        <v>63</v>
      </c>
      <c r="J268" s="251"/>
      <c r="K268" s="198"/>
    </row>
    <row r="269" spans="1:11" x14ac:dyDescent="0.25">
      <c r="A269" s="140"/>
      <c r="C269" s="249">
        <f>VLOOKUP('[1]Inventaire BDDF Déployés'!$E$4:$E$936,[1]!MacroP[[ID]:[Date de Fin]],16,FALSE)</f>
        <v>43522.541666666664</v>
      </c>
      <c r="D269" s="250" t="s">
        <v>63</v>
      </c>
      <c r="E269" s="250">
        <v>3000300731</v>
      </c>
      <c r="F269" s="250" t="s">
        <v>67</v>
      </c>
      <c r="G269" s="250" t="s">
        <v>2174</v>
      </c>
      <c r="H269" s="250" t="s">
        <v>1147</v>
      </c>
      <c r="I269" s="251" t="s">
        <v>63</v>
      </c>
      <c r="J269" s="251"/>
      <c r="K269" s="198"/>
    </row>
    <row r="270" spans="1:11" x14ac:dyDescent="0.25">
      <c r="A270" s="140"/>
      <c r="C270" s="249">
        <f>VLOOKUP('[1]Inventaire BDDF Déployés'!$E$4:$E$936,[1]!MacroP[[ID]:[Date de Fin]],16,FALSE)</f>
        <v>43522.541666666664</v>
      </c>
      <c r="D270" s="250" t="s">
        <v>63</v>
      </c>
      <c r="E270" s="250">
        <v>3000300731</v>
      </c>
      <c r="F270" s="250" t="s">
        <v>67</v>
      </c>
      <c r="G270" s="250" t="s">
        <v>2175</v>
      </c>
      <c r="H270" s="250" t="s">
        <v>1148</v>
      </c>
      <c r="I270" s="251" t="s">
        <v>63</v>
      </c>
      <c r="J270" s="251"/>
      <c r="K270" s="198"/>
    </row>
    <row r="271" spans="1:11" x14ac:dyDescent="0.25">
      <c r="A271" s="140"/>
      <c r="C271" s="249">
        <f>VLOOKUP('[1]Inventaire BDDF Déployés'!$E$4:$E$936,[1]!MacroP[[ID]:[Date de Fin]],16,FALSE)</f>
        <v>43522.541666666664</v>
      </c>
      <c r="D271" s="250" t="s">
        <v>63</v>
      </c>
      <c r="E271" s="250">
        <v>3000300731</v>
      </c>
      <c r="F271" s="250" t="s">
        <v>67</v>
      </c>
      <c r="G271" s="250" t="s">
        <v>2176</v>
      </c>
      <c r="H271" s="250" t="s">
        <v>1149</v>
      </c>
      <c r="I271" s="251" t="s">
        <v>63</v>
      </c>
      <c r="J271" s="251"/>
      <c r="K271" s="198"/>
    </row>
    <row r="272" spans="1:11" x14ac:dyDescent="0.25">
      <c r="A272" s="140"/>
      <c r="C272" s="249">
        <f>VLOOKUP('[1]Inventaire BDDF Déployés'!$E$4:$E$936,[1]!MacroP[[ID]:[Date de Fin]],16,FALSE)</f>
        <v>43522.541666666664</v>
      </c>
      <c r="D272" s="250" t="s">
        <v>63</v>
      </c>
      <c r="E272" s="250">
        <v>3000300731</v>
      </c>
      <c r="F272" s="250" t="s">
        <v>2711</v>
      </c>
      <c r="G272" s="250" t="s">
        <v>2177</v>
      </c>
      <c r="H272" s="250" t="s">
        <v>1150</v>
      </c>
      <c r="I272" s="251" t="s">
        <v>63</v>
      </c>
      <c r="J272" s="251"/>
      <c r="K272" s="198"/>
    </row>
    <row r="273" spans="1:11" x14ac:dyDescent="0.25">
      <c r="A273" s="140"/>
      <c r="C273" s="249">
        <f>VLOOKUP('[1]Inventaire BDDF Déployés'!$E$4:$E$936,[1]!MacroP[[ID]:[Date de Fin]],16,FALSE)</f>
        <v>43522.541666666664</v>
      </c>
      <c r="D273" s="250" t="s">
        <v>63</v>
      </c>
      <c r="E273" s="250">
        <v>3000300731</v>
      </c>
      <c r="F273" s="250" t="s">
        <v>2711</v>
      </c>
      <c r="G273" s="250" t="s">
        <v>2178</v>
      </c>
      <c r="H273" s="250" t="s">
        <v>1151</v>
      </c>
      <c r="I273" s="251" t="s">
        <v>63</v>
      </c>
      <c r="J273" s="251"/>
      <c r="K273" s="198"/>
    </row>
    <row r="274" spans="1:11" x14ac:dyDescent="0.25">
      <c r="A274" s="140"/>
      <c r="C274" s="249">
        <f>VLOOKUP('[1]Inventaire BDDF Déployés'!$E$4:$E$936,[1]!MacroP[[ID]:[Date de Fin]],16,FALSE)</f>
        <v>43522.541666666664</v>
      </c>
      <c r="D274" s="250" t="s">
        <v>63</v>
      </c>
      <c r="E274" s="250">
        <v>3000300735</v>
      </c>
      <c r="F274" s="250" t="s">
        <v>67</v>
      </c>
      <c r="G274" s="250" t="s">
        <v>2179</v>
      </c>
      <c r="H274" s="250" t="s">
        <v>1152</v>
      </c>
      <c r="I274" s="251" t="s">
        <v>63</v>
      </c>
      <c r="J274" s="256" t="s">
        <v>1153</v>
      </c>
      <c r="K274" s="257" t="s">
        <v>1154</v>
      </c>
    </row>
    <row r="275" spans="1:11" x14ac:dyDescent="0.25">
      <c r="A275" s="140"/>
      <c r="C275" s="249">
        <f>VLOOKUP('[1]Inventaire BDDF Déployés'!$E$4:$E$936,[1]!MacroP[[ID]:[Date de Fin]],16,FALSE)</f>
        <v>43522.541666666664</v>
      </c>
      <c r="D275" s="250" t="s">
        <v>63</v>
      </c>
      <c r="E275" s="250">
        <v>3000300735</v>
      </c>
      <c r="F275" s="250" t="s">
        <v>67</v>
      </c>
      <c r="G275" s="250" t="s">
        <v>2180</v>
      </c>
      <c r="H275" s="250" t="s">
        <v>1155</v>
      </c>
      <c r="I275" s="251" t="s">
        <v>63</v>
      </c>
      <c r="J275" s="251"/>
      <c r="K275" s="198"/>
    </row>
    <row r="276" spans="1:11" x14ac:dyDescent="0.25">
      <c r="A276" s="140"/>
      <c r="C276" s="249">
        <f>VLOOKUP('[1]Inventaire BDDF Déployés'!$E$4:$E$936,[1]!MacroP[[ID]:[Date de Fin]],16,FALSE)</f>
        <v>43522.541666666664</v>
      </c>
      <c r="D276" s="250" t="s">
        <v>63</v>
      </c>
      <c r="E276" s="250">
        <v>3000300735</v>
      </c>
      <c r="F276" s="250" t="s">
        <v>67</v>
      </c>
      <c r="G276" s="250" t="s">
        <v>2181</v>
      </c>
      <c r="H276" s="250" t="s">
        <v>1156</v>
      </c>
      <c r="I276" s="251" t="s">
        <v>63</v>
      </c>
      <c r="J276" s="251"/>
      <c r="K276" s="198"/>
    </row>
    <row r="277" spans="1:11" x14ac:dyDescent="0.25">
      <c r="A277" s="140"/>
      <c r="C277" s="249">
        <f>VLOOKUP('[1]Inventaire BDDF Déployés'!$E$4:$E$936,[1]!MacroP[[ID]:[Date de Fin]],16,FALSE)</f>
        <v>43522.541666666664</v>
      </c>
      <c r="D277" s="250" t="s">
        <v>63</v>
      </c>
      <c r="E277" s="250">
        <v>3000300735</v>
      </c>
      <c r="F277" s="250" t="s">
        <v>2711</v>
      </c>
      <c r="G277" s="250" t="s">
        <v>2182</v>
      </c>
      <c r="H277" s="250" t="s">
        <v>1157</v>
      </c>
      <c r="I277" s="251" t="s">
        <v>63</v>
      </c>
      <c r="J277" s="251"/>
      <c r="K277" s="198"/>
    </row>
    <row r="278" spans="1:11" x14ac:dyDescent="0.25">
      <c r="A278" s="140"/>
      <c r="C278" s="249">
        <f>VLOOKUP('[1]Inventaire BDDF Déployés'!$E$4:$E$936,[1]!MacroP[[ID]:[Date de Fin]],16,FALSE)</f>
        <v>43522.541666666664</v>
      </c>
      <c r="D278" s="250" t="s">
        <v>63</v>
      </c>
      <c r="E278" s="250">
        <v>3000302250</v>
      </c>
      <c r="F278" s="250" t="s">
        <v>67</v>
      </c>
      <c r="G278" s="250" t="s">
        <v>2183</v>
      </c>
      <c r="H278" s="250" t="s">
        <v>1158</v>
      </c>
      <c r="I278" s="251" t="s">
        <v>63</v>
      </c>
      <c r="J278" s="251"/>
      <c r="K278" s="198"/>
    </row>
    <row r="279" spans="1:11" x14ac:dyDescent="0.25">
      <c r="A279" s="140"/>
      <c r="C279" s="249">
        <f>VLOOKUP('[1]Inventaire BDDF Déployés'!$E$4:$E$936,[1]!MacroP[[ID]:[Date de Fin]],16,FALSE)</f>
        <v>43522.541666666664</v>
      </c>
      <c r="D279" s="250" t="s">
        <v>63</v>
      </c>
      <c r="E279" s="250">
        <v>3000302250</v>
      </c>
      <c r="F279" s="250" t="s">
        <v>67</v>
      </c>
      <c r="G279" s="250" t="s">
        <v>2184</v>
      </c>
      <c r="H279" s="250" t="s">
        <v>1159</v>
      </c>
      <c r="I279" s="251" t="s">
        <v>63</v>
      </c>
      <c r="J279" s="251"/>
      <c r="K279" s="198"/>
    </row>
    <row r="280" spans="1:11" x14ac:dyDescent="0.25">
      <c r="A280" s="140"/>
      <c r="C280" s="249">
        <f>VLOOKUP('[1]Inventaire BDDF Déployés'!$E$4:$E$936,[1]!MacroP[[ID]:[Date de Fin]],16,FALSE)</f>
        <v>43522.541666666664</v>
      </c>
      <c r="D280" s="250" t="s">
        <v>63</v>
      </c>
      <c r="E280" s="250">
        <v>3000302250</v>
      </c>
      <c r="F280" s="250" t="s">
        <v>67</v>
      </c>
      <c r="G280" s="250" t="s">
        <v>2185</v>
      </c>
      <c r="H280" s="250" t="s">
        <v>1160</v>
      </c>
      <c r="I280" s="251" t="s">
        <v>63</v>
      </c>
      <c r="J280" s="251"/>
      <c r="K280" s="198"/>
    </row>
    <row r="281" spans="1:11" x14ac:dyDescent="0.25">
      <c r="A281" s="140"/>
      <c r="C281" s="249">
        <f>VLOOKUP('[1]Inventaire BDDF Déployés'!$E$4:$E$936,[1]!MacroP[[ID]:[Date de Fin]],16,FALSE)</f>
        <v>43522.541666666664</v>
      </c>
      <c r="D281" s="250" t="s">
        <v>63</v>
      </c>
      <c r="E281" s="250">
        <v>3000302250</v>
      </c>
      <c r="F281" s="250" t="s">
        <v>67</v>
      </c>
      <c r="G281" s="250" t="s">
        <v>2186</v>
      </c>
      <c r="H281" s="250" t="s">
        <v>1161</v>
      </c>
      <c r="I281" s="251" t="s">
        <v>63</v>
      </c>
      <c r="J281" s="251"/>
      <c r="K281" s="198"/>
    </row>
    <row r="282" spans="1:11" x14ac:dyDescent="0.25">
      <c r="A282" s="140"/>
      <c r="C282" s="249">
        <f>VLOOKUP('[1]Inventaire BDDF Déployés'!$E$4:$E$936,[1]!MacroP[[ID]:[Date de Fin]],16,FALSE)</f>
        <v>43522.541666666664</v>
      </c>
      <c r="D282" s="250" t="s">
        <v>63</v>
      </c>
      <c r="E282" s="250">
        <v>3000302250</v>
      </c>
      <c r="F282" s="250" t="s">
        <v>67</v>
      </c>
      <c r="G282" s="250" t="s">
        <v>2187</v>
      </c>
      <c r="H282" s="250" t="s">
        <v>1162</v>
      </c>
      <c r="I282" s="251" t="s">
        <v>63</v>
      </c>
      <c r="J282" s="251"/>
      <c r="K282" s="198"/>
    </row>
    <row r="283" spans="1:11" x14ac:dyDescent="0.25">
      <c r="A283" s="140"/>
      <c r="C283" s="249">
        <f>VLOOKUP('[1]Inventaire BDDF Déployés'!$E$4:$E$936,[1]!MacroP[[ID]:[Date de Fin]],16,FALSE)</f>
        <v>43522.541666666664</v>
      </c>
      <c r="D283" s="250" t="s">
        <v>63</v>
      </c>
      <c r="E283" s="250">
        <v>3000302250</v>
      </c>
      <c r="F283" s="250" t="s">
        <v>67</v>
      </c>
      <c r="G283" s="250" t="s">
        <v>2188</v>
      </c>
      <c r="H283" s="250" t="s">
        <v>1163</v>
      </c>
      <c r="I283" s="251" t="s">
        <v>63</v>
      </c>
      <c r="J283" s="251"/>
      <c r="K283" s="198"/>
    </row>
    <row r="284" spans="1:11" x14ac:dyDescent="0.25">
      <c r="A284" s="140"/>
      <c r="C284" s="249">
        <f>VLOOKUP('[1]Inventaire BDDF Déployés'!$E$4:$E$936,[1]!MacroP[[ID]:[Date de Fin]],16,FALSE)</f>
        <v>43522.541666666664</v>
      </c>
      <c r="D284" s="250" t="s">
        <v>63</v>
      </c>
      <c r="E284" s="250">
        <v>3000302250</v>
      </c>
      <c r="F284" s="250" t="s">
        <v>67</v>
      </c>
      <c r="G284" s="250" t="s">
        <v>2189</v>
      </c>
      <c r="H284" s="250" t="s">
        <v>1164</v>
      </c>
      <c r="I284" s="251" t="s">
        <v>63</v>
      </c>
      <c r="J284" s="251"/>
      <c r="K284" s="198"/>
    </row>
    <row r="285" spans="1:11" x14ac:dyDescent="0.25">
      <c r="A285" s="140"/>
      <c r="C285" s="249">
        <f>VLOOKUP('[1]Inventaire BDDF Déployés'!$E$4:$E$936,[1]!MacroP[[ID]:[Date de Fin]],16,FALSE)</f>
        <v>43522.541666666664</v>
      </c>
      <c r="D285" s="250" t="s">
        <v>63</v>
      </c>
      <c r="E285" s="250">
        <v>3000302250</v>
      </c>
      <c r="F285" s="250" t="s">
        <v>67</v>
      </c>
      <c r="G285" s="250" t="s">
        <v>2190</v>
      </c>
      <c r="H285" s="250" t="s">
        <v>1165</v>
      </c>
      <c r="I285" s="251" t="s">
        <v>63</v>
      </c>
      <c r="J285" s="251"/>
      <c r="K285" s="198"/>
    </row>
    <row r="286" spans="1:11" x14ac:dyDescent="0.25">
      <c r="A286" s="140"/>
      <c r="C286" s="249">
        <f>VLOOKUP('[1]Inventaire BDDF Déployés'!$E$4:$E$936,[1]!MacroP[[ID]:[Date de Fin]],16,FALSE)</f>
        <v>43522.541666666664</v>
      </c>
      <c r="D286" s="250" t="s">
        <v>63</v>
      </c>
      <c r="E286" s="250">
        <v>3000302250</v>
      </c>
      <c r="F286" s="250" t="s">
        <v>67</v>
      </c>
      <c r="G286" s="250" t="s">
        <v>2191</v>
      </c>
      <c r="H286" s="250" t="s">
        <v>1166</v>
      </c>
      <c r="I286" s="251" t="s">
        <v>63</v>
      </c>
      <c r="J286" s="251"/>
      <c r="K286" s="198"/>
    </row>
    <row r="287" spans="1:11" x14ac:dyDescent="0.25">
      <c r="A287" s="140"/>
      <c r="C287" s="249">
        <f>VLOOKUP('[1]Inventaire BDDF Déployés'!$E$4:$E$936,[1]!MacroP[[ID]:[Date de Fin]],16,FALSE)</f>
        <v>43522.541666666664</v>
      </c>
      <c r="D287" s="250" t="s">
        <v>63</v>
      </c>
      <c r="E287" s="250">
        <v>3000302250</v>
      </c>
      <c r="F287" s="250" t="s">
        <v>67</v>
      </c>
      <c r="G287" s="250" t="s">
        <v>2192</v>
      </c>
      <c r="H287" s="250" t="s">
        <v>1167</v>
      </c>
      <c r="I287" s="251" t="s">
        <v>63</v>
      </c>
      <c r="J287" s="251"/>
      <c r="K287" s="198"/>
    </row>
    <row r="288" spans="1:11" x14ac:dyDescent="0.25">
      <c r="A288" s="140"/>
      <c r="C288" s="249">
        <f>VLOOKUP('[1]Inventaire BDDF Déployés'!$E$4:$E$936,[1]!MacroP[[ID]:[Date de Fin]],16,FALSE)</f>
        <v>43522.541666666664</v>
      </c>
      <c r="D288" s="250" t="s">
        <v>63</v>
      </c>
      <c r="E288" s="250">
        <v>3000302250</v>
      </c>
      <c r="F288" s="250" t="s">
        <v>67</v>
      </c>
      <c r="G288" s="250" t="s">
        <v>2193</v>
      </c>
      <c r="H288" s="250" t="s">
        <v>1168</v>
      </c>
      <c r="I288" s="251" t="s">
        <v>63</v>
      </c>
      <c r="J288" s="251"/>
      <c r="K288" s="198"/>
    </row>
    <row r="289" spans="1:11" x14ac:dyDescent="0.25">
      <c r="A289" s="140"/>
      <c r="C289" s="249">
        <f>VLOOKUP('[1]Inventaire BDDF Déployés'!$E$4:$E$936,[1]!MacroP[[ID]:[Date de Fin]],16,FALSE)</f>
        <v>43522.541666666664</v>
      </c>
      <c r="D289" s="250" t="s">
        <v>63</v>
      </c>
      <c r="E289" s="250">
        <v>3000302250</v>
      </c>
      <c r="F289" s="250" t="s">
        <v>67</v>
      </c>
      <c r="G289" s="250" t="s">
        <v>2194</v>
      </c>
      <c r="H289" s="250" t="s">
        <v>1169</v>
      </c>
      <c r="I289" s="251" t="s">
        <v>63</v>
      </c>
      <c r="J289" s="251"/>
      <c r="K289" s="198"/>
    </row>
    <row r="290" spans="1:11" x14ac:dyDescent="0.25">
      <c r="A290" s="140"/>
      <c r="C290" s="249">
        <f>VLOOKUP('[1]Inventaire BDDF Déployés'!$E$4:$E$936,[1]!MacroP[[ID]:[Date de Fin]],16,FALSE)</f>
        <v>43522.541666666664</v>
      </c>
      <c r="D290" s="250" t="s">
        <v>63</v>
      </c>
      <c r="E290" s="250">
        <v>3000302250</v>
      </c>
      <c r="F290" s="250" t="s">
        <v>67</v>
      </c>
      <c r="G290" s="250" t="s">
        <v>2195</v>
      </c>
      <c r="H290" s="250" t="s">
        <v>1170</v>
      </c>
      <c r="I290" s="251" t="s">
        <v>63</v>
      </c>
      <c r="J290" s="251"/>
      <c r="K290" s="198"/>
    </row>
    <row r="291" spans="1:11" x14ac:dyDescent="0.25">
      <c r="A291" s="140"/>
      <c r="C291" s="249">
        <f>VLOOKUP('[1]Inventaire BDDF Déployés'!$E$4:$E$936,[1]!MacroP[[ID]:[Date de Fin]],16,FALSE)</f>
        <v>43522.541666666664</v>
      </c>
      <c r="D291" s="250" t="s">
        <v>63</v>
      </c>
      <c r="E291" s="250">
        <v>3000302250</v>
      </c>
      <c r="F291" s="250" t="s">
        <v>67</v>
      </c>
      <c r="G291" s="250" t="s">
        <v>2196</v>
      </c>
      <c r="H291" s="250" t="s">
        <v>1171</v>
      </c>
      <c r="I291" s="251" t="s">
        <v>63</v>
      </c>
      <c r="J291" s="251"/>
      <c r="K291" s="198"/>
    </row>
    <row r="292" spans="1:11" x14ac:dyDescent="0.25">
      <c r="A292" s="140"/>
      <c r="C292" s="249">
        <f>VLOOKUP('[1]Inventaire BDDF Déployés'!$E$4:$E$936,[1]!MacroP[[ID]:[Date de Fin]],16,FALSE)</f>
        <v>43522.541666666664</v>
      </c>
      <c r="D292" s="250" t="s">
        <v>63</v>
      </c>
      <c r="E292" s="250">
        <v>3000302250</v>
      </c>
      <c r="F292" s="250" t="s">
        <v>67</v>
      </c>
      <c r="G292" s="250" t="s">
        <v>2197</v>
      </c>
      <c r="H292" s="250" t="s">
        <v>1172</v>
      </c>
      <c r="I292" s="251" t="s">
        <v>63</v>
      </c>
      <c r="J292" s="251"/>
      <c r="K292" s="198"/>
    </row>
    <row r="293" spans="1:11" x14ac:dyDescent="0.25">
      <c r="A293" s="140"/>
      <c r="C293" s="249">
        <f>VLOOKUP('[1]Inventaire BDDF Déployés'!$E$4:$E$936,[1]!MacroP[[ID]:[Date de Fin]],16,FALSE)</f>
        <v>43522.541666666664</v>
      </c>
      <c r="D293" s="250" t="s">
        <v>63</v>
      </c>
      <c r="E293" s="250">
        <v>3000302250</v>
      </c>
      <c r="F293" s="250" t="s">
        <v>67</v>
      </c>
      <c r="G293" s="250" t="s">
        <v>2198</v>
      </c>
      <c r="H293" s="250" t="s">
        <v>1173</v>
      </c>
      <c r="I293" s="251" t="s">
        <v>63</v>
      </c>
      <c r="J293" s="251"/>
      <c r="K293" s="198"/>
    </row>
    <row r="294" spans="1:11" x14ac:dyDescent="0.25">
      <c r="A294" s="140"/>
      <c r="C294" s="249">
        <f>VLOOKUP('[1]Inventaire BDDF Déployés'!$E$4:$E$936,[1]!MacroP[[ID]:[Date de Fin]],16,FALSE)</f>
        <v>43522.541666666664</v>
      </c>
      <c r="D294" s="250" t="s">
        <v>63</v>
      </c>
      <c r="E294" s="250">
        <v>3000302250</v>
      </c>
      <c r="F294" s="250" t="s">
        <v>67</v>
      </c>
      <c r="G294" s="250" t="s">
        <v>2199</v>
      </c>
      <c r="H294" s="250" t="s">
        <v>1174</v>
      </c>
      <c r="I294" s="251" t="s">
        <v>63</v>
      </c>
      <c r="J294" s="251"/>
      <c r="K294" s="198"/>
    </row>
    <row r="295" spans="1:11" x14ac:dyDescent="0.25">
      <c r="A295" s="140"/>
      <c r="C295" s="249">
        <f>VLOOKUP('[1]Inventaire BDDF Déployés'!$E$4:$E$936,[1]!MacroP[[ID]:[Date de Fin]],16,FALSE)</f>
        <v>43522.541666666664</v>
      </c>
      <c r="D295" s="250" t="s">
        <v>63</v>
      </c>
      <c r="E295" s="250">
        <v>3000302250</v>
      </c>
      <c r="F295" s="250" t="s">
        <v>67</v>
      </c>
      <c r="G295" s="250" t="s">
        <v>2200</v>
      </c>
      <c r="H295" s="250" t="s">
        <v>1175</v>
      </c>
      <c r="I295" s="251" t="s">
        <v>63</v>
      </c>
      <c r="J295" s="251"/>
      <c r="K295" s="198"/>
    </row>
    <row r="296" spans="1:11" x14ac:dyDescent="0.25">
      <c r="A296" s="140"/>
      <c r="C296" s="249">
        <f>VLOOKUP('[1]Inventaire BDDF Déployés'!$E$4:$E$936,[1]!MacroP[[ID]:[Date de Fin]],16,FALSE)</f>
        <v>43522.541666666664</v>
      </c>
      <c r="D296" s="250" t="s">
        <v>63</v>
      </c>
      <c r="E296" s="250">
        <v>3000302250</v>
      </c>
      <c r="F296" s="250" t="s">
        <v>67</v>
      </c>
      <c r="G296" s="250" t="s">
        <v>2201</v>
      </c>
      <c r="H296" s="250" t="s">
        <v>1176</v>
      </c>
      <c r="I296" s="251" t="s">
        <v>63</v>
      </c>
      <c r="J296" s="251"/>
      <c r="K296" s="198"/>
    </row>
    <row r="297" spans="1:11" x14ac:dyDescent="0.25">
      <c r="A297" s="140"/>
      <c r="C297" s="249">
        <f>VLOOKUP('[1]Inventaire BDDF Déployés'!$E$4:$E$936,[1]!MacroP[[ID]:[Date de Fin]],16,FALSE)</f>
        <v>43522.541666666664</v>
      </c>
      <c r="D297" s="250" t="s">
        <v>63</v>
      </c>
      <c r="E297" s="250">
        <v>3000302250</v>
      </c>
      <c r="F297" s="250" t="s">
        <v>67</v>
      </c>
      <c r="G297" s="250" t="s">
        <v>2202</v>
      </c>
      <c r="H297" s="250" t="s">
        <v>1177</v>
      </c>
      <c r="I297" s="251" t="s">
        <v>63</v>
      </c>
      <c r="J297" s="251"/>
      <c r="K297" s="198"/>
    </row>
    <row r="298" spans="1:11" x14ac:dyDescent="0.25">
      <c r="A298" s="140"/>
      <c r="C298" s="249">
        <f>VLOOKUP('[1]Inventaire BDDF Déployés'!$E$4:$E$936,[1]!MacroP[[ID]:[Date de Fin]],16,FALSE)</f>
        <v>43522.541666666664</v>
      </c>
      <c r="D298" s="250" t="s">
        <v>63</v>
      </c>
      <c r="E298" s="250">
        <v>3000302250</v>
      </c>
      <c r="F298" s="250" t="s">
        <v>67</v>
      </c>
      <c r="G298" s="250" t="s">
        <v>2203</v>
      </c>
      <c r="H298" s="250" t="s">
        <v>1178</v>
      </c>
      <c r="I298" s="251" t="s">
        <v>63</v>
      </c>
      <c r="J298" s="251"/>
      <c r="K298" s="198"/>
    </row>
    <row r="299" spans="1:11" x14ac:dyDescent="0.25">
      <c r="A299" s="140"/>
      <c r="C299" s="249">
        <f>VLOOKUP('[1]Inventaire BDDF Déployés'!$E$4:$E$936,[1]!MacroP[[ID]:[Date de Fin]],16,FALSE)</f>
        <v>43522.541666666664</v>
      </c>
      <c r="D299" s="250" t="s">
        <v>63</v>
      </c>
      <c r="E299" s="250">
        <v>3000302250</v>
      </c>
      <c r="F299" s="250" t="s">
        <v>67</v>
      </c>
      <c r="G299" s="250" t="s">
        <v>2204</v>
      </c>
      <c r="H299" s="250" t="s">
        <v>1179</v>
      </c>
      <c r="I299" s="251" t="s">
        <v>63</v>
      </c>
      <c r="J299" s="251"/>
      <c r="K299" s="198"/>
    </row>
    <row r="300" spans="1:11" x14ac:dyDescent="0.25">
      <c r="A300" s="140"/>
      <c r="C300" s="249">
        <f>VLOOKUP('[1]Inventaire BDDF Déployés'!$E$4:$E$936,[1]!MacroP[[ID]:[Date de Fin]],16,FALSE)</f>
        <v>43522.541666666664</v>
      </c>
      <c r="D300" s="250" t="s">
        <v>63</v>
      </c>
      <c r="E300" s="250">
        <v>3000302250</v>
      </c>
      <c r="F300" s="250" t="s">
        <v>67</v>
      </c>
      <c r="G300" s="250" t="s">
        <v>2205</v>
      </c>
      <c r="H300" s="250" t="s">
        <v>1180</v>
      </c>
      <c r="I300" s="251" t="s">
        <v>63</v>
      </c>
      <c r="J300" s="251"/>
      <c r="K300" s="198"/>
    </row>
    <row r="301" spans="1:11" x14ac:dyDescent="0.25">
      <c r="A301" s="140"/>
      <c r="C301" s="249">
        <f>VLOOKUP('[1]Inventaire BDDF Déployés'!$E$4:$E$936,[1]!MacroP[[ID]:[Date de Fin]],16,FALSE)</f>
        <v>43522.541666666664</v>
      </c>
      <c r="D301" s="250" t="s">
        <v>63</v>
      </c>
      <c r="E301" s="250">
        <v>3000302250</v>
      </c>
      <c r="F301" s="250" t="s">
        <v>67</v>
      </c>
      <c r="G301" s="250" t="s">
        <v>2206</v>
      </c>
      <c r="H301" s="250" t="s">
        <v>1181</v>
      </c>
      <c r="I301" s="251" t="s">
        <v>63</v>
      </c>
      <c r="J301" s="251"/>
      <c r="K301" s="198"/>
    </row>
    <row r="302" spans="1:11" x14ac:dyDescent="0.25">
      <c r="A302" s="140"/>
      <c r="C302" s="249">
        <f>VLOOKUP('[1]Inventaire BDDF Déployés'!$E$4:$E$936,[1]!MacroP[[ID]:[Date de Fin]],16,FALSE)</f>
        <v>43522.541666666664</v>
      </c>
      <c r="D302" s="250" t="s">
        <v>63</v>
      </c>
      <c r="E302" s="250">
        <v>3000302250</v>
      </c>
      <c r="F302" s="250" t="s">
        <v>67</v>
      </c>
      <c r="G302" s="250" t="s">
        <v>2207</v>
      </c>
      <c r="H302" s="250" t="s">
        <v>1182</v>
      </c>
      <c r="I302" s="251" t="s">
        <v>63</v>
      </c>
      <c r="J302" s="251"/>
      <c r="K302" s="198"/>
    </row>
    <row r="303" spans="1:11" x14ac:dyDescent="0.25">
      <c r="A303" s="140"/>
      <c r="C303" s="249">
        <f>VLOOKUP('[1]Inventaire BDDF Déployés'!$E$4:$E$936,[1]!MacroP[[ID]:[Date de Fin]],16,FALSE)</f>
        <v>43522.541666666664</v>
      </c>
      <c r="D303" s="250" t="s">
        <v>63</v>
      </c>
      <c r="E303" s="250">
        <v>3000302250</v>
      </c>
      <c r="F303" s="250" t="s">
        <v>67</v>
      </c>
      <c r="G303" s="250" t="s">
        <v>2208</v>
      </c>
      <c r="H303" s="250" t="s">
        <v>1183</v>
      </c>
      <c r="I303" s="251" t="s">
        <v>63</v>
      </c>
      <c r="J303" s="251"/>
      <c r="K303" s="198"/>
    </row>
    <row r="304" spans="1:11" x14ac:dyDescent="0.25">
      <c r="A304" s="140"/>
      <c r="C304" s="249">
        <f>VLOOKUP('[1]Inventaire BDDF Déployés'!$E$4:$E$936,[1]!MacroP[[ID]:[Date de Fin]],16,FALSE)</f>
        <v>43522.541666666664</v>
      </c>
      <c r="D304" s="250" t="s">
        <v>63</v>
      </c>
      <c r="E304" s="250">
        <v>3000302250</v>
      </c>
      <c r="F304" s="250" t="s">
        <v>67</v>
      </c>
      <c r="G304" s="250" t="s">
        <v>2209</v>
      </c>
      <c r="H304" s="250" t="s">
        <v>1184</v>
      </c>
      <c r="I304" s="251" t="s">
        <v>63</v>
      </c>
      <c r="J304" s="251"/>
      <c r="K304" s="198"/>
    </row>
    <row r="305" spans="1:11" x14ac:dyDescent="0.25">
      <c r="A305" s="140"/>
      <c r="C305" s="249">
        <f>VLOOKUP('[1]Inventaire BDDF Déployés'!$E$4:$E$936,[1]!MacroP[[ID]:[Date de Fin]],16,FALSE)</f>
        <v>43522.541666666664</v>
      </c>
      <c r="D305" s="250" t="s">
        <v>63</v>
      </c>
      <c r="E305" s="250">
        <v>3000302250</v>
      </c>
      <c r="F305" s="250" t="s">
        <v>67</v>
      </c>
      <c r="G305" s="250" t="s">
        <v>2210</v>
      </c>
      <c r="H305" s="250" t="s">
        <v>1185</v>
      </c>
      <c r="I305" s="251" t="s">
        <v>63</v>
      </c>
      <c r="J305" s="251"/>
      <c r="K305" s="198"/>
    </row>
    <row r="306" spans="1:11" x14ac:dyDescent="0.25">
      <c r="A306" s="140"/>
      <c r="C306" s="249">
        <f>VLOOKUP('[1]Inventaire BDDF Déployés'!$E$4:$E$936,[1]!MacroP[[ID]:[Date de Fin]],16,FALSE)</f>
        <v>43522.541666666664</v>
      </c>
      <c r="D306" s="250" t="s">
        <v>63</v>
      </c>
      <c r="E306" s="250">
        <v>3000302250</v>
      </c>
      <c r="F306" s="250" t="s">
        <v>67</v>
      </c>
      <c r="G306" s="250" t="s">
        <v>2211</v>
      </c>
      <c r="H306" s="250" t="s">
        <v>1186</v>
      </c>
      <c r="I306" s="251" t="s">
        <v>63</v>
      </c>
      <c r="J306" s="251"/>
      <c r="K306" s="198"/>
    </row>
    <row r="307" spans="1:11" x14ac:dyDescent="0.25">
      <c r="A307" s="140"/>
      <c r="C307" s="249">
        <f>VLOOKUP('[1]Inventaire BDDF Déployés'!$E$4:$E$936,[1]!MacroP[[ID]:[Date de Fin]],16,FALSE)</f>
        <v>43522.541666666664</v>
      </c>
      <c r="D307" s="250" t="s">
        <v>63</v>
      </c>
      <c r="E307" s="250">
        <v>3000302250</v>
      </c>
      <c r="F307" s="250" t="s">
        <v>67</v>
      </c>
      <c r="G307" s="250" t="s">
        <v>2212</v>
      </c>
      <c r="H307" s="250" t="s">
        <v>1187</v>
      </c>
      <c r="I307" s="251" t="s">
        <v>63</v>
      </c>
      <c r="J307" s="251"/>
      <c r="K307" s="198"/>
    </row>
    <row r="308" spans="1:11" x14ac:dyDescent="0.25">
      <c r="A308" s="140"/>
      <c r="C308" s="249">
        <f>VLOOKUP('[1]Inventaire BDDF Déployés'!$E$4:$E$936,[1]!MacroP[[ID]:[Date de Fin]],16,FALSE)</f>
        <v>43522.541666666664</v>
      </c>
      <c r="D308" s="250" t="s">
        <v>63</v>
      </c>
      <c r="E308" s="250">
        <v>3000302250</v>
      </c>
      <c r="F308" s="250" t="s">
        <v>67</v>
      </c>
      <c r="G308" s="250" t="s">
        <v>2213</v>
      </c>
      <c r="H308" s="250" t="s">
        <v>1188</v>
      </c>
      <c r="I308" s="251" t="s">
        <v>63</v>
      </c>
      <c r="J308" s="251"/>
      <c r="K308" s="198"/>
    </row>
    <row r="309" spans="1:11" x14ac:dyDescent="0.25">
      <c r="A309" s="140"/>
      <c r="C309" s="249">
        <f>VLOOKUP('[1]Inventaire BDDF Déployés'!$E$4:$E$936,[1]!MacroP[[ID]:[Date de Fin]],16,FALSE)</f>
        <v>43522.541666666664</v>
      </c>
      <c r="D309" s="250" t="s">
        <v>63</v>
      </c>
      <c r="E309" s="250">
        <v>3000302250</v>
      </c>
      <c r="F309" s="250" t="s">
        <v>67</v>
      </c>
      <c r="G309" s="250" t="s">
        <v>2214</v>
      </c>
      <c r="H309" s="250" t="s">
        <v>1189</v>
      </c>
      <c r="I309" s="251" t="s">
        <v>63</v>
      </c>
      <c r="J309" s="251"/>
      <c r="K309" s="198"/>
    </row>
    <row r="310" spans="1:11" x14ac:dyDescent="0.25">
      <c r="A310" s="140"/>
      <c r="C310" s="249">
        <f>VLOOKUP('[1]Inventaire BDDF Déployés'!$E$4:$E$936,[1]!MacroP[[ID]:[Date de Fin]],16,FALSE)</f>
        <v>43522.541666666664</v>
      </c>
      <c r="D310" s="250" t="s">
        <v>63</v>
      </c>
      <c r="E310" s="250">
        <v>3000302250</v>
      </c>
      <c r="F310" s="250" t="s">
        <v>67</v>
      </c>
      <c r="G310" s="250" t="s">
        <v>2215</v>
      </c>
      <c r="H310" s="250" t="s">
        <v>1190</v>
      </c>
      <c r="I310" s="251" t="s">
        <v>63</v>
      </c>
      <c r="J310" s="251"/>
      <c r="K310" s="198"/>
    </row>
    <row r="311" spans="1:11" x14ac:dyDescent="0.25">
      <c r="A311" s="140"/>
      <c r="C311" s="249">
        <f>VLOOKUP('[1]Inventaire BDDF Déployés'!$E$4:$E$936,[1]!MacroP[[ID]:[Date de Fin]],16,FALSE)</f>
        <v>43522.541666666664</v>
      </c>
      <c r="D311" s="250" t="s">
        <v>63</v>
      </c>
      <c r="E311" s="250">
        <v>3000302250</v>
      </c>
      <c r="F311" s="250" t="s">
        <v>67</v>
      </c>
      <c r="G311" s="250" t="s">
        <v>2216</v>
      </c>
      <c r="H311" s="250" t="s">
        <v>1191</v>
      </c>
      <c r="I311" s="251" t="s">
        <v>63</v>
      </c>
      <c r="J311" s="251"/>
      <c r="K311" s="198"/>
    </row>
    <row r="312" spans="1:11" x14ac:dyDescent="0.25">
      <c r="A312" s="140"/>
      <c r="C312" s="249">
        <f>VLOOKUP('[1]Inventaire BDDF Déployés'!$E$4:$E$936,[1]!MacroP[[ID]:[Date de Fin]],16,FALSE)</f>
        <v>43522.541666666664</v>
      </c>
      <c r="D312" s="250" t="s">
        <v>63</v>
      </c>
      <c r="E312" s="250">
        <v>3000302250</v>
      </c>
      <c r="F312" s="250" t="s">
        <v>67</v>
      </c>
      <c r="G312" s="250" t="s">
        <v>2217</v>
      </c>
      <c r="H312" s="250" t="s">
        <v>1192</v>
      </c>
      <c r="I312" s="251" t="s">
        <v>63</v>
      </c>
      <c r="J312" s="251"/>
      <c r="K312" s="198"/>
    </row>
    <row r="313" spans="1:11" x14ac:dyDescent="0.25">
      <c r="A313" s="140"/>
      <c r="C313" s="249">
        <f>VLOOKUP('[1]Inventaire BDDF Déployés'!$E$4:$E$936,[1]!MacroP[[ID]:[Date de Fin]],16,FALSE)</f>
        <v>43522.541666666664</v>
      </c>
      <c r="D313" s="250" t="s">
        <v>63</v>
      </c>
      <c r="E313" s="250">
        <v>3000302250</v>
      </c>
      <c r="F313" s="250" t="s">
        <v>67</v>
      </c>
      <c r="G313" s="250" t="s">
        <v>2218</v>
      </c>
      <c r="H313" s="250" t="s">
        <v>1193</v>
      </c>
      <c r="I313" s="251" t="s">
        <v>63</v>
      </c>
      <c r="J313" s="251"/>
      <c r="K313" s="198"/>
    </row>
    <row r="314" spans="1:11" x14ac:dyDescent="0.25">
      <c r="A314" s="140"/>
      <c r="C314" s="249">
        <f>VLOOKUP('[1]Inventaire BDDF Déployés'!$E$4:$E$936,[1]!MacroP[[ID]:[Date de Fin]],16,FALSE)</f>
        <v>43522.541666666664</v>
      </c>
      <c r="D314" s="250" t="s">
        <v>63</v>
      </c>
      <c r="E314" s="250">
        <v>3000302250</v>
      </c>
      <c r="F314" s="250" t="s">
        <v>67</v>
      </c>
      <c r="G314" s="250" t="s">
        <v>2219</v>
      </c>
      <c r="H314" s="250" t="s">
        <v>1194</v>
      </c>
      <c r="I314" s="251" t="s">
        <v>63</v>
      </c>
      <c r="J314" s="251"/>
      <c r="K314" s="198"/>
    </row>
    <row r="315" spans="1:11" x14ac:dyDescent="0.25">
      <c r="A315" s="140"/>
      <c r="C315" s="249">
        <f>VLOOKUP('[1]Inventaire BDDF Déployés'!$E$4:$E$936,[1]!MacroP[[ID]:[Date de Fin]],16,FALSE)</f>
        <v>43522.541666666664</v>
      </c>
      <c r="D315" s="250" t="s">
        <v>63</v>
      </c>
      <c r="E315" s="250">
        <v>3000302250</v>
      </c>
      <c r="F315" s="250" t="s">
        <v>67</v>
      </c>
      <c r="G315" s="250" t="s">
        <v>2220</v>
      </c>
      <c r="H315" s="250" t="s">
        <v>1195</v>
      </c>
      <c r="I315" s="251" t="s">
        <v>63</v>
      </c>
      <c r="J315" s="251"/>
      <c r="K315" s="198"/>
    </row>
    <row r="316" spans="1:11" x14ac:dyDescent="0.25">
      <c r="A316" s="140"/>
      <c r="C316" s="249">
        <f>VLOOKUP('[1]Inventaire BDDF Déployés'!$E$4:$E$936,[1]!MacroP[[ID]:[Date de Fin]],16,FALSE)</f>
        <v>43522.541666666664</v>
      </c>
      <c r="D316" s="250" t="s">
        <v>63</v>
      </c>
      <c r="E316" s="250">
        <v>3000302250</v>
      </c>
      <c r="F316" s="250" t="s">
        <v>67</v>
      </c>
      <c r="G316" s="250" t="s">
        <v>2221</v>
      </c>
      <c r="H316" s="250" t="s">
        <v>1196</v>
      </c>
      <c r="I316" s="251" t="s">
        <v>63</v>
      </c>
      <c r="J316" s="251"/>
      <c r="K316" s="198"/>
    </row>
    <row r="317" spans="1:11" x14ac:dyDescent="0.25">
      <c r="A317" s="140"/>
      <c r="C317" s="249">
        <f>VLOOKUP('[1]Inventaire BDDF Déployés'!$E$4:$E$936,[1]!MacroP[[ID]:[Date de Fin]],16,FALSE)</f>
        <v>43522.541666666664</v>
      </c>
      <c r="D317" s="250" t="s">
        <v>63</v>
      </c>
      <c r="E317" s="250">
        <v>3000302250</v>
      </c>
      <c r="F317" s="250" t="s">
        <v>67</v>
      </c>
      <c r="G317" s="250" t="s">
        <v>2222</v>
      </c>
      <c r="H317" s="250" t="s">
        <v>1197</v>
      </c>
      <c r="I317" s="251" t="s">
        <v>63</v>
      </c>
      <c r="J317" s="251"/>
      <c r="K317" s="198"/>
    </row>
    <row r="318" spans="1:11" x14ac:dyDescent="0.25">
      <c r="A318" s="140"/>
      <c r="C318" s="249">
        <f>VLOOKUP('[1]Inventaire BDDF Déployés'!$E$4:$E$936,[1]!MacroP[[ID]:[Date de Fin]],16,FALSE)</f>
        <v>43522.541666666664</v>
      </c>
      <c r="D318" s="250" t="s">
        <v>63</v>
      </c>
      <c r="E318" s="250">
        <v>3000302250</v>
      </c>
      <c r="F318" s="250" t="s">
        <v>67</v>
      </c>
      <c r="G318" s="250" t="s">
        <v>2223</v>
      </c>
      <c r="H318" s="250" t="s">
        <v>1198</v>
      </c>
      <c r="I318" s="251" t="s">
        <v>63</v>
      </c>
      <c r="J318" s="251"/>
      <c r="K318" s="198"/>
    </row>
    <row r="319" spans="1:11" x14ac:dyDescent="0.25">
      <c r="A319" s="140"/>
      <c r="C319" s="249">
        <f>VLOOKUP('[1]Inventaire BDDF Déployés'!$E$4:$E$936,[1]!MacroP[[ID]:[Date de Fin]],16,FALSE)</f>
        <v>43522.541666666664</v>
      </c>
      <c r="D319" s="250" t="s">
        <v>63</v>
      </c>
      <c r="E319" s="250">
        <v>3000302250</v>
      </c>
      <c r="F319" s="250" t="s">
        <v>67</v>
      </c>
      <c r="G319" s="250" t="s">
        <v>2224</v>
      </c>
      <c r="H319" s="250" t="s">
        <v>1199</v>
      </c>
      <c r="I319" s="251" t="s">
        <v>63</v>
      </c>
      <c r="J319" s="251"/>
      <c r="K319" s="198"/>
    </row>
    <row r="320" spans="1:11" x14ac:dyDescent="0.25">
      <c r="A320" s="140"/>
      <c r="C320" s="249">
        <f>VLOOKUP('[1]Inventaire BDDF Déployés'!$E$4:$E$936,[1]!MacroP[[ID]:[Date de Fin]],16,FALSE)</f>
        <v>43522.541666666664</v>
      </c>
      <c r="D320" s="250" t="s">
        <v>63</v>
      </c>
      <c r="E320" s="250">
        <v>3000302250</v>
      </c>
      <c r="F320" s="250" t="s">
        <v>67</v>
      </c>
      <c r="G320" s="250" t="s">
        <v>2225</v>
      </c>
      <c r="H320" s="250" t="s">
        <v>1200</v>
      </c>
      <c r="I320" s="251" t="s">
        <v>63</v>
      </c>
      <c r="J320" s="251"/>
      <c r="K320" s="198"/>
    </row>
    <row r="321" spans="1:11" x14ac:dyDescent="0.25">
      <c r="A321" s="140"/>
      <c r="C321" s="249">
        <f>VLOOKUP('[1]Inventaire BDDF Déployés'!$E$4:$E$936,[1]!MacroP[[ID]:[Date de Fin]],16,FALSE)</f>
        <v>43522.541666666664</v>
      </c>
      <c r="D321" s="250" t="s">
        <v>63</v>
      </c>
      <c r="E321" s="250">
        <v>3000302250</v>
      </c>
      <c r="F321" s="250" t="s">
        <v>67</v>
      </c>
      <c r="G321" s="250" t="s">
        <v>2226</v>
      </c>
      <c r="H321" s="250" t="s">
        <v>1201</v>
      </c>
      <c r="I321" s="251" t="s">
        <v>63</v>
      </c>
      <c r="J321" s="251"/>
      <c r="K321" s="198"/>
    </row>
    <row r="322" spans="1:11" x14ac:dyDescent="0.25">
      <c r="A322" s="140"/>
      <c r="C322" s="249">
        <f>VLOOKUP('[1]Inventaire BDDF Déployés'!$E$4:$E$936,[1]!MacroP[[ID]:[Date de Fin]],16,FALSE)</f>
        <v>43522.541666666664</v>
      </c>
      <c r="D322" s="250" t="s">
        <v>63</v>
      </c>
      <c r="E322" s="250">
        <v>3000302250</v>
      </c>
      <c r="F322" s="250" t="s">
        <v>67</v>
      </c>
      <c r="G322" s="250" t="s">
        <v>2227</v>
      </c>
      <c r="H322" s="250" t="s">
        <v>1202</v>
      </c>
      <c r="I322" s="251" t="s">
        <v>63</v>
      </c>
      <c r="J322" s="251"/>
      <c r="K322" s="198"/>
    </row>
    <row r="323" spans="1:11" x14ac:dyDescent="0.25">
      <c r="A323" s="140"/>
      <c r="C323" s="249">
        <f>VLOOKUP('[1]Inventaire BDDF Déployés'!$E$4:$E$936,[1]!MacroP[[ID]:[Date de Fin]],16,FALSE)</f>
        <v>43522.541666666664</v>
      </c>
      <c r="D323" s="250" t="s">
        <v>63</v>
      </c>
      <c r="E323" s="250">
        <v>3000302250</v>
      </c>
      <c r="F323" s="250" t="s">
        <v>67</v>
      </c>
      <c r="G323" s="250" t="s">
        <v>2228</v>
      </c>
      <c r="H323" s="250" t="s">
        <v>1203</v>
      </c>
      <c r="I323" s="251" t="s">
        <v>63</v>
      </c>
      <c r="J323" s="251"/>
      <c r="K323" s="198"/>
    </row>
    <row r="324" spans="1:11" x14ac:dyDescent="0.25">
      <c r="A324" s="140"/>
      <c r="C324" s="249">
        <f>VLOOKUP('[1]Inventaire BDDF Déployés'!$E$4:$E$936,[1]!MacroP[[ID]:[Date de Fin]],16,FALSE)</f>
        <v>43522.541666666664</v>
      </c>
      <c r="D324" s="250" t="s">
        <v>63</v>
      </c>
      <c r="E324" s="250">
        <v>3000302250</v>
      </c>
      <c r="F324" s="250" t="s">
        <v>67</v>
      </c>
      <c r="G324" s="250" t="s">
        <v>2229</v>
      </c>
      <c r="H324" s="250" t="s">
        <v>1204</v>
      </c>
      <c r="I324" s="251" t="s">
        <v>63</v>
      </c>
      <c r="J324" s="251"/>
      <c r="K324" s="198"/>
    </row>
    <row r="325" spans="1:11" x14ac:dyDescent="0.25">
      <c r="A325" s="140"/>
      <c r="C325" s="249">
        <f>VLOOKUP('[1]Inventaire BDDF Déployés'!$E$4:$E$936,[1]!MacroP[[ID]:[Date de Fin]],16,FALSE)</f>
        <v>43522.541666666664</v>
      </c>
      <c r="D325" s="250" t="s">
        <v>63</v>
      </c>
      <c r="E325" s="250">
        <v>3000302250</v>
      </c>
      <c r="F325" s="250" t="s">
        <v>67</v>
      </c>
      <c r="G325" s="250" t="s">
        <v>2230</v>
      </c>
      <c r="H325" s="250" t="s">
        <v>1205</v>
      </c>
      <c r="I325" s="251" t="s">
        <v>63</v>
      </c>
      <c r="J325" s="251"/>
      <c r="K325" s="198"/>
    </row>
    <row r="326" spans="1:11" x14ac:dyDescent="0.25">
      <c r="A326" s="140"/>
      <c r="C326" s="249">
        <f>VLOOKUP('[1]Inventaire BDDF Déployés'!$E$4:$E$936,[1]!MacroP[[ID]:[Date de Fin]],16,FALSE)</f>
        <v>43522.541666666664</v>
      </c>
      <c r="D326" s="250" t="s">
        <v>63</v>
      </c>
      <c r="E326" s="250">
        <v>3000302250</v>
      </c>
      <c r="F326" s="250" t="s">
        <v>67</v>
      </c>
      <c r="G326" s="250" t="s">
        <v>2231</v>
      </c>
      <c r="H326" s="250" t="s">
        <v>1206</v>
      </c>
      <c r="I326" s="251" t="s">
        <v>63</v>
      </c>
      <c r="J326" s="251"/>
      <c r="K326" s="198"/>
    </row>
    <row r="327" spans="1:11" x14ac:dyDescent="0.25">
      <c r="A327" s="140"/>
      <c r="C327" s="249">
        <f>VLOOKUP('[1]Inventaire BDDF Déployés'!$E$4:$E$936,[1]!MacroP[[ID]:[Date de Fin]],16,FALSE)</f>
        <v>43522.541666666664</v>
      </c>
      <c r="D327" s="250" t="s">
        <v>63</v>
      </c>
      <c r="E327" s="250">
        <v>3000302250</v>
      </c>
      <c r="F327" s="250" t="s">
        <v>67</v>
      </c>
      <c r="G327" s="250" t="s">
        <v>2232</v>
      </c>
      <c r="H327" s="250" t="s">
        <v>1207</v>
      </c>
      <c r="I327" s="251" t="s">
        <v>63</v>
      </c>
      <c r="J327" s="251"/>
      <c r="K327" s="198"/>
    </row>
    <row r="328" spans="1:11" x14ac:dyDescent="0.25">
      <c r="A328" s="140"/>
      <c r="C328" s="249">
        <f>VLOOKUP('[1]Inventaire BDDF Déployés'!$E$4:$E$936,[1]!MacroP[[ID]:[Date de Fin]],16,FALSE)</f>
        <v>43522.541666666664</v>
      </c>
      <c r="D328" s="250" t="s">
        <v>63</v>
      </c>
      <c r="E328" s="250">
        <v>3000302250</v>
      </c>
      <c r="F328" s="250" t="s">
        <v>67</v>
      </c>
      <c r="G328" s="250" t="s">
        <v>2233</v>
      </c>
      <c r="H328" s="250" t="s">
        <v>1208</v>
      </c>
      <c r="I328" s="251" t="s">
        <v>63</v>
      </c>
      <c r="J328" s="251"/>
      <c r="K328" s="198"/>
    </row>
    <row r="329" spans="1:11" x14ac:dyDescent="0.25">
      <c r="A329" s="140"/>
      <c r="C329" s="249">
        <f>VLOOKUP('[1]Inventaire BDDF Déployés'!$E$4:$E$936,[1]!MacroP[[ID]:[Date de Fin]],16,FALSE)</f>
        <v>43522.541666666664</v>
      </c>
      <c r="D329" s="250" t="s">
        <v>63</v>
      </c>
      <c r="E329" s="250">
        <v>3000302250</v>
      </c>
      <c r="F329" s="250" t="s">
        <v>2711</v>
      </c>
      <c r="G329" s="250" t="s">
        <v>2234</v>
      </c>
      <c r="H329" s="250" t="s">
        <v>1209</v>
      </c>
      <c r="I329" s="251" t="s">
        <v>63</v>
      </c>
      <c r="J329" s="251"/>
      <c r="K329" s="198"/>
    </row>
    <row r="330" spans="1:11" x14ac:dyDescent="0.25">
      <c r="A330" s="140"/>
      <c r="C330" s="249">
        <f>VLOOKUP('[1]Inventaire BDDF Déployés'!$E$4:$E$936,[1]!MacroP[[ID]:[Date de Fin]],16,FALSE)</f>
        <v>43522.541666666664</v>
      </c>
      <c r="D330" s="250" t="s">
        <v>63</v>
      </c>
      <c r="E330" s="250">
        <v>3000302250</v>
      </c>
      <c r="F330" s="250" t="s">
        <v>2711</v>
      </c>
      <c r="G330" s="250" t="s">
        <v>2235</v>
      </c>
      <c r="H330" s="250" t="s">
        <v>1210</v>
      </c>
      <c r="I330" s="251" t="s">
        <v>63</v>
      </c>
      <c r="J330" s="251"/>
      <c r="K330" s="198"/>
    </row>
    <row r="331" spans="1:11" x14ac:dyDescent="0.25">
      <c r="A331" s="140"/>
      <c r="C331" s="249">
        <f>VLOOKUP('[1]Inventaire BDDF Déployés'!$E$4:$E$936,[1]!MacroP[[ID]:[Date de Fin]],16,FALSE)</f>
        <v>43522.541666666664</v>
      </c>
      <c r="D331" s="250" t="s">
        <v>63</v>
      </c>
      <c r="E331" s="250">
        <v>3000302250</v>
      </c>
      <c r="F331" s="250" t="s">
        <v>2711</v>
      </c>
      <c r="G331" s="250" t="s">
        <v>2236</v>
      </c>
      <c r="H331" s="250" t="s">
        <v>1211</v>
      </c>
      <c r="I331" s="251" t="s">
        <v>63</v>
      </c>
      <c r="J331" s="251"/>
      <c r="K331" s="198"/>
    </row>
    <row r="332" spans="1:11" x14ac:dyDescent="0.25">
      <c r="A332" s="140"/>
      <c r="C332" s="249">
        <f>VLOOKUP('[1]Inventaire BDDF Déployés'!$E$4:$E$936,[1]!MacroP[[ID]:[Date de Fin]],16,FALSE)</f>
        <v>43522.541666666664</v>
      </c>
      <c r="D332" s="250" t="s">
        <v>63</v>
      </c>
      <c r="E332" s="250">
        <v>3000302250</v>
      </c>
      <c r="F332" s="250" t="s">
        <v>2711</v>
      </c>
      <c r="G332" s="250" t="s">
        <v>2237</v>
      </c>
      <c r="H332" s="250" t="s">
        <v>1212</v>
      </c>
      <c r="I332" s="251" t="s">
        <v>63</v>
      </c>
      <c r="J332" s="251"/>
      <c r="K332" s="198"/>
    </row>
    <row r="333" spans="1:11" x14ac:dyDescent="0.25">
      <c r="A333" s="140"/>
      <c r="C333" s="249">
        <f>VLOOKUP('[1]Inventaire BDDF Déployés'!$E$4:$E$936,[1]!MacroP[[ID]:[Date de Fin]],16,FALSE)</f>
        <v>43522.541666666664</v>
      </c>
      <c r="D333" s="250" t="s">
        <v>63</v>
      </c>
      <c r="E333" s="250">
        <v>3000302250</v>
      </c>
      <c r="F333" s="250" t="s">
        <v>2711</v>
      </c>
      <c r="G333" s="250" t="s">
        <v>2238</v>
      </c>
      <c r="H333" s="250" t="s">
        <v>1213</v>
      </c>
      <c r="I333" s="251" t="s">
        <v>63</v>
      </c>
      <c r="J333" s="251"/>
      <c r="K333" s="198"/>
    </row>
    <row r="334" spans="1:11" x14ac:dyDescent="0.25">
      <c r="A334" s="140"/>
      <c r="C334" s="249">
        <f>VLOOKUP('[1]Inventaire BDDF Déployés'!$E$4:$E$936,[1]!MacroP[[ID]:[Date de Fin]],16,FALSE)</f>
        <v>43522.541666666664</v>
      </c>
      <c r="D334" s="250" t="s">
        <v>63</v>
      </c>
      <c r="E334" s="250">
        <v>3000302250</v>
      </c>
      <c r="F334" s="250" t="s">
        <v>2711</v>
      </c>
      <c r="G334" s="250" t="s">
        <v>2239</v>
      </c>
      <c r="H334" s="250" t="s">
        <v>1214</v>
      </c>
      <c r="I334" s="251" t="s">
        <v>63</v>
      </c>
      <c r="J334" s="251"/>
      <c r="K334" s="198"/>
    </row>
    <row r="335" spans="1:11" x14ac:dyDescent="0.25">
      <c r="A335" s="140"/>
      <c r="C335" s="249">
        <f>VLOOKUP('[1]Inventaire BDDF Déployés'!$E$4:$E$936,[1]!MacroP[[ID]:[Date de Fin]],16,FALSE)</f>
        <v>43522.541666666664</v>
      </c>
      <c r="D335" s="250" t="s">
        <v>63</v>
      </c>
      <c r="E335" s="250">
        <v>3000302250</v>
      </c>
      <c r="F335" s="250" t="s">
        <v>2711</v>
      </c>
      <c r="G335" s="250" t="s">
        <v>2240</v>
      </c>
      <c r="H335" s="250" t="s">
        <v>1215</v>
      </c>
      <c r="I335" s="251" t="s">
        <v>63</v>
      </c>
      <c r="J335" s="251"/>
      <c r="K335" s="198"/>
    </row>
    <row r="336" spans="1:11" x14ac:dyDescent="0.25">
      <c r="A336" s="140"/>
      <c r="C336" s="249">
        <f>VLOOKUP('[1]Inventaire BDDF Déployés'!$E$4:$E$936,[1]!MacroP[[ID]:[Date de Fin]],16,FALSE)</f>
        <v>43522.541666666664</v>
      </c>
      <c r="D336" s="250" t="s">
        <v>63</v>
      </c>
      <c r="E336" s="250">
        <v>3000302291</v>
      </c>
      <c r="F336" s="250" t="s">
        <v>67</v>
      </c>
      <c r="G336" s="250" t="s">
        <v>2241</v>
      </c>
      <c r="H336" s="250" t="s">
        <v>1216</v>
      </c>
      <c r="I336" s="251" t="s">
        <v>63</v>
      </c>
      <c r="J336" s="251"/>
      <c r="K336" s="198"/>
    </row>
    <row r="337" spans="1:11" x14ac:dyDescent="0.25">
      <c r="A337" s="140"/>
      <c r="C337" s="249">
        <f>VLOOKUP('[1]Inventaire BDDF Déployés'!$E$4:$E$936,[1]!MacroP[[ID]:[Date de Fin]],16,FALSE)</f>
        <v>43522.541666666664</v>
      </c>
      <c r="D337" s="250" t="s">
        <v>63</v>
      </c>
      <c r="E337" s="250">
        <v>3000302291</v>
      </c>
      <c r="F337" s="250" t="s">
        <v>67</v>
      </c>
      <c r="G337" s="250" t="s">
        <v>2242</v>
      </c>
      <c r="H337" s="250" t="s">
        <v>1217</v>
      </c>
      <c r="I337" s="251" t="s">
        <v>63</v>
      </c>
      <c r="J337" s="251"/>
      <c r="K337" s="198"/>
    </row>
    <row r="338" spans="1:11" x14ac:dyDescent="0.25">
      <c r="A338" s="140"/>
      <c r="C338" s="249">
        <f>VLOOKUP('[1]Inventaire BDDF Déployés'!$E$4:$E$936,[1]!MacroP[[ID]:[Date de Fin]],16,FALSE)</f>
        <v>43522.541666666664</v>
      </c>
      <c r="D338" s="250" t="s">
        <v>63</v>
      </c>
      <c r="E338" s="250">
        <v>3000302291</v>
      </c>
      <c r="F338" s="250" t="s">
        <v>67</v>
      </c>
      <c r="G338" s="250" t="s">
        <v>1785</v>
      </c>
      <c r="H338" s="250" t="s">
        <v>1218</v>
      </c>
      <c r="I338" s="251" t="s">
        <v>63</v>
      </c>
      <c r="J338" s="251" t="s">
        <v>1112</v>
      </c>
      <c r="K338" s="198"/>
    </row>
    <row r="339" spans="1:11" x14ac:dyDescent="0.25">
      <c r="A339" s="140"/>
      <c r="C339" s="249">
        <f>VLOOKUP('[1]Inventaire BDDF Déployés'!$E$4:$E$936,[1]!MacroP[[ID]:[Date de Fin]],16,FALSE)</f>
        <v>43522.541666666664</v>
      </c>
      <c r="D339" s="250" t="s">
        <v>63</v>
      </c>
      <c r="E339" s="250">
        <v>3000302291</v>
      </c>
      <c r="F339" s="250" t="s">
        <v>67</v>
      </c>
      <c r="G339" s="250" t="s">
        <v>2243</v>
      </c>
      <c r="H339" s="250" t="s">
        <v>1219</v>
      </c>
      <c r="I339" s="251" t="s">
        <v>63</v>
      </c>
      <c r="J339" s="251" t="s">
        <v>1112</v>
      </c>
      <c r="K339" s="198"/>
    </row>
    <row r="340" spans="1:11" x14ac:dyDescent="0.25">
      <c r="A340" s="140"/>
      <c r="C340" s="249">
        <f>VLOOKUP('[1]Inventaire BDDF Déployés'!$E$4:$E$936,[1]!MacroP[[ID]:[Date de Fin]],16,FALSE)</f>
        <v>43522.541666666664</v>
      </c>
      <c r="D340" s="250" t="s">
        <v>63</v>
      </c>
      <c r="E340" s="250">
        <v>3000302291</v>
      </c>
      <c r="F340" s="250" t="s">
        <v>67</v>
      </c>
      <c r="G340" s="250" t="e">
        <v>#N/A</v>
      </c>
      <c r="H340" s="250" t="s">
        <v>1220</v>
      </c>
      <c r="I340" s="251" t="s">
        <v>63</v>
      </c>
      <c r="J340" s="251" t="s">
        <v>1112</v>
      </c>
      <c r="K340" s="258" t="s">
        <v>1221</v>
      </c>
    </row>
    <row r="341" spans="1:11" x14ac:dyDescent="0.25">
      <c r="A341" s="140"/>
      <c r="C341" s="249">
        <f>VLOOKUP('[1]Inventaire BDDF Déployés'!$E$4:$E$936,[1]!MacroP[[ID]:[Date de Fin]],16,FALSE)</f>
        <v>43522.541666666664</v>
      </c>
      <c r="D341" s="250" t="s">
        <v>63</v>
      </c>
      <c r="E341" s="250">
        <v>3000302291</v>
      </c>
      <c r="F341" s="250" t="s">
        <v>67</v>
      </c>
      <c r="G341" s="250" t="s">
        <v>2244</v>
      </c>
      <c r="H341" s="250" t="s">
        <v>1222</v>
      </c>
      <c r="I341" s="251" t="s">
        <v>63</v>
      </c>
      <c r="J341" s="251" t="s">
        <v>1112</v>
      </c>
      <c r="K341" s="198"/>
    </row>
    <row r="342" spans="1:11" x14ac:dyDescent="0.25">
      <c r="A342" s="140"/>
      <c r="C342" s="249">
        <f>VLOOKUP('[1]Inventaire BDDF Déployés'!$E$4:$E$936,[1]!MacroP[[ID]:[Date de Fin]],16,FALSE)</f>
        <v>43522.541666666664</v>
      </c>
      <c r="D342" s="250" t="s">
        <v>63</v>
      </c>
      <c r="E342" s="250">
        <v>3000302291</v>
      </c>
      <c r="F342" s="250" t="s">
        <v>2711</v>
      </c>
      <c r="G342" s="250" t="s">
        <v>2245</v>
      </c>
      <c r="H342" s="250" t="s">
        <v>1223</v>
      </c>
      <c r="I342" s="251" t="s">
        <v>63</v>
      </c>
      <c r="J342" s="251" t="s">
        <v>1112</v>
      </c>
      <c r="K342" s="198"/>
    </row>
    <row r="343" spans="1:11" x14ac:dyDescent="0.25">
      <c r="A343" s="140"/>
      <c r="C343" s="249">
        <f>VLOOKUP('[1]Inventaire BDDF Déployés'!$E$4:$E$936,[1]!MacroP[[ID]:[Date de Fin]],16,FALSE)</f>
        <v>43522.541666666664</v>
      </c>
      <c r="D343" s="250" t="s">
        <v>63</v>
      </c>
      <c r="E343" s="250">
        <v>3000302291</v>
      </c>
      <c r="F343" s="250" t="s">
        <v>2711</v>
      </c>
      <c r="G343" s="250" t="e">
        <v>#N/A</v>
      </c>
      <c r="H343" s="250"/>
      <c r="I343" s="251" t="s">
        <v>63</v>
      </c>
      <c r="J343" s="251" t="s">
        <v>1112</v>
      </c>
      <c r="K343" s="258" t="s">
        <v>1221</v>
      </c>
    </row>
    <row r="344" spans="1:11" x14ac:dyDescent="0.25">
      <c r="A344" s="140"/>
      <c r="C344" s="249">
        <f>VLOOKUP('[1]Inventaire BDDF Déployés'!$E$4:$E$936,[1]!MacroP[[ID]:[Date de Fin]],16,FALSE)</f>
        <v>43522.541666666664</v>
      </c>
      <c r="D344" s="250" t="s">
        <v>63</v>
      </c>
      <c r="E344" s="250">
        <v>3000302291</v>
      </c>
      <c r="F344" s="250" t="s">
        <v>2711</v>
      </c>
      <c r="G344" s="250" t="s">
        <v>2246</v>
      </c>
      <c r="H344" s="250" t="s">
        <v>1224</v>
      </c>
      <c r="I344" s="251" t="s">
        <v>63</v>
      </c>
      <c r="J344" s="251" t="s">
        <v>1112</v>
      </c>
      <c r="K344" s="198"/>
    </row>
    <row r="345" spans="1:11" x14ac:dyDescent="0.25">
      <c r="A345" s="140"/>
      <c r="C345" s="249">
        <f>VLOOKUP('[1]Inventaire BDDF Déployés'!$E$4:$E$936,[1]!MacroP[[ID]:[Date de Fin]],16,FALSE)</f>
        <v>43523.333333333336</v>
      </c>
      <c r="D345" s="250" t="s">
        <v>63</v>
      </c>
      <c r="E345" s="250">
        <v>3000300069</v>
      </c>
      <c r="F345" s="250" t="s">
        <v>67</v>
      </c>
      <c r="G345" s="250" t="s">
        <v>2247</v>
      </c>
      <c r="H345" s="250" t="s">
        <v>1225</v>
      </c>
      <c r="I345" s="251" t="s">
        <v>63</v>
      </c>
      <c r="J345" s="251" t="s">
        <v>1112</v>
      </c>
      <c r="K345" s="198"/>
    </row>
    <row r="346" spans="1:11" x14ac:dyDescent="0.25">
      <c r="A346" s="140"/>
      <c r="C346" s="249">
        <f>VLOOKUP('[1]Inventaire BDDF Déployés'!$E$4:$E$936,[1]!MacroP[[ID]:[Date de Fin]],16,FALSE)</f>
        <v>43523.333333333336</v>
      </c>
      <c r="D346" s="250" t="s">
        <v>63</v>
      </c>
      <c r="E346" s="250">
        <v>3000300069</v>
      </c>
      <c r="F346" s="250" t="s">
        <v>67</v>
      </c>
      <c r="G346" s="250" t="s">
        <v>2248</v>
      </c>
      <c r="H346" s="250" t="s">
        <v>1226</v>
      </c>
      <c r="I346" s="251" t="s">
        <v>63</v>
      </c>
      <c r="J346" s="251" t="s">
        <v>1112</v>
      </c>
      <c r="K346" s="198"/>
    </row>
    <row r="347" spans="1:11" x14ac:dyDescent="0.25">
      <c r="A347" s="140"/>
      <c r="C347" s="249">
        <f>VLOOKUP('[1]Inventaire BDDF Déployés'!$E$4:$E$936,[1]!MacroP[[ID]:[Date de Fin]],16,FALSE)</f>
        <v>43523.333333333336</v>
      </c>
      <c r="D347" s="250" t="s">
        <v>63</v>
      </c>
      <c r="E347" s="250">
        <v>3000300069</v>
      </c>
      <c r="F347" s="250" t="s">
        <v>67</v>
      </c>
      <c r="G347" s="250" t="s">
        <v>2249</v>
      </c>
      <c r="H347" s="250" t="s">
        <v>1227</v>
      </c>
      <c r="I347" s="251" t="s">
        <v>63</v>
      </c>
      <c r="J347" s="251" t="s">
        <v>1112</v>
      </c>
      <c r="K347" s="198"/>
    </row>
    <row r="348" spans="1:11" x14ac:dyDescent="0.25">
      <c r="A348" s="140"/>
      <c r="C348" s="249">
        <f>VLOOKUP('[1]Inventaire BDDF Déployés'!$E$4:$E$936,[1]!MacroP[[ID]:[Date de Fin]],16,FALSE)</f>
        <v>43523.333333333336</v>
      </c>
      <c r="D348" s="250" t="s">
        <v>63</v>
      </c>
      <c r="E348" s="250">
        <v>3000300069</v>
      </c>
      <c r="F348" s="250" t="s">
        <v>67</v>
      </c>
      <c r="G348" s="250" t="s">
        <v>2250</v>
      </c>
      <c r="H348" s="250" t="s">
        <v>1228</v>
      </c>
      <c r="I348" s="251" t="s">
        <v>63</v>
      </c>
      <c r="J348" s="251" t="s">
        <v>1112</v>
      </c>
      <c r="K348" s="198"/>
    </row>
    <row r="349" spans="1:11" x14ac:dyDescent="0.25">
      <c r="A349" s="140"/>
      <c r="C349" s="249">
        <f>VLOOKUP('[1]Inventaire BDDF Déployés'!$E$4:$E$936,[1]!MacroP[[ID]:[Date de Fin]],16,FALSE)</f>
        <v>43523.333333333336</v>
      </c>
      <c r="D349" s="250" t="s">
        <v>63</v>
      </c>
      <c r="E349" s="250">
        <v>3000300069</v>
      </c>
      <c r="F349" s="250" t="s">
        <v>67</v>
      </c>
      <c r="G349" s="250" t="s">
        <v>2251</v>
      </c>
      <c r="H349" s="250" t="s">
        <v>1229</v>
      </c>
      <c r="I349" s="251" t="s">
        <v>63</v>
      </c>
      <c r="J349" s="251" t="s">
        <v>1112</v>
      </c>
      <c r="K349" s="198"/>
    </row>
    <row r="350" spans="1:11" x14ac:dyDescent="0.25">
      <c r="A350" s="140"/>
      <c r="C350" s="249">
        <f>VLOOKUP('[1]Inventaire BDDF Déployés'!$E$4:$E$936,[1]!MacroP[[ID]:[Date de Fin]],16,FALSE)</f>
        <v>43523.333333333336</v>
      </c>
      <c r="D350" s="250" t="s">
        <v>63</v>
      </c>
      <c r="E350" s="250">
        <v>3000300069</v>
      </c>
      <c r="F350" s="250" t="s">
        <v>67</v>
      </c>
      <c r="G350" s="250" t="s">
        <v>2252</v>
      </c>
      <c r="H350" s="250" t="s">
        <v>1230</v>
      </c>
      <c r="I350" s="251" t="s">
        <v>63</v>
      </c>
      <c r="J350" s="251" t="s">
        <v>1112</v>
      </c>
      <c r="K350" s="198"/>
    </row>
    <row r="351" spans="1:11" x14ac:dyDescent="0.25">
      <c r="A351" s="140"/>
      <c r="C351" s="249">
        <f>VLOOKUP('[1]Inventaire BDDF Déployés'!$E$4:$E$936,[1]!MacroP[[ID]:[Date de Fin]],16,FALSE)</f>
        <v>43523.333333333336</v>
      </c>
      <c r="D351" s="250" t="s">
        <v>63</v>
      </c>
      <c r="E351" s="250">
        <v>3000300069</v>
      </c>
      <c r="F351" s="250" t="s">
        <v>67</v>
      </c>
      <c r="G351" s="250" t="s">
        <v>2253</v>
      </c>
      <c r="H351" s="250" t="s">
        <v>1231</v>
      </c>
      <c r="I351" s="251" t="s">
        <v>63</v>
      </c>
      <c r="J351" s="251" t="s">
        <v>1112</v>
      </c>
      <c r="K351" s="198"/>
    </row>
    <row r="352" spans="1:11" x14ac:dyDescent="0.25">
      <c r="A352" s="140"/>
      <c r="C352" s="249">
        <f>VLOOKUP('[1]Inventaire BDDF Déployés'!$E$4:$E$936,[1]!MacroP[[ID]:[Date de Fin]],16,FALSE)</f>
        <v>43523.333333333336</v>
      </c>
      <c r="D352" s="250" t="s">
        <v>63</v>
      </c>
      <c r="E352" s="250">
        <v>3000300069</v>
      </c>
      <c r="F352" s="250" t="s">
        <v>67</v>
      </c>
      <c r="G352" s="250" t="s">
        <v>2254</v>
      </c>
      <c r="H352" s="250" t="s">
        <v>1232</v>
      </c>
      <c r="I352" s="251" t="s">
        <v>63</v>
      </c>
      <c r="J352" s="251" t="s">
        <v>1112</v>
      </c>
      <c r="K352" s="198"/>
    </row>
    <row r="353" spans="1:11" x14ac:dyDescent="0.25">
      <c r="A353" s="140"/>
      <c r="C353" s="249">
        <f>VLOOKUP('[1]Inventaire BDDF Déployés'!$E$4:$E$936,[1]!MacroP[[ID]:[Date de Fin]],16,FALSE)</f>
        <v>43523.333333333336</v>
      </c>
      <c r="D353" s="250" t="s">
        <v>63</v>
      </c>
      <c r="E353" s="250">
        <v>3000300069</v>
      </c>
      <c r="F353" s="250" t="s">
        <v>67</v>
      </c>
      <c r="G353" s="250" t="s">
        <v>2255</v>
      </c>
      <c r="H353" s="250" t="s">
        <v>1233</v>
      </c>
      <c r="I353" s="251" t="s">
        <v>63</v>
      </c>
      <c r="J353" s="251" t="s">
        <v>1112</v>
      </c>
      <c r="K353" s="198"/>
    </row>
    <row r="354" spans="1:11" x14ac:dyDescent="0.25">
      <c r="A354" s="140"/>
      <c r="C354" s="249">
        <f>VLOOKUP('[1]Inventaire BDDF Déployés'!$E$4:$E$936,[1]!MacroP[[ID]:[Date de Fin]],16,FALSE)</f>
        <v>43523.333333333336</v>
      </c>
      <c r="D354" s="250" t="s">
        <v>63</v>
      </c>
      <c r="E354" s="250">
        <v>3000300069</v>
      </c>
      <c r="F354" s="250" t="s">
        <v>2711</v>
      </c>
      <c r="G354" s="250" t="s">
        <v>2256</v>
      </c>
      <c r="H354" s="250" t="s">
        <v>1234</v>
      </c>
      <c r="I354" s="251" t="s">
        <v>63</v>
      </c>
      <c r="J354" s="251" t="s">
        <v>1112</v>
      </c>
      <c r="K354" s="198"/>
    </row>
    <row r="355" spans="1:11" x14ac:dyDescent="0.25">
      <c r="A355" s="140"/>
      <c r="C355" s="249">
        <f>VLOOKUP('[1]Inventaire BDDF Déployés'!$E$4:$E$936,[1]!MacroP[[ID]:[Date de Fin]],16,FALSE)</f>
        <v>43523.333333333336</v>
      </c>
      <c r="D355" s="250" t="s">
        <v>63</v>
      </c>
      <c r="E355" s="250">
        <v>3000300069</v>
      </c>
      <c r="F355" s="250" t="s">
        <v>2711</v>
      </c>
      <c r="G355" s="250" t="s">
        <v>2257</v>
      </c>
      <c r="H355" s="250" t="s">
        <v>1235</v>
      </c>
      <c r="I355" s="251" t="s">
        <v>63</v>
      </c>
      <c r="J355" s="251" t="s">
        <v>1112</v>
      </c>
      <c r="K355" s="198"/>
    </row>
    <row r="356" spans="1:11" x14ac:dyDescent="0.25">
      <c r="A356" s="140"/>
      <c r="C356" s="249">
        <f>VLOOKUP('[1]Inventaire BDDF Déployés'!$E$4:$E$936,[1]!MacroP[[ID]:[Date de Fin]],16,FALSE)</f>
        <v>43523.333333333336</v>
      </c>
      <c r="D356" s="250" t="s">
        <v>63</v>
      </c>
      <c r="E356" s="250">
        <v>3000300073</v>
      </c>
      <c r="F356" s="250" t="s">
        <v>67</v>
      </c>
      <c r="G356" s="250" t="s">
        <v>2258</v>
      </c>
      <c r="H356" s="250" t="s">
        <v>1236</v>
      </c>
      <c r="I356" s="251" t="s">
        <v>63</v>
      </c>
      <c r="J356" s="251" t="s">
        <v>1112</v>
      </c>
      <c r="K356" s="198"/>
    </row>
    <row r="357" spans="1:11" x14ac:dyDescent="0.25">
      <c r="A357" s="140"/>
      <c r="C357" s="249">
        <f>VLOOKUP('[1]Inventaire BDDF Déployés'!$E$4:$E$936,[1]!MacroP[[ID]:[Date de Fin]],16,FALSE)</f>
        <v>43523.333333333336</v>
      </c>
      <c r="D357" s="250" t="s">
        <v>63</v>
      </c>
      <c r="E357" s="250">
        <v>3000300073</v>
      </c>
      <c r="F357" s="250" t="s">
        <v>67</v>
      </c>
      <c r="G357" s="250" t="s">
        <v>2259</v>
      </c>
      <c r="H357" s="250" t="s">
        <v>1237</v>
      </c>
      <c r="I357" s="251" t="s">
        <v>63</v>
      </c>
      <c r="J357" s="251" t="s">
        <v>1112</v>
      </c>
      <c r="K357" s="198"/>
    </row>
    <row r="358" spans="1:11" x14ac:dyDescent="0.25">
      <c r="A358" s="140"/>
      <c r="C358" s="249">
        <f>VLOOKUP('[1]Inventaire BDDF Déployés'!$E$4:$E$936,[1]!MacroP[[ID]:[Date de Fin]],16,FALSE)</f>
        <v>43523.333333333336</v>
      </c>
      <c r="D358" s="250" t="s">
        <v>63</v>
      </c>
      <c r="E358" s="250">
        <v>3000300073</v>
      </c>
      <c r="F358" s="250" t="s">
        <v>67</v>
      </c>
      <c r="G358" s="250" t="s">
        <v>2260</v>
      </c>
      <c r="H358" s="250" t="s">
        <v>1238</v>
      </c>
      <c r="I358" s="251" t="s">
        <v>63</v>
      </c>
      <c r="J358" s="251" t="s">
        <v>1112</v>
      </c>
      <c r="K358" s="198"/>
    </row>
    <row r="359" spans="1:11" x14ac:dyDescent="0.25">
      <c r="A359" s="140"/>
      <c r="C359" s="249">
        <f>VLOOKUP('[1]Inventaire BDDF Déployés'!$E$4:$E$936,[1]!MacroP[[ID]:[Date de Fin]],16,FALSE)</f>
        <v>43523.333333333336</v>
      </c>
      <c r="D359" s="250" t="s">
        <v>63</v>
      </c>
      <c r="E359" s="250">
        <v>3000300073</v>
      </c>
      <c r="F359" s="250" t="s">
        <v>67</v>
      </c>
      <c r="G359" s="250" t="s">
        <v>2261</v>
      </c>
      <c r="H359" s="250" t="s">
        <v>1239</v>
      </c>
      <c r="I359" s="251" t="s">
        <v>63</v>
      </c>
      <c r="J359" s="251" t="s">
        <v>1112</v>
      </c>
      <c r="K359" s="198"/>
    </row>
    <row r="360" spans="1:11" x14ac:dyDescent="0.25">
      <c r="A360" s="140"/>
      <c r="C360" s="249">
        <f>VLOOKUP('[1]Inventaire BDDF Déployés'!$E$4:$E$936,[1]!MacroP[[ID]:[Date de Fin]],16,FALSE)</f>
        <v>43523.333333333336</v>
      </c>
      <c r="D360" s="250" t="s">
        <v>63</v>
      </c>
      <c r="E360" s="250">
        <v>3000300073</v>
      </c>
      <c r="F360" s="250" t="s">
        <v>67</v>
      </c>
      <c r="G360" s="250" t="s">
        <v>2262</v>
      </c>
      <c r="H360" s="250" t="s">
        <v>1240</v>
      </c>
      <c r="I360" s="251" t="s">
        <v>63</v>
      </c>
      <c r="J360" s="251" t="s">
        <v>1112</v>
      </c>
      <c r="K360" s="198"/>
    </row>
    <row r="361" spans="1:11" x14ac:dyDescent="0.25">
      <c r="A361" s="140"/>
      <c r="C361" s="249">
        <f>VLOOKUP('[1]Inventaire BDDF Déployés'!$E$4:$E$936,[1]!MacroP[[ID]:[Date de Fin]],16,FALSE)</f>
        <v>43523.333333333336</v>
      </c>
      <c r="D361" s="250" t="s">
        <v>63</v>
      </c>
      <c r="E361" s="250">
        <v>3000300341</v>
      </c>
      <c r="F361" s="250" t="s">
        <v>2711</v>
      </c>
      <c r="G361" s="250" t="s">
        <v>2263</v>
      </c>
      <c r="H361" s="250" t="s">
        <v>1241</v>
      </c>
      <c r="I361" s="251" t="s">
        <v>63</v>
      </c>
      <c r="J361" s="251" t="s">
        <v>1112</v>
      </c>
      <c r="K361" s="198"/>
    </row>
    <row r="362" spans="1:11" x14ac:dyDescent="0.25">
      <c r="A362" s="140"/>
      <c r="C362" s="249">
        <f>VLOOKUP('[1]Inventaire BDDF Déployés'!$E$4:$E$936,[1]!MacroP[[ID]:[Date de Fin]],16,FALSE)</f>
        <v>43523.333333333336</v>
      </c>
      <c r="D362" s="250" t="s">
        <v>63</v>
      </c>
      <c r="E362" s="250">
        <v>3000300849</v>
      </c>
      <c r="F362" s="250" t="s">
        <v>67</v>
      </c>
      <c r="G362" s="250" t="s">
        <v>1242</v>
      </c>
      <c r="H362" s="250" t="s">
        <v>1243</v>
      </c>
      <c r="I362" s="251" t="s">
        <v>63</v>
      </c>
      <c r="J362" s="251" t="s">
        <v>1112</v>
      </c>
      <c r="K362" s="198"/>
    </row>
    <row r="363" spans="1:11" x14ac:dyDescent="0.25">
      <c r="A363" s="140"/>
      <c r="C363" s="249">
        <f>VLOOKUP('[1]Inventaire BDDF Déployés'!$E$4:$E$936,[1]!MacroP[[ID]:[Date de Fin]],16,FALSE)</f>
        <v>43523.333333333336</v>
      </c>
      <c r="D363" s="250" t="s">
        <v>63</v>
      </c>
      <c r="E363" s="250">
        <v>3000300849</v>
      </c>
      <c r="F363" s="250" t="s">
        <v>67</v>
      </c>
      <c r="G363" s="250" t="s">
        <v>1244</v>
      </c>
      <c r="H363" s="250" t="s">
        <v>1245</v>
      </c>
      <c r="I363" s="251" t="s">
        <v>63</v>
      </c>
      <c r="J363" s="251" t="s">
        <v>1112</v>
      </c>
      <c r="K363" s="198"/>
    </row>
    <row r="364" spans="1:11" x14ac:dyDescent="0.25">
      <c r="A364" s="140"/>
      <c r="C364" s="249">
        <f>VLOOKUP('[1]Inventaire BDDF Déployés'!$E$4:$E$936,[1]!MacroP[[ID]:[Date de Fin]],16,FALSE)</f>
        <v>43523.333333333336</v>
      </c>
      <c r="D364" s="250" t="s">
        <v>63</v>
      </c>
      <c r="E364" s="250">
        <v>3000300849</v>
      </c>
      <c r="F364" s="250" t="s">
        <v>67</v>
      </c>
      <c r="G364" s="250" t="s">
        <v>1246</v>
      </c>
      <c r="H364" s="250" t="s">
        <v>1247</v>
      </c>
      <c r="I364" s="251" t="s">
        <v>63</v>
      </c>
      <c r="J364" s="251" t="s">
        <v>1112</v>
      </c>
      <c r="K364" s="198"/>
    </row>
    <row r="365" spans="1:11" x14ac:dyDescent="0.25">
      <c r="A365" s="140"/>
      <c r="C365" s="249">
        <f>VLOOKUP('[1]Inventaire BDDF Déployés'!$E$4:$E$936,[1]!MacroP[[ID]:[Date de Fin]],16,FALSE)</f>
        <v>43523.333333333336</v>
      </c>
      <c r="D365" s="250" t="s">
        <v>63</v>
      </c>
      <c r="E365" s="250">
        <v>3000300849</v>
      </c>
      <c r="F365" s="250" t="s">
        <v>67</v>
      </c>
      <c r="G365" s="250" t="s">
        <v>1248</v>
      </c>
      <c r="H365" s="250" t="s">
        <v>1249</v>
      </c>
      <c r="I365" s="251" t="s">
        <v>63</v>
      </c>
      <c r="J365" s="251" t="s">
        <v>1112</v>
      </c>
      <c r="K365" s="198"/>
    </row>
    <row r="366" spans="1:11" x14ac:dyDescent="0.25">
      <c r="A366" s="140"/>
      <c r="C366" s="249">
        <f>VLOOKUP('[1]Inventaire BDDF Déployés'!$E$4:$E$936,[1]!MacroP[[ID]:[Date de Fin]],16,FALSE)</f>
        <v>43523.333333333336</v>
      </c>
      <c r="D366" s="250" t="s">
        <v>63</v>
      </c>
      <c r="E366" s="250">
        <v>3000300849</v>
      </c>
      <c r="F366" s="250" t="s">
        <v>67</v>
      </c>
      <c r="G366" s="250" t="s">
        <v>1250</v>
      </c>
      <c r="H366" s="250" t="s">
        <v>1251</v>
      </c>
      <c r="I366" s="251" t="s">
        <v>63</v>
      </c>
      <c r="J366" s="251" t="s">
        <v>1112</v>
      </c>
      <c r="K366" s="198"/>
    </row>
    <row r="367" spans="1:11" x14ac:dyDescent="0.25">
      <c r="A367" s="140"/>
      <c r="C367" s="249">
        <f>VLOOKUP('[1]Inventaire BDDF Déployés'!$E$4:$E$936,[1]!MacroP[[ID]:[Date de Fin]],16,FALSE)</f>
        <v>43523.333333333336</v>
      </c>
      <c r="D367" s="250" t="s">
        <v>63</v>
      </c>
      <c r="E367" s="250">
        <v>3000300849</v>
      </c>
      <c r="F367" s="250" t="s">
        <v>67</v>
      </c>
      <c r="G367" s="250" t="s">
        <v>1252</v>
      </c>
      <c r="H367" s="250" t="s">
        <v>1253</v>
      </c>
      <c r="I367" s="251" t="s">
        <v>63</v>
      </c>
      <c r="J367" s="251" t="s">
        <v>1112</v>
      </c>
      <c r="K367" s="198"/>
    </row>
    <row r="368" spans="1:11" x14ac:dyDescent="0.25">
      <c r="A368" s="140"/>
      <c r="C368" s="249">
        <f>VLOOKUP('[1]Inventaire BDDF Déployés'!$E$4:$E$936,[1]!MacroP[[ID]:[Date de Fin]],16,FALSE)</f>
        <v>43523.333333333336</v>
      </c>
      <c r="D368" s="250" t="s">
        <v>63</v>
      </c>
      <c r="E368" s="250">
        <v>3000300849</v>
      </c>
      <c r="F368" s="250" t="s">
        <v>67</v>
      </c>
      <c r="G368" s="250" t="s">
        <v>1254</v>
      </c>
      <c r="H368" s="250" t="s">
        <v>1255</v>
      </c>
      <c r="I368" s="251" t="s">
        <v>63</v>
      </c>
      <c r="J368" s="251" t="s">
        <v>1112</v>
      </c>
      <c r="K368" s="198"/>
    </row>
    <row r="369" spans="1:11" x14ac:dyDescent="0.25">
      <c r="A369" s="140"/>
      <c r="C369" s="249">
        <f>VLOOKUP('[1]Inventaire BDDF Déployés'!$E$4:$E$936,[1]!MacroP[[ID]:[Date de Fin]],16,FALSE)</f>
        <v>43523.333333333336</v>
      </c>
      <c r="D369" s="250" t="s">
        <v>63</v>
      </c>
      <c r="E369" s="250">
        <v>3000300849</v>
      </c>
      <c r="F369" s="250" t="s">
        <v>67</v>
      </c>
      <c r="G369" s="250" t="s">
        <v>1256</v>
      </c>
      <c r="H369" s="250" t="s">
        <v>1257</v>
      </c>
      <c r="I369" s="251" t="s">
        <v>63</v>
      </c>
      <c r="J369" s="251" t="s">
        <v>1112</v>
      </c>
      <c r="K369" s="198"/>
    </row>
    <row r="370" spans="1:11" x14ac:dyDescent="0.25">
      <c r="A370" s="140"/>
      <c r="C370" s="249">
        <f>VLOOKUP('[1]Inventaire BDDF Déployés'!$E$4:$E$936,[1]!MacroP[[ID]:[Date de Fin]],16,FALSE)</f>
        <v>43523.333333333336</v>
      </c>
      <c r="D370" s="250" t="s">
        <v>63</v>
      </c>
      <c r="E370" s="250">
        <v>3000300849</v>
      </c>
      <c r="F370" s="250" t="s">
        <v>67</v>
      </c>
      <c r="G370" s="250" t="s">
        <v>1258</v>
      </c>
      <c r="H370" s="250" t="s">
        <v>1259</v>
      </c>
      <c r="I370" s="251" t="s">
        <v>63</v>
      </c>
      <c r="J370" s="251" t="s">
        <v>1112</v>
      </c>
      <c r="K370" s="198"/>
    </row>
    <row r="371" spans="1:11" x14ac:dyDescent="0.25">
      <c r="A371" s="140"/>
      <c r="C371" s="249">
        <f>VLOOKUP('[1]Inventaire BDDF Déployés'!$E$4:$E$936,[1]!MacroP[[ID]:[Date de Fin]],16,FALSE)</f>
        <v>43523.333333333336</v>
      </c>
      <c r="D371" s="250" t="s">
        <v>63</v>
      </c>
      <c r="E371" s="250">
        <v>3000300849</v>
      </c>
      <c r="F371" s="250" t="s">
        <v>67</v>
      </c>
      <c r="G371" s="250" t="s">
        <v>1260</v>
      </c>
      <c r="H371" s="250" t="s">
        <v>1261</v>
      </c>
      <c r="I371" s="251" t="s">
        <v>63</v>
      </c>
      <c r="J371" s="251" t="s">
        <v>1112</v>
      </c>
      <c r="K371" s="198"/>
    </row>
    <row r="372" spans="1:11" x14ac:dyDescent="0.25">
      <c r="A372" s="140"/>
      <c r="C372" s="249">
        <f>VLOOKUP('[1]Inventaire BDDF Déployés'!$E$4:$E$936,[1]!MacroP[[ID]:[Date de Fin]],16,FALSE)</f>
        <v>43523.333333333336</v>
      </c>
      <c r="D372" s="250" t="s">
        <v>63</v>
      </c>
      <c r="E372" s="250">
        <v>3000300849</v>
      </c>
      <c r="F372" s="250" t="s">
        <v>67</v>
      </c>
      <c r="G372" s="250" t="s">
        <v>1262</v>
      </c>
      <c r="H372" s="250" t="s">
        <v>1263</v>
      </c>
      <c r="I372" s="251" t="s">
        <v>63</v>
      </c>
      <c r="J372" s="251" t="s">
        <v>1112</v>
      </c>
      <c r="K372" s="198"/>
    </row>
    <row r="373" spans="1:11" x14ac:dyDescent="0.25">
      <c r="A373" s="140"/>
      <c r="C373" s="249">
        <f>VLOOKUP('[1]Inventaire BDDF Déployés'!$E$4:$E$936,[1]!MacroP[[ID]:[Date de Fin]],16,FALSE)</f>
        <v>43523.333333333336</v>
      </c>
      <c r="D373" s="250" t="s">
        <v>63</v>
      </c>
      <c r="E373" s="250">
        <v>3000300849</v>
      </c>
      <c r="F373" s="250" t="s">
        <v>2711</v>
      </c>
      <c r="G373" s="250" t="s">
        <v>1264</v>
      </c>
      <c r="H373" s="250" t="s">
        <v>1265</v>
      </c>
      <c r="I373" s="251" t="s">
        <v>63</v>
      </c>
      <c r="J373" s="251" t="s">
        <v>1112</v>
      </c>
      <c r="K373" s="198"/>
    </row>
    <row r="374" spans="1:11" x14ac:dyDescent="0.25">
      <c r="A374" s="140"/>
      <c r="C374" s="249">
        <f>VLOOKUP('[1]Inventaire BDDF Déployés'!$E$4:$E$936,[1]!MacroP[[ID]:[Date de Fin]],16,FALSE)</f>
        <v>43523.333333333336</v>
      </c>
      <c r="D374" s="250" t="s">
        <v>63</v>
      </c>
      <c r="E374" s="250">
        <v>3000300849</v>
      </c>
      <c r="F374" s="250" t="s">
        <v>2711</v>
      </c>
      <c r="G374" s="250" t="s">
        <v>1266</v>
      </c>
      <c r="H374" s="250" t="s">
        <v>1267</v>
      </c>
      <c r="I374" s="251" t="s">
        <v>63</v>
      </c>
      <c r="J374" s="251" t="s">
        <v>1112</v>
      </c>
      <c r="K374" s="198"/>
    </row>
    <row r="375" spans="1:11" x14ac:dyDescent="0.25">
      <c r="A375" s="140"/>
      <c r="C375" s="249">
        <f>VLOOKUP('[1]Inventaire BDDF Déployés'!$E$4:$E$936,[1]!MacroP[[ID]:[Date de Fin]],16,FALSE)</f>
        <v>43523.333333333336</v>
      </c>
      <c r="D375" s="250" t="s">
        <v>63</v>
      </c>
      <c r="E375" s="250">
        <v>3000300849</v>
      </c>
      <c r="F375" s="250" t="s">
        <v>2711</v>
      </c>
      <c r="G375" s="250" t="s">
        <v>1268</v>
      </c>
      <c r="H375" s="250" t="s">
        <v>1269</v>
      </c>
      <c r="I375" s="251" t="s">
        <v>63</v>
      </c>
      <c r="J375" s="251" t="s">
        <v>1112</v>
      </c>
      <c r="K375" s="198"/>
    </row>
    <row r="376" spans="1:11" x14ac:dyDescent="0.25">
      <c r="A376" s="140"/>
      <c r="C376" s="249">
        <f>VLOOKUP('[1]Inventaire BDDF Déployés'!$E$4:$E$936,[1]!MacroP[[ID]:[Date de Fin]],16,FALSE)</f>
        <v>43523.333333333336</v>
      </c>
      <c r="D376" s="250" t="s">
        <v>63</v>
      </c>
      <c r="E376" s="250">
        <v>3000300849</v>
      </c>
      <c r="F376" s="250" t="s">
        <v>2711</v>
      </c>
      <c r="G376" s="250" t="s">
        <v>1270</v>
      </c>
      <c r="H376" s="250" t="s">
        <v>1271</v>
      </c>
      <c r="I376" s="251" t="s">
        <v>63</v>
      </c>
      <c r="J376" s="251" t="s">
        <v>1112</v>
      </c>
      <c r="K376" s="198"/>
    </row>
    <row r="377" spans="1:11" x14ac:dyDescent="0.25">
      <c r="A377" s="140"/>
      <c r="C377" s="249">
        <f>VLOOKUP('[1]Inventaire BDDF Déployés'!$E$4:$E$936,[1]!MacroP[[ID]:[Date de Fin]],16,FALSE)</f>
        <v>43523.541666666664</v>
      </c>
      <c r="D377" s="250" t="s">
        <v>63</v>
      </c>
      <c r="E377" s="250">
        <v>3000300072</v>
      </c>
      <c r="F377" s="250" t="s">
        <v>67</v>
      </c>
      <c r="G377" s="250" t="s">
        <v>2264</v>
      </c>
      <c r="H377" s="250" t="s">
        <v>1272</v>
      </c>
      <c r="I377" s="251" t="s">
        <v>63</v>
      </c>
      <c r="J377" s="251" t="s">
        <v>1112</v>
      </c>
      <c r="K377" s="198"/>
    </row>
    <row r="378" spans="1:11" x14ac:dyDescent="0.25">
      <c r="A378" s="140"/>
      <c r="C378" s="249">
        <f>VLOOKUP('[1]Inventaire BDDF Déployés'!$E$4:$E$936,[1]!MacroP[[ID]:[Date de Fin]],16,FALSE)</f>
        <v>43523.541666666664</v>
      </c>
      <c r="D378" s="250" t="s">
        <v>63</v>
      </c>
      <c r="E378" s="250">
        <v>3000300072</v>
      </c>
      <c r="F378" s="250" t="s">
        <v>67</v>
      </c>
      <c r="G378" s="250" t="s">
        <v>2265</v>
      </c>
      <c r="H378" s="250" t="s">
        <v>1273</v>
      </c>
      <c r="I378" s="251" t="s">
        <v>63</v>
      </c>
      <c r="J378" s="251" t="s">
        <v>1112</v>
      </c>
      <c r="K378" s="198"/>
    </row>
    <row r="379" spans="1:11" x14ac:dyDescent="0.25">
      <c r="A379" s="140"/>
      <c r="C379" s="249">
        <f>VLOOKUP('[1]Inventaire BDDF Déployés'!$E$4:$E$936,[1]!MacroP[[ID]:[Date de Fin]],16,FALSE)</f>
        <v>43523.541666666664</v>
      </c>
      <c r="D379" s="250" t="s">
        <v>63</v>
      </c>
      <c r="E379" s="250">
        <v>3000300072</v>
      </c>
      <c r="F379" s="250" t="s">
        <v>67</v>
      </c>
      <c r="G379" s="250" t="s">
        <v>2266</v>
      </c>
      <c r="H379" s="250" t="s">
        <v>1274</v>
      </c>
      <c r="I379" s="251" t="s">
        <v>63</v>
      </c>
      <c r="J379" s="251" t="s">
        <v>1112</v>
      </c>
      <c r="K379" s="198"/>
    </row>
    <row r="380" spans="1:11" x14ac:dyDescent="0.25">
      <c r="A380" s="140"/>
      <c r="C380" s="249">
        <f>VLOOKUP('[1]Inventaire BDDF Déployés'!$E$4:$E$936,[1]!MacroP[[ID]:[Date de Fin]],16,FALSE)</f>
        <v>43523.541666666664</v>
      </c>
      <c r="D380" s="250" t="s">
        <v>63</v>
      </c>
      <c r="E380" s="250">
        <v>3000300072</v>
      </c>
      <c r="F380" s="250" t="s">
        <v>67</v>
      </c>
      <c r="G380" s="250" t="s">
        <v>2267</v>
      </c>
      <c r="H380" s="250" t="s">
        <v>1275</v>
      </c>
      <c r="I380" s="251" t="s">
        <v>63</v>
      </c>
      <c r="J380" s="251" t="s">
        <v>1112</v>
      </c>
      <c r="K380" s="198"/>
    </row>
    <row r="381" spans="1:11" x14ac:dyDescent="0.25">
      <c r="A381" s="140"/>
      <c r="C381" s="249">
        <f>VLOOKUP('[1]Inventaire BDDF Déployés'!$E$4:$E$936,[1]!MacroP[[ID]:[Date de Fin]],16,FALSE)</f>
        <v>43523.541666666664</v>
      </c>
      <c r="D381" s="250" t="s">
        <v>63</v>
      </c>
      <c r="E381" s="250">
        <v>3000300072</v>
      </c>
      <c r="F381" s="250" t="s">
        <v>67</v>
      </c>
      <c r="G381" s="250" t="s">
        <v>2268</v>
      </c>
      <c r="H381" s="250" t="s">
        <v>1276</v>
      </c>
      <c r="I381" s="251" t="s">
        <v>63</v>
      </c>
      <c r="J381" s="251" t="s">
        <v>1112</v>
      </c>
      <c r="K381" s="198"/>
    </row>
    <row r="382" spans="1:11" x14ac:dyDescent="0.25">
      <c r="A382" s="140"/>
      <c r="C382" s="249">
        <f>VLOOKUP('[1]Inventaire BDDF Déployés'!$E$4:$E$936,[1]!MacroP[[ID]:[Date de Fin]],16,FALSE)</f>
        <v>43523.541666666664</v>
      </c>
      <c r="D382" s="250" t="s">
        <v>63</v>
      </c>
      <c r="E382" s="250">
        <v>3000300072</v>
      </c>
      <c r="F382" s="250" t="s">
        <v>2711</v>
      </c>
      <c r="G382" s="250" t="s">
        <v>2269</v>
      </c>
      <c r="H382" s="250" t="s">
        <v>1277</v>
      </c>
      <c r="I382" s="251" t="s">
        <v>63</v>
      </c>
      <c r="J382" s="251" t="s">
        <v>1112</v>
      </c>
      <c r="K382" s="198"/>
    </row>
    <row r="383" spans="1:11" x14ac:dyDescent="0.25">
      <c r="A383" s="140"/>
      <c r="C383" s="249">
        <f>VLOOKUP('[1]Inventaire BDDF Déployés'!$E$4:$E$936,[1]!MacroP[[ID]:[Date de Fin]],16,FALSE)</f>
        <v>43523.541666666664</v>
      </c>
      <c r="D383" s="250" t="s">
        <v>63</v>
      </c>
      <c r="E383" s="250">
        <v>3000300072</v>
      </c>
      <c r="F383" s="250" t="s">
        <v>2711</v>
      </c>
      <c r="G383" s="250" t="s">
        <v>2270</v>
      </c>
      <c r="H383" s="250" t="s">
        <v>1278</v>
      </c>
      <c r="I383" s="251" t="s">
        <v>63</v>
      </c>
      <c r="J383" s="251" t="s">
        <v>1112</v>
      </c>
      <c r="K383" s="198"/>
    </row>
    <row r="384" spans="1:11" x14ac:dyDescent="0.25">
      <c r="A384" s="140"/>
      <c r="C384" s="249">
        <f>VLOOKUP('[1]Inventaire BDDF Déployés'!$E$4:$E$936,[1]!MacroP[[ID]:[Date de Fin]],16,FALSE)</f>
        <v>43523.541666666664</v>
      </c>
      <c r="D384" s="250" t="s">
        <v>63</v>
      </c>
      <c r="E384" s="250">
        <v>3000300342</v>
      </c>
      <c r="F384" s="250" t="s">
        <v>2711</v>
      </c>
      <c r="G384" s="250" t="s">
        <v>2271</v>
      </c>
      <c r="H384" s="250" t="s">
        <v>1279</v>
      </c>
      <c r="I384" s="251" t="s">
        <v>63</v>
      </c>
      <c r="J384" s="251" t="s">
        <v>1112</v>
      </c>
      <c r="K384" s="198"/>
    </row>
    <row r="385" spans="1:11" x14ac:dyDescent="0.25">
      <c r="A385" s="140"/>
      <c r="C385" s="249">
        <f>VLOOKUP('[1]Inventaire BDDF Déployés'!$E$4:$E$936,[1]!MacroP[[ID]:[Date de Fin]],16,FALSE)</f>
        <v>43523.541666666664</v>
      </c>
      <c r="D385" s="250" t="s">
        <v>63</v>
      </c>
      <c r="E385" s="250">
        <v>3000300342</v>
      </c>
      <c r="F385" s="250" t="s">
        <v>2711</v>
      </c>
      <c r="G385" s="250" t="s">
        <v>2272</v>
      </c>
      <c r="H385" s="250" t="s">
        <v>1280</v>
      </c>
      <c r="I385" s="251" t="s">
        <v>63</v>
      </c>
      <c r="J385" s="251" t="s">
        <v>1112</v>
      </c>
      <c r="K385" s="198"/>
    </row>
    <row r="386" spans="1:11" x14ac:dyDescent="0.25">
      <c r="A386" s="140"/>
      <c r="C386" s="249">
        <f>VLOOKUP('[1]Inventaire BDDF Déployés'!$E$4:$E$936,[1]!MacroP[[ID]:[Date de Fin]],16,FALSE)</f>
        <v>43523.541666666664</v>
      </c>
      <c r="D386" s="250" t="s">
        <v>63</v>
      </c>
      <c r="E386" s="250">
        <v>3000300343</v>
      </c>
      <c r="F386" s="250" t="s">
        <v>67</v>
      </c>
      <c r="G386" s="250" t="s">
        <v>2273</v>
      </c>
      <c r="H386" s="250" t="s">
        <v>1281</v>
      </c>
      <c r="I386" s="251" t="s">
        <v>63</v>
      </c>
      <c r="J386" s="251" t="s">
        <v>1112</v>
      </c>
      <c r="K386" s="198"/>
    </row>
    <row r="387" spans="1:11" x14ac:dyDescent="0.25">
      <c r="A387" s="140"/>
      <c r="C387" s="249">
        <f>VLOOKUP('[1]Inventaire BDDF Déployés'!$E$4:$E$936,[1]!MacroP[[ID]:[Date de Fin]],16,FALSE)</f>
        <v>43523.541666666664</v>
      </c>
      <c r="D387" s="250" t="s">
        <v>63</v>
      </c>
      <c r="E387" s="250">
        <v>3000300343</v>
      </c>
      <c r="F387" s="250" t="s">
        <v>67</v>
      </c>
      <c r="G387" s="250" t="s">
        <v>2274</v>
      </c>
      <c r="H387" s="250" t="s">
        <v>1282</v>
      </c>
      <c r="I387" s="251" t="s">
        <v>63</v>
      </c>
      <c r="J387" s="251" t="s">
        <v>1112</v>
      </c>
      <c r="K387" s="198" t="s">
        <v>1283</v>
      </c>
    </row>
    <row r="388" spans="1:11" x14ac:dyDescent="0.25">
      <c r="A388" s="140"/>
      <c r="C388" s="249">
        <f>VLOOKUP('[1]Inventaire BDDF Déployés'!$E$4:$E$936,[1]!MacroP[[ID]:[Date de Fin]],16,FALSE)</f>
        <v>43523.541666666664</v>
      </c>
      <c r="D388" s="250" t="s">
        <v>63</v>
      </c>
      <c r="E388" s="250">
        <v>3000300343</v>
      </c>
      <c r="F388" s="250" t="s">
        <v>67</v>
      </c>
      <c r="G388" s="250" t="s">
        <v>2275</v>
      </c>
      <c r="H388" s="250" t="s">
        <v>1284</v>
      </c>
      <c r="I388" s="251" t="s">
        <v>63</v>
      </c>
      <c r="J388" s="251"/>
      <c r="K388" s="198"/>
    </row>
    <row r="389" spans="1:11" x14ac:dyDescent="0.25">
      <c r="A389" s="140"/>
      <c r="C389" s="249">
        <f>VLOOKUP('[1]Inventaire BDDF Déployés'!$E$4:$E$936,[1]!MacroP[[ID]:[Date de Fin]],16,FALSE)</f>
        <v>43523.541666666664</v>
      </c>
      <c r="D389" s="250" t="s">
        <v>63</v>
      </c>
      <c r="E389" s="250">
        <v>3000300343</v>
      </c>
      <c r="F389" s="250" t="s">
        <v>67</v>
      </c>
      <c r="G389" s="250" t="s">
        <v>2276</v>
      </c>
      <c r="H389" s="250" t="s">
        <v>1285</v>
      </c>
      <c r="I389" s="251" t="s">
        <v>63</v>
      </c>
      <c r="J389" s="251"/>
      <c r="K389" s="198"/>
    </row>
    <row r="390" spans="1:11" x14ac:dyDescent="0.25">
      <c r="A390" s="140"/>
      <c r="C390" s="249">
        <f>VLOOKUP('[1]Inventaire BDDF Déployés'!$E$4:$E$936,[1]!MacroP[[ID]:[Date de Fin]],16,FALSE)</f>
        <v>43523.541666666664</v>
      </c>
      <c r="D390" s="250" t="s">
        <v>63</v>
      </c>
      <c r="E390" s="250">
        <v>3000300343</v>
      </c>
      <c r="F390" s="250" t="s">
        <v>67</v>
      </c>
      <c r="G390" s="250" t="s">
        <v>2277</v>
      </c>
      <c r="H390" s="250" t="s">
        <v>1286</v>
      </c>
      <c r="I390" s="251" t="s">
        <v>63</v>
      </c>
      <c r="J390" s="251"/>
      <c r="K390" s="198"/>
    </row>
    <row r="391" spans="1:11" x14ac:dyDescent="0.25">
      <c r="A391" s="140"/>
      <c r="C391" s="249">
        <f>VLOOKUP('[1]Inventaire BDDF Déployés'!$E$4:$E$936,[1]!MacroP[[ID]:[Date de Fin]],16,FALSE)</f>
        <v>43523.541666666664</v>
      </c>
      <c r="D391" s="250" t="s">
        <v>63</v>
      </c>
      <c r="E391" s="250">
        <v>3000300343</v>
      </c>
      <c r="F391" s="250" t="s">
        <v>67</v>
      </c>
      <c r="G391" s="250" t="s">
        <v>2278</v>
      </c>
      <c r="H391" s="250" t="s">
        <v>1287</v>
      </c>
      <c r="I391" s="251" t="s">
        <v>63</v>
      </c>
      <c r="J391" s="251"/>
      <c r="K391" s="198"/>
    </row>
    <row r="392" spans="1:11" x14ac:dyDescent="0.25">
      <c r="A392" s="140"/>
      <c r="C392" s="249">
        <f>VLOOKUP('[1]Inventaire BDDF Déployés'!$E$4:$E$936,[1]!MacroP[[ID]:[Date de Fin]],16,FALSE)</f>
        <v>43523.541666666664</v>
      </c>
      <c r="D392" s="250" t="s">
        <v>63</v>
      </c>
      <c r="E392" s="250">
        <v>3000300343</v>
      </c>
      <c r="F392" s="250" t="s">
        <v>67</v>
      </c>
      <c r="G392" s="250" t="s">
        <v>2279</v>
      </c>
      <c r="H392" s="250" t="s">
        <v>1288</v>
      </c>
      <c r="I392" s="251" t="s">
        <v>63</v>
      </c>
      <c r="J392" s="251"/>
      <c r="K392" s="198"/>
    </row>
    <row r="393" spans="1:11" x14ac:dyDescent="0.25">
      <c r="A393" s="140"/>
      <c r="C393" s="249">
        <f>VLOOKUP('[1]Inventaire BDDF Déployés'!$E$4:$E$936,[1]!MacroP[[ID]:[Date de Fin]],16,FALSE)</f>
        <v>43523.541666666664</v>
      </c>
      <c r="D393" s="250" t="s">
        <v>63</v>
      </c>
      <c r="E393" s="250">
        <v>3000300343</v>
      </c>
      <c r="F393" s="250" t="s">
        <v>67</v>
      </c>
      <c r="G393" s="250" t="s">
        <v>2280</v>
      </c>
      <c r="H393" s="250" t="s">
        <v>1289</v>
      </c>
      <c r="I393" s="251" t="s">
        <v>63</v>
      </c>
      <c r="J393" s="251"/>
      <c r="K393" s="198"/>
    </row>
    <row r="394" spans="1:11" x14ac:dyDescent="0.25">
      <c r="A394" s="140"/>
      <c r="C394" s="249">
        <f>VLOOKUP('[1]Inventaire BDDF Déployés'!$E$4:$E$936,[1]!MacroP[[ID]:[Date de Fin]],16,FALSE)</f>
        <v>43523.541666666664</v>
      </c>
      <c r="D394" s="250" t="s">
        <v>63</v>
      </c>
      <c r="E394" s="250">
        <v>3000300343</v>
      </c>
      <c r="F394" s="250" t="s">
        <v>2711</v>
      </c>
      <c r="G394" s="250" t="s">
        <v>2281</v>
      </c>
      <c r="H394" s="250" t="s">
        <v>1290</v>
      </c>
      <c r="I394" s="251" t="s">
        <v>63</v>
      </c>
      <c r="J394" s="251"/>
      <c r="K394" s="198"/>
    </row>
    <row r="395" spans="1:11" x14ac:dyDescent="0.25">
      <c r="A395" s="140"/>
      <c r="C395" s="249">
        <f>VLOOKUP('[1]Inventaire BDDF Déployés'!$E$4:$E$936,[1]!MacroP[[ID]:[Date de Fin]],16,FALSE)</f>
        <v>43523.541666666664</v>
      </c>
      <c r="D395" s="250" t="s">
        <v>63</v>
      </c>
      <c r="E395" s="250">
        <v>3000300343</v>
      </c>
      <c r="F395" s="250" t="s">
        <v>2711</v>
      </c>
      <c r="G395" s="250" t="s">
        <v>2282</v>
      </c>
      <c r="H395" s="250" t="s">
        <v>1291</v>
      </c>
      <c r="I395" s="251" t="s">
        <v>63</v>
      </c>
      <c r="J395" s="251"/>
      <c r="K395" s="198"/>
    </row>
    <row r="396" spans="1:11" x14ac:dyDescent="0.25">
      <c r="A396" s="140"/>
      <c r="C396" s="249">
        <f>VLOOKUP('[1]Inventaire BDDF Déployés'!$E$4:$E$936,[1]!MacroP[[ID]:[Date de Fin]],16,FALSE)</f>
        <v>43523.541666666664</v>
      </c>
      <c r="D396" s="250" t="s">
        <v>63</v>
      </c>
      <c r="E396" s="250">
        <v>3000300343</v>
      </c>
      <c r="F396" s="250" t="s">
        <v>2711</v>
      </c>
      <c r="G396" s="250" t="s">
        <v>2283</v>
      </c>
      <c r="H396" s="250" t="s">
        <v>1292</v>
      </c>
      <c r="I396" s="251" t="s">
        <v>63</v>
      </c>
      <c r="J396" s="251"/>
      <c r="K396" s="198"/>
    </row>
    <row r="397" spans="1:11" x14ac:dyDescent="0.25">
      <c r="A397" s="140"/>
      <c r="C397" s="249">
        <f>VLOOKUP('[1]Inventaire BDDF Déployés'!$E$4:$E$936,[1]!MacroP[[ID]:[Date de Fin]],16,FALSE)</f>
        <v>43523.541666666664</v>
      </c>
      <c r="D397" s="250" t="s">
        <v>63</v>
      </c>
      <c r="E397" s="250">
        <v>3000300841</v>
      </c>
      <c r="F397" s="250" t="s">
        <v>67</v>
      </c>
      <c r="G397" s="250" t="s">
        <v>1293</v>
      </c>
      <c r="H397" s="250" t="s">
        <v>1294</v>
      </c>
      <c r="I397" s="251" t="s">
        <v>63</v>
      </c>
      <c r="J397" s="251"/>
      <c r="K397" s="198"/>
    </row>
    <row r="398" spans="1:11" x14ac:dyDescent="0.25">
      <c r="A398" s="140"/>
      <c r="C398" s="249">
        <f>VLOOKUP('[1]Inventaire BDDF Déployés'!$E$4:$E$936,[1]!MacroP[[ID]:[Date de Fin]],16,FALSE)</f>
        <v>43523.541666666664</v>
      </c>
      <c r="D398" s="250" t="s">
        <v>63</v>
      </c>
      <c r="E398" s="250">
        <v>3000300841</v>
      </c>
      <c r="F398" s="250" t="s">
        <v>67</v>
      </c>
      <c r="G398" s="250" t="s">
        <v>1295</v>
      </c>
      <c r="H398" s="250" t="s">
        <v>1296</v>
      </c>
      <c r="I398" s="251" t="s">
        <v>63</v>
      </c>
      <c r="J398" s="251"/>
      <c r="K398" s="198"/>
    </row>
    <row r="399" spans="1:11" x14ac:dyDescent="0.25">
      <c r="A399" s="140"/>
      <c r="C399" s="249">
        <f>VLOOKUP('[1]Inventaire BDDF Déployés'!$E$4:$E$936,[1]!MacroP[[ID]:[Date de Fin]],16,FALSE)</f>
        <v>43523.541666666664</v>
      </c>
      <c r="D399" s="250" t="s">
        <v>63</v>
      </c>
      <c r="E399" s="250">
        <v>3000300841</v>
      </c>
      <c r="F399" s="250" t="s">
        <v>67</v>
      </c>
      <c r="G399" s="250" t="s">
        <v>1297</v>
      </c>
      <c r="H399" s="250" t="s">
        <v>1298</v>
      </c>
      <c r="I399" s="251" t="s">
        <v>63</v>
      </c>
      <c r="J399" s="251"/>
      <c r="K399" s="198"/>
    </row>
    <row r="400" spans="1:11" x14ac:dyDescent="0.25">
      <c r="A400" s="140"/>
      <c r="C400" s="249">
        <f>VLOOKUP('[1]Inventaire BDDF Déployés'!$E$4:$E$936,[1]!MacroP[[ID]:[Date de Fin]],16,FALSE)</f>
        <v>43523.541666666664</v>
      </c>
      <c r="D400" s="250" t="s">
        <v>63</v>
      </c>
      <c r="E400" s="250">
        <v>3000300841</v>
      </c>
      <c r="F400" s="250" t="s">
        <v>67</v>
      </c>
      <c r="G400" s="250" t="s">
        <v>1246</v>
      </c>
      <c r="H400" s="250" t="s">
        <v>1299</v>
      </c>
      <c r="I400" s="251" t="s">
        <v>63</v>
      </c>
      <c r="J400" s="251"/>
      <c r="K400" s="198"/>
    </row>
    <row r="401" spans="1:11" x14ac:dyDescent="0.25">
      <c r="A401" s="140"/>
      <c r="C401" s="249">
        <f>VLOOKUP('[1]Inventaire BDDF Déployés'!$E$4:$E$936,[1]!MacroP[[ID]:[Date de Fin]],16,FALSE)</f>
        <v>43523.541666666664</v>
      </c>
      <c r="D401" s="250" t="s">
        <v>63</v>
      </c>
      <c r="E401" s="250">
        <v>3000300841</v>
      </c>
      <c r="F401" s="250" t="s">
        <v>67</v>
      </c>
      <c r="G401" s="250" t="s">
        <v>1300</v>
      </c>
      <c r="H401" s="250" t="s">
        <v>1301</v>
      </c>
      <c r="I401" s="251" t="s">
        <v>63</v>
      </c>
      <c r="J401" s="251"/>
      <c r="K401" s="198"/>
    </row>
    <row r="402" spans="1:11" x14ac:dyDescent="0.25">
      <c r="A402" s="140"/>
      <c r="C402" s="249">
        <f>VLOOKUP('[1]Inventaire BDDF Déployés'!$E$4:$E$936,[1]!MacroP[[ID]:[Date de Fin]],16,FALSE)</f>
        <v>43523.541666666664</v>
      </c>
      <c r="D402" s="250" t="s">
        <v>63</v>
      </c>
      <c r="E402" s="250">
        <v>3000300841</v>
      </c>
      <c r="F402" s="250" t="s">
        <v>67</v>
      </c>
      <c r="G402" s="250" t="s">
        <v>1302</v>
      </c>
      <c r="H402" s="250" t="s">
        <v>1303</v>
      </c>
      <c r="I402" s="251" t="s">
        <v>63</v>
      </c>
      <c r="J402" s="251"/>
      <c r="K402" s="198"/>
    </row>
    <row r="403" spans="1:11" x14ac:dyDescent="0.25">
      <c r="A403" s="140"/>
      <c r="C403" s="249">
        <f>VLOOKUP('[1]Inventaire BDDF Déployés'!$E$4:$E$936,[1]!MacroP[[ID]:[Date de Fin]],16,FALSE)</f>
        <v>43523.541666666664</v>
      </c>
      <c r="D403" s="250" t="s">
        <v>63</v>
      </c>
      <c r="E403" s="250">
        <v>3000300841</v>
      </c>
      <c r="F403" s="250" t="s">
        <v>67</v>
      </c>
      <c r="G403" s="250" t="s">
        <v>1304</v>
      </c>
      <c r="H403" s="250" t="s">
        <v>1305</v>
      </c>
      <c r="I403" s="251" t="s">
        <v>63</v>
      </c>
      <c r="J403" s="251"/>
      <c r="K403" s="198"/>
    </row>
    <row r="404" spans="1:11" x14ac:dyDescent="0.25">
      <c r="A404" s="140"/>
      <c r="C404" s="249">
        <f>VLOOKUP('[1]Inventaire BDDF Déployés'!$E$4:$E$936,[1]!MacroP[[ID]:[Date de Fin]],16,FALSE)</f>
        <v>43523.541666666664</v>
      </c>
      <c r="D404" s="250" t="s">
        <v>63</v>
      </c>
      <c r="E404" s="250">
        <v>3000300841</v>
      </c>
      <c r="F404" s="250" t="s">
        <v>67</v>
      </c>
      <c r="G404" s="250" t="s">
        <v>1306</v>
      </c>
      <c r="H404" s="250" t="s">
        <v>1307</v>
      </c>
      <c r="I404" s="251" t="s">
        <v>63</v>
      </c>
      <c r="J404" s="251"/>
      <c r="K404" s="198"/>
    </row>
    <row r="405" spans="1:11" x14ac:dyDescent="0.25">
      <c r="A405" s="140"/>
      <c r="C405" s="249">
        <f>VLOOKUP('[1]Inventaire BDDF Déployés'!$E$4:$E$936,[1]!MacroP[[ID]:[Date de Fin]],16,FALSE)</f>
        <v>43523.541666666664</v>
      </c>
      <c r="D405" s="250" t="s">
        <v>63</v>
      </c>
      <c r="E405" s="250">
        <v>3000300841</v>
      </c>
      <c r="F405" s="250" t="s">
        <v>67</v>
      </c>
      <c r="G405" s="250" t="s">
        <v>1308</v>
      </c>
      <c r="H405" s="250" t="s">
        <v>1309</v>
      </c>
      <c r="I405" s="251" t="s">
        <v>63</v>
      </c>
      <c r="J405" s="251"/>
      <c r="K405" s="198"/>
    </row>
    <row r="406" spans="1:11" x14ac:dyDescent="0.25">
      <c r="A406" s="140"/>
      <c r="C406" s="249">
        <f>VLOOKUP('[1]Inventaire BDDF Déployés'!$E$4:$E$936,[1]!MacroP[[ID]:[Date de Fin]],16,FALSE)</f>
        <v>43523.541666666664</v>
      </c>
      <c r="D406" s="250" t="s">
        <v>63</v>
      </c>
      <c r="E406" s="250">
        <v>3000300841</v>
      </c>
      <c r="F406" s="250" t="s">
        <v>67</v>
      </c>
      <c r="G406" s="250" t="s">
        <v>1310</v>
      </c>
      <c r="H406" s="250" t="s">
        <v>1311</v>
      </c>
      <c r="I406" s="251" t="s">
        <v>63</v>
      </c>
      <c r="J406" s="251"/>
      <c r="K406" s="198"/>
    </row>
    <row r="407" spans="1:11" x14ac:dyDescent="0.25">
      <c r="A407" s="140"/>
      <c r="C407" s="249">
        <f>VLOOKUP('[1]Inventaire BDDF Déployés'!$E$4:$E$936,[1]!MacroP[[ID]:[Date de Fin]],16,FALSE)</f>
        <v>43523.541666666664</v>
      </c>
      <c r="D407" s="250" t="s">
        <v>63</v>
      </c>
      <c r="E407" s="250">
        <v>3000300841</v>
      </c>
      <c r="F407" s="250" t="s">
        <v>67</v>
      </c>
      <c r="G407" s="250" t="s">
        <v>1312</v>
      </c>
      <c r="H407" s="250" t="s">
        <v>1313</v>
      </c>
      <c r="I407" s="251" t="s">
        <v>63</v>
      </c>
      <c r="J407" s="251"/>
      <c r="K407" s="198"/>
    </row>
    <row r="408" spans="1:11" x14ac:dyDescent="0.25">
      <c r="A408" s="140"/>
      <c r="C408" s="249">
        <f>VLOOKUP('[1]Inventaire BDDF Déployés'!$E$4:$E$936,[1]!MacroP[[ID]:[Date de Fin]],16,FALSE)</f>
        <v>43523.541666666664</v>
      </c>
      <c r="D408" s="250" t="s">
        <v>63</v>
      </c>
      <c r="E408" s="250">
        <v>3000300841</v>
      </c>
      <c r="F408" s="250" t="s">
        <v>67</v>
      </c>
      <c r="G408" s="250" t="s">
        <v>1314</v>
      </c>
      <c r="H408" s="250" t="s">
        <v>1315</v>
      </c>
      <c r="I408" s="251" t="s">
        <v>63</v>
      </c>
      <c r="J408" s="251"/>
      <c r="K408" s="198"/>
    </row>
    <row r="409" spans="1:11" x14ac:dyDescent="0.25">
      <c r="A409" s="140"/>
      <c r="C409" s="249">
        <f>VLOOKUP('[1]Inventaire BDDF Déployés'!$E$4:$E$936,[1]!MacroP[[ID]:[Date de Fin]],16,FALSE)</f>
        <v>43523.541666666664</v>
      </c>
      <c r="D409" s="250" t="s">
        <v>63</v>
      </c>
      <c r="E409" s="250">
        <v>3000300841</v>
      </c>
      <c r="F409" s="250" t="s">
        <v>2711</v>
      </c>
      <c r="G409" s="250" t="s">
        <v>1316</v>
      </c>
      <c r="H409" s="250" t="s">
        <v>1317</v>
      </c>
      <c r="I409" s="251" t="s">
        <v>63</v>
      </c>
      <c r="J409" s="251"/>
      <c r="K409" s="198"/>
    </row>
    <row r="410" spans="1:11" x14ac:dyDescent="0.25">
      <c r="A410" s="140"/>
      <c r="C410" s="249">
        <f>VLOOKUP('[1]Inventaire BDDF Déployés'!$E$4:$E$936,[1]!MacroP[[ID]:[Date de Fin]],16,FALSE)</f>
        <v>43523.541666666664</v>
      </c>
      <c r="D410" s="250" t="s">
        <v>63</v>
      </c>
      <c r="E410" s="250">
        <v>3000300841</v>
      </c>
      <c r="F410" s="250" t="s">
        <v>2711</v>
      </c>
      <c r="G410" s="250" t="s">
        <v>1318</v>
      </c>
      <c r="H410" s="250" t="s">
        <v>1319</v>
      </c>
      <c r="I410" s="251" t="s">
        <v>63</v>
      </c>
      <c r="J410" s="251"/>
      <c r="K410" s="198"/>
    </row>
    <row r="411" spans="1:11" x14ac:dyDescent="0.25">
      <c r="A411" s="140"/>
      <c r="C411" s="249">
        <f>VLOOKUP('[1]Inventaire BDDF Déployés'!$E$4:$E$936,[1]!MacroP[[ID]:[Date de Fin]],16,FALSE)</f>
        <v>43523.541666666664</v>
      </c>
      <c r="D411" s="250" t="s">
        <v>63</v>
      </c>
      <c r="E411" s="250">
        <v>3000300841</v>
      </c>
      <c r="F411" s="250" t="s">
        <v>2711</v>
      </c>
      <c r="G411" s="250" t="s">
        <v>1320</v>
      </c>
      <c r="H411" s="250" t="s">
        <v>1321</v>
      </c>
      <c r="I411" s="251" t="s">
        <v>63</v>
      </c>
      <c r="J411" s="251"/>
      <c r="K411" s="198"/>
    </row>
    <row r="412" spans="1:11" x14ac:dyDescent="0.25">
      <c r="A412" s="140"/>
      <c r="C412" s="249">
        <f>VLOOKUP('[1]Inventaire BDDF Déployés'!$E$4:$E$936,[1]!MacroP[[ID]:[Date de Fin]],16,FALSE)</f>
        <v>43523.541666666664</v>
      </c>
      <c r="D412" s="250" t="s">
        <v>63</v>
      </c>
      <c r="E412" s="250">
        <v>3000300841</v>
      </c>
      <c r="F412" s="250" t="s">
        <v>2711</v>
      </c>
      <c r="G412" s="250" t="s">
        <v>1322</v>
      </c>
      <c r="H412" s="250" t="s">
        <v>1323</v>
      </c>
      <c r="I412" s="251" t="s">
        <v>63</v>
      </c>
      <c r="J412" s="251"/>
      <c r="K412" s="198"/>
    </row>
    <row r="413" spans="1:11" x14ac:dyDescent="0.25">
      <c r="A413" s="140"/>
      <c r="C413" s="249">
        <f>VLOOKUP('[1]Inventaire BDDF Déployés'!$E$4:$E$936,[1]!MacroP[[ID]:[Date de Fin]],16,FALSE)</f>
        <v>43523.541666666664</v>
      </c>
      <c r="D413" s="250" t="s">
        <v>63</v>
      </c>
      <c r="E413" s="250">
        <v>3000301184</v>
      </c>
      <c r="F413" s="250" t="s">
        <v>67</v>
      </c>
      <c r="G413" s="250" t="s">
        <v>2284</v>
      </c>
      <c r="H413" s="250" t="s">
        <v>1324</v>
      </c>
      <c r="I413" s="251" t="s">
        <v>63</v>
      </c>
      <c r="J413" s="251"/>
      <c r="K413" s="198"/>
    </row>
    <row r="414" spans="1:11" x14ac:dyDescent="0.25">
      <c r="A414" s="140"/>
      <c r="C414" s="249">
        <f>VLOOKUP('[1]Inventaire BDDF Déployés'!$E$4:$E$936,[1]!MacroP[[ID]:[Date de Fin]],16,FALSE)</f>
        <v>43523.541666666664</v>
      </c>
      <c r="D414" s="250" t="s">
        <v>63</v>
      </c>
      <c r="E414" s="250">
        <v>3000301184</v>
      </c>
      <c r="F414" s="250" t="s">
        <v>67</v>
      </c>
      <c r="G414" s="250" t="s">
        <v>2285</v>
      </c>
      <c r="H414" s="250" t="s">
        <v>1325</v>
      </c>
      <c r="I414" s="251" t="s">
        <v>63</v>
      </c>
      <c r="J414" s="251"/>
      <c r="K414" s="198"/>
    </row>
    <row r="415" spans="1:11" x14ac:dyDescent="0.25">
      <c r="A415" s="140"/>
      <c r="C415" s="249">
        <f>VLOOKUP('[1]Inventaire BDDF Déployés'!$E$4:$E$936,[1]!MacroP[[ID]:[Date de Fin]],16,FALSE)</f>
        <v>43523.541666666664</v>
      </c>
      <c r="D415" s="250" t="s">
        <v>63</v>
      </c>
      <c r="E415" s="250">
        <v>3000301184</v>
      </c>
      <c r="F415" s="250" t="s">
        <v>67</v>
      </c>
      <c r="G415" s="250" t="s">
        <v>2286</v>
      </c>
      <c r="H415" s="250" t="s">
        <v>1326</v>
      </c>
      <c r="I415" s="251" t="s">
        <v>63</v>
      </c>
      <c r="J415" s="251"/>
      <c r="K415" s="198"/>
    </row>
    <row r="416" spans="1:11" x14ac:dyDescent="0.25">
      <c r="A416" s="140"/>
      <c r="C416" s="249">
        <f>VLOOKUP('[1]Inventaire BDDF Déployés'!$E$4:$E$936,[1]!MacroP[[ID]:[Date de Fin]],16,FALSE)</f>
        <v>43523.541666666664</v>
      </c>
      <c r="D416" s="250" t="s">
        <v>63</v>
      </c>
      <c r="E416" s="250">
        <v>3000301184</v>
      </c>
      <c r="F416" s="250" t="s">
        <v>67</v>
      </c>
      <c r="G416" s="250" t="s">
        <v>2287</v>
      </c>
      <c r="H416" s="250" t="s">
        <v>1327</v>
      </c>
      <c r="I416" s="251" t="s">
        <v>63</v>
      </c>
      <c r="J416" s="251"/>
      <c r="K416" s="198"/>
    </row>
    <row r="417" spans="1:11" x14ac:dyDescent="0.25">
      <c r="A417" s="140"/>
      <c r="C417" s="249">
        <f>VLOOKUP('[1]Inventaire BDDF Déployés'!$E$4:$E$936,[1]!MacroP[[ID]:[Date de Fin]],16,FALSE)</f>
        <v>43523.541666666664</v>
      </c>
      <c r="D417" s="250" t="s">
        <v>63</v>
      </c>
      <c r="E417" s="250">
        <v>3000301184</v>
      </c>
      <c r="F417" s="250" t="s">
        <v>67</v>
      </c>
      <c r="G417" s="250" t="s">
        <v>2288</v>
      </c>
      <c r="H417" s="250" t="s">
        <v>1328</v>
      </c>
      <c r="I417" s="251" t="s">
        <v>63</v>
      </c>
      <c r="J417" s="251"/>
      <c r="K417" s="198"/>
    </row>
    <row r="418" spans="1:11" x14ac:dyDescent="0.25">
      <c r="A418" s="140"/>
      <c r="C418" s="249">
        <f>VLOOKUP('[1]Inventaire BDDF Déployés'!$E$4:$E$936,[1]!MacroP[[ID]:[Date de Fin]],16,FALSE)</f>
        <v>43523.541666666664</v>
      </c>
      <c r="D418" s="250" t="s">
        <v>63</v>
      </c>
      <c r="E418" s="250">
        <v>3000301184</v>
      </c>
      <c r="F418" s="250" t="s">
        <v>67</v>
      </c>
      <c r="G418" s="250" t="s">
        <v>2289</v>
      </c>
      <c r="H418" s="250" t="s">
        <v>1329</v>
      </c>
      <c r="I418" s="251" t="s">
        <v>63</v>
      </c>
      <c r="J418" s="251"/>
      <c r="K418" s="198"/>
    </row>
    <row r="419" spans="1:11" x14ac:dyDescent="0.25">
      <c r="A419" s="140"/>
      <c r="C419" s="249">
        <f>VLOOKUP('[1]Inventaire BDDF Déployés'!$E$4:$E$936,[1]!MacroP[[ID]:[Date de Fin]],16,FALSE)</f>
        <v>43523.541666666664</v>
      </c>
      <c r="D419" s="250" t="s">
        <v>63</v>
      </c>
      <c r="E419" s="250">
        <v>3000301184</v>
      </c>
      <c r="F419" s="250" t="s">
        <v>67</v>
      </c>
      <c r="G419" s="250" t="s">
        <v>2290</v>
      </c>
      <c r="H419" s="250" t="s">
        <v>1330</v>
      </c>
      <c r="I419" s="251" t="s">
        <v>63</v>
      </c>
      <c r="J419" s="251"/>
      <c r="K419" s="198"/>
    </row>
    <row r="420" spans="1:11" x14ac:dyDescent="0.25">
      <c r="A420" s="140"/>
      <c r="C420" s="249">
        <f>VLOOKUP('[1]Inventaire BDDF Déployés'!$E$4:$E$936,[1]!MacroP[[ID]:[Date de Fin]],16,FALSE)</f>
        <v>43523.541666666664</v>
      </c>
      <c r="D420" s="250" t="s">
        <v>63</v>
      </c>
      <c r="E420" s="250">
        <v>3000301184</v>
      </c>
      <c r="F420" s="250" t="s">
        <v>67</v>
      </c>
      <c r="G420" s="250" t="s">
        <v>2291</v>
      </c>
      <c r="H420" s="250" t="s">
        <v>1331</v>
      </c>
      <c r="I420" s="251" t="s">
        <v>63</v>
      </c>
      <c r="J420" s="251"/>
      <c r="K420" s="198"/>
    </row>
    <row r="421" spans="1:11" x14ac:dyDescent="0.25">
      <c r="A421" s="140"/>
      <c r="C421" s="249">
        <f>VLOOKUP('[1]Inventaire BDDF Déployés'!$E$4:$E$936,[1]!MacroP[[ID]:[Date de Fin]],16,FALSE)</f>
        <v>43523.541666666664</v>
      </c>
      <c r="D421" s="250" t="s">
        <v>63</v>
      </c>
      <c r="E421" s="250">
        <v>3000301184</v>
      </c>
      <c r="F421" s="250" t="s">
        <v>67</v>
      </c>
      <c r="G421" s="250" t="s">
        <v>2292</v>
      </c>
      <c r="H421" s="250" t="s">
        <v>1332</v>
      </c>
      <c r="I421" s="251" t="s">
        <v>63</v>
      </c>
      <c r="J421" s="251"/>
      <c r="K421" s="198"/>
    </row>
    <row r="422" spans="1:11" x14ac:dyDescent="0.25">
      <c r="A422" s="140"/>
      <c r="C422" s="249">
        <f>VLOOKUP('[1]Inventaire BDDF Déployés'!$E$4:$E$936,[1]!MacroP[[ID]:[Date de Fin]],16,FALSE)</f>
        <v>43523.541666666664</v>
      </c>
      <c r="D422" s="250" t="s">
        <v>63</v>
      </c>
      <c r="E422" s="250">
        <v>3000301184</v>
      </c>
      <c r="F422" s="250" t="s">
        <v>67</v>
      </c>
      <c r="G422" s="250" t="s">
        <v>2293</v>
      </c>
      <c r="H422" s="250" t="s">
        <v>1333</v>
      </c>
      <c r="I422" s="251" t="s">
        <v>63</v>
      </c>
      <c r="J422" s="251"/>
      <c r="K422" s="198"/>
    </row>
    <row r="423" spans="1:11" x14ac:dyDescent="0.25">
      <c r="A423" s="140"/>
      <c r="C423" s="249">
        <f>VLOOKUP('[1]Inventaire BDDF Déployés'!$E$4:$E$936,[1]!MacroP[[ID]:[Date de Fin]],16,FALSE)</f>
        <v>43523.541666666664</v>
      </c>
      <c r="D423" s="250" t="s">
        <v>63</v>
      </c>
      <c r="E423" s="250">
        <v>3000301184</v>
      </c>
      <c r="F423" s="250" t="s">
        <v>67</v>
      </c>
      <c r="G423" s="250" t="s">
        <v>2294</v>
      </c>
      <c r="H423" s="250" t="s">
        <v>1334</v>
      </c>
      <c r="I423" s="251" t="s">
        <v>63</v>
      </c>
      <c r="J423" s="251"/>
      <c r="K423" s="198"/>
    </row>
    <row r="424" spans="1:11" x14ac:dyDescent="0.25">
      <c r="A424" s="140"/>
      <c r="C424" s="249">
        <f>VLOOKUP('[1]Inventaire BDDF Déployés'!$E$4:$E$936,[1]!MacroP[[ID]:[Date de Fin]],16,FALSE)</f>
        <v>43523.541666666664</v>
      </c>
      <c r="D424" s="250" t="s">
        <v>63</v>
      </c>
      <c r="E424" s="250">
        <v>3000301184</v>
      </c>
      <c r="F424" s="250" t="s">
        <v>67</v>
      </c>
      <c r="G424" s="250" t="s">
        <v>2295</v>
      </c>
      <c r="H424" s="250" t="s">
        <v>1335</v>
      </c>
      <c r="I424" s="251" t="s">
        <v>63</v>
      </c>
      <c r="J424" s="251"/>
      <c r="K424" s="198"/>
    </row>
    <row r="425" spans="1:11" x14ac:dyDescent="0.25">
      <c r="A425" s="140"/>
      <c r="C425" s="249">
        <f>VLOOKUP('[1]Inventaire BDDF Déployés'!$E$4:$E$936,[1]!MacroP[[ID]:[Date de Fin]],16,FALSE)</f>
        <v>43523.541666666664</v>
      </c>
      <c r="D425" s="250" t="s">
        <v>63</v>
      </c>
      <c r="E425" s="250">
        <v>3000301184</v>
      </c>
      <c r="F425" s="250" t="s">
        <v>2711</v>
      </c>
      <c r="G425" s="250" t="s">
        <v>2296</v>
      </c>
      <c r="H425" s="250" t="s">
        <v>1336</v>
      </c>
      <c r="I425" s="251" t="s">
        <v>63</v>
      </c>
      <c r="J425" s="251"/>
      <c r="K425" s="198"/>
    </row>
    <row r="426" spans="1:11" x14ac:dyDescent="0.25">
      <c r="A426" s="140"/>
      <c r="C426" s="249">
        <f>VLOOKUP('[1]Inventaire BDDF Déployés'!$E$4:$E$936,[1]!MacroP[[ID]:[Date de Fin]],16,FALSE)</f>
        <v>43523.541666666664</v>
      </c>
      <c r="D426" s="250" t="s">
        <v>63</v>
      </c>
      <c r="E426" s="250">
        <v>3000301184</v>
      </c>
      <c r="F426" s="250" t="s">
        <v>2711</v>
      </c>
      <c r="G426" s="250" t="s">
        <v>2297</v>
      </c>
      <c r="H426" s="250" t="s">
        <v>1337</v>
      </c>
      <c r="I426" s="251" t="s">
        <v>63</v>
      </c>
      <c r="J426" s="251"/>
      <c r="K426" s="198"/>
    </row>
    <row r="427" spans="1:11" x14ac:dyDescent="0.25">
      <c r="A427" s="140"/>
      <c r="C427" s="249">
        <f>VLOOKUP('[1]Inventaire BDDF Déployés'!$E$4:$E$936,[1]!MacroP[[ID]:[Date de Fin]],16,FALSE)</f>
        <v>43523.541666666664</v>
      </c>
      <c r="D427" s="250" t="s">
        <v>63</v>
      </c>
      <c r="E427" s="250">
        <v>3000301184</v>
      </c>
      <c r="F427" s="250" t="s">
        <v>2711</v>
      </c>
      <c r="G427" s="250" t="s">
        <v>2298</v>
      </c>
      <c r="H427" s="250" t="s">
        <v>1338</v>
      </c>
      <c r="I427" s="251" t="s">
        <v>63</v>
      </c>
      <c r="J427" s="251"/>
      <c r="K427" s="198"/>
    </row>
    <row r="428" spans="1:11" x14ac:dyDescent="0.25">
      <c r="A428" s="140"/>
      <c r="C428" s="249">
        <f>VLOOKUP('[1]Inventaire BDDF Déployés'!$E$4:$E$936,[1]!MacroP[[ID]:[Date de Fin]],16,FALSE)</f>
        <v>43523.541666666664</v>
      </c>
      <c r="D428" s="250" t="s">
        <v>63</v>
      </c>
      <c r="E428" s="250">
        <v>3000301184</v>
      </c>
      <c r="F428" s="250" t="s">
        <v>2711</v>
      </c>
      <c r="G428" s="250" t="s">
        <v>2299</v>
      </c>
      <c r="H428" s="250" t="s">
        <v>1339</v>
      </c>
      <c r="I428" s="251" t="s">
        <v>63</v>
      </c>
      <c r="J428" s="251"/>
      <c r="K428" s="198"/>
    </row>
    <row r="429" spans="1:11" x14ac:dyDescent="0.25">
      <c r="A429" s="140"/>
      <c r="C429" s="249">
        <f>VLOOKUP('[1]Inventaire BDDF Déployés'!$E$4:$E$936,[1]!MacroP[[ID]:[Date de Fin]],16,FALSE)</f>
        <v>43523.541666666664</v>
      </c>
      <c r="D429" s="250" t="s">
        <v>63</v>
      </c>
      <c r="E429" s="250">
        <v>3000301184</v>
      </c>
      <c r="F429" s="250" t="s">
        <v>2711</v>
      </c>
      <c r="G429" s="250" t="s">
        <v>2300</v>
      </c>
      <c r="H429" s="250" t="s">
        <v>1340</v>
      </c>
      <c r="I429" s="251" t="s">
        <v>63</v>
      </c>
      <c r="J429" s="251"/>
      <c r="K429" s="198"/>
    </row>
    <row r="430" spans="1:11" x14ac:dyDescent="0.25">
      <c r="A430" s="140"/>
      <c r="C430" s="249">
        <f>VLOOKUP('[1]Inventaire BDDF Déployés'!$E$4:$E$936,[1]!MacroP[[ID]:[Date de Fin]],16,FALSE)</f>
        <v>43523.541666666664</v>
      </c>
      <c r="D430" s="250" t="s">
        <v>63</v>
      </c>
      <c r="E430" s="250">
        <v>3000301184</v>
      </c>
      <c r="F430" s="250" t="s">
        <v>2711</v>
      </c>
      <c r="G430" s="250" t="s">
        <v>2301</v>
      </c>
      <c r="H430" s="250" t="s">
        <v>1341</v>
      </c>
      <c r="I430" s="251" t="s">
        <v>63</v>
      </c>
      <c r="J430" s="251"/>
      <c r="K430" s="198"/>
    </row>
    <row r="431" spans="1:11" x14ac:dyDescent="0.25">
      <c r="A431" s="140"/>
      <c r="C431" s="249">
        <f>VLOOKUP('[1]Inventaire BDDF Déployés'!$E$4:$E$936,[1]!MacroP[[ID]:[Date de Fin]],16,FALSE)</f>
        <v>43523.541666666664</v>
      </c>
      <c r="D431" s="250" t="s">
        <v>63</v>
      </c>
      <c r="E431" s="250">
        <v>3000302008</v>
      </c>
      <c r="F431" s="250" t="s">
        <v>67</v>
      </c>
      <c r="G431" s="250" t="s">
        <v>2302</v>
      </c>
      <c r="H431" s="250" t="s">
        <v>1342</v>
      </c>
      <c r="I431" s="251" t="s">
        <v>63</v>
      </c>
      <c r="J431" s="251"/>
      <c r="K431" s="198"/>
    </row>
    <row r="432" spans="1:11" x14ac:dyDescent="0.25">
      <c r="A432" s="140"/>
      <c r="C432" s="249">
        <f>VLOOKUP('[1]Inventaire BDDF Déployés'!$E$4:$E$936,[1]!MacroP[[ID]:[Date de Fin]],16,FALSE)</f>
        <v>43523.541666666664</v>
      </c>
      <c r="D432" s="250" t="s">
        <v>63</v>
      </c>
      <c r="E432" s="250">
        <v>3000302008</v>
      </c>
      <c r="F432" s="250" t="s">
        <v>67</v>
      </c>
      <c r="G432" s="250" t="s">
        <v>2303</v>
      </c>
      <c r="H432" s="250" t="s">
        <v>1343</v>
      </c>
      <c r="I432" s="251" t="s">
        <v>63</v>
      </c>
      <c r="J432" s="251"/>
      <c r="K432" s="198"/>
    </row>
    <row r="433" spans="1:11" x14ac:dyDescent="0.25">
      <c r="A433" s="140"/>
      <c r="C433" s="249">
        <f>VLOOKUP('[1]Inventaire BDDF Déployés'!$E$4:$E$936,[1]!MacroP[[ID]:[Date de Fin]],16,FALSE)</f>
        <v>43523.541666666664</v>
      </c>
      <c r="D433" s="250" t="s">
        <v>63</v>
      </c>
      <c r="E433" s="250">
        <v>3000302008</v>
      </c>
      <c r="F433" s="250" t="s">
        <v>67</v>
      </c>
      <c r="G433" s="250" t="s">
        <v>2304</v>
      </c>
      <c r="H433" s="250" t="s">
        <v>1344</v>
      </c>
      <c r="I433" s="251" t="s">
        <v>63</v>
      </c>
      <c r="J433" s="251"/>
      <c r="K433" s="198"/>
    </row>
    <row r="434" spans="1:11" x14ac:dyDescent="0.25">
      <c r="A434" s="140"/>
      <c r="C434" s="249">
        <f>VLOOKUP('[1]Inventaire BDDF Déployés'!$E$4:$E$936,[1]!MacroP[[ID]:[Date de Fin]],16,FALSE)</f>
        <v>43523.541666666664</v>
      </c>
      <c r="D434" s="250" t="s">
        <v>63</v>
      </c>
      <c r="E434" s="250">
        <v>3000302008</v>
      </c>
      <c r="F434" s="250" t="s">
        <v>67</v>
      </c>
      <c r="G434" s="250" t="s">
        <v>2305</v>
      </c>
      <c r="H434" s="250" t="s">
        <v>1345</v>
      </c>
      <c r="I434" s="251" t="s">
        <v>63</v>
      </c>
      <c r="J434" s="251"/>
      <c r="K434" s="198"/>
    </row>
    <row r="435" spans="1:11" x14ac:dyDescent="0.25">
      <c r="A435" s="140"/>
      <c r="C435" s="249">
        <f>VLOOKUP('[1]Inventaire BDDF Déployés'!$E$4:$E$936,[1]!MacroP[[ID]:[Date de Fin]],16,FALSE)</f>
        <v>43523.541666666664</v>
      </c>
      <c r="D435" s="250" t="s">
        <v>63</v>
      </c>
      <c r="E435" s="250">
        <v>3000302008</v>
      </c>
      <c r="F435" s="250" t="s">
        <v>67</v>
      </c>
      <c r="G435" s="250" t="s">
        <v>2306</v>
      </c>
      <c r="H435" s="250" t="s">
        <v>1346</v>
      </c>
      <c r="I435" s="251" t="s">
        <v>63</v>
      </c>
      <c r="J435" s="251"/>
      <c r="K435" s="198"/>
    </row>
    <row r="436" spans="1:11" x14ac:dyDescent="0.25">
      <c r="A436" s="140"/>
      <c r="C436" s="249">
        <f>VLOOKUP('[1]Inventaire BDDF Déployés'!$E$4:$E$936,[1]!MacroP[[ID]:[Date de Fin]],16,FALSE)</f>
        <v>43523.541666666664</v>
      </c>
      <c r="D436" s="250" t="s">
        <v>63</v>
      </c>
      <c r="E436" s="250">
        <v>3000302008</v>
      </c>
      <c r="F436" s="250" t="s">
        <v>67</v>
      </c>
      <c r="G436" s="250" t="s">
        <v>2307</v>
      </c>
      <c r="H436" s="250" t="s">
        <v>1347</v>
      </c>
      <c r="I436" s="251" t="s">
        <v>63</v>
      </c>
      <c r="J436" s="251"/>
      <c r="K436" s="198"/>
    </row>
    <row r="437" spans="1:11" x14ac:dyDescent="0.25">
      <c r="A437" s="140"/>
      <c r="C437" s="249">
        <f>VLOOKUP('[1]Inventaire BDDF Déployés'!$E$4:$E$936,[1]!MacroP[[ID]:[Date de Fin]],16,FALSE)</f>
        <v>43523.541666666664</v>
      </c>
      <c r="D437" s="250" t="s">
        <v>63</v>
      </c>
      <c r="E437" s="250">
        <v>3000302008</v>
      </c>
      <c r="F437" s="250" t="s">
        <v>67</v>
      </c>
      <c r="G437" s="250" t="s">
        <v>2308</v>
      </c>
      <c r="H437" s="250" t="s">
        <v>1348</v>
      </c>
      <c r="I437" s="251" t="s">
        <v>63</v>
      </c>
      <c r="J437" s="251"/>
      <c r="K437" s="198"/>
    </row>
    <row r="438" spans="1:11" x14ac:dyDescent="0.25">
      <c r="A438" s="140"/>
      <c r="C438" s="249">
        <f>VLOOKUP('[1]Inventaire BDDF Déployés'!$E$4:$E$936,[1]!MacroP[[ID]:[Date de Fin]],16,FALSE)</f>
        <v>43523.541666666664</v>
      </c>
      <c r="D438" s="250" t="s">
        <v>63</v>
      </c>
      <c r="E438" s="250">
        <v>3000302008</v>
      </c>
      <c r="F438" s="250" t="s">
        <v>67</v>
      </c>
      <c r="G438" s="250" t="s">
        <v>2309</v>
      </c>
      <c r="H438" s="250" t="s">
        <v>1349</v>
      </c>
      <c r="I438" s="251" t="s">
        <v>63</v>
      </c>
      <c r="J438" s="251"/>
      <c r="K438" s="198"/>
    </row>
    <row r="439" spans="1:11" x14ac:dyDescent="0.25">
      <c r="A439" s="140"/>
      <c r="C439" s="249">
        <f>VLOOKUP('[1]Inventaire BDDF Déployés'!$E$4:$E$936,[1]!MacroP[[ID]:[Date de Fin]],16,FALSE)</f>
        <v>43523.541666666664</v>
      </c>
      <c r="D439" s="250" t="s">
        <v>63</v>
      </c>
      <c r="E439" s="250">
        <v>3000302008</v>
      </c>
      <c r="F439" s="250" t="s">
        <v>67</v>
      </c>
      <c r="G439" s="250" t="s">
        <v>2311</v>
      </c>
      <c r="H439" s="250" t="s">
        <v>1350</v>
      </c>
      <c r="I439" s="251" t="s">
        <v>63</v>
      </c>
      <c r="J439" s="251"/>
      <c r="K439" s="198"/>
    </row>
    <row r="440" spans="1:11" x14ac:dyDescent="0.25">
      <c r="A440" s="140"/>
      <c r="C440" s="249">
        <f>VLOOKUP('[1]Inventaire BDDF Déployés'!$E$4:$E$936,[1]!MacroP[[ID]:[Date de Fin]],16,FALSE)</f>
        <v>43523.541666666664</v>
      </c>
      <c r="D440" s="250" t="s">
        <v>63</v>
      </c>
      <c r="E440" s="250">
        <v>3000302008</v>
      </c>
      <c r="F440" s="250" t="s">
        <v>67</v>
      </c>
      <c r="G440" s="250" t="s">
        <v>2312</v>
      </c>
      <c r="H440" s="250" t="s">
        <v>1351</v>
      </c>
      <c r="I440" s="251" t="s">
        <v>63</v>
      </c>
      <c r="J440" s="251"/>
      <c r="K440" s="198"/>
    </row>
    <row r="441" spans="1:11" x14ac:dyDescent="0.25">
      <c r="A441" s="140"/>
      <c r="C441" s="249">
        <f>VLOOKUP('[1]Inventaire BDDF Déployés'!$E$4:$E$936,[1]!MacroP[[ID]:[Date de Fin]],16,FALSE)</f>
        <v>43523.541666666664</v>
      </c>
      <c r="D441" s="250" t="s">
        <v>63</v>
      </c>
      <c r="E441" s="250">
        <v>3000302008</v>
      </c>
      <c r="F441" s="250" t="s">
        <v>2711</v>
      </c>
      <c r="G441" s="250" t="s">
        <v>2313</v>
      </c>
      <c r="H441" s="250" t="s">
        <v>1352</v>
      </c>
      <c r="I441" s="251" t="s">
        <v>63</v>
      </c>
      <c r="J441" s="251"/>
      <c r="K441" s="198"/>
    </row>
    <row r="442" spans="1:11" x14ac:dyDescent="0.25">
      <c r="A442" s="140"/>
      <c r="C442" s="249">
        <f>VLOOKUP('[1]Inventaire BDDF Déployés'!$E$4:$E$936,[1]!MacroP[[ID]:[Date de Fin]],16,FALSE)</f>
        <v>43523.541666666664</v>
      </c>
      <c r="D442" s="250" t="s">
        <v>63</v>
      </c>
      <c r="E442" s="250">
        <v>3000302008</v>
      </c>
      <c r="F442" s="250" t="s">
        <v>2711</v>
      </c>
      <c r="G442" s="250" t="s">
        <v>2314</v>
      </c>
      <c r="H442" s="250" t="s">
        <v>1353</v>
      </c>
      <c r="I442" s="251" t="s">
        <v>63</v>
      </c>
      <c r="J442" s="251"/>
      <c r="K442" s="198"/>
    </row>
    <row r="443" spans="1:11" x14ac:dyDescent="0.25">
      <c r="A443" s="140"/>
      <c r="C443" s="249">
        <f>VLOOKUP('[1]Inventaire BDDF Déployés'!$E$4:$E$936,[1]!MacroP[[ID]:[Date de Fin]],16,FALSE)</f>
        <v>43523.541666666664</v>
      </c>
      <c r="D443" s="250" t="s">
        <v>63</v>
      </c>
      <c r="E443" s="250">
        <v>3000302008</v>
      </c>
      <c r="F443" s="250" t="s">
        <v>2711</v>
      </c>
      <c r="G443" s="250" t="s">
        <v>2315</v>
      </c>
      <c r="H443" s="250" t="s">
        <v>1354</v>
      </c>
      <c r="I443" s="251" t="s">
        <v>63</v>
      </c>
      <c r="J443" s="251"/>
      <c r="K443" s="198"/>
    </row>
    <row r="444" spans="1:11" x14ac:dyDescent="0.25">
      <c r="A444" s="140"/>
      <c r="C444" s="249">
        <f>VLOOKUP('[1]Inventaire BDDF Déployés'!$E$4:$E$936,[1]!MacroP[[ID]:[Date de Fin]],16,FALSE)</f>
        <v>43523.541666666664</v>
      </c>
      <c r="D444" s="250" t="s">
        <v>63</v>
      </c>
      <c r="E444" s="250">
        <v>3000302008</v>
      </c>
      <c r="F444" s="250" t="s">
        <v>2711</v>
      </c>
      <c r="G444" s="250" t="s">
        <v>2316</v>
      </c>
      <c r="H444" s="250" t="s">
        <v>1355</v>
      </c>
      <c r="I444" s="251" t="s">
        <v>63</v>
      </c>
      <c r="J444" s="251"/>
      <c r="K444" s="198"/>
    </row>
    <row r="445" spans="1:11" x14ac:dyDescent="0.25">
      <c r="A445" s="140"/>
      <c r="C445" s="249">
        <f>VLOOKUP('[1]Inventaire BDDF Déployés'!$E$4:$E$936,[1]!MacroP[[ID]:[Date de Fin]],16,FALSE)</f>
        <v>43523.541666666664</v>
      </c>
      <c r="D445" s="250" t="s">
        <v>63</v>
      </c>
      <c r="E445" s="250">
        <v>3000302008</v>
      </c>
      <c r="F445" s="250" t="s">
        <v>2711</v>
      </c>
      <c r="G445" s="250" t="s">
        <v>2317</v>
      </c>
      <c r="H445" s="250" t="s">
        <v>1356</v>
      </c>
      <c r="I445" s="251" t="s">
        <v>63</v>
      </c>
      <c r="J445" s="251"/>
      <c r="K445" s="198"/>
    </row>
    <row r="446" spans="1:11" x14ac:dyDescent="0.25">
      <c r="A446" s="140"/>
      <c r="C446" s="249">
        <f>VLOOKUP('[1]Inventaire BDDF Déployés'!$E$4:$E$936,[1]!MacroP[[ID]:[Date de Fin]],16,FALSE)</f>
        <v>43523.541666666664</v>
      </c>
      <c r="D446" s="250" t="s">
        <v>63</v>
      </c>
      <c r="E446" s="250">
        <v>3000302008</v>
      </c>
      <c r="F446" s="250" t="s">
        <v>2711</v>
      </c>
      <c r="G446" s="250" t="s">
        <v>2318</v>
      </c>
      <c r="H446" s="250" t="s">
        <v>1357</v>
      </c>
      <c r="I446" s="251" t="s">
        <v>63</v>
      </c>
      <c r="J446" s="256" t="s">
        <v>1153</v>
      </c>
      <c r="K446" s="257" t="s">
        <v>1358</v>
      </c>
    </row>
    <row r="447" spans="1:11" x14ac:dyDescent="0.25">
      <c r="A447" s="140"/>
      <c r="C447" s="249">
        <f>VLOOKUP('[1]Inventaire BDDF Déployés'!$E$4:$E$936,[1]!MacroP[[ID]:[Date de Fin]],16,FALSE)</f>
        <v>43524.333333333336</v>
      </c>
      <c r="D447" s="250" t="s">
        <v>63</v>
      </c>
      <c r="E447" s="250">
        <v>3000300851</v>
      </c>
      <c r="F447" s="250" t="s">
        <v>67</v>
      </c>
      <c r="G447" s="250" t="s">
        <v>2319</v>
      </c>
      <c r="H447" s="250" t="s">
        <v>1359</v>
      </c>
      <c r="I447" s="251" t="s">
        <v>63</v>
      </c>
      <c r="J447" s="251"/>
      <c r="K447" s="198"/>
    </row>
    <row r="448" spans="1:11" x14ac:dyDescent="0.25">
      <c r="A448" s="140"/>
      <c r="C448" s="249">
        <f>VLOOKUP('[1]Inventaire BDDF Déployés'!$E$4:$E$936,[1]!MacroP[[ID]:[Date de Fin]],16,FALSE)</f>
        <v>43524.333333333336</v>
      </c>
      <c r="D448" s="250" t="s">
        <v>63</v>
      </c>
      <c r="E448" s="250">
        <v>3000300851</v>
      </c>
      <c r="F448" s="250" t="s">
        <v>67</v>
      </c>
      <c r="G448" s="250" t="s">
        <v>2320</v>
      </c>
      <c r="H448" s="250" t="s">
        <v>1360</v>
      </c>
      <c r="I448" s="251" t="s">
        <v>63</v>
      </c>
      <c r="J448" s="251"/>
      <c r="K448" s="198"/>
    </row>
    <row r="449" spans="1:11" x14ac:dyDescent="0.25">
      <c r="A449" s="140"/>
      <c r="C449" s="249">
        <f>VLOOKUP('[1]Inventaire BDDF Déployés'!$E$4:$E$936,[1]!MacroP[[ID]:[Date de Fin]],16,FALSE)</f>
        <v>43524.333333333336</v>
      </c>
      <c r="D449" s="250" t="s">
        <v>63</v>
      </c>
      <c r="E449" s="250">
        <v>3000300851</v>
      </c>
      <c r="F449" s="250" t="s">
        <v>67</v>
      </c>
      <c r="G449" s="250" t="s">
        <v>2321</v>
      </c>
      <c r="H449" s="250" t="s">
        <v>1361</v>
      </c>
      <c r="I449" s="251" t="s">
        <v>63</v>
      </c>
      <c r="J449" s="251"/>
      <c r="K449" s="198"/>
    </row>
    <row r="450" spans="1:11" x14ac:dyDescent="0.25">
      <c r="A450" s="140"/>
      <c r="C450" s="249">
        <f>VLOOKUP('[1]Inventaire BDDF Déployés'!$E$4:$E$936,[1]!MacroP[[ID]:[Date de Fin]],16,FALSE)</f>
        <v>43524.333333333336</v>
      </c>
      <c r="D450" s="250" t="s">
        <v>63</v>
      </c>
      <c r="E450" s="250">
        <v>3000300851</v>
      </c>
      <c r="F450" s="250" t="s">
        <v>67</v>
      </c>
      <c r="G450" s="250" t="s">
        <v>2322</v>
      </c>
      <c r="H450" s="250" t="s">
        <v>1362</v>
      </c>
      <c r="I450" s="251" t="s">
        <v>63</v>
      </c>
      <c r="J450" s="251"/>
      <c r="K450" s="198"/>
    </row>
    <row r="451" spans="1:11" x14ac:dyDescent="0.25">
      <c r="A451" s="140"/>
      <c r="C451" s="249">
        <f>VLOOKUP('[1]Inventaire BDDF Déployés'!$E$4:$E$936,[1]!MacroP[[ID]:[Date de Fin]],16,FALSE)</f>
        <v>43524.333333333336</v>
      </c>
      <c r="D451" s="250" t="s">
        <v>63</v>
      </c>
      <c r="E451" s="250">
        <v>3000300851</v>
      </c>
      <c r="F451" s="250" t="s">
        <v>2711</v>
      </c>
      <c r="G451" s="250" t="s">
        <v>2323</v>
      </c>
      <c r="H451" s="250" t="s">
        <v>1363</v>
      </c>
      <c r="I451" s="251" t="s">
        <v>63</v>
      </c>
      <c r="J451" s="251"/>
      <c r="K451" s="198"/>
    </row>
    <row r="452" spans="1:11" x14ac:dyDescent="0.25">
      <c r="A452" s="140"/>
      <c r="C452" s="249">
        <f>VLOOKUP('[1]Inventaire BDDF Déployés'!$E$4:$E$936,[1]!MacroP[[ID]:[Date de Fin]],16,FALSE)</f>
        <v>43524.333333333336</v>
      </c>
      <c r="D452" s="250" t="s">
        <v>63</v>
      </c>
      <c r="E452" s="250">
        <v>3000302221</v>
      </c>
      <c r="F452" s="250" t="s">
        <v>67</v>
      </c>
      <c r="G452" s="250" t="s">
        <v>2324</v>
      </c>
      <c r="H452" s="250" t="s">
        <v>1364</v>
      </c>
      <c r="I452" s="251" t="s">
        <v>63</v>
      </c>
      <c r="J452" s="251"/>
      <c r="K452" s="198"/>
    </row>
    <row r="453" spans="1:11" x14ac:dyDescent="0.25">
      <c r="A453" s="140"/>
      <c r="C453" s="249">
        <f>VLOOKUP('[1]Inventaire BDDF Déployés'!$E$4:$E$936,[1]!MacroP[[ID]:[Date de Fin]],16,FALSE)</f>
        <v>43524.333333333336</v>
      </c>
      <c r="D453" s="250" t="s">
        <v>63</v>
      </c>
      <c r="E453" s="250">
        <v>3000302221</v>
      </c>
      <c r="F453" s="250" t="s">
        <v>67</v>
      </c>
      <c r="G453" s="250" t="s">
        <v>2325</v>
      </c>
      <c r="H453" s="250" t="s">
        <v>1365</v>
      </c>
      <c r="I453" s="251" t="s">
        <v>63</v>
      </c>
      <c r="J453" s="251"/>
      <c r="K453" s="198"/>
    </row>
    <row r="454" spans="1:11" x14ac:dyDescent="0.25">
      <c r="A454" s="140"/>
      <c r="C454" s="249">
        <f>VLOOKUP('[1]Inventaire BDDF Déployés'!$E$4:$E$936,[1]!MacroP[[ID]:[Date de Fin]],16,FALSE)</f>
        <v>43524.333333333336</v>
      </c>
      <c r="D454" s="250" t="s">
        <v>63</v>
      </c>
      <c r="E454" s="250">
        <v>3000302221</v>
      </c>
      <c r="F454" s="250" t="s">
        <v>67</v>
      </c>
      <c r="G454" s="250" t="s">
        <v>2326</v>
      </c>
      <c r="H454" s="250" t="s">
        <v>1366</v>
      </c>
      <c r="I454" s="251" t="s">
        <v>63</v>
      </c>
      <c r="J454" s="251"/>
      <c r="K454" s="198"/>
    </row>
    <row r="455" spans="1:11" x14ac:dyDescent="0.25">
      <c r="A455" s="140"/>
      <c r="C455" s="249">
        <f>VLOOKUP('[1]Inventaire BDDF Déployés'!$E$4:$E$936,[1]!MacroP[[ID]:[Date de Fin]],16,FALSE)</f>
        <v>43524.333333333336</v>
      </c>
      <c r="D455" s="250" t="s">
        <v>63</v>
      </c>
      <c r="E455" s="250">
        <v>3000302221</v>
      </c>
      <c r="F455" s="250" t="s">
        <v>67</v>
      </c>
      <c r="G455" s="250" t="s">
        <v>2327</v>
      </c>
      <c r="H455" s="250" t="s">
        <v>1367</v>
      </c>
      <c r="I455" s="251" t="s">
        <v>63</v>
      </c>
      <c r="J455" s="251"/>
      <c r="K455" s="198"/>
    </row>
    <row r="456" spans="1:11" x14ac:dyDescent="0.25">
      <c r="A456" s="140"/>
      <c r="C456" s="249">
        <f>VLOOKUP('[1]Inventaire BDDF Déployés'!$E$4:$E$936,[1]!MacroP[[ID]:[Date de Fin]],16,FALSE)</f>
        <v>43524.333333333336</v>
      </c>
      <c r="D456" s="250" t="s">
        <v>63</v>
      </c>
      <c r="E456" s="250">
        <v>3000302221</v>
      </c>
      <c r="F456" s="250" t="s">
        <v>2711</v>
      </c>
      <c r="G456" s="250" t="s">
        <v>2328</v>
      </c>
      <c r="H456" s="250" t="s">
        <v>1368</v>
      </c>
      <c r="I456" s="251" t="s">
        <v>63</v>
      </c>
      <c r="J456" s="251"/>
      <c r="K456" s="198"/>
    </row>
    <row r="457" spans="1:11" x14ac:dyDescent="0.25">
      <c r="A457" s="140"/>
      <c r="C457" s="249">
        <f>VLOOKUP('[1]Inventaire BDDF Déployés'!$E$4:$E$936,[1]!MacroP[[ID]:[Date de Fin]],16,FALSE)</f>
        <v>43524.541666666664</v>
      </c>
      <c r="D457" s="250" t="s">
        <v>63</v>
      </c>
      <c r="E457" s="250">
        <v>3000300076</v>
      </c>
      <c r="F457" s="250" t="s">
        <v>67</v>
      </c>
      <c r="G457" s="250" t="s">
        <v>2329</v>
      </c>
      <c r="H457" s="250" t="s">
        <v>1369</v>
      </c>
      <c r="I457" s="251" t="s">
        <v>63</v>
      </c>
      <c r="J457" s="251"/>
      <c r="K457" s="198"/>
    </row>
    <row r="458" spans="1:11" x14ac:dyDescent="0.25">
      <c r="A458" s="140"/>
      <c r="C458" s="249">
        <f>VLOOKUP('[1]Inventaire BDDF Déployés'!$E$4:$E$936,[1]!MacroP[[ID]:[Date de Fin]],16,FALSE)</f>
        <v>43524.541666666664</v>
      </c>
      <c r="D458" s="250" t="s">
        <v>63</v>
      </c>
      <c r="E458" s="250">
        <v>3000300076</v>
      </c>
      <c r="F458" s="250" t="s">
        <v>67</v>
      </c>
      <c r="G458" s="250" t="s">
        <v>2330</v>
      </c>
      <c r="H458" s="250" t="s">
        <v>1370</v>
      </c>
      <c r="I458" s="251" t="s">
        <v>63</v>
      </c>
      <c r="J458" s="251"/>
      <c r="K458" s="198"/>
    </row>
    <row r="459" spans="1:11" x14ac:dyDescent="0.25">
      <c r="A459" s="140"/>
      <c r="C459" s="249">
        <f>VLOOKUP('[1]Inventaire BDDF Déployés'!$E$4:$E$936,[1]!MacroP[[ID]:[Date de Fin]],16,FALSE)</f>
        <v>43524.541666666664</v>
      </c>
      <c r="D459" s="250" t="s">
        <v>63</v>
      </c>
      <c r="E459" s="250">
        <v>3000300076</v>
      </c>
      <c r="F459" s="250" t="s">
        <v>67</v>
      </c>
      <c r="G459" s="250" t="s">
        <v>2331</v>
      </c>
      <c r="H459" s="250" t="s">
        <v>1371</v>
      </c>
      <c r="I459" s="251" t="s">
        <v>63</v>
      </c>
      <c r="J459" s="251"/>
      <c r="K459" s="198"/>
    </row>
    <row r="460" spans="1:11" x14ac:dyDescent="0.25">
      <c r="A460" s="140"/>
      <c r="C460" s="249">
        <f>VLOOKUP('[1]Inventaire BDDF Déployés'!$E$4:$E$936,[1]!MacroP[[ID]:[Date de Fin]],16,FALSE)</f>
        <v>43524.541666666664</v>
      </c>
      <c r="D460" s="250" t="s">
        <v>63</v>
      </c>
      <c r="E460" s="250">
        <v>3000300076</v>
      </c>
      <c r="F460" s="250" t="s">
        <v>67</v>
      </c>
      <c r="G460" s="250" t="s">
        <v>2332</v>
      </c>
      <c r="H460" s="250" t="s">
        <v>1372</v>
      </c>
      <c r="I460" s="251" t="s">
        <v>63</v>
      </c>
      <c r="J460" s="251"/>
      <c r="K460" s="198"/>
    </row>
    <row r="461" spans="1:11" x14ac:dyDescent="0.25">
      <c r="A461" s="140"/>
      <c r="C461" s="249">
        <f>VLOOKUP('[1]Inventaire BDDF Déployés'!$E$4:$E$936,[1]!MacroP[[ID]:[Date de Fin]],16,FALSE)</f>
        <v>43524.541666666664</v>
      </c>
      <c r="D461" s="250" t="s">
        <v>63</v>
      </c>
      <c r="E461" s="250">
        <v>3000300076</v>
      </c>
      <c r="F461" s="250" t="s">
        <v>67</v>
      </c>
      <c r="G461" s="250" t="s">
        <v>2333</v>
      </c>
      <c r="H461" s="250" t="s">
        <v>1373</v>
      </c>
      <c r="I461" s="251" t="s">
        <v>63</v>
      </c>
      <c r="J461" s="251"/>
      <c r="K461" s="198"/>
    </row>
    <row r="462" spans="1:11" x14ac:dyDescent="0.25">
      <c r="A462" s="140"/>
      <c r="C462" s="249">
        <f>VLOOKUP('[1]Inventaire BDDF Déployés'!$E$4:$E$936,[1]!MacroP[[ID]:[Date de Fin]],16,FALSE)</f>
        <v>43524.541666666664</v>
      </c>
      <c r="D462" s="250" t="s">
        <v>63</v>
      </c>
      <c r="E462" s="250">
        <v>3000300076</v>
      </c>
      <c r="F462" s="250" t="s">
        <v>67</v>
      </c>
      <c r="G462" s="250" t="s">
        <v>2334</v>
      </c>
      <c r="H462" s="250" t="s">
        <v>1374</v>
      </c>
      <c r="I462" s="251" t="s">
        <v>63</v>
      </c>
      <c r="J462" s="251"/>
      <c r="K462" s="198"/>
    </row>
    <row r="463" spans="1:11" x14ac:dyDescent="0.25">
      <c r="A463" s="140"/>
      <c r="C463" s="249">
        <f>VLOOKUP('[1]Inventaire BDDF Déployés'!$E$4:$E$936,[1]!MacroP[[ID]:[Date de Fin]],16,FALSE)</f>
        <v>43524.541666666664</v>
      </c>
      <c r="D463" s="250" t="s">
        <v>63</v>
      </c>
      <c r="E463" s="250">
        <v>3000300076</v>
      </c>
      <c r="F463" s="250" t="s">
        <v>67</v>
      </c>
      <c r="G463" s="250" t="s">
        <v>2335</v>
      </c>
      <c r="H463" s="250" t="s">
        <v>1375</v>
      </c>
      <c r="I463" s="251" t="s">
        <v>63</v>
      </c>
      <c r="J463" s="251"/>
      <c r="K463" s="198"/>
    </row>
    <row r="464" spans="1:11" x14ac:dyDescent="0.25">
      <c r="A464" s="140"/>
      <c r="C464" s="249">
        <f>VLOOKUP('[1]Inventaire BDDF Déployés'!$E$4:$E$936,[1]!MacroP[[ID]:[Date de Fin]],16,FALSE)</f>
        <v>43524.541666666664</v>
      </c>
      <c r="D464" s="250" t="s">
        <v>63</v>
      </c>
      <c r="E464" s="250">
        <v>3000300076</v>
      </c>
      <c r="F464" s="250" t="s">
        <v>67</v>
      </c>
      <c r="G464" s="250" t="s">
        <v>2336</v>
      </c>
      <c r="H464" s="250" t="s">
        <v>1376</v>
      </c>
      <c r="I464" s="251" t="s">
        <v>63</v>
      </c>
      <c r="J464" s="251"/>
      <c r="K464" s="198"/>
    </row>
    <row r="465" spans="1:11" x14ac:dyDescent="0.25">
      <c r="A465" s="140"/>
      <c r="C465" s="249">
        <f>VLOOKUP('[1]Inventaire BDDF Déployés'!$E$4:$E$936,[1]!MacroP[[ID]:[Date de Fin]],16,FALSE)</f>
        <v>43524.541666666664</v>
      </c>
      <c r="D465" s="250" t="s">
        <v>63</v>
      </c>
      <c r="E465" s="250">
        <v>3000300076</v>
      </c>
      <c r="F465" s="250" t="s">
        <v>67</v>
      </c>
      <c r="G465" s="250" t="s">
        <v>2337</v>
      </c>
      <c r="H465" s="250" t="s">
        <v>1377</v>
      </c>
      <c r="I465" s="251" t="s">
        <v>63</v>
      </c>
      <c r="J465" s="251"/>
      <c r="K465" s="198"/>
    </row>
    <row r="466" spans="1:11" x14ac:dyDescent="0.25">
      <c r="A466" s="140"/>
      <c r="C466" s="249">
        <f>VLOOKUP('[1]Inventaire BDDF Déployés'!$E$4:$E$936,[1]!MacroP[[ID]:[Date de Fin]],16,FALSE)</f>
        <v>43524.541666666664</v>
      </c>
      <c r="D466" s="250" t="s">
        <v>63</v>
      </c>
      <c r="E466" s="250">
        <v>3000300076</v>
      </c>
      <c r="F466" s="250" t="s">
        <v>2711</v>
      </c>
      <c r="G466" s="250" t="s">
        <v>2338</v>
      </c>
      <c r="H466" s="250" t="s">
        <v>1378</v>
      </c>
      <c r="I466" s="251" t="s">
        <v>63</v>
      </c>
      <c r="J466" s="251"/>
      <c r="K466" s="198"/>
    </row>
    <row r="467" spans="1:11" x14ac:dyDescent="0.25">
      <c r="A467" s="140"/>
      <c r="C467" s="249">
        <f>VLOOKUP('[1]Inventaire BDDF Déployés'!$E$4:$E$936,[1]!MacroP[[ID]:[Date de Fin]],16,FALSE)</f>
        <v>43524.541666666664</v>
      </c>
      <c r="D467" s="250" t="s">
        <v>63</v>
      </c>
      <c r="E467" s="250">
        <v>3000300076</v>
      </c>
      <c r="F467" s="250" t="s">
        <v>2711</v>
      </c>
      <c r="G467" s="250" t="s">
        <v>2339</v>
      </c>
      <c r="H467" s="250" t="s">
        <v>1379</v>
      </c>
      <c r="I467" s="251" t="s">
        <v>63</v>
      </c>
      <c r="J467" s="251"/>
      <c r="K467" s="198"/>
    </row>
    <row r="468" spans="1:11" x14ac:dyDescent="0.25">
      <c r="A468" s="140"/>
      <c r="C468" s="249">
        <f>VLOOKUP('[1]Inventaire BDDF Déployés'!$E$4:$E$936,[1]!MacroP[[ID]:[Date de Fin]],16,FALSE)</f>
        <v>43524.541666666664</v>
      </c>
      <c r="D468" s="250" t="s">
        <v>63</v>
      </c>
      <c r="E468" s="250">
        <v>3000300846</v>
      </c>
      <c r="F468" s="250" t="s">
        <v>67</v>
      </c>
      <c r="G468" s="250" t="s">
        <v>2340</v>
      </c>
      <c r="H468" s="250" t="s">
        <v>1380</v>
      </c>
      <c r="I468" s="251" t="s">
        <v>63</v>
      </c>
      <c r="J468" s="251"/>
      <c r="K468" s="198"/>
    </row>
    <row r="469" spans="1:11" x14ac:dyDescent="0.25">
      <c r="A469" s="140"/>
      <c r="C469" s="249">
        <f>VLOOKUP('[1]Inventaire BDDF Déployés'!$E$4:$E$936,[1]!MacroP[[ID]:[Date de Fin]],16,FALSE)</f>
        <v>43524.541666666664</v>
      </c>
      <c r="D469" s="250" t="s">
        <v>63</v>
      </c>
      <c r="E469" s="250">
        <v>3000300846</v>
      </c>
      <c r="F469" s="250" t="s">
        <v>67</v>
      </c>
      <c r="G469" s="250" t="s">
        <v>2341</v>
      </c>
      <c r="H469" s="250" t="s">
        <v>1381</v>
      </c>
      <c r="I469" s="251" t="s">
        <v>63</v>
      </c>
      <c r="J469" s="251"/>
      <c r="K469" s="198"/>
    </row>
    <row r="470" spans="1:11" x14ac:dyDescent="0.25">
      <c r="A470" s="140"/>
      <c r="C470" s="249">
        <f>VLOOKUP('[1]Inventaire BDDF Déployés'!$E$4:$E$936,[1]!MacroP[[ID]:[Date de Fin]],16,FALSE)</f>
        <v>43524.541666666664</v>
      </c>
      <c r="D470" s="250" t="s">
        <v>63</v>
      </c>
      <c r="E470" s="250">
        <v>3000300846</v>
      </c>
      <c r="F470" s="250" t="s">
        <v>67</v>
      </c>
      <c r="G470" s="250" t="s">
        <v>2342</v>
      </c>
      <c r="H470" s="250" t="s">
        <v>1382</v>
      </c>
      <c r="I470" s="251" t="s">
        <v>63</v>
      </c>
      <c r="J470" s="251"/>
      <c r="K470" s="198"/>
    </row>
    <row r="471" spans="1:11" x14ac:dyDescent="0.25">
      <c r="A471" s="140"/>
      <c r="C471" s="249">
        <f>VLOOKUP('[1]Inventaire BDDF Déployés'!$E$4:$E$936,[1]!MacroP[[ID]:[Date de Fin]],16,FALSE)</f>
        <v>43524.541666666664</v>
      </c>
      <c r="D471" s="250" t="s">
        <v>63</v>
      </c>
      <c r="E471" s="250">
        <v>3000300846</v>
      </c>
      <c r="F471" s="250" t="s">
        <v>67</v>
      </c>
      <c r="G471" s="250" t="s">
        <v>2343</v>
      </c>
      <c r="H471" s="250" t="s">
        <v>1383</v>
      </c>
      <c r="I471" s="251" t="s">
        <v>63</v>
      </c>
      <c r="J471" s="251" t="s">
        <v>1153</v>
      </c>
      <c r="K471" s="198" t="s">
        <v>1384</v>
      </c>
    </row>
    <row r="472" spans="1:11" x14ac:dyDescent="0.25">
      <c r="A472" s="140"/>
      <c r="C472" s="249">
        <f>VLOOKUP('[1]Inventaire BDDF Déployés'!$E$4:$E$936,[1]!MacroP[[ID]:[Date de Fin]],16,FALSE)</f>
        <v>43524.541666666664</v>
      </c>
      <c r="D472" s="250" t="s">
        <v>63</v>
      </c>
      <c r="E472" s="250">
        <v>3000300846</v>
      </c>
      <c r="F472" s="250" t="s">
        <v>67</v>
      </c>
      <c r="G472" s="250" t="s">
        <v>2343</v>
      </c>
      <c r="H472" s="250" t="s">
        <v>1383</v>
      </c>
      <c r="I472" s="251" t="s">
        <v>63</v>
      </c>
      <c r="J472" s="251" t="s">
        <v>1153</v>
      </c>
      <c r="K472" s="198" t="s">
        <v>1384</v>
      </c>
    </row>
    <row r="473" spans="1:11" x14ac:dyDescent="0.25">
      <c r="A473" s="140"/>
      <c r="C473" s="249">
        <f>VLOOKUP('[1]Inventaire BDDF Déployés'!$E$4:$E$936,[1]!MacroP[[ID]:[Date de Fin]],16,FALSE)</f>
        <v>43524.541666666664</v>
      </c>
      <c r="D473" s="250" t="s">
        <v>63</v>
      </c>
      <c r="E473" s="250">
        <v>3000300846</v>
      </c>
      <c r="F473" s="250" t="s">
        <v>67</v>
      </c>
      <c r="G473" s="250" t="s">
        <v>2344</v>
      </c>
      <c r="H473" s="250" t="s">
        <v>1385</v>
      </c>
      <c r="I473" s="251" t="s">
        <v>63</v>
      </c>
      <c r="J473" s="251"/>
      <c r="K473" s="198"/>
    </row>
    <row r="474" spans="1:11" x14ac:dyDescent="0.25">
      <c r="A474" s="140"/>
      <c r="C474" s="249">
        <f>VLOOKUP('[1]Inventaire BDDF Déployés'!$E$4:$E$936,[1]!MacroP[[ID]:[Date de Fin]],16,FALSE)</f>
        <v>43524.541666666664</v>
      </c>
      <c r="D474" s="250" t="s">
        <v>63</v>
      </c>
      <c r="E474" s="250">
        <v>3000300846</v>
      </c>
      <c r="F474" s="250" t="s">
        <v>67</v>
      </c>
      <c r="G474" s="250" t="s">
        <v>2345</v>
      </c>
      <c r="H474" s="250" t="s">
        <v>1386</v>
      </c>
      <c r="I474" s="251" t="s">
        <v>63</v>
      </c>
      <c r="J474" s="251"/>
      <c r="K474" s="198"/>
    </row>
    <row r="475" spans="1:11" x14ac:dyDescent="0.25">
      <c r="A475" s="140"/>
      <c r="C475" s="249">
        <f>VLOOKUP('[1]Inventaire BDDF Déployés'!$E$4:$E$936,[1]!MacroP[[ID]:[Date de Fin]],16,FALSE)</f>
        <v>43524.541666666664</v>
      </c>
      <c r="D475" s="250" t="s">
        <v>63</v>
      </c>
      <c r="E475" s="250">
        <v>3000300846</v>
      </c>
      <c r="F475" s="250" t="s">
        <v>67</v>
      </c>
      <c r="G475" s="250" t="s">
        <v>2274</v>
      </c>
      <c r="H475" s="250" t="s">
        <v>1282</v>
      </c>
      <c r="I475" s="251" t="s">
        <v>63</v>
      </c>
      <c r="J475" s="251" t="s">
        <v>1153</v>
      </c>
      <c r="K475" s="198" t="s">
        <v>1384</v>
      </c>
    </row>
    <row r="476" spans="1:11" x14ac:dyDescent="0.25">
      <c r="A476" s="140"/>
      <c r="C476" s="249">
        <f>VLOOKUP('[1]Inventaire BDDF Déployés'!$E$4:$E$936,[1]!MacroP[[ID]:[Date de Fin]],16,FALSE)</f>
        <v>43524.541666666664</v>
      </c>
      <c r="D476" s="250" t="s">
        <v>63</v>
      </c>
      <c r="E476" s="250">
        <v>3000300846</v>
      </c>
      <c r="F476" s="250" t="s">
        <v>2711</v>
      </c>
      <c r="G476" s="250" t="s">
        <v>2346</v>
      </c>
      <c r="H476" s="250" t="s">
        <v>1387</v>
      </c>
      <c r="I476" s="251" t="s">
        <v>63</v>
      </c>
      <c r="J476" s="251"/>
      <c r="K476" s="198"/>
    </row>
    <row r="477" spans="1:11" x14ac:dyDescent="0.25">
      <c r="A477" s="140"/>
      <c r="C477" s="249">
        <f>VLOOKUP('[1]Inventaire BDDF Déployés'!$E$4:$E$936,[1]!MacroP[[ID]:[Date de Fin]],16,FALSE)</f>
        <v>43524.541666666664</v>
      </c>
      <c r="D477" s="250" t="s">
        <v>63</v>
      </c>
      <c r="E477" s="250">
        <v>3000300846</v>
      </c>
      <c r="F477" s="250" t="s">
        <v>2711</v>
      </c>
      <c r="G477" s="250" t="s">
        <v>2347</v>
      </c>
      <c r="H477" s="250" t="s">
        <v>1388</v>
      </c>
      <c r="I477" s="251" t="s">
        <v>63</v>
      </c>
      <c r="J477" s="251"/>
      <c r="K477" s="198"/>
    </row>
    <row r="478" spans="1:11" x14ac:dyDescent="0.25">
      <c r="A478" s="140"/>
      <c r="C478" s="249">
        <f>VLOOKUP('[1]Inventaire BDDF Déployés'!$E$4:$E$936,[1]!MacroP[[ID]:[Date de Fin]],16,FALSE)</f>
        <v>43524.541666666664</v>
      </c>
      <c r="D478" s="250" t="s">
        <v>63</v>
      </c>
      <c r="E478" s="250">
        <v>3000300846</v>
      </c>
      <c r="F478" s="250" t="s">
        <v>2711</v>
      </c>
      <c r="G478" s="250" t="s">
        <v>2348</v>
      </c>
      <c r="H478" s="250" t="s">
        <v>1389</v>
      </c>
      <c r="I478" s="251" t="s">
        <v>63</v>
      </c>
      <c r="J478" s="251"/>
      <c r="K478" s="198"/>
    </row>
    <row r="479" spans="1:11" x14ac:dyDescent="0.25">
      <c r="A479" s="140"/>
      <c r="C479" s="249">
        <f>VLOOKUP('[1]Inventaire BDDF Déployés'!$E$4:$E$936,[1]!MacroP[[ID]:[Date de Fin]],16,FALSE)</f>
        <v>43524.541666666664</v>
      </c>
      <c r="D479" s="250" t="s">
        <v>63</v>
      </c>
      <c r="E479" s="250">
        <v>3000301176</v>
      </c>
      <c r="F479" s="250" t="s">
        <v>67</v>
      </c>
      <c r="G479" s="250" t="s">
        <v>2349</v>
      </c>
      <c r="H479" s="250" t="s">
        <v>1390</v>
      </c>
      <c r="I479" s="251" t="s">
        <v>63</v>
      </c>
      <c r="J479" s="251"/>
      <c r="K479" s="198"/>
    </row>
    <row r="480" spans="1:11" x14ac:dyDescent="0.25">
      <c r="A480" s="140"/>
      <c r="C480" s="249">
        <f>VLOOKUP('[1]Inventaire BDDF Déployés'!$E$4:$E$936,[1]!MacroP[[ID]:[Date de Fin]],16,FALSE)</f>
        <v>43524.541666666664</v>
      </c>
      <c r="D480" s="250" t="s">
        <v>63</v>
      </c>
      <c r="E480" s="250">
        <v>3000301176</v>
      </c>
      <c r="F480" s="250" t="s">
        <v>67</v>
      </c>
      <c r="G480" s="250" t="s">
        <v>2350</v>
      </c>
      <c r="H480" s="250" t="s">
        <v>1391</v>
      </c>
      <c r="I480" s="251" t="s">
        <v>63</v>
      </c>
      <c r="J480" s="251" t="s">
        <v>1153</v>
      </c>
      <c r="K480" s="198" t="s">
        <v>1221</v>
      </c>
    </row>
    <row r="481" spans="1:11" x14ac:dyDescent="0.25">
      <c r="A481" s="140"/>
      <c r="C481" s="249">
        <f>VLOOKUP('[1]Inventaire BDDF Déployés'!$E$4:$E$936,[1]!MacroP[[ID]:[Date de Fin]],16,FALSE)</f>
        <v>43524.541666666664</v>
      </c>
      <c r="D481" s="250" t="s">
        <v>63</v>
      </c>
      <c r="E481" s="250">
        <v>3000301176</v>
      </c>
      <c r="F481" s="250" t="s">
        <v>67</v>
      </c>
      <c r="G481" s="250" t="s">
        <v>2351</v>
      </c>
      <c r="H481" s="250" t="s">
        <v>1392</v>
      </c>
      <c r="I481" s="251" t="s">
        <v>63</v>
      </c>
      <c r="J481" s="251"/>
      <c r="K481" s="198"/>
    </row>
    <row r="482" spans="1:11" x14ac:dyDescent="0.25">
      <c r="A482" s="140"/>
      <c r="C482" s="249">
        <f>VLOOKUP('[1]Inventaire BDDF Déployés'!$E$4:$E$936,[1]!MacroP[[ID]:[Date de Fin]],16,FALSE)</f>
        <v>43524.541666666664</v>
      </c>
      <c r="D482" s="250" t="s">
        <v>63</v>
      </c>
      <c r="E482" s="250">
        <v>3000301176</v>
      </c>
      <c r="F482" s="250" t="s">
        <v>67</v>
      </c>
      <c r="G482" s="250" t="e">
        <v>#N/A</v>
      </c>
      <c r="H482" s="250" t="s">
        <v>1393</v>
      </c>
      <c r="I482" s="251" t="s">
        <v>63</v>
      </c>
      <c r="J482" s="251" t="s">
        <v>1394</v>
      </c>
      <c r="K482" s="258" t="s">
        <v>1221</v>
      </c>
    </row>
    <row r="483" spans="1:11" x14ac:dyDescent="0.25">
      <c r="A483" s="140"/>
      <c r="C483" s="249">
        <f>VLOOKUP('[1]Inventaire BDDF Déployés'!$E$4:$E$936,[1]!MacroP[[ID]:[Date de Fin]],16,FALSE)</f>
        <v>43524.541666666664</v>
      </c>
      <c r="D483" s="250" t="s">
        <v>63</v>
      </c>
      <c r="E483" s="250">
        <v>3000301176</v>
      </c>
      <c r="F483" s="250" t="s">
        <v>67</v>
      </c>
      <c r="G483" s="250" t="s">
        <v>2352</v>
      </c>
      <c r="H483" s="250" t="s">
        <v>1395</v>
      </c>
      <c r="I483" s="251" t="s">
        <v>63</v>
      </c>
      <c r="J483" s="251" t="s">
        <v>1396</v>
      </c>
      <c r="K483" s="198" t="s">
        <v>1221</v>
      </c>
    </row>
    <row r="484" spans="1:11" x14ac:dyDescent="0.25">
      <c r="A484" s="140"/>
      <c r="C484" s="249">
        <f>VLOOKUP('[1]Inventaire BDDF Déployés'!$E$4:$E$936,[1]!MacroP[[ID]:[Date de Fin]],16,FALSE)</f>
        <v>43524.541666666664</v>
      </c>
      <c r="D484" s="250" t="s">
        <v>63</v>
      </c>
      <c r="E484" s="250">
        <v>3000301176</v>
      </c>
      <c r="F484" s="250" t="s">
        <v>67</v>
      </c>
      <c r="G484" s="250" t="s">
        <v>2353</v>
      </c>
      <c r="H484" s="250" t="s">
        <v>1397</v>
      </c>
      <c r="I484" s="251" t="s">
        <v>63</v>
      </c>
      <c r="J484" s="251"/>
      <c r="K484" s="198"/>
    </row>
    <row r="485" spans="1:11" x14ac:dyDescent="0.25">
      <c r="A485" s="140"/>
      <c r="C485" s="249">
        <f>VLOOKUP('[1]Inventaire BDDF Déployés'!$E$4:$E$936,[1]!MacroP[[ID]:[Date de Fin]],16,FALSE)</f>
        <v>43524.541666666664</v>
      </c>
      <c r="D485" s="250" t="s">
        <v>63</v>
      </c>
      <c r="E485" s="250">
        <v>3000301176</v>
      </c>
      <c r="F485" s="250" t="s">
        <v>2711</v>
      </c>
      <c r="G485" s="250" t="s">
        <v>2354</v>
      </c>
      <c r="H485" s="250" t="s">
        <v>1398</v>
      </c>
      <c r="I485" s="251" t="s">
        <v>63</v>
      </c>
      <c r="J485" s="251"/>
      <c r="K485" s="198"/>
    </row>
    <row r="486" spans="1:11" x14ac:dyDescent="0.25">
      <c r="A486" s="140"/>
      <c r="C486" s="249">
        <f>VLOOKUP('[1]Inventaire BDDF Déployés'!$E$4:$E$936,[1]!MacroP[[ID]:[Date de Fin]],16,FALSE)</f>
        <v>43524.541666666664</v>
      </c>
      <c r="D486" s="250" t="s">
        <v>63</v>
      </c>
      <c r="E486" s="250">
        <v>3000301176</v>
      </c>
      <c r="F486" s="250" t="s">
        <v>2711</v>
      </c>
      <c r="G486" s="250" t="e">
        <v>#N/A</v>
      </c>
      <c r="H486" s="250" t="s">
        <v>1399</v>
      </c>
      <c r="I486" s="251" t="s">
        <v>63</v>
      </c>
      <c r="J486" s="251" t="s">
        <v>1394</v>
      </c>
      <c r="K486" s="258" t="s">
        <v>1221</v>
      </c>
    </row>
    <row r="487" spans="1:11" x14ac:dyDescent="0.25">
      <c r="A487" s="140"/>
      <c r="C487" s="249">
        <f>VLOOKUP('[1]Inventaire BDDF Déployés'!$E$4:$E$936,[1]!MacroP[[ID]:[Date de Fin]],16,FALSE)</f>
        <v>43524.541666666664</v>
      </c>
      <c r="D487" s="250" t="s">
        <v>63</v>
      </c>
      <c r="E487" s="250">
        <v>3000301176</v>
      </c>
      <c r="F487" s="250" t="s">
        <v>2711</v>
      </c>
      <c r="G487" s="250" t="s">
        <v>2355</v>
      </c>
      <c r="H487" s="250" t="s">
        <v>1400</v>
      </c>
      <c r="I487" s="251" t="s">
        <v>63</v>
      </c>
      <c r="J487" s="251"/>
      <c r="K487" s="198"/>
    </row>
    <row r="488" spans="1:11" x14ac:dyDescent="0.25">
      <c r="A488" s="140"/>
      <c r="C488" s="249">
        <f>VLOOKUP('[1]Inventaire BDDF Déployés'!$E$4:$E$936,[1]!MacroP[[ID]:[Date de Fin]],16,FALSE)</f>
        <v>43524.541666666664</v>
      </c>
      <c r="D488" s="250" t="s">
        <v>63</v>
      </c>
      <c r="E488" s="250">
        <v>3000301189</v>
      </c>
      <c r="F488" s="250" t="s">
        <v>67</v>
      </c>
      <c r="G488" s="250" t="s">
        <v>2356</v>
      </c>
      <c r="H488" s="250" t="s">
        <v>1401</v>
      </c>
      <c r="I488" s="251" t="s">
        <v>63</v>
      </c>
      <c r="J488" s="251"/>
      <c r="K488" s="198"/>
    </row>
    <row r="489" spans="1:11" x14ac:dyDescent="0.25">
      <c r="A489" s="140"/>
      <c r="C489" s="249">
        <f>VLOOKUP('[1]Inventaire BDDF Déployés'!$E$4:$E$936,[1]!MacroP[[ID]:[Date de Fin]],16,FALSE)</f>
        <v>43524.541666666664</v>
      </c>
      <c r="D489" s="250" t="s">
        <v>63</v>
      </c>
      <c r="E489" s="250">
        <v>3000301189</v>
      </c>
      <c r="F489" s="250" t="s">
        <v>67</v>
      </c>
      <c r="G489" s="250" t="s">
        <v>2357</v>
      </c>
      <c r="H489" s="250" t="s">
        <v>1402</v>
      </c>
      <c r="I489" s="251" t="s">
        <v>63</v>
      </c>
      <c r="J489" s="251"/>
      <c r="K489" s="198"/>
    </row>
    <row r="490" spans="1:11" x14ac:dyDescent="0.25">
      <c r="A490" s="140"/>
      <c r="C490" s="249">
        <f>VLOOKUP('[1]Inventaire BDDF Déployés'!$E$4:$E$936,[1]!MacroP[[ID]:[Date de Fin]],16,FALSE)</f>
        <v>43524.541666666664</v>
      </c>
      <c r="D490" s="250" t="s">
        <v>63</v>
      </c>
      <c r="E490" s="250">
        <v>3000301189</v>
      </c>
      <c r="F490" s="250" t="s">
        <v>67</v>
      </c>
      <c r="G490" s="250" t="s">
        <v>2358</v>
      </c>
      <c r="H490" s="250" t="s">
        <v>1403</v>
      </c>
      <c r="I490" s="251" t="s">
        <v>63</v>
      </c>
      <c r="J490" s="251"/>
      <c r="K490" s="198"/>
    </row>
    <row r="491" spans="1:11" x14ac:dyDescent="0.25">
      <c r="A491" s="140"/>
      <c r="C491" s="249">
        <f>VLOOKUP('[1]Inventaire BDDF Déployés'!$E$4:$E$936,[1]!MacroP[[ID]:[Date de Fin]],16,FALSE)</f>
        <v>43524.541666666664</v>
      </c>
      <c r="D491" s="250" t="s">
        <v>63</v>
      </c>
      <c r="E491" s="250">
        <v>3000301189</v>
      </c>
      <c r="F491" s="250" t="s">
        <v>67</v>
      </c>
      <c r="G491" s="250" t="s">
        <v>2359</v>
      </c>
      <c r="H491" s="250" t="s">
        <v>1404</v>
      </c>
      <c r="I491" s="251" t="s">
        <v>63</v>
      </c>
      <c r="J491" s="251"/>
      <c r="K491" s="198"/>
    </row>
    <row r="492" spans="1:11" x14ac:dyDescent="0.25">
      <c r="A492" s="140"/>
      <c r="C492" s="249">
        <f>VLOOKUP('[1]Inventaire BDDF Déployés'!$E$4:$E$936,[1]!MacroP[[ID]:[Date de Fin]],16,FALSE)</f>
        <v>43524.541666666664</v>
      </c>
      <c r="D492" s="250" t="s">
        <v>63</v>
      </c>
      <c r="E492" s="250">
        <v>3000301189</v>
      </c>
      <c r="F492" s="250" t="s">
        <v>67</v>
      </c>
      <c r="G492" s="250" t="s">
        <v>2360</v>
      </c>
      <c r="H492" s="250" t="s">
        <v>1405</v>
      </c>
      <c r="I492" s="251" t="s">
        <v>63</v>
      </c>
      <c r="J492" s="251"/>
      <c r="K492" s="198"/>
    </row>
    <row r="493" spans="1:11" x14ac:dyDescent="0.25">
      <c r="A493" s="140"/>
      <c r="C493" s="249">
        <f>VLOOKUP('[1]Inventaire BDDF Déployés'!$E$4:$E$936,[1]!MacroP[[ID]:[Date de Fin]],16,FALSE)</f>
        <v>43524.541666666664</v>
      </c>
      <c r="D493" s="250" t="s">
        <v>63</v>
      </c>
      <c r="E493" s="250">
        <v>3000301189</v>
      </c>
      <c r="F493" s="250" t="s">
        <v>67</v>
      </c>
      <c r="G493" s="250" t="s">
        <v>2361</v>
      </c>
      <c r="H493" s="250" t="s">
        <v>1406</v>
      </c>
      <c r="I493" s="251" t="s">
        <v>63</v>
      </c>
      <c r="J493" s="251"/>
      <c r="K493" s="198"/>
    </row>
    <row r="494" spans="1:11" x14ac:dyDescent="0.25">
      <c r="A494" s="140"/>
      <c r="C494" s="249">
        <f>VLOOKUP('[1]Inventaire BDDF Déployés'!$E$4:$E$936,[1]!MacroP[[ID]:[Date de Fin]],16,FALSE)</f>
        <v>43524.541666666664</v>
      </c>
      <c r="D494" s="250" t="s">
        <v>63</v>
      </c>
      <c r="E494" s="250">
        <v>3000301189</v>
      </c>
      <c r="F494" s="250" t="s">
        <v>67</v>
      </c>
      <c r="G494" s="250" t="s">
        <v>2362</v>
      </c>
      <c r="H494" s="250" t="s">
        <v>1407</v>
      </c>
      <c r="I494" s="251" t="s">
        <v>63</v>
      </c>
      <c r="J494" s="251"/>
      <c r="K494" s="198"/>
    </row>
    <row r="495" spans="1:11" x14ac:dyDescent="0.25">
      <c r="A495" s="140"/>
      <c r="C495" s="249">
        <f>VLOOKUP('[1]Inventaire BDDF Déployés'!$E$4:$E$936,[1]!MacroP[[ID]:[Date de Fin]],16,FALSE)</f>
        <v>43524.541666666664</v>
      </c>
      <c r="D495" s="250" t="s">
        <v>63</v>
      </c>
      <c r="E495" s="250">
        <v>3000301189</v>
      </c>
      <c r="F495" s="250" t="s">
        <v>67</v>
      </c>
      <c r="G495" s="250" t="s">
        <v>2363</v>
      </c>
      <c r="H495" s="250" t="s">
        <v>1408</v>
      </c>
      <c r="I495" s="251" t="s">
        <v>63</v>
      </c>
      <c r="J495" s="251"/>
      <c r="K495" s="198"/>
    </row>
    <row r="496" spans="1:11" x14ac:dyDescent="0.25">
      <c r="A496" s="140"/>
      <c r="C496" s="249">
        <f>VLOOKUP('[1]Inventaire BDDF Déployés'!$E$4:$E$936,[1]!MacroP[[ID]:[Date de Fin]],16,FALSE)</f>
        <v>43524.541666666664</v>
      </c>
      <c r="D496" s="250" t="s">
        <v>63</v>
      </c>
      <c r="E496" s="250">
        <v>3000301189</v>
      </c>
      <c r="F496" s="250" t="s">
        <v>67</v>
      </c>
      <c r="G496" s="250" t="s">
        <v>2364</v>
      </c>
      <c r="H496" s="250" t="s">
        <v>1409</v>
      </c>
      <c r="I496" s="251" t="s">
        <v>63</v>
      </c>
      <c r="J496" s="251"/>
      <c r="K496" s="198"/>
    </row>
    <row r="497" spans="1:11" x14ac:dyDescent="0.25">
      <c r="A497" s="140"/>
      <c r="C497" s="249">
        <f>VLOOKUP('[1]Inventaire BDDF Déployés'!$E$4:$E$936,[1]!MacroP[[ID]:[Date de Fin]],16,FALSE)</f>
        <v>43524.541666666664</v>
      </c>
      <c r="D497" s="250" t="s">
        <v>63</v>
      </c>
      <c r="E497" s="250">
        <v>3000301189</v>
      </c>
      <c r="F497" s="250" t="s">
        <v>67</v>
      </c>
      <c r="G497" s="250" t="s">
        <v>2365</v>
      </c>
      <c r="H497" s="250" t="s">
        <v>1410</v>
      </c>
      <c r="I497" s="251" t="s">
        <v>63</v>
      </c>
      <c r="J497" s="251"/>
      <c r="K497" s="198"/>
    </row>
    <row r="498" spans="1:11" x14ac:dyDescent="0.25">
      <c r="A498" s="140"/>
      <c r="C498" s="249">
        <f>VLOOKUP('[1]Inventaire BDDF Déployés'!$E$4:$E$936,[1]!MacroP[[ID]:[Date de Fin]],16,FALSE)</f>
        <v>43524.541666666664</v>
      </c>
      <c r="D498" s="250" t="s">
        <v>63</v>
      </c>
      <c r="E498" s="250">
        <v>3000301189</v>
      </c>
      <c r="F498" s="250" t="s">
        <v>67</v>
      </c>
      <c r="G498" s="250" t="s">
        <v>2366</v>
      </c>
      <c r="H498" s="250" t="s">
        <v>1411</v>
      </c>
      <c r="I498" s="251" t="s">
        <v>63</v>
      </c>
      <c r="J498" s="251"/>
      <c r="K498" s="198"/>
    </row>
    <row r="499" spans="1:11" x14ac:dyDescent="0.25">
      <c r="A499" s="140"/>
      <c r="C499" s="249">
        <f>VLOOKUP('[1]Inventaire BDDF Déployés'!$E$4:$E$936,[1]!MacroP[[ID]:[Date de Fin]],16,FALSE)</f>
        <v>43524.541666666664</v>
      </c>
      <c r="D499" s="250" t="s">
        <v>63</v>
      </c>
      <c r="E499" s="250">
        <v>3000301189</v>
      </c>
      <c r="F499" s="250" t="s">
        <v>67</v>
      </c>
      <c r="G499" s="250" t="s">
        <v>2367</v>
      </c>
      <c r="H499" s="250" t="s">
        <v>1412</v>
      </c>
      <c r="I499" s="251" t="s">
        <v>63</v>
      </c>
      <c r="J499" s="251"/>
      <c r="K499" s="198"/>
    </row>
    <row r="500" spans="1:11" x14ac:dyDescent="0.25">
      <c r="A500" s="140"/>
      <c r="C500" s="249">
        <f>VLOOKUP('[1]Inventaire BDDF Déployés'!$E$4:$E$936,[1]!MacroP[[ID]:[Date de Fin]],16,FALSE)</f>
        <v>43524.541666666664</v>
      </c>
      <c r="D500" s="250" t="s">
        <v>63</v>
      </c>
      <c r="E500" s="250">
        <v>3000301189</v>
      </c>
      <c r="F500" s="250" t="s">
        <v>67</v>
      </c>
      <c r="G500" s="250" t="s">
        <v>2368</v>
      </c>
      <c r="H500" s="250" t="s">
        <v>1413</v>
      </c>
      <c r="I500" s="251" t="s">
        <v>63</v>
      </c>
      <c r="J500" s="251"/>
      <c r="K500" s="198"/>
    </row>
    <row r="501" spans="1:11" x14ac:dyDescent="0.25">
      <c r="A501" s="140"/>
      <c r="C501" s="249">
        <f>VLOOKUP('[1]Inventaire BDDF Déployés'!$E$4:$E$936,[1]!MacroP[[ID]:[Date de Fin]],16,FALSE)</f>
        <v>43524.541666666664</v>
      </c>
      <c r="D501" s="250" t="s">
        <v>63</v>
      </c>
      <c r="E501" s="250">
        <v>3000301189</v>
      </c>
      <c r="F501" s="250" t="s">
        <v>67</v>
      </c>
      <c r="G501" s="250" t="s">
        <v>2369</v>
      </c>
      <c r="H501" s="250" t="s">
        <v>1414</v>
      </c>
      <c r="I501" s="251" t="s">
        <v>63</v>
      </c>
      <c r="J501" s="251"/>
      <c r="K501" s="198"/>
    </row>
    <row r="502" spans="1:11" x14ac:dyDescent="0.25">
      <c r="A502" s="140"/>
      <c r="C502" s="249">
        <f>VLOOKUP('[1]Inventaire BDDF Déployés'!$E$4:$E$936,[1]!MacroP[[ID]:[Date de Fin]],16,FALSE)</f>
        <v>43524.541666666664</v>
      </c>
      <c r="D502" s="250" t="s">
        <v>63</v>
      </c>
      <c r="E502" s="250">
        <v>3000301189</v>
      </c>
      <c r="F502" s="250" t="s">
        <v>67</v>
      </c>
      <c r="G502" s="250" t="s">
        <v>2370</v>
      </c>
      <c r="H502" s="250" t="s">
        <v>1415</v>
      </c>
      <c r="I502" s="251" t="s">
        <v>63</v>
      </c>
      <c r="J502" s="251"/>
      <c r="K502" s="198"/>
    </row>
    <row r="503" spans="1:11" x14ac:dyDescent="0.25">
      <c r="A503" s="140"/>
      <c r="C503" s="249">
        <f>VLOOKUP('[1]Inventaire BDDF Déployés'!$E$4:$E$936,[1]!MacroP[[ID]:[Date de Fin]],16,FALSE)</f>
        <v>43524.541666666664</v>
      </c>
      <c r="D503" s="250" t="s">
        <v>63</v>
      </c>
      <c r="E503" s="250">
        <v>3000301189</v>
      </c>
      <c r="F503" s="250" t="s">
        <v>67</v>
      </c>
      <c r="G503" s="250" t="s">
        <v>2371</v>
      </c>
      <c r="H503" s="250" t="s">
        <v>1416</v>
      </c>
      <c r="I503" s="251" t="s">
        <v>63</v>
      </c>
      <c r="J503" s="251"/>
      <c r="K503" s="198"/>
    </row>
    <row r="504" spans="1:11" x14ac:dyDescent="0.25">
      <c r="A504" s="140"/>
      <c r="C504" s="249">
        <f>VLOOKUP('[1]Inventaire BDDF Déployés'!$E$4:$E$936,[1]!MacroP[[ID]:[Date de Fin]],16,FALSE)</f>
        <v>43524.541666666664</v>
      </c>
      <c r="D504" s="250" t="s">
        <v>63</v>
      </c>
      <c r="E504" s="250">
        <v>3000301189</v>
      </c>
      <c r="F504" s="250" t="s">
        <v>67</v>
      </c>
      <c r="G504" s="250" t="s">
        <v>2372</v>
      </c>
      <c r="H504" s="250" t="s">
        <v>1417</v>
      </c>
      <c r="I504" s="251" t="s">
        <v>63</v>
      </c>
      <c r="J504" s="251"/>
      <c r="K504" s="198"/>
    </row>
    <row r="505" spans="1:11" x14ac:dyDescent="0.25">
      <c r="A505" s="140"/>
      <c r="C505" s="249">
        <f>VLOOKUP('[1]Inventaire BDDF Déployés'!$E$4:$E$936,[1]!MacroP[[ID]:[Date de Fin]],16,FALSE)</f>
        <v>43524.541666666664</v>
      </c>
      <c r="D505" s="250" t="s">
        <v>63</v>
      </c>
      <c r="E505" s="250">
        <v>3000301189</v>
      </c>
      <c r="F505" s="250" t="s">
        <v>67</v>
      </c>
      <c r="G505" s="250" t="s">
        <v>2373</v>
      </c>
      <c r="H505" s="250" t="s">
        <v>1418</v>
      </c>
      <c r="I505" s="251" t="s">
        <v>63</v>
      </c>
      <c r="J505" s="251"/>
      <c r="K505" s="198"/>
    </row>
    <row r="506" spans="1:11" x14ac:dyDescent="0.25">
      <c r="A506" s="140"/>
      <c r="C506" s="249">
        <f>VLOOKUP('[1]Inventaire BDDF Déployés'!$E$4:$E$936,[1]!MacroP[[ID]:[Date de Fin]],16,FALSE)</f>
        <v>43524.541666666664</v>
      </c>
      <c r="D506" s="250" t="s">
        <v>63</v>
      </c>
      <c r="E506" s="250">
        <v>3000301189</v>
      </c>
      <c r="F506" s="250" t="s">
        <v>67</v>
      </c>
      <c r="G506" s="250" t="s">
        <v>2374</v>
      </c>
      <c r="H506" s="250" t="s">
        <v>1419</v>
      </c>
      <c r="I506" s="251" t="s">
        <v>63</v>
      </c>
      <c r="J506" s="251"/>
      <c r="K506" s="198"/>
    </row>
    <row r="507" spans="1:11" x14ac:dyDescent="0.25">
      <c r="A507" s="140"/>
      <c r="C507" s="249">
        <f>VLOOKUP('[1]Inventaire BDDF Déployés'!$E$4:$E$936,[1]!MacroP[[ID]:[Date de Fin]],16,FALSE)</f>
        <v>43524.541666666664</v>
      </c>
      <c r="D507" s="250" t="s">
        <v>63</v>
      </c>
      <c r="E507" s="250">
        <v>3000301189</v>
      </c>
      <c r="F507" s="250" t="s">
        <v>67</v>
      </c>
      <c r="G507" s="250" t="s">
        <v>2375</v>
      </c>
      <c r="H507" s="250" t="s">
        <v>1420</v>
      </c>
      <c r="I507" s="251" t="s">
        <v>63</v>
      </c>
      <c r="J507" s="251"/>
      <c r="K507" s="198"/>
    </row>
    <row r="508" spans="1:11" x14ac:dyDescent="0.25">
      <c r="A508" s="140"/>
      <c r="C508" s="249">
        <f>VLOOKUP('[1]Inventaire BDDF Déployés'!$E$4:$E$936,[1]!MacroP[[ID]:[Date de Fin]],16,FALSE)</f>
        <v>43524.541666666664</v>
      </c>
      <c r="D508" s="250" t="s">
        <v>63</v>
      </c>
      <c r="E508" s="250">
        <v>3000301189</v>
      </c>
      <c r="F508" s="250" t="s">
        <v>67</v>
      </c>
      <c r="G508" s="250" t="s">
        <v>2376</v>
      </c>
      <c r="H508" s="250" t="s">
        <v>1421</v>
      </c>
      <c r="I508" s="251" t="s">
        <v>63</v>
      </c>
      <c r="J508" s="251"/>
      <c r="K508" s="198"/>
    </row>
    <row r="509" spans="1:11" x14ac:dyDescent="0.25">
      <c r="A509" s="140"/>
      <c r="C509" s="249">
        <f>VLOOKUP('[1]Inventaire BDDF Déployés'!$E$4:$E$936,[1]!MacroP[[ID]:[Date de Fin]],16,FALSE)</f>
        <v>43524.541666666664</v>
      </c>
      <c r="D509" s="250" t="s">
        <v>63</v>
      </c>
      <c r="E509" s="250">
        <v>3000301189</v>
      </c>
      <c r="F509" s="250" t="s">
        <v>67</v>
      </c>
      <c r="G509" s="250" t="s">
        <v>2377</v>
      </c>
      <c r="H509" s="250" t="s">
        <v>1422</v>
      </c>
      <c r="I509" s="251" t="s">
        <v>63</v>
      </c>
      <c r="J509" s="251"/>
      <c r="K509" s="198"/>
    </row>
    <row r="510" spans="1:11" x14ac:dyDescent="0.25">
      <c r="A510" s="140"/>
      <c r="C510" s="249">
        <f>VLOOKUP('[1]Inventaire BDDF Déployés'!$E$4:$E$936,[1]!MacroP[[ID]:[Date de Fin]],16,FALSE)</f>
        <v>43524.541666666664</v>
      </c>
      <c r="D510" s="250" t="s">
        <v>63</v>
      </c>
      <c r="E510" s="250">
        <v>3000301189</v>
      </c>
      <c r="F510" s="250" t="s">
        <v>2711</v>
      </c>
      <c r="G510" s="250" t="s">
        <v>2378</v>
      </c>
      <c r="H510" s="250" t="s">
        <v>1423</v>
      </c>
      <c r="I510" s="251" t="s">
        <v>63</v>
      </c>
      <c r="J510" s="251"/>
      <c r="K510" s="198"/>
    </row>
    <row r="511" spans="1:11" x14ac:dyDescent="0.25">
      <c r="A511" s="140"/>
      <c r="C511" s="249">
        <f>VLOOKUP('[1]Inventaire BDDF Déployés'!$E$4:$E$936,[1]!MacroP[[ID]:[Date de Fin]],16,FALSE)</f>
        <v>43524.541666666664</v>
      </c>
      <c r="D511" s="250" t="s">
        <v>63</v>
      </c>
      <c r="E511" s="250">
        <v>3000301189</v>
      </c>
      <c r="F511" s="250" t="s">
        <v>2711</v>
      </c>
      <c r="G511" s="250" t="s">
        <v>2379</v>
      </c>
      <c r="H511" s="250" t="s">
        <v>1424</v>
      </c>
      <c r="I511" s="251" t="s">
        <v>63</v>
      </c>
      <c r="J511" s="251"/>
      <c r="K511" s="198"/>
    </row>
    <row r="512" spans="1:11" x14ac:dyDescent="0.25">
      <c r="A512" s="140"/>
      <c r="C512" s="249">
        <f>VLOOKUP('[1]Inventaire BDDF Déployés'!$E$4:$E$936,[1]!MacroP[[ID]:[Date de Fin]],16,FALSE)</f>
        <v>43524.541666666664</v>
      </c>
      <c r="D512" s="250" t="s">
        <v>63</v>
      </c>
      <c r="E512" s="250">
        <v>3000301189</v>
      </c>
      <c r="F512" s="250" t="s">
        <v>2711</v>
      </c>
      <c r="G512" s="250" t="s">
        <v>2380</v>
      </c>
      <c r="H512" s="250" t="s">
        <v>1425</v>
      </c>
      <c r="I512" s="251" t="s">
        <v>63</v>
      </c>
      <c r="J512" s="251"/>
      <c r="K512" s="198"/>
    </row>
    <row r="513" spans="1:11" x14ac:dyDescent="0.25">
      <c r="A513" s="140"/>
      <c r="C513" s="249">
        <f>VLOOKUP('[1]Inventaire BDDF Déployés'!$E$4:$E$936,[1]!MacroP[[ID]:[Date de Fin]],16,FALSE)</f>
        <v>43524.541666666664</v>
      </c>
      <c r="D513" s="250" t="s">
        <v>63</v>
      </c>
      <c r="E513" s="250">
        <v>3000301189</v>
      </c>
      <c r="F513" s="250" t="s">
        <v>2711</v>
      </c>
      <c r="G513" s="250" t="s">
        <v>2381</v>
      </c>
      <c r="H513" s="250" t="s">
        <v>1426</v>
      </c>
      <c r="I513" s="251" t="s">
        <v>63</v>
      </c>
      <c r="J513" s="251"/>
      <c r="K513" s="198"/>
    </row>
    <row r="514" spans="1:11" x14ac:dyDescent="0.25">
      <c r="A514" s="140"/>
      <c r="C514" s="249">
        <f>VLOOKUP('[1]Inventaire BDDF Déployés'!$E$4:$E$936,[1]!MacroP[[ID]:[Date de Fin]],16,FALSE)</f>
        <v>43524.541666666664</v>
      </c>
      <c r="D514" s="250" t="s">
        <v>63</v>
      </c>
      <c r="E514" s="250">
        <v>3000301189</v>
      </c>
      <c r="F514" s="250" t="s">
        <v>2711</v>
      </c>
      <c r="G514" s="250" t="s">
        <v>2382</v>
      </c>
      <c r="H514" s="250" t="s">
        <v>1427</v>
      </c>
      <c r="I514" s="251" t="s">
        <v>63</v>
      </c>
      <c r="J514" s="251"/>
      <c r="K514" s="198"/>
    </row>
    <row r="515" spans="1:11" x14ac:dyDescent="0.25">
      <c r="A515" s="140"/>
      <c r="C515" s="249">
        <f>VLOOKUP('[1]Inventaire BDDF Déployés'!$E$4:$E$936,[1]!MacroP[[ID]:[Date de Fin]],16,FALSE)</f>
        <v>43524.541666666664</v>
      </c>
      <c r="D515" s="250" t="s">
        <v>63</v>
      </c>
      <c r="E515" s="250">
        <v>3000301189</v>
      </c>
      <c r="F515" s="250" t="s">
        <v>2711</v>
      </c>
      <c r="G515" s="250" t="s">
        <v>2383</v>
      </c>
      <c r="H515" s="250" t="s">
        <v>1428</v>
      </c>
      <c r="I515" s="251" t="s">
        <v>63</v>
      </c>
      <c r="J515" s="251"/>
      <c r="K515" s="198"/>
    </row>
    <row r="516" spans="1:11" x14ac:dyDescent="0.25">
      <c r="A516" s="140"/>
      <c r="C516" s="249">
        <f>VLOOKUP('[1]Inventaire BDDF Déployés'!$E$4:$E$936,[1]!MacroP[[ID]:[Date de Fin]],16,FALSE)</f>
        <v>43524.541666666664</v>
      </c>
      <c r="D516" s="250" t="s">
        <v>63</v>
      </c>
      <c r="E516" s="250">
        <v>3000301189</v>
      </c>
      <c r="F516" s="250" t="s">
        <v>2711</v>
      </c>
      <c r="G516" s="250" t="s">
        <v>2384</v>
      </c>
      <c r="H516" s="250" t="s">
        <v>1429</v>
      </c>
      <c r="I516" s="251" t="s">
        <v>63</v>
      </c>
      <c r="J516" s="251"/>
      <c r="K516" s="198"/>
    </row>
    <row r="517" spans="1:11" x14ac:dyDescent="0.25">
      <c r="A517" s="140"/>
      <c r="C517" s="249">
        <f>VLOOKUP('[1]Inventaire BDDF Déployés'!$E$4:$E$936,[1]!MacroP[[ID]:[Date de Fin]],16,FALSE)</f>
        <v>43524.541666666664</v>
      </c>
      <c r="D517" s="250" t="s">
        <v>63</v>
      </c>
      <c r="E517" s="250">
        <v>3000301189</v>
      </c>
      <c r="F517" s="250" t="s">
        <v>2711</v>
      </c>
      <c r="G517" s="250" t="s">
        <v>2385</v>
      </c>
      <c r="H517" s="250" t="s">
        <v>1430</v>
      </c>
      <c r="I517" s="251" t="s">
        <v>63</v>
      </c>
      <c r="J517" s="251"/>
      <c r="K517" s="198"/>
    </row>
    <row r="518" spans="1:11" x14ac:dyDescent="0.25">
      <c r="A518" s="140"/>
      <c r="C518" s="249">
        <f>VLOOKUP('[1]Inventaire BDDF Déployés'!$E$4:$E$936,[1]!MacroP[[ID]:[Date de Fin]],16,FALSE)</f>
        <v>43524.541666666664</v>
      </c>
      <c r="D518" s="250" t="s">
        <v>63</v>
      </c>
      <c r="E518" s="250">
        <v>3000301189</v>
      </c>
      <c r="F518" s="250" t="s">
        <v>2711</v>
      </c>
      <c r="G518" s="250" t="s">
        <v>2386</v>
      </c>
      <c r="H518" s="250" t="s">
        <v>1431</v>
      </c>
      <c r="I518" s="251" t="s">
        <v>63</v>
      </c>
      <c r="J518" s="251"/>
      <c r="K518" s="198"/>
    </row>
    <row r="519" spans="1:11" x14ac:dyDescent="0.25">
      <c r="A519" s="140"/>
      <c r="C519" s="249">
        <f>VLOOKUP('[1]Inventaire BDDF Déployés'!$E$4:$E$936,[1]!MacroP[[ID]:[Date de Fin]],16,FALSE)</f>
        <v>43524.541666666664</v>
      </c>
      <c r="D519" s="250" t="s">
        <v>63</v>
      </c>
      <c r="E519" s="250">
        <v>3000301189</v>
      </c>
      <c r="F519" s="250" t="s">
        <v>2711</v>
      </c>
      <c r="G519" s="250" t="s">
        <v>2387</v>
      </c>
      <c r="H519" s="250" t="s">
        <v>1432</v>
      </c>
      <c r="I519" s="251" t="s">
        <v>63</v>
      </c>
      <c r="J519" s="251"/>
      <c r="K519" s="198"/>
    </row>
    <row r="520" spans="1:11" x14ac:dyDescent="0.25">
      <c r="A520" s="140"/>
      <c r="C520" s="249">
        <f>VLOOKUP('[1]Inventaire BDDF Déployés'!$E$4:$E$936,[1]!MacroP[[ID]:[Date de Fin]],16,FALSE)</f>
        <v>43524.541666666664</v>
      </c>
      <c r="D520" s="250" t="s">
        <v>63</v>
      </c>
      <c r="E520" s="250">
        <v>3000301189</v>
      </c>
      <c r="F520" s="250" t="s">
        <v>2711</v>
      </c>
      <c r="G520" s="250" t="e">
        <v>#N/A</v>
      </c>
      <c r="H520" s="250" t="s">
        <v>1433</v>
      </c>
      <c r="I520" s="251" t="s">
        <v>63</v>
      </c>
      <c r="J520" s="251" t="s">
        <v>1394</v>
      </c>
      <c r="K520" s="258" t="s">
        <v>1221</v>
      </c>
    </row>
    <row r="521" spans="1:11" x14ac:dyDescent="0.25">
      <c r="A521" s="140"/>
      <c r="C521" s="249">
        <f>VLOOKUP('[1]Inventaire BDDF Déployés'!$E$4:$E$936,[1]!MacroP[[ID]:[Date de Fin]],16,FALSE)</f>
        <v>43524.541666666664</v>
      </c>
      <c r="D521" s="250" t="s">
        <v>63</v>
      </c>
      <c r="E521" s="250">
        <v>3000302131</v>
      </c>
      <c r="F521" s="250" t="s">
        <v>2711</v>
      </c>
      <c r="G521" s="250" t="s">
        <v>2388</v>
      </c>
      <c r="H521" s="250" t="s">
        <v>1434</v>
      </c>
      <c r="I521" s="251" t="s">
        <v>63</v>
      </c>
      <c r="J521" s="251"/>
      <c r="K521" s="198"/>
    </row>
    <row r="522" spans="1:11" x14ac:dyDescent="0.25">
      <c r="A522" s="140"/>
      <c r="C522" s="249">
        <f>VLOOKUP('[1]Inventaire BDDF Déployés'!$E$4:$E$936,[1]!MacroP[[ID]:[Date de Fin]],16,FALSE)</f>
        <v>43524.541666666664</v>
      </c>
      <c r="D522" s="250" t="s">
        <v>63</v>
      </c>
      <c r="E522" s="250">
        <v>3000302132</v>
      </c>
      <c r="F522" s="250" t="s">
        <v>2711</v>
      </c>
      <c r="G522" s="250" t="s">
        <v>2389</v>
      </c>
      <c r="H522" s="250" t="s">
        <v>1435</v>
      </c>
      <c r="I522" s="251" t="s">
        <v>63</v>
      </c>
      <c r="J522" s="251"/>
      <c r="K522" s="198"/>
    </row>
    <row r="523" spans="1:11" x14ac:dyDescent="0.25">
      <c r="A523" s="140"/>
      <c r="C523" s="249">
        <f>VLOOKUP('[1]Inventaire BDDF Déployés'!$E$4:$E$936,[1]!MacroP[[ID]:[Date de Fin]],16,FALSE)</f>
        <v>43524.541666666664</v>
      </c>
      <c r="D523" s="250" t="s">
        <v>63</v>
      </c>
      <c r="E523" s="250">
        <v>3000302132</v>
      </c>
      <c r="F523" s="250" t="s">
        <v>2711</v>
      </c>
      <c r="G523" s="250" t="s">
        <v>2390</v>
      </c>
      <c r="H523" s="250" t="s">
        <v>1436</v>
      </c>
      <c r="I523" s="251" t="s">
        <v>63</v>
      </c>
      <c r="J523" s="251"/>
      <c r="K523" s="198"/>
    </row>
    <row r="524" spans="1:11" x14ac:dyDescent="0.25">
      <c r="A524" s="140"/>
      <c r="C524" s="249">
        <f>VLOOKUP('[1]Inventaire BDDF Déployés'!$E$4:$E$936,[1]!MacroP[[ID]:[Date de Fin]],16,FALSE)</f>
        <v>43525.333333333336</v>
      </c>
      <c r="D524" s="250" t="s">
        <v>63</v>
      </c>
      <c r="E524" s="250">
        <v>3000300847</v>
      </c>
      <c r="F524" s="250" t="s">
        <v>67</v>
      </c>
      <c r="G524" s="250" t="s">
        <v>2391</v>
      </c>
      <c r="H524" s="250" t="s">
        <v>1437</v>
      </c>
      <c r="I524" s="251" t="s">
        <v>63</v>
      </c>
      <c r="J524" s="251"/>
      <c r="K524" s="198"/>
    </row>
    <row r="525" spans="1:11" x14ac:dyDescent="0.25">
      <c r="A525" s="140"/>
      <c r="C525" s="249">
        <f>VLOOKUP('[1]Inventaire BDDF Déployés'!$E$4:$E$936,[1]!MacroP[[ID]:[Date de Fin]],16,FALSE)</f>
        <v>43525.333333333336</v>
      </c>
      <c r="D525" s="250" t="s">
        <v>63</v>
      </c>
      <c r="E525" s="250">
        <v>3000300847</v>
      </c>
      <c r="F525" s="250" t="s">
        <v>67</v>
      </c>
      <c r="G525" s="250" t="s">
        <v>2392</v>
      </c>
      <c r="H525" s="250" t="s">
        <v>1438</v>
      </c>
      <c r="I525" s="251" t="s">
        <v>63</v>
      </c>
      <c r="J525" s="251"/>
      <c r="K525" s="198"/>
    </row>
    <row r="526" spans="1:11" x14ac:dyDescent="0.25">
      <c r="A526" s="140"/>
      <c r="C526" s="249">
        <f>VLOOKUP('[1]Inventaire BDDF Déployés'!$E$4:$E$936,[1]!MacroP[[ID]:[Date de Fin]],16,FALSE)</f>
        <v>43525.333333333336</v>
      </c>
      <c r="D526" s="250" t="s">
        <v>63</v>
      </c>
      <c r="E526" s="250">
        <v>3000300847</v>
      </c>
      <c r="F526" s="250" t="s">
        <v>67</v>
      </c>
      <c r="G526" s="250" t="s">
        <v>2393</v>
      </c>
      <c r="H526" s="250" t="s">
        <v>1439</v>
      </c>
      <c r="I526" s="251" t="s">
        <v>63</v>
      </c>
      <c r="J526" s="251"/>
      <c r="K526" s="198"/>
    </row>
    <row r="527" spans="1:11" x14ac:dyDescent="0.25">
      <c r="A527" s="140"/>
      <c r="C527" s="249">
        <f>VLOOKUP('[1]Inventaire BDDF Déployés'!$E$4:$E$936,[1]!MacroP[[ID]:[Date de Fin]],16,FALSE)</f>
        <v>43525.333333333336</v>
      </c>
      <c r="D527" s="250" t="s">
        <v>63</v>
      </c>
      <c r="E527" s="250">
        <v>3000300847</v>
      </c>
      <c r="F527" s="250" t="s">
        <v>67</v>
      </c>
      <c r="G527" s="250" t="s">
        <v>2179</v>
      </c>
      <c r="H527" s="250" t="s">
        <v>1152</v>
      </c>
      <c r="I527" s="251" t="s">
        <v>63</v>
      </c>
      <c r="J527" s="256" t="s">
        <v>1153</v>
      </c>
      <c r="K527" s="257" t="s">
        <v>1384</v>
      </c>
    </row>
    <row r="528" spans="1:11" x14ac:dyDescent="0.25">
      <c r="A528" s="140"/>
      <c r="C528" s="249">
        <f>VLOOKUP('[1]Inventaire BDDF Déployés'!$E$4:$E$936,[1]!MacroP[[ID]:[Date de Fin]],16,FALSE)</f>
        <v>43525.333333333336</v>
      </c>
      <c r="D528" s="250" t="s">
        <v>63</v>
      </c>
      <c r="E528" s="250">
        <v>3000300847</v>
      </c>
      <c r="F528" s="250" t="s">
        <v>67</v>
      </c>
      <c r="G528" s="250" t="s">
        <v>2394</v>
      </c>
      <c r="H528" s="250" t="s">
        <v>1440</v>
      </c>
      <c r="I528" s="251" t="s">
        <v>63</v>
      </c>
      <c r="J528" s="251"/>
      <c r="K528" s="198"/>
    </row>
    <row r="529" spans="1:11" x14ac:dyDescent="0.25">
      <c r="A529" s="140"/>
      <c r="C529" s="249">
        <f>VLOOKUP('[1]Inventaire BDDF Déployés'!$E$4:$E$936,[1]!MacroP[[ID]:[Date de Fin]],16,FALSE)</f>
        <v>43525.333333333336</v>
      </c>
      <c r="D529" s="250" t="s">
        <v>63</v>
      </c>
      <c r="E529" s="250">
        <v>3000300847</v>
      </c>
      <c r="F529" s="250" t="s">
        <v>67</v>
      </c>
      <c r="G529" s="250" t="s">
        <v>2395</v>
      </c>
      <c r="H529" s="250" t="s">
        <v>1441</v>
      </c>
      <c r="I529" s="251" t="s">
        <v>63</v>
      </c>
      <c r="J529" s="251"/>
      <c r="K529" s="198"/>
    </row>
    <row r="530" spans="1:11" x14ac:dyDescent="0.25">
      <c r="A530" s="140"/>
      <c r="C530" s="249">
        <f>VLOOKUP('[1]Inventaire BDDF Déployés'!$E$4:$E$936,[1]!MacroP[[ID]:[Date de Fin]],16,FALSE)</f>
        <v>43525.333333333336</v>
      </c>
      <c r="D530" s="250" t="s">
        <v>63</v>
      </c>
      <c r="E530" s="250">
        <v>3000300847</v>
      </c>
      <c r="F530" s="250" t="s">
        <v>67</v>
      </c>
      <c r="G530" s="250" t="s">
        <v>2396</v>
      </c>
      <c r="H530" s="250" t="s">
        <v>1442</v>
      </c>
      <c r="I530" s="251" t="s">
        <v>63</v>
      </c>
      <c r="J530" s="251"/>
      <c r="K530" s="198"/>
    </row>
    <row r="531" spans="1:11" x14ac:dyDescent="0.25">
      <c r="A531" s="140"/>
      <c r="C531" s="249">
        <f>VLOOKUP('[1]Inventaire BDDF Déployés'!$E$4:$E$936,[1]!MacroP[[ID]:[Date de Fin]],16,FALSE)</f>
        <v>43525.333333333336</v>
      </c>
      <c r="D531" s="250" t="s">
        <v>63</v>
      </c>
      <c r="E531" s="250">
        <v>3000300847</v>
      </c>
      <c r="F531" s="250" t="s">
        <v>67</v>
      </c>
      <c r="G531" s="250" t="s">
        <v>2397</v>
      </c>
      <c r="H531" s="250" t="s">
        <v>1443</v>
      </c>
      <c r="I531" s="251" t="s">
        <v>63</v>
      </c>
      <c r="J531" s="251"/>
      <c r="K531" s="198"/>
    </row>
    <row r="532" spans="1:11" x14ac:dyDescent="0.25">
      <c r="A532" s="140"/>
      <c r="C532" s="249">
        <f>VLOOKUP('[1]Inventaire BDDF Déployés'!$E$4:$E$936,[1]!MacroP[[ID]:[Date de Fin]],16,FALSE)</f>
        <v>43525.333333333336</v>
      </c>
      <c r="D532" s="250" t="s">
        <v>63</v>
      </c>
      <c r="E532" s="250">
        <v>3000300847</v>
      </c>
      <c r="F532" s="250" t="s">
        <v>2711</v>
      </c>
      <c r="G532" s="250" t="s">
        <v>2398</v>
      </c>
      <c r="H532" s="250" t="s">
        <v>1444</v>
      </c>
      <c r="I532" s="251" t="s">
        <v>63</v>
      </c>
      <c r="J532" s="251"/>
      <c r="K532" s="198"/>
    </row>
    <row r="533" spans="1:11" x14ac:dyDescent="0.25">
      <c r="A533" s="140"/>
      <c r="C533" s="249">
        <f>VLOOKUP('[1]Inventaire BDDF Déployés'!$E$4:$E$936,[1]!MacroP[[ID]:[Date de Fin]],16,FALSE)</f>
        <v>43525.333333333336</v>
      </c>
      <c r="D533" s="250" t="s">
        <v>63</v>
      </c>
      <c r="E533" s="250">
        <v>3000300858</v>
      </c>
      <c r="F533" s="250" t="s">
        <v>67</v>
      </c>
      <c r="G533" s="250" t="s">
        <v>2399</v>
      </c>
      <c r="H533" s="250" t="s">
        <v>1445</v>
      </c>
      <c r="I533" s="251" t="s">
        <v>63</v>
      </c>
      <c r="J533" s="251"/>
      <c r="K533" s="198"/>
    </row>
    <row r="534" spans="1:11" x14ac:dyDescent="0.25">
      <c r="A534" s="140"/>
      <c r="C534" s="249">
        <f>VLOOKUP('[1]Inventaire BDDF Déployés'!$E$4:$E$936,[1]!MacroP[[ID]:[Date de Fin]],16,FALSE)</f>
        <v>43525.333333333336</v>
      </c>
      <c r="D534" s="250" t="s">
        <v>63</v>
      </c>
      <c r="E534" s="250">
        <v>3000300858</v>
      </c>
      <c r="F534" s="250" t="s">
        <v>67</v>
      </c>
      <c r="G534" s="250" t="s">
        <v>2400</v>
      </c>
      <c r="H534" s="250" t="s">
        <v>1446</v>
      </c>
      <c r="I534" s="251" t="s">
        <v>63</v>
      </c>
      <c r="J534" s="251"/>
      <c r="K534" s="198"/>
    </row>
    <row r="535" spans="1:11" x14ac:dyDescent="0.25">
      <c r="A535" s="140"/>
      <c r="C535" s="249">
        <f>VLOOKUP('[1]Inventaire BDDF Déployés'!$E$4:$E$936,[1]!MacroP[[ID]:[Date de Fin]],16,FALSE)</f>
        <v>43525.333333333336</v>
      </c>
      <c r="D535" s="250" t="s">
        <v>63</v>
      </c>
      <c r="E535" s="250">
        <v>3000300858</v>
      </c>
      <c r="F535" s="250" t="s">
        <v>2711</v>
      </c>
      <c r="G535" s="250" t="s">
        <v>2401</v>
      </c>
      <c r="H535" s="250" t="s">
        <v>1447</v>
      </c>
      <c r="I535" s="251" t="s">
        <v>63</v>
      </c>
      <c r="J535" s="251"/>
      <c r="K535" s="198"/>
    </row>
    <row r="536" spans="1:11" x14ac:dyDescent="0.25">
      <c r="A536" s="140"/>
      <c r="C536" s="249">
        <f>VLOOKUP('[1]Inventaire BDDF Déployés'!$E$4:$E$936,[1]!MacroP[[ID]:[Date de Fin]],16,FALSE)</f>
        <v>43525.333333333336</v>
      </c>
      <c r="D536" s="250" t="s">
        <v>63</v>
      </c>
      <c r="E536" s="250">
        <v>3000302130</v>
      </c>
      <c r="F536" s="250" t="s">
        <v>2711</v>
      </c>
      <c r="G536" s="250" t="s">
        <v>2402</v>
      </c>
      <c r="H536" s="250" t="s">
        <v>1448</v>
      </c>
      <c r="I536" s="251" t="s">
        <v>63</v>
      </c>
      <c r="J536" s="251"/>
      <c r="K536" s="198"/>
    </row>
    <row r="537" spans="1:11" x14ac:dyDescent="0.25">
      <c r="A537" s="140"/>
      <c r="C537" s="249">
        <f>VLOOKUP('[1]Inventaire BDDF Déployés'!$E$4:$E$936,[1]!MacroP[[ID]:[Date de Fin]],16,FALSE)</f>
        <v>43525.333333333336</v>
      </c>
      <c r="D537" s="250" t="s">
        <v>63</v>
      </c>
      <c r="E537" s="250">
        <v>3000302130</v>
      </c>
      <c r="F537" s="250" t="s">
        <v>2711</v>
      </c>
      <c r="G537" s="250" t="s">
        <v>2403</v>
      </c>
      <c r="H537" s="250" t="s">
        <v>1449</v>
      </c>
      <c r="I537" s="251" t="s">
        <v>63</v>
      </c>
      <c r="J537" s="251"/>
      <c r="K537" s="198"/>
    </row>
    <row r="538" spans="1:11" x14ac:dyDescent="0.25">
      <c r="A538" s="140"/>
      <c r="C538" s="249">
        <f>VLOOKUP('[1]Inventaire BDDF Déployés'!$E$4:$E$936,[1]!MacroP[[ID]:[Date de Fin]],16,FALSE)</f>
        <v>43525.333333333336</v>
      </c>
      <c r="D538" s="250" t="s">
        <v>63</v>
      </c>
      <c r="E538" s="250">
        <v>3000302130</v>
      </c>
      <c r="F538" s="250" t="s">
        <v>2711</v>
      </c>
      <c r="G538" s="250" t="s">
        <v>1863</v>
      </c>
      <c r="H538" s="250" t="s">
        <v>1450</v>
      </c>
      <c r="I538" s="251" t="s">
        <v>63</v>
      </c>
      <c r="J538" s="251" t="s">
        <v>1112</v>
      </c>
      <c r="K538" s="198"/>
    </row>
    <row r="539" spans="1:11" x14ac:dyDescent="0.25">
      <c r="A539" s="140"/>
      <c r="C539" s="249">
        <f>VLOOKUP('[1]Inventaire BDDF Déployés'!$E$4:$E$936,[1]!MacroP[[ID]:[Date de Fin]],16,FALSE)</f>
        <v>43525.333333333336</v>
      </c>
      <c r="D539" s="250" t="s">
        <v>63</v>
      </c>
      <c r="E539" s="250">
        <v>3000302130</v>
      </c>
      <c r="F539" s="250" t="s">
        <v>2711</v>
      </c>
      <c r="G539" s="250" t="s">
        <v>2404</v>
      </c>
      <c r="H539" s="250" t="s">
        <v>1451</v>
      </c>
      <c r="I539" s="251" t="s">
        <v>63</v>
      </c>
      <c r="J539" s="251"/>
      <c r="K539" s="198"/>
    </row>
    <row r="540" spans="1:11" x14ac:dyDescent="0.25">
      <c r="A540" s="140"/>
      <c r="C540" s="249">
        <f>VLOOKUP('[1]Inventaire BDDF Déployés'!$E$4:$E$936,[1]!MacroP[[ID]:[Date de Fin]],16,FALSE)</f>
        <v>43525.333333333336</v>
      </c>
      <c r="D540" s="250" t="s">
        <v>63</v>
      </c>
      <c r="E540" s="250">
        <v>3000302130</v>
      </c>
      <c r="F540" s="250" t="s">
        <v>2711</v>
      </c>
      <c r="G540" s="250" t="s">
        <v>2405</v>
      </c>
      <c r="H540" s="250" t="s">
        <v>1452</v>
      </c>
      <c r="I540" s="251" t="s">
        <v>63</v>
      </c>
      <c r="J540" s="251"/>
      <c r="K540" s="198"/>
    </row>
    <row r="541" spans="1:11" x14ac:dyDescent="0.25">
      <c r="A541" s="140"/>
      <c r="C541" s="249">
        <f>VLOOKUP('[1]Inventaire BDDF Déployés'!$E$4:$E$936,[1]!MacroP[[ID]:[Date de Fin]],16,FALSE)</f>
        <v>43525.333333333336</v>
      </c>
      <c r="D541" s="250" t="s">
        <v>63</v>
      </c>
      <c r="E541" s="250">
        <v>3000302130</v>
      </c>
      <c r="F541" s="250" t="s">
        <v>2711</v>
      </c>
      <c r="G541" s="250" t="s">
        <v>2406</v>
      </c>
      <c r="H541" s="250" t="s">
        <v>1453</v>
      </c>
      <c r="I541" s="251" t="s">
        <v>63</v>
      </c>
      <c r="J541" s="251"/>
      <c r="K541" s="198"/>
    </row>
    <row r="542" spans="1:11" x14ac:dyDescent="0.25">
      <c r="A542" s="140"/>
      <c r="C542" s="249">
        <f>VLOOKUP('[1]Inventaire BDDF Déployés'!$E$4:$E$936,[1]!MacroP[[ID]:[Date de Fin]],16,FALSE)</f>
        <v>43525.333333333336</v>
      </c>
      <c r="D542" s="250" t="s">
        <v>63</v>
      </c>
      <c r="E542" s="250">
        <v>3000302130</v>
      </c>
      <c r="F542" s="250" t="s">
        <v>2711</v>
      </c>
      <c r="G542" s="250" t="s">
        <v>2407</v>
      </c>
      <c r="H542" s="250" t="s">
        <v>1454</v>
      </c>
      <c r="I542" s="251" t="s">
        <v>63</v>
      </c>
      <c r="J542" s="251"/>
      <c r="K542" s="198"/>
    </row>
    <row r="543" spans="1:11" x14ac:dyDescent="0.25">
      <c r="A543" s="140"/>
      <c r="C543" s="249">
        <f>VLOOKUP('[1]Inventaire BDDF Déployés'!$E$4:$E$936,[1]!MacroP[[ID]:[Date de Fin]],16,FALSE)</f>
        <v>43525.333333333336</v>
      </c>
      <c r="D543" s="250" t="s">
        <v>63</v>
      </c>
      <c r="E543" s="250">
        <v>3000302130</v>
      </c>
      <c r="F543" s="250" t="s">
        <v>2711</v>
      </c>
      <c r="G543" s="250" t="s">
        <v>2408</v>
      </c>
      <c r="H543" s="250" t="s">
        <v>1455</v>
      </c>
      <c r="I543" s="251" t="s">
        <v>63</v>
      </c>
      <c r="J543" s="251"/>
      <c r="K543" s="198"/>
    </row>
    <row r="544" spans="1:11" x14ac:dyDescent="0.25">
      <c r="A544" s="140"/>
      <c r="C544" s="249">
        <f>VLOOKUP('[1]Inventaire BDDF Déployés'!$E$4:$E$936,[1]!MacroP[[ID]:[Date de Fin]],16,FALSE)</f>
        <v>43525.333333333336</v>
      </c>
      <c r="D544" s="250" t="s">
        <v>63</v>
      </c>
      <c r="E544" s="250">
        <v>3000302130</v>
      </c>
      <c r="F544" s="250" t="s">
        <v>2711</v>
      </c>
      <c r="G544" s="250" t="s">
        <v>2409</v>
      </c>
      <c r="H544" s="250" t="s">
        <v>1456</v>
      </c>
      <c r="I544" s="251" t="s">
        <v>63</v>
      </c>
      <c r="J544" s="251"/>
      <c r="K544" s="198"/>
    </row>
    <row r="545" spans="1:11" x14ac:dyDescent="0.25">
      <c r="A545" s="140"/>
      <c r="C545" s="249">
        <f>VLOOKUP('[1]Inventaire BDDF Déployés'!$E$4:$E$936,[1]!MacroP[[ID]:[Date de Fin]],16,FALSE)</f>
        <v>43525.333333333336</v>
      </c>
      <c r="D545" s="250" t="s">
        <v>63</v>
      </c>
      <c r="E545" s="250">
        <v>3000302130</v>
      </c>
      <c r="F545" s="250" t="s">
        <v>2711</v>
      </c>
      <c r="G545" s="250" t="s">
        <v>2410</v>
      </c>
      <c r="H545" s="250" t="s">
        <v>1457</v>
      </c>
      <c r="I545" s="251" t="s">
        <v>63</v>
      </c>
      <c r="J545" s="251"/>
      <c r="K545" s="198"/>
    </row>
    <row r="546" spans="1:11" x14ac:dyDescent="0.25">
      <c r="A546" s="140"/>
      <c r="C546" s="249">
        <f>VLOOKUP('[1]Inventaire BDDF Déployés'!$E$4:$E$936,[1]!MacroP[[ID]:[Date de Fin]],16,FALSE)</f>
        <v>43525.333333333336</v>
      </c>
      <c r="D546" s="250" t="s">
        <v>63</v>
      </c>
      <c r="E546" s="250">
        <v>3000302130</v>
      </c>
      <c r="F546" s="250" t="s">
        <v>2711</v>
      </c>
      <c r="G546" s="250" t="s">
        <v>2411</v>
      </c>
      <c r="H546" s="250" t="s">
        <v>1458</v>
      </c>
      <c r="I546" s="251" t="s">
        <v>63</v>
      </c>
      <c r="J546" s="251"/>
      <c r="K546" s="198"/>
    </row>
    <row r="547" spans="1:11" x14ac:dyDescent="0.25">
      <c r="A547" s="140"/>
      <c r="C547" s="249">
        <f>VLOOKUP('[1]Inventaire BDDF Déployés'!$E$4:$E$936,[1]!MacroP[[ID]:[Date de Fin]],16,FALSE)</f>
        <v>43525.541666666664</v>
      </c>
      <c r="D547" s="250" t="s">
        <v>63</v>
      </c>
      <c r="E547" s="250">
        <v>3000300070</v>
      </c>
      <c r="F547" s="250" t="s">
        <v>67</v>
      </c>
      <c r="G547" s="250" t="s">
        <v>2412</v>
      </c>
      <c r="H547" s="250" t="s">
        <v>1459</v>
      </c>
      <c r="I547" s="251" t="s">
        <v>63</v>
      </c>
      <c r="J547" s="251"/>
      <c r="K547" s="198"/>
    </row>
    <row r="548" spans="1:11" x14ac:dyDescent="0.25">
      <c r="A548" s="140"/>
      <c r="C548" s="249">
        <f>VLOOKUP('[1]Inventaire BDDF Déployés'!$E$4:$E$936,[1]!MacroP[[ID]:[Date de Fin]],16,FALSE)</f>
        <v>43525.541666666664</v>
      </c>
      <c r="D548" s="250" t="s">
        <v>63</v>
      </c>
      <c r="E548" s="250">
        <v>3000300070</v>
      </c>
      <c r="F548" s="250" t="s">
        <v>67</v>
      </c>
      <c r="G548" s="250" t="s">
        <v>2413</v>
      </c>
      <c r="H548" s="250" t="s">
        <v>1460</v>
      </c>
      <c r="I548" s="251" t="s">
        <v>63</v>
      </c>
      <c r="J548" s="251"/>
      <c r="K548" s="198"/>
    </row>
    <row r="549" spans="1:11" x14ac:dyDescent="0.25">
      <c r="A549" s="140"/>
      <c r="C549" s="249">
        <f>VLOOKUP('[1]Inventaire BDDF Déployés'!$E$4:$E$936,[1]!MacroP[[ID]:[Date de Fin]],16,FALSE)</f>
        <v>43525.541666666664</v>
      </c>
      <c r="D549" s="250" t="s">
        <v>63</v>
      </c>
      <c r="E549" s="250">
        <v>3000300070</v>
      </c>
      <c r="F549" s="250" t="s">
        <v>67</v>
      </c>
      <c r="G549" s="250" t="s">
        <v>2414</v>
      </c>
      <c r="H549" s="250" t="s">
        <v>1461</v>
      </c>
      <c r="I549" s="251" t="s">
        <v>63</v>
      </c>
      <c r="J549" s="251"/>
      <c r="K549" s="198"/>
    </row>
    <row r="550" spans="1:11" x14ac:dyDescent="0.25">
      <c r="A550" s="140"/>
      <c r="C550" s="249">
        <f>VLOOKUP('[1]Inventaire BDDF Déployés'!$E$4:$E$936,[1]!MacroP[[ID]:[Date de Fin]],16,FALSE)</f>
        <v>43525.541666666664</v>
      </c>
      <c r="D550" s="250" t="s">
        <v>63</v>
      </c>
      <c r="E550" s="250">
        <v>3000300070</v>
      </c>
      <c r="F550" s="250" t="s">
        <v>67</v>
      </c>
      <c r="G550" s="250" t="s">
        <v>2415</v>
      </c>
      <c r="H550" s="250" t="s">
        <v>1462</v>
      </c>
      <c r="I550" s="251" t="s">
        <v>63</v>
      </c>
      <c r="J550" s="251"/>
      <c r="K550" s="198"/>
    </row>
    <row r="551" spans="1:11" x14ac:dyDescent="0.25">
      <c r="A551" s="140"/>
      <c r="C551" s="249">
        <f>VLOOKUP('[1]Inventaire BDDF Déployés'!$E$4:$E$936,[1]!MacroP[[ID]:[Date de Fin]],16,FALSE)</f>
        <v>43525.541666666664</v>
      </c>
      <c r="D551" s="250" t="s">
        <v>63</v>
      </c>
      <c r="E551" s="250">
        <v>3000300070</v>
      </c>
      <c r="F551" s="250" t="s">
        <v>67</v>
      </c>
      <c r="G551" s="250" t="s">
        <v>2416</v>
      </c>
      <c r="H551" s="250" t="s">
        <v>1463</v>
      </c>
      <c r="I551" s="251" t="s">
        <v>63</v>
      </c>
      <c r="J551" s="251"/>
      <c r="K551" s="198"/>
    </row>
    <row r="552" spans="1:11" x14ac:dyDescent="0.25">
      <c r="A552" s="140"/>
      <c r="C552" s="249">
        <f>VLOOKUP('[1]Inventaire BDDF Déployés'!$E$4:$E$936,[1]!MacroP[[ID]:[Date de Fin]],16,FALSE)</f>
        <v>43525.541666666664</v>
      </c>
      <c r="D552" s="250" t="s">
        <v>63</v>
      </c>
      <c r="E552" s="250">
        <v>3000300070</v>
      </c>
      <c r="F552" s="250" t="s">
        <v>67</v>
      </c>
      <c r="G552" s="250" t="s">
        <v>2417</v>
      </c>
      <c r="H552" s="250" t="s">
        <v>1464</v>
      </c>
      <c r="I552" s="251" t="s">
        <v>63</v>
      </c>
      <c r="J552" s="251"/>
      <c r="K552" s="198"/>
    </row>
    <row r="553" spans="1:11" x14ac:dyDescent="0.25">
      <c r="A553" s="140"/>
      <c r="C553" s="249">
        <f>VLOOKUP('[1]Inventaire BDDF Déployés'!$E$4:$E$936,[1]!MacroP[[ID]:[Date de Fin]],16,FALSE)</f>
        <v>43525.541666666664</v>
      </c>
      <c r="D553" s="250" t="s">
        <v>63</v>
      </c>
      <c r="E553" s="250">
        <v>3000300070</v>
      </c>
      <c r="F553" s="250" t="s">
        <v>67</v>
      </c>
      <c r="G553" s="250" t="s">
        <v>2418</v>
      </c>
      <c r="H553" s="250" t="s">
        <v>1465</v>
      </c>
      <c r="I553" s="251" t="s">
        <v>63</v>
      </c>
      <c r="J553" s="251"/>
      <c r="K553" s="198"/>
    </row>
    <row r="554" spans="1:11" x14ac:dyDescent="0.25">
      <c r="A554" s="140"/>
      <c r="C554" s="249">
        <f>VLOOKUP('[1]Inventaire BDDF Déployés'!$E$4:$E$936,[1]!MacroP[[ID]:[Date de Fin]],16,FALSE)</f>
        <v>43525.541666666664</v>
      </c>
      <c r="D554" s="250" t="s">
        <v>63</v>
      </c>
      <c r="E554" s="250">
        <v>3000300070</v>
      </c>
      <c r="F554" s="250" t="s">
        <v>67</v>
      </c>
      <c r="G554" s="250" t="s">
        <v>2419</v>
      </c>
      <c r="H554" s="250" t="s">
        <v>1466</v>
      </c>
      <c r="I554" s="251" t="s">
        <v>63</v>
      </c>
      <c r="J554" s="251"/>
      <c r="K554" s="198"/>
    </row>
    <row r="555" spans="1:11" x14ac:dyDescent="0.25">
      <c r="A555" s="140"/>
      <c r="C555" s="249">
        <f>VLOOKUP('[1]Inventaire BDDF Déployés'!$E$4:$E$936,[1]!MacroP[[ID]:[Date de Fin]],16,FALSE)</f>
        <v>43525.541666666664</v>
      </c>
      <c r="D555" s="250" t="s">
        <v>63</v>
      </c>
      <c r="E555" s="250">
        <v>3000300070</v>
      </c>
      <c r="F555" s="250" t="s">
        <v>67</v>
      </c>
      <c r="G555" s="250" t="s">
        <v>2420</v>
      </c>
      <c r="H555" s="250" t="s">
        <v>1467</v>
      </c>
      <c r="I555" s="251" t="s">
        <v>63</v>
      </c>
      <c r="J555" s="251"/>
      <c r="K555" s="198"/>
    </row>
    <row r="556" spans="1:11" x14ac:dyDescent="0.25">
      <c r="A556" s="140"/>
      <c r="C556" s="249">
        <f>VLOOKUP('[1]Inventaire BDDF Déployés'!$E$4:$E$936,[1]!MacroP[[ID]:[Date de Fin]],16,FALSE)</f>
        <v>43525.541666666664</v>
      </c>
      <c r="D556" s="250" t="s">
        <v>63</v>
      </c>
      <c r="E556" s="250">
        <v>3000300070</v>
      </c>
      <c r="F556" s="250" t="s">
        <v>67</v>
      </c>
      <c r="G556" s="250" t="s">
        <v>2421</v>
      </c>
      <c r="H556" s="250" t="s">
        <v>1468</v>
      </c>
      <c r="I556" s="251" t="s">
        <v>63</v>
      </c>
      <c r="J556" s="251"/>
      <c r="K556" s="198"/>
    </row>
    <row r="557" spans="1:11" x14ac:dyDescent="0.25">
      <c r="A557" s="140"/>
      <c r="C557" s="249">
        <f>VLOOKUP('[1]Inventaire BDDF Déployés'!$E$4:$E$936,[1]!MacroP[[ID]:[Date de Fin]],16,FALSE)</f>
        <v>43525.541666666664</v>
      </c>
      <c r="D557" s="250" t="s">
        <v>63</v>
      </c>
      <c r="E557" s="250">
        <v>3000300070</v>
      </c>
      <c r="F557" s="250" t="s">
        <v>67</v>
      </c>
      <c r="G557" s="250" t="s">
        <v>2422</v>
      </c>
      <c r="H557" s="250" t="s">
        <v>1469</v>
      </c>
      <c r="I557" s="251" t="s">
        <v>63</v>
      </c>
      <c r="J557" s="251"/>
      <c r="K557" s="198"/>
    </row>
    <row r="558" spans="1:11" x14ac:dyDescent="0.25">
      <c r="A558" s="140"/>
      <c r="C558" s="249">
        <f>VLOOKUP('[1]Inventaire BDDF Déployés'!$E$4:$E$936,[1]!MacroP[[ID]:[Date de Fin]],16,FALSE)</f>
        <v>43525.541666666664</v>
      </c>
      <c r="D558" s="250" t="s">
        <v>63</v>
      </c>
      <c r="E558" s="250">
        <v>3000300070</v>
      </c>
      <c r="F558" s="250" t="s">
        <v>67</v>
      </c>
      <c r="G558" s="250" t="s">
        <v>2423</v>
      </c>
      <c r="H558" s="250" t="s">
        <v>1470</v>
      </c>
      <c r="I558" s="251" t="s">
        <v>63</v>
      </c>
      <c r="J558" s="251"/>
      <c r="K558" s="198"/>
    </row>
    <row r="559" spans="1:11" x14ac:dyDescent="0.25">
      <c r="A559" s="140"/>
      <c r="C559" s="249">
        <f>VLOOKUP('[1]Inventaire BDDF Déployés'!$E$4:$E$936,[1]!MacroP[[ID]:[Date de Fin]],16,FALSE)</f>
        <v>43525.541666666664</v>
      </c>
      <c r="D559" s="250" t="s">
        <v>63</v>
      </c>
      <c r="E559" s="250">
        <v>3000300070</v>
      </c>
      <c r="F559" s="250" t="s">
        <v>67</v>
      </c>
      <c r="G559" s="250" t="s">
        <v>2424</v>
      </c>
      <c r="H559" s="250" t="s">
        <v>1471</v>
      </c>
      <c r="I559" s="251" t="s">
        <v>63</v>
      </c>
      <c r="J559" s="251"/>
      <c r="K559" s="198"/>
    </row>
    <row r="560" spans="1:11" x14ac:dyDescent="0.25">
      <c r="A560" s="140"/>
      <c r="C560" s="249">
        <f>VLOOKUP('[1]Inventaire BDDF Déployés'!$E$4:$E$936,[1]!MacroP[[ID]:[Date de Fin]],16,FALSE)</f>
        <v>43525.541666666664</v>
      </c>
      <c r="D560" s="250" t="s">
        <v>63</v>
      </c>
      <c r="E560" s="250">
        <v>3000300070</v>
      </c>
      <c r="F560" s="250" t="s">
        <v>67</v>
      </c>
      <c r="G560" s="250" t="s">
        <v>2425</v>
      </c>
      <c r="H560" s="250" t="s">
        <v>1472</v>
      </c>
      <c r="I560" s="251" t="s">
        <v>63</v>
      </c>
      <c r="J560" s="251"/>
      <c r="K560" s="198"/>
    </row>
    <row r="561" spans="1:11" x14ac:dyDescent="0.25">
      <c r="A561" s="140"/>
      <c r="C561" s="249">
        <f>VLOOKUP('[1]Inventaire BDDF Déployés'!$E$4:$E$936,[1]!MacroP[[ID]:[Date de Fin]],16,FALSE)</f>
        <v>43525.541666666664</v>
      </c>
      <c r="D561" s="250" t="s">
        <v>63</v>
      </c>
      <c r="E561" s="250">
        <v>3000300070</v>
      </c>
      <c r="F561" s="250" t="s">
        <v>67</v>
      </c>
      <c r="G561" s="250" t="s">
        <v>2426</v>
      </c>
      <c r="H561" s="250" t="s">
        <v>1473</v>
      </c>
      <c r="I561" s="251" t="s">
        <v>63</v>
      </c>
      <c r="J561" s="251"/>
      <c r="K561" s="198"/>
    </row>
    <row r="562" spans="1:11" x14ac:dyDescent="0.25">
      <c r="A562" s="140"/>
      <c r="C562" s="249">
        <f>VLOOKUP('[1]Inventaire BDDF Déployés'!$E$4:$E$936,[1]!MacroP[[ID]:[Date de Fin]],16,FALSE)</f>
        <v>43525.541666666664</v>
      </c>
      <c r="D562" s="250" t="s">
        <v>63</v>
      </c>
      <c r="E562" s="250">
        <v>3000300070</v>
      </c>
      <c r="F562" s="250" t="s">
        <v>67</v>
      </c>
      <c r="G562" s="250" t="s">
        <v>2427</v>
      </c>
      <c r="H562" s="250" t="s">
        <v>1474</v>
      </c>
      <c r="I562" s="251" t="s">
        <v>63</v>
      </c>
      <c r="J562" s="251"/>
      <c r="K562" s="198"/>
    </row>
    <row r="563" spans="1:11" x14ac:dyDescent="0.25">
      <c r="A563" s="140"/>
      <c r="C563" s="249">
        <f>VLOOKUP('[1]Inventaire BDDF Déployés'!$E$4:$E$936,[1]!MacroP[[ID]:[Date de Fin]],16,FALSE)</f>
        <v>43525.541666666664</v>
      </c>
      <c r="D563" s="250" t="s">
        <v>63</v>
      </c>
      <c r="E563" s="250">
        <v>3000300070</v>
      </c>
      <c r="F563" s="250" t="s">
        <v>67</v>
      </c>
      <c r="G563" s="250" t="s">
        <v>2428</v>
      </c>
      <c r="H563" s="250" t="s">
        <v>1475</v>
      </c>
      <c r="I563" s="251" t="s">
        <v>63</v>
      </c>
      <c r="J563" s="251"/>
      <c r="K563" s="198"/>
    </row>
    <row r="564" spans="1:11" x14ac:dyDescent="0.25">
      <c r="A564" s="140"/>
      <c r="C564" s="249">
        <f>VLOOKUP('[1]Inventaire BDDF Déployés'!$E$4:$E$936,[1]!MacroP[[ID]:[Date de Fin]],16,FALSE)</f>
        <v>43525.541666666664</v>
      </c>
      <c r="D564" s="250" t="s">
        <v>63</v>
      </c>
      <c r="E564" s="250">
        <v>3000300070</v>
      </c>
      <c r="F564" s="250" t="s">
        <v>67</v>
      </c>
      <c r="G564" s="250" t="s">
        <v>2429</v>
      </c>
      <c r="H564" s="250" t="s">
        <v>1476</v>
      </c>
      <c r="I564" s="251" t="s">
        <v>63</v>
      </c>
      <c r="J564" s="251"/>
      <c r="K564" s="198"/>
    </row>
    <row r="565" spans="1:11" x14ac:dyDescent="0.25">
      <c r="A565" s="140"/>
      <c r="C565" s="249">
        <f>VLOOKUP('[1]Inventaire BDDF Déployés'!$E$4:$E$936,[1]!MacroP[[ID]:[Date de Fin]],16,FALSE)</f>
        <v>43525.541666666664</v>
      </c>
      <c r="D565" s="250" t="s">
        <v>63</v>
      </c>
      <c r="E565" s="250">
        <v>3000300070</v>
      </c>
      <c r="F565" s="250" t="s">
        <v>67</v>
      </c>
      <c r="G565" s="250" t="s">
        <v>2430</v>
      </c>
      <c r="H565" s="250" t="s">
        <v>1477</v>
      </c>
      <c r="I565" s="251" t="s">
        <v>63</v>
      </c>
      <c r="J565" s="251"/>
      <c r="K565" s="198"/>
    </row>
    <row r="566" spans="1:11" x14ac:dyDescent="0.25">
      <c r="A566" s="140"/>
      <c r="C566" s="249">
        <f>VLOOKUP('[1]Inventaire BDDF Déployés'!$E$4:$E$936,[1]!MacroP[[ID]:[Date de Fin]],16,FALSE)</f>
        <v>43525.541666666664</v>
      </c>
      <c r="D566" s="250" t="s">
        <v>63</v>
      </c>
      <c r="E566" s="250">
        <v>3000300070</v>
      </c>
      <c r="F566" s="250" t="s">
        <v>67</v>
      </c>
      <c r="G566" s="250" t="s">
        <v>2431</v>
      </c>
      <c r="H566" s="250" t="s">
        <v>1478</v>
      </c>
      <c r="I566" s="251" t="s">
        <v>63</v>
      </c>
      <c r="J566" s="251"/>
      <c r="K566" s="198"/>
    </row>
    <row r="567" spans="1:11" x14ac:dyDescent="0.25">
      <c r="A567" s="140"/>
      <c r="C567" s="249">
        <f>VLOOKUP('[1]Inventaire BDDF Déployés'!$E$4:$E$936,[1]!MacroP[[ID]:[Date de Fin]],16,FALSE)</f>
        <v>43525.541666666664</v>
      </c>
      <c r="D567" s="250" t="s">
        <v>63</v>
      </c>
      <c r="E567" s="250">
        <v>3000300070</v>
      </c>
      <c r="F567" s="250" t="s">
        <v>67</v>
      </c>
      <c r="G567" s="250" t="s">
        <v>2432</v>
      </c>
      <c r="H567" s="250" t="s">
        <v>1479</v>
      </c>
      <c r="I567" s="251" t="s">
        <v>63</v>
      </c>
      <c r="J567" s="251"/>
      <c r="K567" s="198"/>
    </row>
    <row r="568" spans="1:11" x14ac:dyDescent="0.25">
      <c r="A568" s="140"/>
      <c r="C568" s="249">
        <f>VLOOKUP('[1]Inventaire BDDF Déployés'!$E$4:$E$936,[1]!MacroP[[ID]:[Date de Fin]],16,FALSE)</f>
        <v>43525.541666666664</v>
      </c>
      <c r="D568" s="250" t="s">
        <v>63</v>
      </c>
      <c r="E568" s="250">
        <v>3000300070</v>
      </c>
      <c r="F568" s="250" t="s">
        <v>67</v>
      </c>
      <c r="G568" s="250" t="s">
        <v>2433</v>
      </c>
      <c r="H568" s="250" t="s">
        <v>1480</v>
      </c>
      <c r="I568" s="251" t="s">
        <v>63</v>
      </c>
      <c r="J568" s="251"/>
      <c r="K568" s="198"/>
    </row>
    <row r="569" spans="1:11" x14ac:dyDescent="0.25">
      <c r="A569" s="140"/>
      <c r="C569" s="249">
        <f>VLOOKUP('[1]Inventaire BDDF Déployés'!$E$4:$E$936,[1]!MacroP[[ID]:[Date de Fin]],16,FALSE)</f>
        <v>43525.541666666664</v>
      </c>
      <c r="D569" s="250" t="s">
        <v>63</v>
      </c>
      <c r="E569" s="250">
        <v>3000300070</v>
      </c>
      <c r="F569" s="250" t="s">
        <v>2711</v>
      </c>
      <c r="G569" s="250" t="s">
        <v>2434</v>
      </c>
      <c r="H569" s="250" t="s">
        <v>1481</v>
      </c>
      <c r="I569" s="251" t="s">
        <v>63</v>
      </c>
      <c r="J569" s="251"/>
      <c r="K569" s="198"/>
    </row>
    <row r="570" spans="1:11" x14ac:dyDescent="0.25">
      <c r="A570" s="140"/>
      <c r="C570" s="249">
        <f>VLOOKUP('[1]Inventaire BDDF Déployés'!$E$4:$E$936,[1]!MacroP[[ID]:[Date de Fin]],16,FALSE)</f>
        <v>43525.541666666664</v>
      </c>
      <c r="D570" s="250" t="s">
        <v>63</v>
      </c>
      <c r="E570" s="250">
        <v>3000300070</v>
      </c>
      <c r="F570" s="250" t="s">
        <v>2711</v>
      </c>
      <c r="G570" s="250" t="s">
        <v>2435</v>
      </c>
      <c r="H570" s="250" t="s">
        <v>1482</v>
      </c>
      <c r="I570" s="251" t="s">
        <v>63</v>
      </c>
      <c r="J570" s="251"/>
      <c r="K570" s="198"/>
    </row>
    <row r="571" spans="1:11" x14ac:dyDescent="0.25">
      <c r="A571" s="140"/>
      <c r="C571" s="249">
        <f>VLOOKUP('[1]Inventaire BDDF Déployés'!$E$4:$E$936,[1]!MacroP[[ID]:[Date de Fin]],16,FALSE)</f>
        <v>43525.541666666664</v>
      </c>
      <c r="D571" s="250" t="s">
        <v>63</v>
      </c>
      <c r="E571" s="250">
        <v>3000300074</v>
      </c>
      <c r="F571" s="250" t="s">
        <v>67</v>
      </c>
      <c r="G571" s="250" t="s">
        <v>2436</v>
      </c>
      <c r="H571" s="250" t="s">
        <v>1483</v>
      </c>
      <c r="I571" s="251" t="s">
        <v>63</v>
      </c>
      <c r="J571" s="251"/>
      <c r="K571" s="198"/>
    </row>
    <row r="572" spans="1:11" x14ac:dyDescent="0.25">
      <c r="A572" s="140"/>
      <c r="C572" s="249">
        <f>VLOOKUP('[1]Inventaire BDDF Déployés'!$E$4:$E$936,[1]!MacroP[[ID]:[Date de Fin]],16,FALSE)</f>
        <v>43525.541666666664</v>
      </c>
      <c r="D572" s="250" t="s">
        <v>63</v>
      </c>
      <c r="E572" s="250">
        <v>3000300074</v>
      </c>
      <c r="F572" s="250" t="s">
        <v>67</v>
      </c>
      <c r="G572" s="250" t="s">
        <v>2437</v>
      </c>
      <c r="H572" s="250" t="s">
        <v>1484</v>
      </c>
      <c r="I572" s="251" t="s">
        <v>63</v>
      </c>
      <c r="J572" s="251"/>
      <c r="K572" s="198"/>
    </row>
    <row r="573" spans="1:11" x14ac:dyDescent="0.25">
      <c r="A573" s="140"/>
      <c r="C573" s="249">
        <f>VLOOKUP('[1]Inventaire BDDF Déployés'!$E$4:$E$936,[1]!MacroP[[ID]:[Date de Fin]],16,FALSE)</f>
        <v>43525.541666666664</v>
      </c>
      <c r="D573" s="250" t="s">
        <v>63</v>
      </c>
      <c r="E573" s="250">
        <v>3000300074</v>
      </c>
      <c r="F573" s="250" t="s">
        <v>67</v>
      </c>
      <c r="G573" s="250" t="s">
        <v>2438</v>
      </c>
      <c r="H573" s="250" t="s">
        <v>1485</v>
      </c>
      <c r="I573" s="251" t="s">
        <v>63</v>
      </c>
      <c r="J573" s="251"/>
      <c r="K573" s="198"/>
    </row>
    <row r="574" spans="1:11" x14ac:dyDescent="0.25">
      <c r="A574" s="140"/>
      <c r="C574" s="249">
        <f>VLOOKUP('[1]Inventaire BDDF Déployés'!$E$4:$E$936,[1]!MacroP[[ID]:[Date de Fin]],16,FALSE)</f>
        <v>43525.541666666664</v>
      </c>
      <c r="D574" s="250" t="s">
        <v>63</v>
      </c>
      <c r="E574" s="250">
        <v>3000300074</v>
      </c>
      <c r="F574" s="250" t="s">
        <v>67</v>
      </c>
      <c r="G574" s="250" t="s">
        <v>2439</v>
      </c>
      <c r="H574" s="250" t="s">
        <v>1486</v>
      </c>
      <c r="I574" s="251" t="s">
        <v>63</v>
      </c>
      <c r="J574" s="251"/>
      <c r="K574" s="198"/>
    </row>
    <row r="575" spans="1:11" x14ac:dyDescent="0.25">
      <c r="A575" s="140"/>
      <c r="C575" s="249">
        <f>VLOOKUP('[1]Inventaire BDDF Déployés'!$E$4:$E$936,[1]!MacroP[[ID]:[Date de Fin]],16,FALSE)</f>
        <v>43525.541666666664</v>
      </c>
      <c r="D575" s="250" t="s">
        <v>63</v>
      </c>
      <c r="E575" s="250">
        <v>3000300074</v>
      </c>
      <c r="F575" s="250" t="s">
        <v>67</v>
      </c>
      <c r="G575" s="250" t="s">
        <v>2440</v>
      </c>
      <c r="H575" s="250" t="s">
        <v>1487</v>
      </c>
      <c r="I575" s="251" t="s">
        <v>63</v>
      </c>
      <c r="J575" s="251"/>
      <c r="K575" s="198"/>
    </row>
    <row r="576" spans="1:11" x14ac:dyDescent="0.25">
      <c r="A576" s="140"/>
      <c r="C576" s="249">
        <f>VLOOKUP('[1]Inventaire BDDF Déployés'!$E$4:$E$936,[1]!MacroP[[ID]:[Date de Fin]],16,FALSE)</f>
        <v>43525.541666666664</v>
      </c>
      <c r="D576" s="250" t="s">
        <v>63</v>
      </c>
      <c r="E576" s="250">
        <v>3000300074</v>
      </c>
      <c r="F576" s="250" t="s">
        <v>67</v>
      </c>
      <c r="G576" s="250" t="s">
        <v>2441</v>
      </c>
      <c r="H576" s="250" t="s">
        <v>1488</v>
      </c>
      <c r="I576" s="251" t="s">
        <v>63</v>
      </c>
      <c r="J576" s="251"/>
      <c r="K576" s="198"/>
    </row>
    <row r="577" spans="1:11" x14ac:dyDescent="0.25">
      <c r="A577" s="140"/>
      <c r="C577" s="249">
        <f>VLOOKUP('[1]Inventaire BDDF Déployés'!$E$4:$E$936,[1]!MacroP[[ID]:[Date de Fin]],16,FALSE)</f>
        <v>43525.541666666664</v>
      </c>
      <c r="D577" s="250" t="s">
        <v>63</v>
      </c>
      <c r="E577" s="250">
        <v>3000300074</v>
      </c>
      <c r="F577" s="250" t="s">
        <v>67</v>
      </c>
      <c r="G577" s="250" t="s">
        <v>2442</v>
      </c>
      <c r="H577" s="250" t="s">
        <v>1489</v>
      </c>
      <c r="I577" s="251" t="s">
        <v>63</v>
      </c>
      <c r="J577" s="251"/>
      <c r="K577" s="198"/>
    </row>
    <row r="578" spans="1:11" x14ac:dyDescent="0.25">
      <c r="A578" s="140"/>
      <c r="C578" s="249">
        <f>VLOOKUP('[1]Inventaire BDDF Déployés'!$E$4:$E$936,[1]!MacroP[[ID]:[Date de Fin]],16,FALSE)</f>
        <v>43525.541666666664</v>
      </c>
      <c r="D578" s="250" t="s">
        <v>63</v>
      </c>
      <c r="E578" s="250">
        <v>3000300074</v>
      </c>
      <c r="F578" s="250" t="s">
        <v>2711</v>
      </c>
      <c r="G578" s="250" t="s">
        <v>2443</v>
      </c>
      <c r="H578" s="250" t="s">
        <v>1490</v>
      </c>
      <c r="I578" s="251" t="s">
        <v>63</v>
      </c>
      <c r="J578" s="251"/>
      <c r="K578" s="198"/>
    </row>
    <row r="579" spans="1:11" x14ac:dyDescent="0.25">
      <c r="A579" s="140"/>
      <c r="C579" s="249">
        <f>VLOOKUP('[1]Inventaire BDDF Déployés'!$E$4:$E$936,[1]!MacroP[[ID]:[Date de Fin]],16,FALSE)</f>
        <v>43525.541666666664</v>
      </c>
      <c r="D579" s="250" t="s">
        <v>63</v>
      </c>
      <c r="E579" s="250">
        <v>3000300074</v>
      </c>
      <c r="F579" s="250" t="s">
        <v>2711</v>
      </c>
      <c r="G579" s="250" t="s">
        <v>2444</v>
      </c>
      <c r="H579" s="250" t="s">
        <v>1491</v>
      </c>
      <c r="I579" s="251" t="s">
        <v>63</v>
      </c>
      <c r="J579" s="251"/>
      <c r="K579" s="198"/>
    </row>
    <row r="580" spans="1:11" x14ac:dyDescent="0.25">
      <c r="A580" s="140"/>
      <c r="C580" s="249">
        <f>VLOOKUP('[1]Inventaire BDDF Déployés'!$E$4:$E$936,[1]!MacroP[[ID]:[Date de Fin]],16,FALSE)</f>
        <v>43525.541666666664</v>
      </c>
      <c r="D580" s="250" t="s">
        <v>63</v>
      </c>
      <c r="E580" s="250">
        <v>3000300617</v>
      </c>
      <c r="F580" s="250" t="s">
        <v>67</v>
      </c>
      <c r="G580" s="250" t="s">
        <v>2445</v>
      </c>
      <c r="H580" s="250" t="s">
        <v>1492</v>
      </c>
      <c r="I580" s="251" t="s">
        <v>63</v>
      </c>
      <c r="J580" s="251"/>
      <c r="K580" s="198"/>
    </row>
    <row r="581" spans="1:11" x14ac:dyDescent="0.25">
      <c r="A581" s="140"/>
      <c r="C581" s="249">
        <f>VLOOKUP('[1]Inventaire BDDF Déployés'!$E$4:$E$936,[1]!MacroP[[ID]:[Date de Fin]],16,FALSE)</f>
        <v>43525.541666666664</v>
      </c>
      <c r="D581" s="250" t="s">
        <v>63</v>
      </c>
      <c r="E581" s="250">
        <v>3000300617</v>
      </c>
      <c r="F581" s="250" t="s">
        <v>67</v>
      </c>
      <c r="G581" s="250" t="s">
        <v>2446</v>
      </c>
      <c r="H581" s="250" t="s">
        <v>1493</v>
      </c>
      <c r="I581" s="251" t="s">
        <v>63</v>
      </c>
      <c r="J581" s="251"/>
      <c r="K581" s="198"/>
    </row>
    <row r="582" spans="1:11" x14ac:dyDescent="0.25">
      <c r="A582" s="140"/>
      <c r="C582" s="249">
        <f>VLOOKUP('[1]Inventaire BDDF Déployés'!$E$4:$E$936,[1]!MacroP[[ID]:[Date de Fin]],16,FALSE)</f>
        <v>43525.541666666664</v>
      </c>
      <c r="D582" s="250" t="s">
        <v>63</v>
      </c>
      <c r="E582" s="250">
        <v>3000300617</v>
      </c>
      <c r="F582" s="250" t="s">
        <v>67</v>
      </c>
      <c r="G582" s="250" t="e">
        <v>#N/A</v>
      </c>
      <c r="H582" s="250" t="s">
        <v>1494</v>
      </c>
      <c r="I582" s="251" t="s">
        <v>63</v>
      </c>
      <c r="J582" s="251" t="s">
        <v>1394</v>
      </c>
      <c r="K582" s="258"/>
    </row>
    <row r="583" spans="1:11" x14ac:dyDescent="0.25">
      <c r="A583" s="140"/>
      <c r="C583" s="249">
        <f>VLOOKUP('[1]Inventaire BDDF Déployés'!$E$4:$E$936,[1]!MacroP[[ID]:[Date de Fin]],16,FALSE)</f>
        <v>43525.541666666664</v>
      </c>
      <c r="D583" s="250" t="s">
        <v>63</v>
      </c>
      <c r="E583" s="250">
        <v>3000300617</v>
      </c>
      <c r="F583" s="250" t="s">
        <v>67</v>
      </c>
      <c r="G583" s="250" t="s">
        <v>2447</v>
      </c>
      <c r="H583" s="250" t="s">
        <v>1495</v>
      </c>
      <c r="I583" s="251" t="s">
        <v>63</v>
      </c>
      <c r="J583" s="251"/>
      <c r="K583" s="198"/>
    </row>
    <row r="584" spans="1:11" x14ac:dyDescent="0.25">
      <c r="A584" s="140"/>
      <c r="C584" s="249">
        <f>VLOOKUP('[1]Inventaire BDDF Déployés'!$E$4:$E$936,[1]!MacroP[[ID]:[Date de Fin]],16,FALSE)</f>
        <v>43525.541666666664</v>
      </c>
      <c r="D584" s="250" t="s">
        <v>63</v>
      </c>
      <c r="E584" s="250">
        <v>3000300617</v>
      </c>
      <c r="F584" s="250" t="s">
        <v>67</v>
      </c>
      <c r="G584" s="250" t="s">
        <v>2448</v>
      </c>
      <c r="H584" s="250" t="s">
        <v>1496</v>
      </c>
      <c r="I584" s="251" t="s">
        <v>63</v>
      </c>
      <c r="J584" s="251"/>
      <c r="K584" s="198"/>
    </row>
    <row r="585" spans="1:11" x14ac:dyDescent="0.25">
      <c r="A585" s="140"/>
      <c r="C585" s="249">
        <f>VLOOKUP('[1]Inventaire BDDF Déployés'!$E$4:$E$936,[1]!MacroP[[ID]:[Date de Fin]],16,FALSE)</f>
        <v>43525.541666666664</v>
      </c>
      <c r="D585" s="250" t="s">
        <v>63</v>
      </c>
      <c r="E585" s="250">
        <v>3000300617</v>
      </c>
      <c r="F585" s="250" t="s">
        <v>2711</v>
      </c>
      <c r="G585" s="250" t="s">
        <v>2449</v>
      </c>
      <c r="H585" s="250" t="s">
        <v>1497</v>
      </c>
      <c r="I585" s="251" t="s">
        <v>63</v>
      </c>
      <c r="J585" s="251"/>
      <c r="K585" s="198"/>
    </row>
    <row r="586" spans="1:11" x14ac:dyDescent="0.25">
      <c r="A586" s="140"/>
      <c r="C586" s="249">
        <f>VLOOKUP('[1]Inventaire BDDF Déployés'!$E$4:$E$936,[1]!MacroP[[ID]:[Date de Fin]],16,FALSE)</f>
        <v>43525.541666666664</v>
      </c>
      <c r="D586" s="250" t="s">
        <v>63</v>
      </c>
      <c r="E586" s="250">
        <v>3000300617</v>
      </c>
      <c r="F586" s="250" t="s">
        <v>2711</v>
      </c>
      <c r="G586" s="250" t="s">
        <v>2450</v>
      </c>
      <c r="H586" s="250" t="s">
        <v>1498</v>
      </c>
      <c r="I586" s="251" t="s">
        <v>63</v>
      </c>
      <c r="J586" s="251"/>
      <c r="K586" s="198"/>
    </row>
    <row r="587" spans="1:11" x14ac:dyDescent="0.25">
      <c r="A587" s="140"/>
      <c r="C587" s="249">
        <f>VLOOKUP('[1]Inventaire BDDF Déployés'!$E$4:$E$936,[1]!MacroP[[ID]:[Date de Fin]],16,FALSE)</f>
        <v>43525.541666666664</v>
      </c>
      <c r="D587" s="250" t="s">
        <v>63</v>
      </c>
      <c r="E587" s="250">
        <v>3000301066</v>
      </c>
      <c r="F587" s="250" t="s">
        <v>67</v>
      </c>
      <c r="G587" s="250" t="s">
        <v>2451</v>
      </c>
      <c r="H587" s="250" t="s">
        <v>1499</v>
      </c>
      <c r="I587" s="251" t="s">
        <v>63</v>
      </c>
      <c r="J587" s="251"/>
      <c r="K587" s="198"/>
    </row>
    <row r="588" spans="1:11" x14ac:dyDescent="0.25">
      <c r="A588" s="140"/>
      <c r="C588" s="249">
        <f>VLOOKUP('[1]Inventaire BDDF Déployés'!$E$4:$E$936,[1]!MacroP[[ID]:[Date de Fin]],16,FALSE)</f>
        <v>43525.541666666664</v>
      </c>
      <c r="D588" s="250" t="s">
        <v>63</v>
      </c>
      <c r="E588" s="250">
        <v>3000301066</v>
      </c>
      <c r="F588" s="250" t="s">
        <v>67</v>
      </c>
      <c r="G588" s="250" t="s">
        <v>2452</v>
      </c>
      <c r="H588" s="250" t="s">
        <v>1500</v>
      </c>
      <c r="I588" s="251" t="s">
        <v>63</v>
      </c>
      <c r="J588" s="251"/>
      <c r="K588" s="198"/>
    </row>
    <row r="589" spans="1:11" x14ac:dyDescent="0.25">
      <c r="A589" s="140"/>
      <c r="C589" s="249">
        <f>VLOOKUP('[1]Inventaire BDDF Déployés'!$E$4:$E$936,[1]!MacroP[[ID]:[Date de Fin]],16,FALSE)</f>
        <v>43525.541666666664</v>
      </c>
      <c r="D589" s="250" t="s">
        <v>63</v>
      </c>
      <c r="E589" s="250">
        <v>3000301066</v>
      </c>
      <c r="F589" s="250" t="s">
        <v>67</v>
      </c>
      <c r="G589" s="250" t="s">
        <v>2453</v>
      </c>
      <c r="H589" s="250" t="s">
        <v>1501</v>
      </c>
      <c r="I589" s="251" t="s">
        <v>63</v>
      </c>
      <c r="J589" s="251"/>
      <c r="K589" s="198"/>
    </row>
    <row r="590" spans="1:11" x14ac:dyDescent="0.25">
      <c r="A590" s="140"/>
      <c r="C590" s="249">
        <f>VLOOKUP('[1]Inventaire BDDF Déployés'!$E$4:$E$936,[1]!MacroP[[ID]:[Date de Fin]],16,FALSE)</f>
        <v>43525.541666666664</v>
      </c>
      <c r="D590" s="250" t="s">
        <v>63</v>
      </c>
      <c r="E590" s="250">
        <v>3000301066</v>
      </c>
      <c r="F590" s="250" t="s">
        <v>67</v>
      </c>
      <c r="G590" s="250" t="s">
        <v>2454</v>
      </c>
      <c r="H590" s="250" t="s">
        <v>1502</v>
      </c>
      <c r="I590" s="251" t="s">
        <v>63</v>
      </c>
      <c r="J590" s="251"/>
      <c r="K590" s="198"/>
    </row>
    <row r="591" spans="1:11" x14ac:dyDescent="0.25">
      <c r="A591" s="140"/>
      <c r="C591" s="249">
        <f>VLOOKUP('[1]Inventaire BDDF Déployés'!$E$4:$E$936,[1]!MacroP[[ID]:[Date de Fin]],16,FALSE)</f>
        <v>43525.541666666664</v>
      </c>
      <c r="D591" s="250" t="s">
        <v>63</v>
      </c>
      <c r="E591" s="250">
        <v>3000301066</v>
      </c>
      <c r="F591" s="250" t="s">
        <v>2711</v>
      </c>
      <c r="G591" s="250" t="s">
        <v>2455</v>
      </c>
      <c r="H591" s="250" t="s">
        <v>1503</v>
      </c>
      <c r="I591" s="251" t="s">
        <v>63</v>
      </c>
      <c r="J591" s="251"/>
      <c r="K591" s="198"/>
    </row>
    <row r="592" spans="1:11" x14ac:dyDescent="0.25">
      <c r="A592" s="140"/>
      <c r="C592" s="249">
        <f>VLOOKUP('[1]Inventaire BDDF Déployés'!$E$4:$E$936,[1]!MacroP[[ID]:[Date de Fin]],16,FALSE)</f>
        <v>43525.541666666664</v>
      </c>
      <c r="D592" s="250" t="s">
        <v>63</v>
      </c>
      <c r="E592" s="250">
        <v>3000301066</v>
      </c>
      <c r="F592" s="250" t="s">
        <v>2711</v>
      </c>
      <c r="G592" s="250" t="s">
        <v>2456</v>
      </c>
      <c r="H592" s="250" t="s">
        <v>1504</v>
      </c>
      <c r="I592" s="251" t="s">
        <v>63</v>
      </c>
      <c r="J592" s="251"/>
      <c r="K592" s="198"/>
    </row>
    <row r="593" spans="1:11" x14ac:dyDescent="0.25">
      <c r="A593" s="140"/>
      <c r="C593" s="249">
        <f>VLOOKUP('[1]Inventaire BDDF Déployés'!$E$4:$E$936,[1]!MacroP[[ID]:[Date de Fin]],16,FALSE)</f>
        <v>43525.541666666664</v>
      </c>
      <c r="D593" s="250" t="s">
        <v>63</v>
      </c>
      <c r="E593" s="250">
        <v>3000301066</v>
      </c>
      <c r="F593" s="250" t="s">
        <v>2711</v>
      </c>
      <c r="G593" s="250" t="s">
        <v>2457</v>
      </c>
      <c r="H593" s="250" t="s">
        <v>1505</v>
      </c>
      <c r="I593" s="251" t="s">
        <v>63</v>
      </c>
      <c r="J593" s="251"/>
      <c r="K593" s="198"/>
    </row>
    <row r="594" spans="1:11" x14ac:dyDescent="0.25">
      <c r="A594" s="140"/>
      <c r="C594" s="249">
        <f>VLOOKUP('[1]Inventaire BDDF Déployés'!$E$4:$E$936,[1]!MacroP[[ID]:[Date de Fin]],16,FALSE)</f>
        <v>43525.541666666664</v>
      </c>
      <c r="D594" s="250" t="s">
        <v>63</v>
      </c>
      <c r="E594" s="250">
        <v>3000301218</v>
      </c>
      <c r="F594" s="250" t="s">
        <v>67</v>
      </c>
      <c r="G594" s="250" t="s">
        <v>2458</v>
      </c>
      <c r="H594" s="250" t="s">
        <v>1506</v>
      </c>
      <c r="I594" s="251" t="s">
        <v>63</v>
      </c>
      <c r="J594" s="251" t="s">
        <v>1396</v>
      </c>
      <c r="K594" s="198"/>
    </row>
    <row r="595" spans="1:11" x14ac:dyDescent="0.25">
      <c r="A595" s="140"/>
      <c r="C595" s="249">
        <f>VLOOKUP('[1]Inventaire BDDF Déployés'!$E$4:$E$936,[1]!MacroP[[ID]:[Date de Fin]],16,FALSE)</f>
        <v>43525.541666666664</v>
      </c>
      <c r="D595" s="250" t="s">
        <v>63</v>
      </c>
      <c r="E595" s="250">
        <v>3000301218</v>
      </c>
      <c r="F595" s="250" t="s">
        <v>67</v>
      </c>
      <c r="G595" s="250" t="s">
        <v>2458</v>
      </c>
      <c r="H595" s="250" t="s">
        <v>1506</v>
      </c>
      <c r="I595" s="251" t="s">
        <v>63</v>
      </c>
      <c r="J595" s="251" t="s">
        <v>1396</v>
      </c>
      <c r="K595" s="198"/>
    </row>
    <row r="596" spans="1:11" x14ac:dyDescent="0.25">
      <c r="A596" s="140"/>
      <c r="C596" s="249">
        <f>VLOOKUP('[1]Inventaire BDDF Déployés'!$E$4:$E$936,[1]!MacroP[[ID]:[Date de Fin]],16,FALSE)</f>
        <v>43525.541666666664</v>
      </c>
      <c r="D596" s="250" t="s">
        <v>63</v>
      </c>
      <c r="E596" s="250">
        <v>3000301218</v>
      </c>
      <c r="F596" s="250" t="s">
        <v>67</v>
      </c>
      <c r="G596" s="250" t="s">
        <v>2459</v>
      </c>
      <c r="H596" s="250" t="s">
        <v>1507</v>
      </c>
      <c r="I596" s="251" t="s">
        <v>63</v>
      </c>
      <c r="J596" s="251"/>
      <c r="K596" s="198"/>
    </row>
    <row r="597" spans="1:11" x14ac:dyDescent="0.25">
      <c r="A597" s="140"/>
      <c r="C597" s="249">
        <f>VLOOKUP('[1]Inventaire BDDF Déployés'!$E$4:$E$936,[1]!MacroP[[ID]:[Date de Fin]],16,FALSE)</f>
        <v>43525.541666666664</v>
      </c>
      <c r="D597" s="250" t="s">
        <v>63</v>
      </c>
      <c r="E597" s="250">
        <v>3000301218</v>
      </c>
      <c r="F597" s="250" t="s">
        <v>67</v>
      </c>
      <c r="G597" s="250" t="s">
        <v>2460</v>
      </c>
      <c r="H597" s="250" t="s">
        <v>1508</v>
      </c>
      <c r="I597" s="251" t="s">
        <v>63</v>
      </c>
      <c r="J597" s="251"/>
      <c r="K597" s="198"/>
    </row>
    <row r="598" spans="1:11" x14ac:dyDescent="0.25">
      <c r="A598" s="140"/>
      <c r="C598" s="249">
        <f>VLOOKUP('[1]Inventaire BDDF Déployés'!$E$4:$E$936,[1]!MacroP[[ID]:[Date de Fin]],16,FALSE)</f>
        <v>43525.541666666664</v>
      </c>
      <c r="D598" s="250" t="s">
        <v>63</v>
      </c>
      <c r="E598" s="250">
        <v>3000301218</v>
      </c>
      <c r="F598" s="250" t="s">
        <v>67</v>
      </c>
      <c r="G598" s="250" t="s">
        <v>2461</v>
      </c>
      <c r="H598" s="250" t="s">
        <v>1509</v>
      </c>
      <c r="I598" s="251" t="s">
        <v>63</v>
      </c>
      <c r="J598" s="251"/>
      <c r="K598" s="198"/>
    </row>
    <row r="599" spans="1:11" x14ac:dyDescent="0.25">
      <c r="A599" s="140"/>
      <c r="C599" s="249">
        <f>VLOOKUP('[1]Inventaire BDDF Déployés'!$E$4:$E$936,[1]!MacroP[[ID]:[Date de Fin]],16,FALSE)</f>
        <v>43525.541666666664</v>
      </c>
      <c r="D599" s="250" t="s">
        <v>63</v>
      </c>
      <c r="E599" s="250">
        <v>3000301218</v>
      </c>
      <c r="F599" s="250" t="s">
        <v>67</v>
      </c>
      <c r="G599" s="250" t="s">
        <v>2462</v>
      </c>
      <c r="H599" s="250" t="s">
        <v>1510</v>
      </c>
      <c r="I599" s="251" t="s">
        <v>63</v>
      </c>
      <c r="J599" s="251"/>
      <c r="K599" s="198"/>
    </row>
    <row r="600" spans="1:11" x14ac:dyDescent="0.25">
      <c r="A600" s="140"/>
      <c r="C600" s="249">
        <f>VLOOKUP('[1]Inventaire BDDF Déployés'!$E$4:$E$936,[1]!MacroP[[ID]:[Date de Fin]],16,FALSE)</f>
        <v>43525.541666666664</v>
      </c>
      <c r="D600" s="250" t="s">
        <v>63</v>
      </c>
      <c r="E600" s="250">
        <v>3000301218</v>
      </c>
      <c r="F600" s="250" t="s">
        <v>67</v>
      </c>
      <c r="G600" s="250" t="s">
        <v>2352</v>
      </c>
      <c r="H600" s="250" t="s">
        <v>1395</v>
      </c>
      <c r="I600" s="251" t="s">
        <v>63</v>
      </c>
      <c r="J600" s="251" t="s">
        <v>1396</v>
      </c>
      <c r="K600" s="198" t="s">
        <v>1358</v>
      </c>
    </row>
    <row r="601" spans="1:11" x14ac:dyDescent="0.25">
      <c r="A601" s="140"/>
      <c r="C601" s="249">
        <f>VLOOKUP('[1]Inventaire BDDF Déployés'!$E$4:$E$936,[1]!MacroP[[ID]:[Date de Fin]],16,FALSE)</f>
        <v>43525.541666666664</v>
      </c>
      <c r="D601" s="250" t="s">
        <v>63</v>
      </c>
      <c r="E601" s="250">
        <v>3000301218</v>
      </c>
      <c r="F601" s="250" t="s">
        <v>2711</v>
      </c>
      <c r="G601" s="250" t="s">
        <v>2463</v>
      </c>
      <c r="H601" s="250" t="s">
        <v>1511</v>
      </c>
      <c r="I601" s="251" t="s">
        <v>63</v>
      </c>
      <c r="J601" s="251"/>
      <c r="K601" s="198"/>
    </row>
    <row r="602" spans="1:11" x14ac:dyDescent="0.25">
      <c r="A602" s="140"/>
      <c r="C602" s="249">
        <f>VLOOKUP('[1]Inventaire BDDF Déployés'!$E$4:$E$936,[1]!MacroP[[ID]:[Date de Fin]],16,FALSE)</f>
        <v>43525.541666666664</v>
      </c>
      <c r="D602" s="250" t="s">
        <v>63</v>
      </c>
      <c r="E602" s="250">
        <v>3000301218</v>
      </c>
      <c r="F602" s="250" t="s">
        <v>2711</v>
      </c>
      <c r="G602" s="250" t="s">
        <v>2318</v>
      </c>
      <c r="H602" s="250" t="s">
        <v>1357</v>
      </c>
      <c r="I602" s="251" t="s">
        <v>63</v>
      </c>
      <c r="J602" s="256" t="s">
        <v>1153</v>
      </c>
      <c r="K602" s="257" t="s">
        <v>1358</v>
      </c>
    </row>
    <row r="603" spans="1:11" x14ac:dyDescent="0.25">
      <c r="A603" s="140"/>
      <c r="C603" s="249">
        <f>VLOOKUP('[1]Inventaire BDDF Déployés'!$E$4:$E$936,[1]!MacroP[[ID]:[Date de Fin]],16,FALSE)</f>
        <v>43525.541666666664</v>
      </c>
      <c r="D603" s="250" t="s">
        <v>63</v>
      </c>
      <c r="E603" s="250">
        <v>3000301218</v>
      </c>
      <c r="F603" s="250" t="s">
        <v>2711</v>
      </c>
      <c r="G603" s="250" t="s">
        <v>2464</v>
      </c>
      <c r="H603" s="250" t="s">
        <v>1512</v>
      </c>
      <c r="I603" s="251" t="s">
        <v>63</v>
      </c>
      <c r="J603" s="251"/>
      <c r="K603" s="198"/>
    </row>
    <row r="604" spans="1:11" x14ac:dyDescent="0.25">
      <c r="A604" s="140"/>
      <c r="C604" s="249">
        <f>VLOOKUP('[1]Inventaire BDDF Déployés'!$E$4:$E$936,[1]!MacroP[[ID]:[Date de Fin]],16,FALSE)</f>
        <v>43525.541666666664</v>
      </c>
      <c r="D604" s="250" t="s">
        <v>63</v>
      </c>
      <c r="E604" s="250">
        <v>3000301218</v>
      </c>
      <c r="F604" s="250" t="s">
        <v>2711</v>
      </c>
      <c r="G604" s="250" t="s">
        <v>2465</v>
      </c>
      <c r="H604" s="250" t="s">
        <v>1513</v>
      </c>
      <c r="I604" s="251" t="s">
        <v>63</v>
      </c>
      <c r="J604" s="251"/>
      <c r="K604" s="198"/>
    </row>
    <row r="605" spans="1:11" x14ac:dyDescent="0.25">
      <c r="A605" s="140"/>
      <c r="C605" s="249">
        <f>VLOOKUP('[1]Inventaire BDDF Déployés'!$E$4:$E$936,[1]!MacroP[[ID]:[Date de Fin]],16,FALSE)</f>
        <v>43525.541666666664</v>
      </c>
      <c r="D605" s="250" t="s">
        <v>63</v>
      </c>
      <c r="E605" s="250">
        <v>3000302136</v>
      </c>
      <c r="F605" s="250" t="s">
        <v>2711</v>
      </c>
      <c r="G605" s="250" t="s">
        <v>2466</v>
      </c>
      <c r="H605" s="250" t="s">
        <v>1514</v>
      </c>
      <c r="I605" s="251" t="s">
        <v>63</v>
      </c>
      <c r="J605" s="251"/>
      <c r="K605" s="198"/>
    </row>
    <row r="606" spans="1:11" x14ac:dyDescent="0.25">
      <c r="A606" s="140"/>
      <c r="C606" s="249">
        <f>VLOOKUP('[1]Inventaire BDDF Déployés'!$E$4:$E$936,[1]!MacroP[[ID]:[Date de Fin]],16,FALSE)</f>
        <v>43525.541666666664</v>
      </c>
      <c r="D606" s="250" t="s">
        <v>63</v>
      </c>
      <c r="E606" s="250">
        <v>3000302139</v>
      </c>
      <c r="F606" s="250" t="s">
        <v>2711</v>
      </c>
      <c r="G606" s="250" t="s">
        <v>2467</v>
      </c>
      <c r="H606" s="250" t="s">
        <v>1515</v>
      </c>
      <c r="I606" s="251" t="s">
        <v>63</v>
      </c>
      <c r="J606" s="251"/>
      <c r="K606" s="198"/>
    </row>
    <row r="607" spans="1:11" x14ac:dyDescent="0.25">
      <c r="A607" s="140"/>
      <c r="C607" s="249">
        <f>VLOOKUP('[1]Inventaire BDDF Déployés'!$E$4:$E$936,[1]!MacroP[[ID]:[Date de Fin]],16,FALSE)</f>
        <v>43525.541666666664</v>
      </c>
      <c r="D607" s="250" t="s">
        <v>63</v>
      </c>
      <c r="E607" s="250">
        <v>3000302139</v>
      </c>
      <c r="F607" s="250" t="s">
        <v>2711</v>
      </c>
      <c r="G607" s="250" t="s">
        <v>2468</v>
      </c>
      <c r="H607" s="250" t="s">
        <v>1516</v>
      </c>
      <c r="I607" s="251" t="s">
        <v>63</v>
      </c>
      <c r="J607" s="251"/>
      <c r="K607" s="198"/>
    </row>
    <row r="608" spans="1:11" x14ac:dyDescent="0.25">
      <c r="A608" s="140"/>
      <c r="C608" s="249">
        <f>VLOOKUP('[1]Inventaire BDDF Déployés'!$E$4:$E$936,[1]!MacroP[[ID]:[Date de Fin]],16,FALSE)</f>
        <v>43525.541666666664</v>
      </c>
      <c r="D608" s="250" t="s">
        <v>63</v>
      </c>
      <c r="E608" s="250">
        <v>3000302286</v>
      </c>
      <c r="F608" s="250" t="s">
        <v>67</v>
      </c>
      <c r="G608" s="250" t="s">
        <v>2469</v>
      </c>
      <c r="H608" s="250" t="s">
        <v>1517</v>
      </c>
      <c r="I608" s="251" t="s">
        <v>63</v>
      </c>
      <c r="J608" s="251"/>
      <c r="K608" s="198"/>
    </row>
    <row r="609" spans="1:11" x14ac:dyDescent="0.25">
      <c r="A609" s="140"/>
      <c r="C609" s="249">
        <f>VLOOKUP('[1]Inventaire BDDF Déployés'!$E$4:$E$936,[1]!MacroP[[ID]:[Date de Fin]],16,FALSE)</f>
        <v>43525.541666666664</v>
      </c>
      <c r="D609" s="250" t="s">
        <v>63</v>
      </c>
      <c r="E609" s="250">
        <v>3000302286</v>
      </c>
      <c r="F609" s="250" t="s">
        <v>67</v>
      </c>
      <c r="G609" s="250" t="s">
        <v>2470</v>
      </c>
      <c r="H609" s="250" t="s">
        <v>1518</v>
      </c>
      <c r="I609" s="251" t="s">
        <v>63</v>
      </c>
      <c r="J609" s="251"/>
      <c r="K609" s="198"/>
    </row>
    <row r="610" spans="1:11" x14ac:dyDescent="0.25">
      <c r="A610" s="140"/>
      <c r="C610" s="249">
        <f>VLOOKUP('[1]Inventaire BDDF Déployés'!$E$4:$E$936,[1]!MacroP[[ID]:[Date de Fin]],16,FALSE)</f>
        <v>43525.541666666664</v>
      </c>
      <c r="D610" s="250" t="s">
        <v>63</v>
      </c>
      <c r="E610" s="250">
        <v>3000302286</v>
      </c>
      <c r="F610" s="250" t="s">
        <v>67</v>
      </c>
      <c r="G610" s="250" t="s">
        <v>2350</v>
      </c>
      <c r="H610" s="250" t="s">
        <v>1391</v>
      </c>
      <c r="I610" s="251" t="s">
        <v>63</v>
      </c>
      <c r="J610" s="251" t="s">
        <v>1153</v>
      </c>
      <c r="K610" s="198" t="s">
        <v>1519</v>
      </c>
    </row>
    <row r="611" spans="1:11" x14ac:dyDescent="0.25">
      <c r="A611" s="140"/>
      <c r="C611" s="249">
        <f>VLOOKUP('[1]Inventaire BDDF Déployés'!$E$4:$E$936,[1]!MacroP[[ID]:[Date de Fin]],16,FALSE)</f>
        <v>43525.541666666664</v>
      </c>
      <c r="D611" s="250" t="s">
        <v>63</v>
      </c>
      <c r="E611" s="250">
        <v>3000302286</v>
      </c>
      <c r="F611" s="250" t="s">
        <v>67</v>
      </c>
      <c r="G611" s="250" t="s">
        <v>2471</v>
      </c>
      <c r="H611" s="250" t="s">
        <v>1520</v>
      </c>
      <c r="I611" s="251" t="s">
        <v>63</v>
      </c>
      <c r="J611" s="251"/>
      <c r="K611" s="198"/>
    </row>
    <row r="612" spans="1:11" x14ac:dyDescent="0.25">
      <c r="A612" s="140"/>
      <c r="C612" s="249">
        <f>VLOOKUP('[1]Inventaire BDDF Déployés'!$E$4:$E$936,[1]!MacroP[[ID]:[Date de Fin]],16,FALSE)</f>
        <v>43525.541666666664</v>
      </c>
      <c r="D612" s="250" t="s">
        <v>63</v>
      </c>
      <c r="E612" s="250">
        <v>3000302286</v>
      </c>
      <c r="F612" s="250" t="s">
        <v>2711</v>
      </c>
      <c r="G612" s="250" t="s">
        <v>2472</v>
      </c>
      <c r="H612" s="250" t="s">
        <v>1521</v>
      </c>
      <c r="I612" s="251" t="s">
        <v>63</v>
      </c>
      <c r="J612" s="251"/>
      <c r="K612" s="198"/>
    </row>
    <row r="613" spans="1:11" x14ac:dyDescent="0.25">
      <c r="A613" s="140"/>
      <c r="C613" s="249">
        <f>VLOOKUP('[1]Inventaire BDDF Déployés'!$E$4:$E$936,[1]!MacroP[[ID]:[Date de Fin]],16,FALSE)</f>
        <v>43525.541666666664</v>
      </c>
      <c r="D613" s="250" t="s">
        <v>63</v>
      </c>
      <c r="E613" s="250">
        <v>3000302286</v>
      </c>
      <c r="F613" s="250" t="s">
        <v>2711</v>
      </c>
      <c r="G613" s="250" t="s">
        <v>2473</v>
      </c>
      <c r="H613" s="250" t="s">
        <v>1522</v>
      </c>
      <c r="I613" s="251" t="s">
        <v>63</v>
      </c>
      <c r="J613" s="251"/>
      <c r="K613" s="198"/>
    </row>
    <row r="614" spans="1:11" x14ac:dyDescent="0.25">
      <c r="A614" s="140"/>
      <c r="C614" s="249">
        <f>VLOOKUP('[1]Inventaire BDDF Déployés'!$E$4:$E$936,[1]!MacroP[[ID]:[Date de Fin]],16,FALSE)</f>
        <v>43525.541666666664</v>
      </c>
      <c r="D614" s="250" t="s">
        <v>63</v>
      </c>
      <c r="E614" s="250">
        <v>3000302286</v>
      </c>
      <c r="F614" s="250" t="s">
        <v>2711</v>
      </c>
      <c r="G614" s="250" t="s">
        <v>2474</v>
      </c>
      <c r="H614" s="250" t="s">
        <v>1523</v>
      </c>
      <c r="I614" s="251" t="s">
        <v>63</v>
      </c>
      <c r="J614" s="251"/>
      <c r="K614" s="198"/>
    </row>
    <row r="615" spans="1:11" x14ac:dyDescent="0.25">
      <c r="A615" s="140"/>
      <c r="C615" s="249">
        <f>VLOOKUP('[1]Inventaire BDDF Déployés'!$E$4:$E$936,[1]!MacroP[[ID]:[Date de Fin]],16,FALSE)</f>
        <v>43529.333333333336</v>
      </c>
      <c r="D615" s="250" t="s">
        <v>63</v>
      </c>
      <c r="E615" s="250">
        <v>3000300077</v>
      </c>
      <c r="F615" s="250" t="s">
        <v>67</v>
      </c>
      <c r="G615" s="250" t="s">
        <v>2475</v>
      </c>
      <c r="H615" s="250" t="s">
        <v>1524</v>
      </c>
      <c r="I615" s="251" t="s">
        <v>63</v>
      </c>
      <c r="J615" s="251"/>
      <c r="K615" s="198"/>
    </row>
    <row r="616" spans="1:11" x14ac:dyDescent="0.25">
      <c r="A616" s="140"/>
      <c r="C616" s="249">
        <f>VLOOKUP('[1]Inventaire BDDF Déployés'!$E$4:$E$936,[1]!MacroP[[ID]:[Date de Fin]],16,FALSE)</f>
        <v>43529.333333333336</v>
      </c>
      <c r="D616" s="250" t="s">
        <v>63</v>
      </c>
      <c r="E616" s="250">
        <v>3000300077</v>
      </c>
      <c r="F616" s="250" t="s">
        <v>67</v>
      </c>
      <c r="G616" s="250" t="s">
        <v>2476</v>
      </c>
      <c r="H616" s="250" t="s">
        <v>1525</v>
      </c>
      <c r="I616" s="251" t="s">
        <v>63</v>
      </c>
      <c r="J616" s="251"/>
      <c r="K616" s="198"/>
    </row>
    <row r="617" spans="1:11" x14ac:dyDescent="0.25">
      <c r="A617" s="140"/>
      <c r="C617" s="249">
        <f>VLOOKUP('[1]Inventaire BDDF Déployés'!$E$4:$E$936,[1]!MacroP[[ID]:[Date de Fin]],16,FALSE)</f>
        <v>43529.333333333336</v>
      </c>
      <c r="D617" s="250" t="s">
        <v>63</v>
      </c>
      <c r="E617" s="250">
        <v>3000300077</v>
      </c>
      <c r="F617" s="250" t="s">
        <v>67</v>
      </c>
      <c r="G617" s="250" t="s">
        <v>2477</v>
      </c>
      <c r="H617" s="250" t="s">
        <v>1526</v>
      </c>
      <c r="I617" s="251" t="s">
        <v>63</v>
      </c>
      <c r="J617" s="251"/>
      <c r="K617" s="198"/>
    </row>
    <row r="618" spans="1:11" x14ac:dyDescent="0.25">
      <c r="A618" s="140"/>
      <c r="C618" s="249">
        <f>VLOOKUP('[1]Inventaire BDDF Déployés'!$E$4:$E$936,[1]!MacroP[[ID]:[Date de Fin]],16,FALSE)</f>
        <v>43529.333333333336</v>
      </c>
      <c r="D618" s="250" t="s">
        <v>63</v>
      </c>
      <c r="E618" s="250">
        <v>3000300077</v>
      </c>
      <c r="F618" s="250" t="s">
        <v>67</v>
      </c>
      <c r="G618" s="250" t="s">
        <v>2478</v>
      </c>
      <c r="H618" s="250" t="s">
        <v>1527</v>
      </c>
      <c r="I618" s="251" t="s">
        <v>63</v>
      </c>
      <c r="J618" s="251"/>
      <c r="K618" s="198"/>
    </row>
    <row r="619" spans="1:11" x14ac:dyDescent="0.25">
      <c r="A619" s="140"/>
      <c r="C619" s="249">
        <f>VLOOKUP('[1]Inventaire BDDF Déployés'!$E$4:$E$936,[1]!MacroP[[ID]:[Date de Fin]],16,FALSE)</f>
        <v>43529.333333333336</v>
      </c>
      <c r="D619" s="250" t="s">
        <v>63</v>
      </c>
      <c r="E619" s="250">
        <v>3000300077</v>
      </c>
      <c r="F619" s="250" t="s">
        <v>67</v>
      </c>
      <c r="G619" s="250" t="s">
        <v>2479</v>
      </c>
      <c r="H619" s="250" t="s">
        <v>1528</v>
      </c>
      <c r="I619" s="251" t="s">
        <v>63</v>
      </c>
      <c r="J619" s="251"/>
      <c r="K619" s="198"/>
    </row>
    <row r="620" spans="1:11" x14ac:dyDescent="0.25">
      <c r="A620" s="140"/>
      <c r="C620" s="249">
        <f>VLOOKUP('[1]Inventaire BDDF Déployés'!$E$4:$E$936,[1]!MacroP[[ID]:[Date de Fin]],16,FALSE)</f>
        <v>43529.333333333336</v>
      </c>
      <c r="D620" s="250" t="s">
        <v>63</v>
      </c>
      <c r="E620" s="250">
        <v>3000300077</v>
      </c>
      <c r="F620" s="250" t="s">
        <v>2711</v>
      </c>
      <c r="G620" s="250" t="s">
        <v>2480</v>
      </c>
      <c r="H620" s="250" t="s">
        <v>1529</v>
      </c>
      <c r="I620" s="251" t="s">
        <v>63</v>
      </c>
      <c r="J620" s="251"/>
      <c r="K620" s="198"/>
    </row>
    <row r="621" spans="1:11" x14ac:dyDescent="0.25">
      <c r="A621" s="140"/>
      <c r="C621" s="249">
        <f>VLOOKUP('[1]Inventaire BDDF Déployés'!$E$4:$E$936,[1]!MacroP[[ID]:[Date de Fin]],16,FALSE)</f>
        <v>43529.333333333336</v>
      </c>
      <c r="D621" s="250" t="s">
        <v>63</v>
      </c>
      <c r="E621" s="250">
        <v>3000300173</v>
      </c>
      <c r="F621" s="250" t="s">
        <v>67</v>
      </c>
      <c r="G621" s="250" t="s">
        <v>2481</v>
      </c>
      <c r="H621" s="250" t="s">
        <v>1530</v>
      </c>
      <c r="I621" s="251" t="s">
        <v>63</v>
      </c>
      <c r="J621" s="251"/>
      <c r="K621" s="198"/>
    </row>
    <row r="622" spans="1:11" x14ac:dyDescent="0.25">
      <c r="A622" s="140"/>
      <c r="C622" s="249">
        <f>VLOOKUP('[1]Inventaire BDDF Déployés'!$E$4:$E$936,[1]!MacroP[[ID]:[Date de Fin]],16,FALSE)</f>
        <v>43529.333333333336</v>
      </c>
      <c r="D622" s="250" t="s">
        <v>63</v>
      </c>
      <c r="E622" s="250">
        <v>3000300173</v>
      </c>
      <c r="F622" s="250" t="s">
        <v>67</v>
      </c>
      <c r="G622" s="250" t="s">
        <v>2482</v>
      </c>
      <c r="H622" s="250" t="s">
        <v>1531</v>
      </c>
      <c r="I622" s="251" t="s">
        <v>63</v>
      </c>
      <c r="J622" s="251"/>
      <c r="K622" s="198"/>
    </row>
    <row r="623" spans="1:11" x14ac:dyDescent="0.25">
      <c r="A623" s="140"/>
      <c r="C623" s="249">
        <f>VLOOKUP('[1]Inventaire BDDF Déployés'!$E$4:$E$936,[1]!MacroP[[ID]:[Date de Fin]],16,FALSE)</f>
        <v>43529.333333333336</v>
      </c>
      <c r="D623" s="250" t="s">
        <v>63</v>
      </c>
      <c r="E623" s="250">
        <v>3000300173</v>
      </c>
      <c r="F623" s="250" t="s">
        <v>67</v>
      </c>
      <c r="G623" s="250" t="s">
        <v>2483</v>
      </c>
      <c r="H623" s="250" t="s">
        <v>1532</v>
      </c>
      <c r="I623" s="251" t="s">
        <v>63</v>
      </c>
      <c r="J623" s="251"/>
      <c r="K623" s="198"/>
    </row>
    <row r="624" spans="1:11" x14ac:dyDescent="0.25">
      <c r="A624" s="140"/>
      <c r="C624" s="249">
        <f>VLOOKUP('[1]Inventaire BDDF Déployés'!$E$4:$E$936,[1]!MacroP[[ID]:[Date de Fin]],16,FALSE)</f>
        <v>43529.333333333336</v>
      </c>
      <c r="D624" s="250" t="s">
        <v>63</v>
      </c>
      <c r="E624" s="250">
        <v>3000300173</v>
      </c>
      <c r="F624" s="250" t="s">
        <v>2711</v>
      </c>
      <c r="G624" s="250" t="s">
        <v>2484</v>
      </c>
      <c r="H624" s="250" t="s">
        <v>1533</v>
      </c>
      <c r="I624" s="251" t="s">
        <v>63</v>
      </c>
      <c r="J624" s="251"/>
      <c r="K624" s="198"/>
    </row>
    <row r="625" spans="1:11" x14ac:dyDescent="0.25">
      <c r="A625" s="140"/>
      <c r="C625" s="249">
        <f>VLOOKUP('[1]Inventaire BDDF Déployés'!$E$4:$E$936,[1]!MacroP[[ID]:[Date de Fin]],16,FALSE)</f>
        <v>43529.333333333336</v>
      </c>
      <c r="D625" s="250" t="s">
        <v>63</v>
      </c>
      <c r="E625" s="250">
        <v>3000302134</v>
      </c>
      <c r="F625" s="250" t="s">
        <v>2711</v>
      </c>
      <c r="G625" s="250" t="s">
        <v>2485</v>
      </c>
      <c r="H625" s="250" t="s">
        <v>1534</v>
      </c>
      <c r="I625" s="251" t="s">
        <v>63</v>
      </c>
      <c r="J625" s="251"/>
      <c r="K625" s="198"/>
    </row>
    <row r="626" spans="1:11" x14ac:dyDescent="0.25">
      <c r="A626" s="140"/>
      <c r="C626" s="249">
        <f>VLOOKUP('[1]Inventaire BDDF Déployés'!$E$4:$E$936,[1]!MacroP[[ID]:[Date de Fin]],16,FALSE)</f>
        <v>43529.333333333336</v>
      </c>
      <c r="D626" s="250" t="s">
        <v>63</v>
      </c>
      <c r="E626" s="250">
        <v>3000302134</v>
      </c>
      <c r="F626" s="250" t="s">
        <v>2711</v>
      </c>
      <c r="G626" s="250" t="s">
        <v>2486</v>
      </c>
      <c r="H626" s="250" t="s">
        <v>1535</v>
      </c>
      <c r="I626" s="251" t="s">
        <v>63</v>
      </c>
      <c r="J626" s="251"/>
      <c r="K626" s="198"/>
    </row>
    <row r="627" spans="1:11" x14ac:dyDescent="0.25">
      <c r="A627" s="140"/>
      <c r="C627" s="249">
        <f>VLOOKUP('[1]Inventaire BDDF Déployés'!$E$4:$E$936,[1]!MacroP[[ID]:[Date de Fin]],16,FALSE)</f>
        <v>43529.333333333336</v>
      </c>
      <c r="D627" s="250" t="s">
        <v>63</v>
      </c>
      <c r="E627" s="250">
        <v>3000302179</v>
      </c>
      <c r="F627" s="250" t="s">
        <v>2711</v>
      </c>
      <c r="G627" s="250" t="s">
        <v>2487</v>
      </c>
      <c r="H627" s="250" t="s">
        <v>1536</v>
      </c>
      <c r="I627" s="251" t="s">
        <v>63</v>
      </c>
      <c r="J627" s="251"/>
      <c r="K627" s="198"/>
    </row>
    <row r="628" spans="1:11" x14ac:dyDescent="0.25">
      <c r="A628" s="140"/>
      <c r="C628" s="249">
        <f>VLOOKUP('[1]Inventaire BDDF Déployés'!$E$4:$E$936,[1]!MacroP[[ID]:[Date de Fin]],16,FALSE)</f>
        <v>43529.333333333336</v>
      </c>
      <c r="D628" s="250" t="s">
        <v>63</v>
      </c>
      <c r="E628" s="250">
        <v>3000302179</v>
      </c>
      <c r="F628" s="250" t="s">
        <v>2711</v>
      </c>
      <c r="G628" s="250" t="s">
        <v>2488</v>
      </c>
      <c r="H628" s="250" t="s">
        <v>1537</v>
      </c>
      <c r="I628" s="251" t="s">
        <v>63</v>
      </c>
      <c r="J628" s="251"/>
      <c r="K628" s="198"/>
    </row>
    <row r="629" spans="1:11" x14ac:dyDescent="0.25">
      <c r="A629" s="140"/>
      <c r="C629" s="249">
        <f>VLOOKUP('[1]Inventaire BDDF Déployés'!$E$4:$E$936,[1]!MacroP[[ID]:[Date de Fin]],16,FALSE)</f>
        <v>43529.541666666664</v>
      </c>
      <c r="D629" s="250" t="s">
        <v>63</v>
      </c>
      <c r="E629" s="250">
        <v>3000300840</v>
      </c>
      <c r="F629" s="250" t="s">
        <v>67</v>
      </c>
      <c r="G629" s="250" t="s">
        <v>2489</v>
      </c>
      <c r="H629" s="250" t="s">
        <v>1538</v>
      </c>
      <c r="I629" s="251" t="s">
        <v>63</v>
      </c>
      <c r="J629" s="251"/>
      <c r="K629" s="198"/>
    </row>
    <row r="630" spans="1:11" x14ac:dyDescent="0.25">
      <c r="A630" s="140"/>
      <c r="C630" s="249">
        <f>VLOOKUP('[1]Inventaire BDDF Déployés'!$E$4:$E$936,[1]!MacroP[[ID]:[Date de Fin]],16,FALSE)</f>
        <v>43529.541666666664</v>
      </c>
      <c r="D630" s="250" t="s">
        <v>63</v>
      </c>
      <c r="E630" s="250">
        <v>3000300840</v>
      </c>
      <c r="F630" s="250" t="s">
        <v>67</v>
      </c>
      <c r="G630" s="250" t="s">
        <v>1775</v>
      </c>
      <c r="H630" s="250" t="s">
        <v>1539</v>
      </c>
      <c r="I630" s="251" t="s">
        <v>63</v>
      </c>
      <c r="J630" s="251" t="s">
        <v>1112</v>
      </c>
      <c r="K630" s="198"/>
    </row>
    <row r="631" spans="1:11" x14ac:dyDescent="0.25">
      <c r="A631" s="140"/>
      <c r="C631" s="249">
        <f>VLOOKUP('[1]Inventaire BDDF Déployés'!$E$4:$E$936,[1]!MacroP[[ID]:[Date de Fin]],16,FALSE)</f>
        <v>43529.541666666664</v>
      </c>
      <c r="D631" s="250" t="s">
        <v>63</v>
      </c>
      <c r="E631" s="250">
        <v>3000300840</v>
      </c>
      <c r="F631" s="250" t="s">
        <v>67</v>
      </c>
      <c r="G631" s="250" t="s">
        <v>2490</v>
      </c>
      <c r="H631" s="250" t="s">
        <v>1540</v>
      </c>
      <c r="I631" s="251" t="s">
        <v>63</v>
      </c>
      <c r="J631" s="251"/>
      <c r="K631" s="198"/>
    </row>
    <row r="632" spans="1:11" x14ac:dyDescent="0.25">
      <c r="A632" s="140"/>
      <c r="C632" s="249">
        <f>VLOOKUP('[1]Inventaire BDDF Déployés'!$E$4:$E$936,[1]!MacroP[[ID]:[Date de Fin]],16,FALSE)</f>
        <v>43529.541666666664</v>
      </c>
      <c r="D632" s="250" t="s">
        <v>63</v>
      </c>
      <c r="E632" s="250">
        <v>3000300840</v>
      </c>
      <c r="F632" s="250" t="s">
        <v>67</v>
      </c>
      <c r="G632" s="250" t="s">
        <v>2491</v>
      </c>
      <c r="H632" s="250" t="s">
        <v>1541</v>
      </c>
      <c r="I632" s="251" t="s">
        <v>63</v>
      </c>
      <c r="J632" s="251"/>
      <c r="K632" s="198"/>
    </row>
    <row r="633" spans="1:11" x14ac:dyDescent="0.25">
      <c r="A633" s="140"/>
      <c r="C633" s="249">
        <f>VLOOKUP('[1]Inventaire BDDF Déployés'!$E$4:$E$936,[1]!MacroP[[ID]:[Date de Fin]],16,FALSE)</f>
        <v>43529.541666666664</v>
      </c>
      <c r="D633" s="250" t="s">
        <v>63</v>
      </c>
      <c r="E633" s="250">
        <v>3000300840</v>
      </c>
      <c r="F633" s="250" t="s">
        <v>67</v>
      </c>
      <c r="G633" s="250" t="s">
        <v>2492</v>
      </c>
      <c r="H633" s="250" t="s">
        <v>1542</v>
      </c>
      <c r="I633" s="251" t="s">
        <v>63</v>
      </c>
      <c r="J633" s="251"/>
      <c r="K633" s="198"/>
    </row>
    <row r="634" spans="1:11" x14ac:dyDescent="0.25">
      <c r="A634" s="140"/>
      <c r="C634" s="249">
        <f>VLOOKUP('[1]Inventaire BDDF Déployés'!$E$4:$E$936,[1]!MacroP[[ID]:[Date de Fin]],16,FALSE)</f>
        <v>43529.541666666664</v>
      </c>
      <c r="D634" s="250" t="s">
        <v>63</v>
      </c>
      <c r="E634" s="250">
        <v>3000300840</v>
      </c>
      <c r="F634" s="250" t="s">
        <v>67</v>
      </c>
      <c r="G634" s="250" t="s">
        <v>2493</v>
      </c>
      <c r="H634" s="250" t="s">
        <v>1543</v>
      </c>
      <c r="I634" s="251" t="s">
        <v>63</v>
      </c>
      <c r="J634" s="251"/>
      <c r="K634" s="198"/>
    </row>
    <row r="635" spans="1:11" x14ac:dyDescent="0.25">
      <c r="A635" s="140"/>
      <c r="C635" s="249">
        <f>VLOOKUP('[1]Inventaire BDDF Déployés'!$E$4:$E$936,[1]!MacroP[[ID]:[Date de Fin]],16,FALSE)</f>
        <v>43529.541666666664</v>
      </c>
      <c r="D635" s="250" t="s">
        <v>63</v>
      </c>
      <c r="E635" s="250">
        <v>3000300840</v>
      </c>
      <c r="F635" s="250" t="s">
        <v>67</v>
      </c>
      <c r="G635" s="250" t="s">
        <v>2494</v>
      </c>
      <c r="H635" s="250" t="s">
        <v>1544</v>
      </c>
      <c r="I635" s="251" t="s">
        <v>63</v>
      </c>
      <c r="J635" s="251"/>
      <c r="K635" s="198"/>
    </row>
    <row r="636" spans="1:11" x14ac:dyDescent="0.25">
      <c r="A636" s="140"/>
      <c r="C636" s="249">
        <f>VLOOKUP('[1]Inventaire BDDF Déployés'!$E$4:$E$936,[1]!MacroP[[ID]:[Date de Fin]],16,FALSE)</f>
        <v>43529.541666666664</v>
      </c>
      <c r="D636" s="250" t="s">
        <v>63</v>
      </c>
      <c r="E636" s="250">
        <v>3000300840</v>
      </c>
      <c r="F636" s="250" t="s">
        <v>67</v>
      </c>
      <c r="G636" s="250" t="s">
        <v>2495</v>
      </c>
      <c r="H636" s="250" t="s">
        <v>1545</v>
      </c>
      <c r="I636" s="251" t="s">
        <v>63</v>
      </c>
      <c r="J636" s="251"/>
      <c r="K636" s="198"/>
    </row>
    <row r="637" spans="1:11" x14ac:dyDescent="0.25">
      <c r="A637" s="140"/>
      <c r="C637" s="249">
        <f>VLOOKUP('[1]Inventaire BDDF Déployés'!$E$4:$E$936,[1]!MacroP[[ID]:[Date de Fin]],16,FALSE)</f>
        <v>43529.541666666664</v>
      </c>
      <c r="D637" s="250" t="s">
        <v>63</v>
      </c>
      <c r="E637" s="250">
        <v>3000300840</v>
      </c>
      <c r="F637" s="250" t="s">
        <v>67</v>
      </c>
      <c r="G637" s="250" t="s">
        <v>2496</v>
      </c>
      <c r="H637" s="250" t="s">
        <v>1546</v>
      </c>
      <c r="I637" s="251" t="s">
        <v>63</v>
      </c>
      <c r="J637" s="251"/>
      <c r="K637" s="198"/>
    </row>
    <row r="638" spans="1:11" x14ac:dyDescent="0.25">
      <c r="A638" s="140"/>
      <c r="C638" s="249">
        <f>VLOOKUP('[1]Inventaire BDDF Déployés'!$E$4:$E$936,[1]!MacroP[[ID]:[Date de Fin]],16,FALSE)</f>
        <v>43529.541666666664</v>
      </c>
      <c r="D638" s="250" t="s">
        <v>63</v>
      </c>
      <c r="E638" s="250">
        <v>3000300840</v>
      </c>
      <c r="F638" s="250" t="s">
        <v>67</v>
      </c>
      <c r="G638" s="250" t="s">
        <v>2497</v>
      </c>
      <c r="H638" s="250" t="s">
        <v>1547</v>
      </c>
      <c r="I638" s="251" t="s">
        <v>63</v>
      </c>
      <c r="J638" s="251"/>
      <c r="K638" s="198"/>
    </row>
    <row r="639" spans="1:11" x14ac:dyDescent="0.25">
      <c r="A639" s="140"/>
      <c r="C639" s="249">
        <f>VLOOKUP('[1]Inventaire BDDF Déployés'!$E$4:$E$936,[1]!MacroP[[ID]:[Date de Fin]],16,FALSE)</f>
        <v>43529.541666666664</v>
      </c>
      <c r="D639" s="250" t="s">
        <v>63</v>
      </c>
      <c r="E639" s="250">
        <v>3000300840</v>
      </c>
      <c r="F639" s="250" t="s">
        <v>67</v>
      </c>
      <c r="G639" s="250" t="s">
        <v>2498</v>
      </c>
      <c r="H639" s="250" t="s">
        <v>1548</v>
      </c>
      <c r="I639" s="251" t="s">
        <v>63</v>
      </c>
      <c r="J639" s="251"/>
      <c r="K639" s="198"/>
    </row>
    <row r="640" spans="1:11" x14ac:dyDescent="0.25">
      <c r="A640" s="140"/>
      <c r="C640" s="249">
        <f>VLOOKUP('[1]Inventaire BDDF Déployés'!$E$4:$E$936,[1]!MacroP[[ID]:[Date de Fin]],16,FALSE)</f>
        <v>43529.541666666664</v>
      </c>
      <c r="D640" s="250" t="s">
        <v>63</v>
      </c>
      <c r="E640" s="250">
        <v>3000300840</v>
      </c>
      <c r="F640" s="250" t="s">
        <v>67</v>
      </c>
      <c r="G640" s="250" t="s">
        <v>2499</v>
      </c>
      <c r="H640" s="250" t="s">
        <v>1549</v>
      </c>
      <c r="I640" s="251" t="s">
        <v>63</v>
      </c>
      <c r="J640" s="251"/>
      <c r="K640" s="198"/>
    </row>
    <row r="641" spans="1:11" x14ac:dyDescent="0.25">
      <c r="A641" s="140"/>
      <c r="C641" s="249">
        <f>VLOOKUP('[1]Inventaire BDDF Déployés'!$E$4:$E$936,[1]!MacroP[[ID]:[Date de Fin]],16,FALSE)</f>
        <v>43529.541666666664</v>
      </c>
      <c r="D641" s="250" t="s">
        <v>63</v>
      </c>
      <c r="E641" s="250">
        <v>3000300840</v>
      </c>
      <c r="F641" s="250" t="s">
        <v>67</v>
      </c>
      <c r="G641" s="250" t="s">
        <v>2500</v>
      </c>
      <c r="H641" s="250" t="s">
        <v>1550</v>
      </c>
      <c r="I641" s="251" t="s">
        <v>63</v>
      </c>
      <c r="J641" s="251"/>
      <c r="K641" s="198"/>
    </row>
    <row r="642" spans="1:11" x14ac:dyDescent="0.25">
      <c r="A642" s="140"/>
      <c r="C642" s="249">
        <f>VLOOKUP('[1]Inventaire BDDF Déployés'!$E$4:$E$936,[1]!MacroP[[ID]:[Date de Fin]],16,FALSE)</f>
        <v>43529.541666666664</v>
      </c>
      <c r="D642" s="250" t="s">
        <v>63</v>
      </c>
      <c r="E642" s="250">
        <v>3000300840</v>
      </c>
      <c r="F642" s="250" t="s">
        <v>67</v>
      </c>
      <c r="G642" s="250" t="e">
        <v>#N/A</v>
      </c>
      <c r="H642" s="250" t="s">
        <v>1551</v>
      </c>
      <c r="I642" s="251" t="s">
        <v>63</v>
      </c>
      <c r="J642" s="251" t="s">
        <v>1394</v>
      </c>
      <c r="K642" s="258"/>
    </row>
    <row r="643" spans="1:11" x14ac:dyDescent="0.25">
      <c r="A643" s="140"/>
      <c r="C643" s="249">
        <f>VLOOKUP('[1]Inventaire BDDF Déployés'!$E$4:$E$936,[1]!MacroP[[ID]:[Date de Fin]],16,FALSE)</f>
        <v>43529.541666666664</v>
      </c>
      <c r="D643" s="250" t="s">
        <v>63</v>
      </c>
      <c r="E643" s="250">
        <v>3000300840</v>
      </c>
      <c r="F643" s="250" t="s">
        <v>67</v>
      </c>
      <c r="G643" s="250" t="s">
        <v>2501</v>
      </c>
      <c r="H643" s="250" t="s">
        <v>1552</v>
      </c>
      <c r="I643" s="251" t="s">
        <v>63</v>
      </c>
      <c r="J643" s="251"/>
      <c r="K643" s="198"/>
    </row>
    <row r="644" spans="1:11" x14ac:dyDescent="0.25">
      <c r="A644" s="140"/>
      <c r="C644" s="249">
        <f>VLOOKUP('[1]Inventaire BDDF Déployés'!$E$4:$E$936,[1]!MacroP[[ID]:[Date de Fin]],16,FALSE)</f>
        <v>43529.541666666664</v>
      </c>
      <c r="D644" s="250" t="s">
        <v>63</v>
      </c>
      <c r="E644" s="250">
        <v>3000300840</v>
      </c>
      <c r="F644" s="250" t="s">
        <v>67</v>
      </c>
      <c r="G644" s="250" t="s">
        <v>2502</v>
      </c>
      <c r="H644" s="250" t="s">
        <v>1553</v>
      </c>
      <c r="I644" s="251" t="s">
        <v>63</v>
      </c>
      <c r="J644" s="251"/>
      <c r="K644" s="198"/>
    </row>
    <row r="645" spans="1:11" x14ac:dyDescent="0.25">
      <c r="A645" s="140"/>
      <c r="C645" s="249">
        <f>VLOOKUP('[1]Inventaire BDDF Déployés'!$E$4:$E$936,[1]!MacroP[[ID]:[Date de Fin]],16,FALSE)</f>
        <v>43529.541666666664</v>
      </c>
      <c r="D645" s="250" t="s">
        <v>63</v>
      </c>
      <c r="E645" s="250">
        <v>3000300840</v>
      </c>
      <c r="F645" s="250" t="s">
        <v>67</v>
      </c>
      <c r="G645" s="250" t="s">
        <v>2503</v>
      </c>
      <c r="H645" s="250" t="s">
        <v>1554</v>
      </c>
      <c r="I645" s="251" t="s">
        <v>63</v>
      </c>
      <c r="J645" s="251"/>
      <c r="K645" s="198"/>
    </row>
    <row r="646" spans="1:11" x14ac:dyDescent="0.25">
      <c r="A646" s="140"/>
      <c r="C646" s="249">
        <f>VLOOKUP('[1]Inventaire BDDF Déployés'!$E$4:$E$936,[1]!MacroP[[ID]:[Date de Fin]],16,FALSE)</f>
        <v>43529.541666666664</v>
      </c>
      <c r="D646" s="250" t="s">
        <v>63</v>
      </c>
      <c r="E646" s="250">
        <v>3000300840</v>
      </c>
      <c r="F646" s="250" t="s">
        <v>67</v>
      </c>
      <c r="G646" s="250" t="s">
        <v>2504</v>
      </c>
      <c r="H646" s="250" t="s">
        <v>1555</v>
      </c>
      <c r="I646" s="251" t="s">
        <v>63</v>
      </c>
      <c r="J646" s="251"/>
      <c r="K646" s="198"/>
    </row>
    <row r="647" spans="1:11" x14ac:dyDescent="0.25">
      <c r="A647" s="140"/>
      <c r="C647" s="249">
        <f>VLOOKUP('[1]Inventaire BDDF Déployés'!$E$4:$E$936,[1]!MacroP[[ID]:[Date de Fin]],16,FALSE)</f>
        <v>43529.541666666664</v>
      </c>
      <c r="D647" s="250" t="s">
        <v>63</v>
      </c>
      <c r="E647" s="250">
        <v>3000300840</v>
      </c>
      <c r="F647" s="250" t="s">
        <v>67</v>
      </c>
      <c r="G647" s="250" t="s">
        <v>2505</v>
      </c>
      <c r="H647" s="250" t="s">
        <v>1556</v>
      </c>
      <c r="I647" s="251" t="s">
        <v>63</v>
      </c>
      <c r="J647" s="251"/>
      <c r="K647" s="198"/>
    </row>
    <row r="648" spans="1:11" x14ac:dyDescent="0.25">
      <c r="A648" s="140"/>
      <c r="C648" s="249">
        <f>VLOOKUP('[1]Inventaire BDDF Déployés'!$E$4:$E$936,[1]!MacroP[[ID]:[Date de Fin]],16,FALSE)</f>
        <v>43529.541666666664</v>
      </c>
      <c r="D648" s="250" t="s">
        <v>63</v>
      </c>
      <c r="E648" s="250">
        <v>3000300840</v>
      </c>
      <c r="F648" s="250" t="s">
        <v>67</v>
      </c>
      <c r="G648" s="250" t="s">
        <v>2506</v>
      </c>
      <c r="H648" s="250" t="s">
        <v>1557</v>
      </c>
      <c r="I648" s="251" t="s">
        <v>63</v>
      </c>
      <c r="J648" s="251"/>
      <c r="K648" s="198"/>
    </row>
    <row r="649" spans="1:11" x14ac:dyDescent="0.25">
      <c r="A649" s="140"/>
      <c r="C649" s="249">
        <f>VLOOKUP('[1]Inventaire BDDF Déployés'!$E$4:$E$936,[1]!MacroP[[ID]:[Date de Fin]],16,FALSE)</f>
        <v>43529.541666666664</v>
      </c>
      <c r="D649" s="250" t="s">
        <v>63</v>
      </c>
      <c r="E649" s="250">
        <v>3000300840</v>
      </c>
      <c r="F649" s="250" t="s">
        <v>67</v>
      </c>
      <c r="G649" s="250" t="s">
        <v>2507</v>
      </c>
      <c r="H649" s="250" t="s">
        <v>1558</v>
      </c>
      <c r="I649" s="251" t="s">
        <v>63</v>
      </c>
      <c r="J649" s="251"/>
      <c r="K649" s="198"/>
    </row>
    <row r="650" spans="1:11" x14ac:dyDescent="0.25">
      <c r="A650" s="140"/>
      <c r="C650" s="249">
        <f>VLOOKUP('[1]Inventaire BDDF Déployés'!$E$4:$E$936,[1]!MacroP[[ID]:[Date de Fin]],16,FALSE)</f>
        <v>43529.541666666664</v>
      </c>
      <c r="D650" s="250" t="s">
        <v>63</v>
      </c>
      <c r="E650" s="250">
        <v>3000300840</v>
      </c>
      <c r="F650" s="250" t="s">
        <v>67</v>
      </c>
      <c r="G650" s="250" t="s">
        <v>2508</v>
      </c>
      <c r="H650" s="250" t="s">
        <v>1559</v>
      </c>
      <c r="I650" s="251" t="s">
        <v>63</v>
      </c>
      <c r="J650" s="251"/>
      <c r="K650" s="198"/>
    </row>
    <row r="651" spans="1:11" x14ac:dyDescent="0.25">
      <c r="A651" s="140"/>
      <c r="C651" s="249">
        <f>VLOOKUP('[1]Inventaire BDDF Déployés'!$E$4:$E$936,[1]!MacroP[[ID]:[Date de Fin]],16,FALSE)</f>
        <v>43529.541666666664</v>
      </c>
      <c r="D651" s="250" t="s">
        <v>63</v>
      </c>
      <c r="E651" s="250">
        <v>3000300840</v>
      </c>
      <c r="F651" s="250" t="s">
        <v>67</v>
      </c>
      <c r="G651" s="250" t="s">
        <v>2509</v>
      </c>
      <c r="H651" s="250" t="s">
        <v>1560</v>
      </c>
      <c r="I651" s="251" t="s">
        <v>63</v>
      </c>
      <c r="J651" s="251"/>
      <c r="K651" s="198"/>
    </row>
    <row r="652" spans="1:11" x14ac:dyDescent="0.25">
      <c r="A652" s="140"/>
      <c r="C652" s="249">
        <f>VLOOKUP('[1]Inventaire BDDF Déployés'!$E$4:$E$936,[1]!MacroP[[ID]:[Date de Fin]],16,FALSE)</f>
        <v>43529.541666666664</v>
      </c>
      <c r="D652" s="250" t="s">
        <v>63</v>
      </c>
      <c r="E652" s="250">
        <v>3000300840</v>
      </c>
      <c r="F652" s="250" t="s">
        <v>67</v>
      </c>
      <c r="G652" s="250" t="s">
        <v>2510</v>
      </c>
      <c r="H652" s="250" t="s">
        <v>1561</v>
      </c>
      <c r="I652" s="251" t="s">
        <v>63</v>
      </c>
      <c r="J652" s="251"/>
      <c r="K652" s="198"/>
    </row>
    <row r="653" spans="1:11" x14ac:dyDescent="0.25">
      <c r="A653" s="140"/>
      <c r="C653" s="249">
        <f>VLOOKUP('[1]Inventaire BDDF Déployés'!$E$4:$E$936,[1]!MacroP[[ID]:[Date de Fin]],16,FALSE)</f>
        <v>43529.541666666664</v>
      </c>
      <c r="D653" s="250" t="s">
        <v>63</v>
      </c>
      <c r="E653" s="250">
        <v>3000300840</v>
      </c>
      <c r="F653" s="250" t="s">
        <v>67</v>
      </c>
      <c r="G653" s="250" t="s">
        <v>2511</v>
      </c>
      <c r="H653" s="250" t="s">
        <v>1562</v>
      </c>
      <c r="I653" s="251" t="s">
        <v>63</v>
      </c>
      <c r="J653" s="251"/>
      <c r="K653" s="198"/>
    </row>
    <row r="654" spans="1:11" x14ac:dyDescent="0.25">
      <c r="A654" s="140"/>
      <c r="C654" s="249">
        <f>VLOOKUP('[1]Inventaire BDDF Déployés'!$E$4:$E$936,[1]!MacroP[[ID]:[Date de Fin]],16,FALSE)</f>
        <v>43529.541666666664</v>
      </c>
      <c r="D654" s="250" t="s">
        <v>63</v>
      </c>
      <c r="E654" s="250">
        <v>3000300840</v>
      </c>
      <c r="F654" s="250" t="s">
        <v>67</v>
      </c>
      <c r="G654" s="250" t="s">
        <v>2512</v>
      </c>
      <c r="H654" s="250" t="s">
        <v>1563</v>
      </c>
      <c r="I654" s="251" t="s">
        <v>63</v>
      </c>
      <c r="J654" s="251"/>
      <c r="K654" s="198"/>
    </row>
    <row r="655" spans="1:11" x14ac:dyDescent="0.25">
      <c r="A655" s="140"/>
      <c r="C655" s="249">
        <f>VLOOKUP('[1]Inventaire BDDF Déployés'!$E$4:$E$936,[1]!MacroP[[ID]:[Date de Fin]],16,FALSE)</f>
        <v>43529.541666666664</v>
      </c>
      <c r="D655" s="250" t="s">
        <v>63</v>
      </c>
      <c r="E655" s="250">
        <v>3000300840</v>
      </c>
      <c r="F655" s="250" t="s">
        <v>67</v>
      </c>
      <c r="G655" s="250" t="s">
        <v>2513</v>
      </c>
      <c r="H655" s="250" t="s">
        <v>1564</v>
      </c>
      <c r="I655" s="251" t="s">
        <v>63</v>
      </c>
      <c r="J655" s="251"/>
      <c r="K655" s="198"/>
    </row>
    <row r="656" spans="1:11" x14ac:dyDescent="0.25">
      <c r="A656" s="140"/>
      <c r="C656" s="249">
        <f>VLOOKUP('[1]Inventaire BDDF Déployés'!$E$4:$E$936,[1]!MacroP[[ID]:[Date de Fin]],16,FALSE)</f>
        <v>43529.541666666664</v>
      </c>
      <c r="D656" s="250" t="s">
        <v>63</v>
      </c>
      <c r="E656" s="250">
        <v>3000300840</v>
      </c>
      <c r="F656" s="250" t="s">
        <v>67</v>
      </c>
      <c r="G656" s="250" t="s">
        <v>2514</v>
      </c>
      <c r="H656" s="250" t="s">
        <v>1565</v>
      </c>
      <c r="I656" s="251" t="s">
        <v>63</v>
      </c>
      <c r="J656" s="251"/>
      <c r="K656" s="198"/>
    </row>
    <row r="657" spans="1:11" x14ac:dyDescent="0.25">
      <c r="A657" s="140"/>
      <c r="C657" s="249">
        <f>VLOOKUP('[1]Inventaire BDDF Déployés'!$E$4:$E$936,[1]!MacroP[[ID]:[Date de Fin]],16,FALSE)</f>
        <v>43529.541666666664</v>
      </c>
      <c r="D657" s="250" t="s">
        <v>63</v>
      </c>
      <c r="E657" s="250">
        <v>3000300840</v>
      </c>
      <c r="F657" s="250" t="s">
        <v>67</v>
      </c>
      <c r="G657" s="250" t="s">
        <v>2515</v>
      </c>
      <c r="H657" s="250" t="s">
        <v>1566</v>
      </c>
      <c r="I657" s="251" t="s">
        <v>63</v>
      </c>
      <c r="J657" s="251"/>
      <c r="K657" s="198"/>
    </row>
    <row r="658" spans="1:11" x14ac:dyDescent="0.25">
      <c r="A658" s="140"/>
      <c r="C658" s="249">
        <f>VLOOKUP('[1]Inventaire BDDF Déployés'!$E$4:$E$936,[1]!MacroP[[ID]:[Date de Fin]],16,FALSE)</f>
        <v>43529.541666666664</v>
      </c>
      <c r="D658" s="250" t="s">
        <v>63</v>
      </c>
      <c r="E658" s="250">
        <v>3000300840</v>
      </c>
      <c r="F658" s="250" t="s">
        <v>67</v>
      </c>
      <c r="G658" s="250" t="s">
        <v>2516</v>
      </c>
      <c r="H658" s="250" t="s">
        <v>1567</v>
      </c>
      <c r="I658" s="251" t="s">
        <v>63</v>
      </c>
      <c r="J658" s="251"/>
      <c r="K658" s="198"/>
    </row>
    <row r="659" spans="1:11" x14ac:dyDescent="0.25">
      <c r="A659" s="140"/>
      <c r="C659" s="249">
        <f>VLOOKUP('[1]Inventaire BDDF Déployés'!$E$4:$E$936,[1]!MacroP[[ID]:[Date de Fin]],16,FALSE)</f>
        <v>43529.541666666664</v>
      </c>
      <c r="D659" s="250" t="s">
        <v>63</v>
      </c>
      <c r="E659" s="250">
        <v>3000300840</v>
      </c>
      <c r="F659" s="250" t="s">
        <v>2711</v>
      </c>
      <c r="G659" s="250" t="s">
        <v>2517</v>
      </c>
      <c r="H659" s="250" t="s">
        <v>1568</v>
      </c>
      <c r="I659" s="251" t="s">
        <v>63</v>
      </c>
      <c r="J659" s="251"/>
      <c r="K659" s="198"/>
    </row>
    <row r="660" spans="1:11" x14ac:dyDescent="0.25">
      <c r="A660" s="140"/>
      <c r="C660" s="249">
        <f>VLOOKUP('[1]Inventaire BDDF Déployés'!$E$4:$E$936,[1]!MacroP[[ID]:[Date de Fin]],16,FALSE)</f>
        <v>43529.541666666664</v>
      </c>
      <c r="D660" s="250" t="s">
        <v>63</v>
      </c>
      <c r="E660" s="250">
        <v>3000300840</v>
      </c>
      <c r="F660" s="250" t="s">
        <v>2711</v>
      </c>
      <c r="G660" s="250" t="s">
        <v>2518</v>
      </c>
      <c r="H660" s="250" t="s">
        <v>1569</v>
      </c>
      <c r="I660" s="251" t="s">
        <v>63</v>
      </c>
      <c r="J660" s="251"/>
      <c r="K660" s="198"/>
    </row>
    <row r="661" spans="1:11" x14ac:dyDescent="0.25">
      <c r="A661" s="140"/>
      <c r="C661" s="249">
        <f>VLOOKUP('[1]Inventaire BDDF Déployés'!$E$4:$E$936,[1]!MacroP[[ID]:[Date de Fin]],16,FALSE)</f>
        <v>43529.541666666664</v>
      </c>
      <c r="D661" s="250" t="s">
        <v>63</v>
      </c>
      <c r="E661" s="250">
        <v>3000300840</v>
      </c>
      <c r="F661" s="250" t="s">
        <v>2711</v>
      </c>
      <c r="G661" s="250" t="s">
        <v>2519</v>
      </c>
      <c r="H661" s="250" t="s">
        <v>1570</v>
      </c>
      <c r="I661" s="251" t="s">
        <v>63</v>
      </c>
      <c r="J661" s="251"/>
      <c r="K661" s="198"/>
    </row>
    <row r="662" spans="1:11" x14ac:dyDescent="0.25">
      <c r="A662" s="140"/>
      <c r="C662" s="249">
        <f>VLOOKUP('[1]Inventaire BDDF Déployés'!$E$4:$E$936,[1]!MacroP[[ID]:[Date de Fin]],16,FALSE)</f>
        <v>43529.541666666664</v>
      </c>
      <c r="D662" s="250" t="s">
        <v>63</v>
      </c>
      <c r="E662" s="250">
        <v>3000300840</v>
      </c>
      <c r="F662" s="250" t="s">
        <v>2711</v>
      </c>
      <c r="G662" s="250" t="s">
        <v>2520</v>
      </c>
      <c r="H662" s="250" t="s">
        <v>1571</v>
      </c>
      <c r="I662" s="251" t="s">
        <v>63</v>
      </c>
      <c r="J662" s="251"/>
      <c r="K662" s="198"/>
    </row>
    <row r="663" spans="1:11" x14ac:dyDescent="0.25">
      <c r="A663" s="140"/>
      <c r="C663" s="249">
        <f>VLOOKUP('[1]Inventaire BDDF Déployés'!$E$4:$E$936,[1]!MacroP[[ID]:[Date de Fin]],16,FALSE)</f>
        <v>43529.541666666664</v>
      </c>
      <c r="D663" s="250" t="s">
        <v>63</v>
      </c>
      <c r="E663" s="250">
        <v>3000300840</v>
      </c>
      <c r="F663" s="250" t="s">
        <v>2711</v>
      </c>
      <c r="G663" s="250" t="s">
        <v>2521</v>
      </c>
      <c r="H663" s="250" t="s">
        <v>1572</v>
      </c>
      <c r="I663" s="251" t="s">
        <v>63</v>
      </c>
      <c r="J663" s="251"/>
      <c r="K663" s="198"/>
    </row>
    <row r="664" spans="1:11" x14ac:dyDescent="0.25">
      <c r="A664" s="140"/>
      <c r="C664" s="249">
        <f>VLOOKUP('[1]Inventaire BDDF Déployés'!$E$4:$E$936,[1]!MacroP[[ID]:[Date de Fin]],16,FALSE)</f>
        <v>43529.541666666664</v>
      </c>
      <c r="D664" s="250" t="s">
        <v>63</v>
      </c>
      <c r="E664" s="250">
        <v>3000300840</v>
      </c>
      <c r="F664" s="250" t="s">
        <v>2711</v>
      </c>
      <c r="G664" s="250" t="s">
        <v>2522</v>
      </c>
      <c r="H664" s="250" t="s">
        <v>1573</v>
      </c>
      <c r="I664" s="251" t="s">
        <v>63</v>
      </c>
      <c r="J664" s="251"/>
      <c r="K664" s="198"/>
    </row>
    <row r="665" spans="1:11" x14ac:dyDescent="0.25">
      <c r="A665" s="140"/>
      <c r="C665" s="249">
        <f>VLOOKUP('[1]Inventaire BDDF Déployés'!$E$4:$E$936,[1]!MacroP[[ID]:[Date de Fin]],16,FALSE)</f>
        <v>43529.541666666664</v>
      </c>
      <c r="D665" s="250" t="s">
        <v>63</v>
      </c>
      <c r="E665" s="250">
        <v>3000300840</v>
      </c>
      <c r="F665" s="250" t="s">
        <v>2711</v>
      </c>
      <c r="G665" s="250" t="s">
        <v>2523</v>
      </c>
      <c r="H665" s="250" t="s">
        <v>1574</v>
      </c>
      <c r="I665" s="251" t="s">
        <v>63</v>
      </c>
      <c r="J665" s="251"/>
      <c r="K665" s="198"/>
    </row>
    <row r="666" spans="1:11" x14ac:dyDescent="0.25">
      <c r="A666" s="140"/>
      <c r="C666" s="249">
        <f>VLOOKUP('[1]Inventaire BDDF Déployés'!$E$4:$E$936,[1]!MacroP[[ID]:[Date de Fin]],16,FALSE)</f>
        <v>43529.541666666664</v>
      </c>
      <c r="D666" s="250" t="s">
        <v>63</v>
      </c>
      <c r="E666" s="250">
        <v>3000301081</v>
      </c>
      <c r="F666" s="250" t="s">
        <v>67</v>
      </c>
      <c r="G666" s="250" t="s">
        <v>2524</v>
      </c>
      <c r="H666" s="250" t="s">
        <v>1575</v>
      </c>
      <c r="I666" s="251" t="s">
        <v>63</v>
      </c>
      <c r="J666" s="251"/>
      <c r="K666" s="198"/>
    </row>
    <row r="667" spans="1:11" x14ac:dyDescent="0.25">
      <c r="A667" s="140"/>
      <c r="C667" s="249">
        <f>VLOOKUP('[1]Inventaire BDDF Déployés'!$E$4:$E$936,[1]!MacroP[[ID]:[Date de Fin]],16,FALSE)</f>
        <v>43529.541666666664</v>
      </c>
      <c r="D667" s="250" t="s">
        <v>63</v>
      </c>
      <c r="E667" s="250">
        <v>3000301081</v>
      </c>
      <c r="F667" s="250" t="s">
        <v>67</v>
      </c>
      <c r="G667" s="250" t="s">
        <v>2525</v>
      </c>
      <c r="H667" s="250" t="s">
        <v>1576</v>
      </c>
      <c r="I667" s="251" t="s">
        <v>63</v>
      </c>
      <c r="J667" s="251"/>
      <c r="K667" s="198"/>
    </row>
    <row r="668" spans="1:11" x14ac:dyDescent="0.25">
      <c r="A668" s="140"/>
      <c r="C668" s="249">
        <f>VLOOKUP('[1]Inventaire BDDF Déployés'!$E$4:$E$936,[1]!MacroP[[ID]:[Date de Fin]],16,FALSE)</f>
        <v>43529.541666666664</v>
      </c>
      <c r="D668" s="250" t="s">
        <v>63</v>
      </c>
      <c r="E668" s="250">
        <v>3000301081</v>
      </c>
      <c r="F668" s="250" t="s">
        <v>67</v>
      </c>
      <c r="G668" s="250" t="s">
        <v>2526</v>
      </c>
      <c r="H668" s="250" t="s">
        <v>1577</v>
      </c>
      <c r="I668" s="251" t="s">
        <v>63</v>
      </c>
      <c r="J668" s="251"/>
      <c r="K668" s="198"/>
    </row>
    <row r="669" spans="1:11" x14ac:dyDescent="0.25">
      <c r="A669" s="140"/>
      <c r="C669" s="249">
        <f>VLOOKUP('[1]Inventaire BDDF Déployés'!$E$4:$E$936,[1]!MacroP[[ID]:[Date de Fin]],16,FALSE)</f>
        <v>43529.541666666664</v>
      </c>
      <c r="D669" s="250" t="s">
        <v>63</v>
      </c>
      <c r="E669" s="250">
        <v>3000301081</v>
      </c>
      <c r="F669" s="250" t="s">
        <v>67</v>
      </c>
      <c r="G669" s="250" t="s">
        <v>2527</v>
      </c>
      <c r="H669" s="250" t="s">
        <v>1578</v>
      </c>
      <c r="I669" s="251" t="s">
        <v>63</v>
      </c>
      <c r="J669" s="251"/>
      <c r="K669" s="198"/>
    </row>
    <row r="670" spans="1:11" x14ac:dyDescent="0.25">
      <c r="A670" s="140"/>
      <c r="C670" s="249">
        <f>VLOOKUP('[1]Inventaire BDDF Déployés'!$E$4:$E$936,[1]!MacroP[[ID]:[Date de Fin]],16,FALSE)</f>
        <v>43529.541666666664</v>
      </c>
      <c r="D670" s="250" t="s">
        <v>63</v>
      </c>
      <c r="E670" s="250">
        <v>3000301081</v>
      </c>
      <c r="F670" s="250" t="s">
        <v>67</v>
      </c>
      <c r="G670" s="250" t="s">
        <v>2528</v>
      </c>
      <c r="H670" s="250" t="s">
        <v>1579</v>
      </c>
      <c r="I670" s="251" t="s">
        <v>63</v>
      </c>
      <c r="J670" s="251"/>
      <c r="K670" s="198"/>
    </row>
    <row r="671" spans="1:11" x14ac:dyDescent="0.25">
      <c r="A671" s="140"/>
      <c r="C671" s="249">
        <f>VLOOKUP('[1]Inventaire BDDF Déployés'!$E$4:$E$936,[1]!MacroP[[ID]:[Date de Fin]],16,FALSE)</f>
        <v>43529.541666666664</v>
      </c>
      <c r="D671" s="250" t="s">
        <v>63</v>
      </c>
      <c r="E671" s="250">
        <v>3000301081</v>
      </c>
      <c r="F671" s="250" t="s">
        <v>67</v>
      </c>
      <c r="G671" s="250" t="s">
        <v>2529</v>
      </c>
      <c r="H671" s="250" t="s">
        <v>1580</v>
      </c>
      <c r="I671" s="251" t="s">
        <v>63</v>
      </c>
      <c r="J671" s="251" t="s">
        <v>1396</v>
      </c>
      <c r="K671" s="198"/>
    </row>
    <row r="672" spans="1:11" x14ac:dyDescent="0.25">
      <c r="A672" s="140"/>
      <c r="C672" s="249">
        <f>VLOOKUP('[1]Inventaire BDDF Déployés'!$E$4:$E$936,[1]!MacroP[[ID]:[Date de Fin]],16,FALSE)</f>
        <v>43529.541666666664</v>
      </c>
      <c r="D672" s="250" t="s">
        <v>63</v>
      </c>
      <c r="E672" s="250">
        <v>3000301081</v>
      </c>
      <c r="F672" s="250" t="s">
        <v>67</v>
      </c>
      <c r="G672" s="250" t="s">
        <v>2530</v>
      </c>
      <c r="H672" s="250" t="s">
        <v>1581</v>
      </c>
      <c r="I672" s="251" t="s">
        <v>63</v>
      </c>
      <c r="J672" s="251"/>
      <c r="K672" s="198"/>
    </row>
    <row r="673" spans="1:11" x14ac:dyDescent="0.25">
      <c r="A673" s="140"/>
      <c r="C673" s="249">
        <f>VLOOKUP('[1]Inventaire BDDF Déployés'!$E$4:$E$936,[1]!MacroP[[ID]:[Date de Fin]],16,FALSE)</f>
        <v>43529.541666666664</v>
      </c>
      <c r="D673" s="250" t="s">
        <v>63</v>
      </c>
      <c r="E673" s="250">
        <v>3000301081</v>
      </c>
      <c r="F673" s="250" t="s">
        <v>2711</v>
      </c>
      <c r="G673" s="250" t="s">
        <v>2531</v>
      </c>
      <c r="H673" s="250" t="s">
        <v>1582</v>
      </c>
      <c r="I673" s="251" t="s">
        <v>63</v>
      </c>
      <c r="J673" s="251"/>
      <c r="K673" s="198"/>
    </row>
    <row r="674" spans="1:11" x14ac:dyDescent="0.25">
      <c r="A674" s="140"/>
      <c r="C674" s="249">
        <f>VLOOKUP('[1]Inventaire BDDF Déployés'!$E$4:$E$936,[1]!MacroP[[ID]:[Date de Fin]],16,FALSE)</f>
        <v>43529.541666666664</v>
      </c>
      <c r="D674" s="250" t="s">
        <v>63</v>
      </c>
      <c r="E674" s="250">
        <v>3000301171</v>
      </c>
      <c r="F674" s="250" t="s">
        <v>67</v>
      </c>
      <c r="G674" s="250" t="s">
        <v>2532</v>
      </c>
      <c r="H674" s="250" t="s">
        <v>1583</v>
      </c>
      <c r="I674" s="251" t="s">
        <v>63</v>
      </c>
      <c r="J674" s="251" t="s">
        <v>1396</v>
      </c>
      <c r="K674" s="198"/>
    </row>
    <row r="675" spans="1:11" x14ac:dyDescent="0.25">
      <c r="A675" s="140"/>
      <c r="C675" s="249">
        <f>VLOOKUP('[1]Inventaire BDDF Déployés'!$E$4:$E$936,[1]!MacroP[[ID]:[Date de Fin]],16,FALSE)</f>
        <v>43529.541666666664</v>
      </c>
      <c r="D675" s="250" t="s">
        <v>63</v>
      </c>
      <c r="E675" s="250">
        <v>3000301171</v>
      </c>
      <c r="F675" s="250" t="s">
        <v>67</v>
      </c>
      <c r="G675" s="250" t="s">
        <v>2533</v>
      </c>
      <c r="H675" s="250" t="s">
        <v>1584</v>
      </c>
      <c r="I675" s="251" t="s">
        <v>63</v>
      </c>
      <c r="J675" s="251"/>
      <c r="K675" s="198"/>
    </row>
    <row r="676" spans="1:11" x14ac:dyDescent="0.25">
      <c r="A676" s="140"/>
      <c r="C676" s="249">
        <f>VLOOKUP('[1]Inventaire BDDF Déployés'!$E$4:$E$936,[1]!MacroP[[ID]:[Date de Fin]],16,FALSE)</f>
        <v>43529.541666666664</v>
      </c>
      <c r="D676" s="250" t="s">
        <v>63</v>
      </c>
      <c r="E676" s="250">
        <v>3000301171</v>
      </c>
      <c r="F676" s="250" t="s">
        <v>67</v>
      </c>
      <c r="G676" s="250" t="s">
        <v>2534</v>
      </c>
      <c r="H676" s="250" t="s">
        <v>1585</v>
      </c>
      <c r="I676" s="251" t="s">
        <v>63</v>
      </c>
      <c r="J676" s="251"/>
      <c r="K676" s="198"/>
    </row>
    <row r="677" spans="1:11" x14ac:dyDescent="0.25">
      <c r="A677" s="140"/>
      <c r="C677" s="249">
        <f>VLOOKUP('[1]Inventaire BDDF Déployés'!$E$4:$E$936,[1]!MacroP[[ID]:[Date de Fin]],16,FALSE)</f>
        <v>43529.541666666664</v>
      </c>
      <c r="D677" s="250" t="s">
        <v>63</v>
      </c>
      <c r="E677" s="250">
        <v>3000301171</v>
      </c>
      <c r="F677" s="250" t="s">
        <v>67</v>
      </c>
      <c r="G677" s="250" t="s">
        <v>2535</v>
      </c>
      <c r="H677" s="250" t="s">
        <v>1586</v>
      </c>
      <c r="I677" s="251" t="s">
        <v>63</v>
      </c>
      <c r="J677" s="251"/>
      <c r="K677" s="198"/>
    </row>
    <row r="678" spans="1:11" x14ac:dyDescent="0.25">
      <c r="A678" s="140"/>
      <c r="C678" s="249">
        <f>VLOOKUP('[1]Inventaire BDDF Déployés'!$E$4:$E$936,[1]!MacroP[[ID]:[Date de Fin]],16,FALSE)</f>
        <v>43529.541666666664</v>
      </c>
      <c r="D678" s="250" t="s">
        <v>63</v>
      </c>
      <c r="E678" s="250">
        <v>3000301171</v>
      </c>
      <c r="F678" s="250" t="s">
        <v>67</v>
      </c>
      <c r="G678" s="250" t="s">
        <v>2536</v>
      </c>
      <c r="H678" s="250" t="s">
        <v>1587</v>
      </c>
      <c r="I678" s="251" t="s">
        <v>63</v>
      </c>
      <c r="J678" s="251"/>
      <c r="K678" s="198"/>
    </row>
    <row r="679" spans="1:11" x14ac:dyDescent="0.25">
      <c r="A679" s="140"/>
      <c r="C679" s="249">
        <f>VLOOKUP('[1]Inventaire BDDF Déployés'!$E$4:$E$936,[1]!MacroP[[ID]:[Date de Fin]],16,FALSE)</f>
        <v>43529.541666666664</v>
      </c>
      <c r="D679" s="250" t="s">
        <v>63</v>
      </c>
      <c r="E679" s="250">
        <v>3000301171</v>
      </c>
      <c r="F679" s="250" t="s">
        <v>67</v>
      </c>
      <c r="G679" s="250" t="s">
        <v>2532</v>
      </c>
      <c r="H679" s="250" t="s">
        <v>1583</v>
      </c>
      <c r="I679" s="251" t="s">
        <v>63</v>
      </c>
      <c r="J679" s="251" t="s">
        <v>1396</v>
      </c>
      <c r="K679" s="198"/>
    </row>
    <row r="680" spans="1:11" x14ac:dyDescent="0.25">
      <c r="A680" s="140"/>
      <c r="C680" s="249">
        <f>VLOOKUP('[1]Inventaire BDDF Déployés'!$E$4:$E$936,[1]!MacroP[[ID]:[Date de Fin]],16,FALSE)</f>
        <v>43529.541666666664</v>
      </c>
      <c r="D680" s="250" t="s">
        <v>63</v>
      </c>
      <c r="E680" s="250">
        <v>3000301171</v>
      </c>
      <c r="F680" s="250" t="s">
        <v>67</v>
      </c>
      <c r="G680" s="250" t="s">
        <v>2537</v>
      </c>
      <c r="H680" s="250" t="s">
        <v>1588</v>
      </c>
      <c r="I680" s="251" t="s">
        <v>63</v>
      </c>
      <c r="J680" s="251"/>
      <c r="K680" s="198"/>
    </row>
    <row r="681" spans="1:11" x14ac:dyDescent="0.25">
      <c r="A681" s="140"/>
      <c r="C681" s="249">
        <f>VLOOKUP('[1]Inventaire BDDF Déployés'!$E$4:$E$936,[1]!MacroP[[ID]:[Date de Fin]],16,FALSE)</f>
        <v>43529.541666666664</v>
      </c>
      <c r="D681" s="250" t="s">
        <v>63</v>
      </c>
      <c r="E681" s="250">
        <v>3000301171</v>
      </c>
      <c r="F681" s="250" t="s">
        <v>67</v>
      </c>
      <c r="G681" s="250" t="s">
        <v>2538</v>
      </c>
      <c r="H681" s="250" t="s">
        <v>1589</v>
      </c>
      <c r="I681" s="251" t="s">
        <v>63</v>
      </c>
      <c r="J681" s="251"/>
      <c r="K681" s="198"/>
    </row>
    <row r="682" spans="1:11" x14ac:dyDescent="0.25">
      <c r="A682" s="140"/>
      <c r="C682" s="249">
        <f>VLOOKUP('[1]Inventaire BDDF Déployés'!$E$4:$E$936,[1]!MacroP[[ID]:[Date de Fin]],16,FALSE)</f>
        <v>43529.541666666664</v>
      </c>
      <c r="D682" s="250" t="s">
        <v>63</v>
      </c>
      <c r="E682" s="250">
        <v>3000301171</v>
      </c>
      <c r="F682" s="250" t="s">
        <v>67</v>
      </c>
      <c r="G682" s="250" t="s">
        <v>2539</v>
      </c>
      <c r="H682" s="250" t="s">
        <v>1590</v>
      </c>
      <c r="I682" s="251" t="s">
        <v>63</v>
      </c>
      <c r="J682" s="251"/>
      <c r="K682" s="198"/>
    </row>
    <row r="683" spans="1:11" x14ac:dyDescent="0.25">
      <c r="A683" s="140"/>
      <c r="C683" s="249">
        <f>VLOOKUP('[1]Inventaire BDDF Déployés'!$E$4:$E$936,[1]!MacroP[[ID]:[Date de Fin]],16,FALSE)</f>
        <v>43529.541666666664</v>
      </c>
      <c r="D683" s="250" t="s">
        <v>63</v>
      </c>
      <c r="E683" s="250">
        <v>3000301171</v>
      </c>
      <c r="F683" s="250" t="s">
        <v>67</v>
      </c>
      <c r="G683" s="250" t="s">
        <v>2540</v>
      </c>
      <c r="H683" s="250" t="s">
        <v>1591</v>
      </c>
      <c r="I683" s="251" t="s">
        <v>63</v>
      </c>
      <c r="J683" s="251"/>
      <c r="K683" s="198"/>
    </row>
    <row r="684" spans="1:11" x14ac:dyDescent="0.25">
      <c r="A684" s="140"/>
      <c r="C684" s="249">
        <f>VLOOKUP('[1]Inventaire BDDF Déployés'!$E$4:$E$936,[1]!MacroP[[ID]:[Date de Fin]],16,FALSE)</f>
        <v>43529.541666666664</v>
      </c>
      <c r="D684" s="250" t="s">
        <v>63</v>
      </c>
      <c r="E684" s="250">
        <v>3000301171</v>
      </c>
      <c r="F684" s="250" t="s">
        <v>2711</v>
      </c>
      <c r="G684" s="250" t="s">
        <v>2541</v>
      </c>
      <c r="H684" s="250" t="s">
        <v>1592</v>
      </c>
      <c r="I684" s="251" t="s">
        <v>63</v>
      </c>
      <c r="J684" s="251"/>
      <c r="K684" s="198"/>
    </row>
    <row r="685" spans="1:11" x14ac:dyDescent="0.25">
      <c r="A685" s="140"/>
      <c r="C685" s="249">
        <f>VLOOKUP('[1]Inventaire BDDF Déployés'!$E$4:$E$936,[1]!MacroP[[ID]:[Date de Fin]],16,FALSE)</f>
        <v>43529.541666666664</v>
      </c>
      <c r="D685" s="250" t="s">
        <v>63</v>
      </c>
      <c r="E685" s="250">
        <v>3000301171</v>
      </c>
      <c r="F685" s="250" t="s">
        <v>2711</v>
      </c>
      <c r="G685" s="250" t="s">
        <v>2542</v>
      </c>
      <c r="H685" s="250" t="s">
        <v>1593</v>
      </c>
      <c r="I685" s="251" t="s">
        <v>63</v>
      </c>
      <c r="J685" s="251"/>
      <c r="K685" s="198"/>
    </row>
    <row r="686" spans="1:11" x14ac:dyDescent="0.25">
      <c r="A686" s="140"/>
      <c r="C686" s="249">
        <f>VLOOKUP('[1]Inventaire BDDF Déployés'!$E$4:$E$936,[1]!MacroP[[ID]:[Date de Fin]],16,FALSE)</f>
        <v>43529.541666666664</v>
      </c>
      <c r="D686" s="250" t="s">
        <v>63</v>
      </c>
      <c r="E686" s="250">
        <v>3000301171</v>
      </c>
      <c r="F686" s="250" t="s">
        <v>2711</v>
      </c>
      <c r="G686" s="250" t="s">
        <v>2543</v>
      </c>
      <c r="H686" s="250" t="s">
        <v>1594</v>
      </c>
      <c r="I686" s="251" t="s">
        <v>63</v>
      </c>
      <c r="J686" s="251"/>
      <c r="K686" s="198"/>
    </row>
    <row r="687" spans="1:11" x14ac:dyDescent="0.25">
      <c r="A687" s="140"/>
      <c r="C687" s="249">
        <f>VLOOKUP('[1]Inventaire BDDF Déployés'!$E$4:$E$936,[1]!MacroP[[ID]:[Date de Fin]],16,FALSE)</f>
        <v>43529.541666666664</v>
      </c>
      <c r="D687" s="250" t="s">
        <v>63</v>
      </c>
      <c r="E687" s="250">
        <v>3000301171</v>
      </c>
      <c r="F687" s="250" t="s">
        <v>2711</v>
      </c>
      <c r="G687" s="250" t="e">
        <v>#N/A</v>
      </c>
      <c r="H687" s="250" t="s">
        <v>1595</v>
      </c>
      <c r="I687" s="251" t="s">
        <v>63</v>
      </c>
      <c r="J687" s="251" t="s">
        <v>1394</v>
      </c>
      <c r="K687" s="258"/>
    </row>
    <row r="688" spans="1:11" x14ac:dyDescent="0.25">
      <c r="A688" s="140"/>
      <c r="C688" s="249">
        <f>VLOOKUP('[1]Inventaire BDDF Déployés'!$E$4:$E$936,[1]!MacroP[[ID]:[Date de Fin]],16,FALSE)</f>
        <v>43529.541666666664</v>
      </c>
      <c r="D688" s="250" t="s">
        <v>63</v>
      </c>
      <c r="E688" s="250">
        <v>3000301171</v>
      </c>
      <c r="F688" s="250" t="s">
        <v>2711</v>
      </c>
      <c r="G688" s="250" t="s">
        <v>2544</v>
      </c>
      <c r="H688" s="250" t="s">
        <v>1596</v>
      </c>
      <c r="I688" s="251" t="s">
        <v>63</v>
      </c>
      <c r="J688" s="251"/>
      <c r="K688" s="198"/>
    </row>
    <row r="689" spans="1:11" x14ac:dyDescent="0.25">
      <c r="A689" s="140"/>
      <c r="C689" s="249">
        <f>VLOOKUP('[1]Inventaire BDDF Déployés'!$E$4:$E$936,[1]!MacroP[[ID]:[Date de Fin]],16,FALSE)</f>
        <v>43529.541666666664</v>
      </c>
      <c r="D689" s="250" t="s">
        <v>63</v>
      </c>
      <c r="E689" s="250">
        <v>3000301171</v>
      </c>
      <c r="F689" s="250" t="s">
        <v>2711</v>
      </c>
      <c r="G689" s="250" t="s">
        <v>2545</v>
      </c>
      <c r="H689" s="250" t="s">
        <v>1597</v>
      </c>
      <c r="I689" s="251" t="s">
        <v>63</v>
      </c>
      <c r="J689" s="251" t="s">
        <v>1396</v>
      </c>
      <c r="K689" s="198"/>
    </row>
    <row r="690" spans="1:11" x14ac:dyDescent="0.25">
      <c r="A690" s="140"/>
      <c r="C690" s="249">
        <f>VLOOKUP('[1]Inventaire BDDF Déployés'!$E$4:$E$936,[1]!MacroP[[ID]:[Date de Fin]],16,FALSE)</f>
        <v>43529.541666666664</v>
      </c>
      <c r="D690" s="250" t="s">
        <v>63</v>
      </c>
      <c r="E690" s="250">
        <v>3000301351</v>
      </c>
      <c r="F690" s="250" t="s">
        <v>67</v>
      </c>
      <c r="G690" s="250" t="s">
        <v>2546</v>
      </c>
      <c r="H690" s="250" t="s">
        <v>1598</v>
      </c>
      <c r="I690" s="251" t="s">
        <v>63</v>
      </c>
      <c r="J690" s="251"/>
      <c r="K690" s="198"/>
    </row>
    <row r="691" spans="1:11" x14ac:dyDescent="0.25">
      <c r="A691" s="140"/>
      <c r="C691" s="249">
        <f>VLOOKUP('[1]Inventaire BDDF Déployés'!$E$4:$E$936,[1]!MacroP[[ID]:[Date de Fin]],16,FALSE)</f>
        <v>43529.541666666664</v>
      </c>
      <c r="D691" s="250" t="s">
        <v>63</v>
      </c>
      <c r="E691" s="250">
        <v>3000301351</v>
      </c>
      <c r="F691" s="250" t="s">
        <v>67</v>
      </c>
      <c r="G691" s="250" t="s">
        <v>2547</v>
      </c>
      <c r="H691" s="250" t="s">
        <v>1599</v>
      </c>
      <c r="I691" s="251" t="s">
        <v>63</v>
      </c>
      <c r="J691" s="251"/>
      <c r="K691" s="198"/>
    </row>
    <row r="692" spans="1:11" x14ac:dyDescent="0.25">
      <c r="A692" s="140"/>
      <c r="C692" s="249">
        <f>VLOOKUP('[1]Inventaire BDDF Déployés'!$E$4:$E$936,[1]!MacroP[[ID]:[Date de Fin]],16,FALSE)</f>
        <v>43529.541666666664</v>
      </c>
      <c r="D692" s="250" t="s">
        <v>63</v>
      </c>
      <c r="E692" s="250">
        <v>3000301351</v>
      </c>
      <c r="F692" s="250" t="s">
        <v>67</v>
      </c>
      <c r="G692" s="250" t="s">
        <v>2548</v>
      </c>
      <c r="H692" s="250" t="s">
        <v>1600</v>
      </c>
      <c r="I692" s="251" t="s">
        <v>63</v>
      </c>
      <c r="J692" s="251"/>
      <c r="K692" s="198"/>
    </row>
    <row r="693" spans="1:11" x14ac:dyDescent="0.25">
      <c r="A693" s="140"/>
      <c r="C693" s="249">
        <f>VLOOKUP('[1]Inventaire BDDF Déployés'!$E$4:$E$936,[1]!MacroP[[ID]:[Date de Fin]],16,FALSE)</f>
        <v>43529.541666666664</v>
      </c>
      <c r="D693" s="250" t="s">
        <v>63</v>
      </c>
      <c r="E693" s="250">
        <v>3000301351</v>
      </c>
      <c r="F693" s="250" t="s">
        <v>67</v>
      </c>
      <c r="G693" s="250" t="s">
        <v>2549</v>
      </c>
      <c r="H693" s="250" t="s">
        <v>1601</v>
      </c>
      <c r="I693" s="251" t="s">
        <v>63</v>
      </c>
      <c r="J693" s="251"/>
      <c r="K693" s="198"/>
    </row>
    <row r="694" spans="1:11" x14ac:dyDescent="0.25">
      <c r="A694" s="140"/>
      <c r="C694" s="249">
        <f>VLOOKUP('[1]Inventaire BDDF Déployés'!$E$4:$E$936,[1]!MacroP[[ID]:[Date de Fin]],16,FALSE)</f>
        <v>43529.541666666664</v>
      </c>
      <c r="D694" s="250" t="s">
        <v>63</v>
      </c>
      <c r="E694" s="250">
        <v>3000301351</v>
      </c>
      <c r="F694" s="250" t="s">
        <v>67</v>
      </c>
      <c r="G694" s="250" t="s">
        <v>2550</v>
      </c>
      <c r="H694" s="250" t="s">
        <v>1602</v>
      </c>
      <c r="I694" s="251" t="s">
        <v>63</v>
      </c>
      <c r="J694" s="251"/>
      <c r="K694" s="198"/>
    </row>
    <row r="695" spans="1:11" x14ac:dyDescent="0.25">
      <c r="A695" s="140"/>
      <c r="C695" s="249">
        <f>VLOOKUP('[1]Inventaire BDDF Déployés'!$E$4:$E$936,[1]!MacroP[[ID]:[Date de Fin]],16,FALSE)</f>
        <v>43529.541666666664</v>
      </c>
      <c r="D695" s="250" t="s">
        <v>63</v>
      </c>
      <c r="E695" s="250">
        <v>3000301351</v>
      </c>
      <c r="F695" s="250" t="s">
        <v>67</v>
      </c>
      <c r="G695" s="250" t="s">
        <v>2551</v>
      </c>
      <c r="H695" s="250" t="s">
        <v>1603</v>
      </c>
      <c r="I695" s="251" t="s">
        <v>63</v>
      </c>
      <c r="J695" s="251"/>
      <c r="K695" s="198"/>
    </row>
    <row r="696" spans="1:11" x14ac:dyDescent="0.25">
      <c r="A696" s="140"/>
      <c r="C696" s="249">
        <f>VLOOKUP('[1]Inventaire BDDF Déployés'!$E$4:$E$936,[1]!MacroP[[ID]:[Date de Fin]],16,FALSE)</f>
        <v>43529.541666666664</v>
      </c>
      <c r="D696" s="250" t="s">
        <v>63</v>
      </c>
      <c r="E696" s="250">
        <v>3000301351</v>
      </c>
      <c r="F696" s="250" t="s">
        <v>67</v>
      </c>
      <c r="G696" s="250" t="s">
        <v>2552</v>
      </c>
      <c r="H696" s="250" t="s">
        <v>1604</v>
      </c>
      <c r="I696" s="251" t="s">
        <v>63</v>
      </c>
      <c r="J696" s="251"/>
      <c r="K696" s="198"/>
    </row>
    <row r="697" spans="1:11" x14ac:dyDescent="0.25">
      <c r="A697" s="140"/>
      <c r="C697" s="249">
        <f>VLOOKUP('[1]Inventaire BDDF Déployés'!$E$4:$E$936,[1]!MacroP[[ID]:[Date de Fin]],16,FALSE)</f>
        <v>43529.541666666664</v>
      </c>
      <c r="D697" s="250" t="s">
        <v>63</v>
      </c>
      <c r="E697" s="250">
        <v>3000301351</v>
      </c>
      <c r="F697" s="250" t="s">
        <v>67</v>
      </c>
      <c r="G697" s="250" t="s">
        <v>1816</v>
      </c>
      <c r="H697" s="250" t="s">
        <v>1605</v>
      </c>
      <c r="I697" s="251" t="s">
        <v>63</v>
      </c>
      <c r="J697" s="251" t="s">
        <v>1112</v>
      </c>
      <c r="K697" s="198"/>
    </row>
    <row r="698" spans="1:11" x14ac:dyDescent="0.25">
      <c r="A698" s="140"/>
      <c r="C698" s="249">
        <f>VLOOKUP('[1]Inventaire BDDF Déployés'!$E$4:$E$936,[1]!MacroP[[ID]:[Date de Fin]],16,FALSE)</f>
        <v>43529.541666666664</v>
      </c>
      <c r="D698" s="250" t="s">
        <v>63</v>
      </c>
      <c r="E698" s="250">
        <v>3000301351</v>
      </c>
      <c r="F698" s="250" t="s">
        <v>67</v>
      </c>
      <c r="G698" s="250" t="s">
        <v>2553</v>
      </c>
      <c r="H698" s="250" t="s">
        <v>1606</v>
      </c>
      <c r="I698" s="251" t="s">
        <v>63</v>
      </c>
      <c r="J698" s="251"/>
      <c r="K698" s="198"/>
    </row>
    <row r="699" spans="1:11" x14ac:dyDescent="0.25">
      <c r="A699" s="140"/>
      <c r="C699" s="249">
        <f>VLOOKUP('[1]Inventaire BDDF Déployés'!$E$4:$E$936,[1]!MacroP[[ID]:[Date de Fin]],16,FALSE)</f>
        <v>43529.541666666664</v>
      </c>
      <c r="D699" s="250" t="s">
        <v>63</v>
      </c>
      <c r="E699" s="250">
        <v>3000301351</v>
      </c>
      <c r="F699" s="250" t="s">
        <v>2711</v>
      </c>
      <c r="G699" s="250" t="s">
        <v>2554</v>
      </c>
      <c r="H699" s="250" t="s">
        <v>1607</v>
      </c>
      <c r="I699" s="251" t="s">
        <v>63</v>
      </c>
      <c r="J699" s="251"/>
      <c r="K699" s="198"/>
    </row>
    <row r="700" spans="1:11" x14ac:dyDescent="0.25">
      <c r="A700" s="140"/>
      <c r="C700" s="249">
        <f>VLOOKUP('[1]Inventaire BDDF Déployés'!$E$4:$E$936,[1]!MacroP[[ID]:[Date de Fin]],16,FALSE)</f>
        <v>43529.541666666664</v>
      </c>
      <c r="D700" s="250" t="s">
        <v>63</v>
      </c>
      <c r="E700" s="250">
        <v>3000301351</v>
      </c>
      <c r="F700" s="250" t="s">
        <v>2711</v>
      </c>
      <c r="G700" s="250" t="s">
        <v>2555</v>
      </c>
      <c r="H700" s="250" t="s">
        <v>1608</v>
      </c>
      <c r="I700" s="251" t="s">
        <v>63</v>
      </c>
      <c r="J700" s="251"/>
      <c r="K700" s="198"/>
    </row>
    <row r="701" spans="1:11" x14ac:dyDescent="0.25">
      <c r="A701" s="140"/>
      <c r="C701" s="249">
        <f>VLOOKUP('[1]Inventaire BDDF Déployés'!$E$4:$E$936,[1]!MacroP[[ID]:[Date de Fin]],16,FALSE)</f>
        <v>43529.541666666664</v>
      </c>
      <c r="D701" s="250" t="s">
        <v>63</v>
      </c>
      <c r="E701" s="250">
        <v>3000301351</v>
      </c>
      <c r="F701" s="250" t="s">
        <v>2711</v>
      </c>
      <c r="G701" s="250" t="s">
        <v>2556</v>
      </c>
      <c r="H701" s="250" t="s">
        <v>1609</v>
      </c>
      <c r="I701" s="251" t="s">
        <v>63</v>
      </c>
      <c r="J701" s="251"/>
      <c r="K701" s="198"/>
    </row>
    <row r="702" spans="1:11" x14ac:dyDescent="0.25">
      <c r="A702" s="140"/>
      <c r="C702" s="249">
        <f>VLOOKUP('[1]Inventaire BDDF Déployés'!$E$4:$E$936,[1]!MacroP[[ID]:[Date de Fin]],16,FALSE)</f>
        <v>43529.541666666664</v>
      </c>
      <c r="D702" s="250" t="s">
        <v>63</v>
      </c>
      <c r="E702" s="250">
        <v>3000301351</v>
      </c>
      <c r="F702" s="250" t="s">
        <v>2711</v>
      </c>
      <c r="G702" s="250" t="s">
        <v>2557</v>
      </c>
      <c r="H702" s="250" t="s">
        <v>1610</v>
      </c>
      <c r="I702" s="251" t="s">
        <v>63</v>
      </c>
      <c r="J702" s="251"/>
      <c r="K702" s="198"/>
    </row>
    <row r="703" spans="1:11" x14ac:dyDescent="0.25">
      <c r="A703" s="140"/>
      <c r="C703" s="249">
        <f>VLOOKUP('[1]Inventaire BDDF Déployés'!$E$4:$E$936,[1]!MacroP[[ID]:[Date de Fin]],16,FALSE)</f>
        <v>43529.541666666664</v>
      </c>
      <c r="D703" s="250" t="s">
        <v>63</v>
      </c>
      <c r="E703" s="250">
        <v>3000301351</v>
      </c>
      <c r="F703" s="250" t="s">
        <v>2711</v>
      </c>
      <c r="G703" s="250" t="s">
        <v>2558</v>
      </c>
      <c r="H703" s="250" t="s">
        <v>1611</v>
      </c>
      <c r="I703" s="251" t="s">
        <v>63</v>
      </c>
      <c r="J703" s="251"/>
      <c r="K703" s="198"/>
    </row>
    <row r="704" spans="1:11" x14ac:dyDescent="0.25">
      <c r="A704" s="140"/>
      <c r="C704" s="249">
        <f>VLOOKUP('[1]Inventaire BDDF Déployés'!$E$4:$E$936,[1]!MacroP[[ID]:[Date de Fin]],16,FALSE)</f>
        <v>43529.541666666664</v>
      </c>
      <c r="D704" s="250" t="s">
        <v>63</v>
      </c>
      <c r="E704" s="250">
        <v>3000301351</v>
      </c>
      <c r="F704" s="250" t="s">
        <v>2711</v>
      </c>
      <c r="G704" s="250" t="s">
        <v>2559</v>
      </c>
      <c r="H704" s="250" t="s">
        <v>1612</v>
      </c>
      <c r="I704" s="251" t="s">
        <v>63</v>
      </c>
      <c r="J704" s="251"/>
      <c r="K704" s="198"/>
    </row>
    <row r="705" spans="1:11" x14ac:dyDescent="0.25">
      <c r="A705" s="140"/>
      <c r="C705" s="249">
        <f>VLOOKUP('[1]Inventaire BDDF Déployés'!$E$4:$E$936,[1]!MacroP[[ID]:[Date de Fin]],16,FALSE)</f>
        <v>43529.541666666664</v>
      </c>
      <c r="D705" s="250" t="s">
        <v>63</v>
      </c>
      <c r="E705" s="250">
        <v>3000302007</v>
      </c>
      <c r="F705" s="250" t="s">
        <v>67</v>
      </c>
      <c r="G705" s="250" t="s">
        <v>2560</v>
      </c>
      <c r="H705" s="250" t="s">
        <v>1613</v>
      </c>
      <c r="I705" s="251" t="s">
        <v>63</v>
      </c>
      <c r="J705" s="251"/>
      <c r="K705" s="198"/>
    </row>
    <row r="706" spans="1:11" x14ac:dyDescent="0.25">
      <c r="A706" s="140"/>
      <c r="C706" s="249">
        <f>VLOOKUP('[1]Inventaire BDDF Déployés'!$E$4:$E$936,[1]!MacroP[[ID]:[Date de Fin]],16,FALSE)</f>
        <v>43529.541666666664</v>
      </c>
      <c r="D706" s="250" t="s">
        <v>63</v>
      </c>
      <c r="E706" s="250">
        <v>3000302007</v>
      </c>
      <c r="F706" s="250" t="s">
        <v>67</v>
      </c>
      <c r="G706" s="250" t="s">
        <v>2561</v>
      </c>
      <c r="H706" s="250" t="s">
        <v>1614</v>
      </c>
      <c r="I706" s="251" t="s">
        <v>63</v>
      </c>
      <c r="J706" s="251"/>
      <c r="K706" s="198"/>
    </row>
    <row r="707" spans="1:11" x14ac:dyDescent="0.25">
      <c r="A707" s="140"/>
      <c r="C707" s="249">
        <f>VLOOKUP('[1]Inventaire BDDF Déployés'!$E$4:$E$936,[1]!MacroP[[ID]:[Date de Fin]],16,FALSE)</f>
        <v>43529.541666666664</v>
      </c>
      <c r="D707" s="250" t="s">
        <v>63</v>
      </c>
      <c r="E707" s="250">
        <v>3000302007</v>
      </c>
      <c r="F707" s="250" t="s">
        <v>67</v>
      </c>
      <c r="G707" s="250" t="s">
        <v>2562</v>
      </c>
      <c r="H707" s="250" t="s">
        <v>1615</v>
      </c>
      <c r="I707" s="251" t="s">
        <v>63</v>
      </c>
      <c r="J707" s="251"/>
      <c r="K707" s="198"/>
    </row>
    <row r="708" spans="1:11" x14ac:dyDescent="0.25">
      <c r="A708" s="140"/>
      <c r="C708" s="249">
        <f>VLOOKUP('[1]Inventaire BDDF Déployés'!$E$4:$E$936,[1]!MacroP[[ID]:[Date de Fin]],16,FALSE)</f>
        <v>43529.541666666664</v>
      </c>
      <c r="D708" s="250" t="s">
        <v>63</v>
      </c>
      <c r="E708" s="250">
        <v>3000302007</v>
      </c>
      <c r="F708" s="250" t="s">
        <v>67</v>
      </c>
      <c r="G708" s="250" t="s">
        <v>2563</v>
      </c>
      <c r="H708" s="250" t="s">
        <v>1616</v>
      </c>
      <c r="I708" s="251" t="s">
        <v>63</v>
      </c>
      <c r="J708" s="251"/>
      <c r="K708" s="198"/>
    </row>
    <row r="709" spans="1:11" x14ac:dyDescent="0.25">
      <c r="A709" s="140"/>
      <c r="C709" s="249">
        <f>VLOOKUP('[1]Inventaire BDDF Déployés'!$E$4:$E$936,[1]!MacroP[[ID]:[Date de Fin]],16,FALSE)</f>
        <v>43529.541666666664</v>
      </c>
      <c r="D709" s="250" t="s">
        <v>63</v>
      </c>
      <c r="E709" s="250">
        <v>3000302007</v>
      </c>
      <c r="F709" s="250" t="s">
        <v>67</v>
      </c>
      <c r="G709" s="250" t="s">
        <v>2564</v>
      </c>
      <c r="H709" s="250" t="s">
        <v>1617</v>
      </c>
      <c r="I709" s="251" t="s">
        <v>63</v>
      </c>
      <c r="J709" s="251"/>
      <c r="K709" s="198"/>
    </row>
    <row r="710" spans="1:11" x14ac:dyDescent="0.25">
      <c r="A710" s="140"/>
      <c r="C710" s="249">
        <f>VLOOKUP('[1]Inventaire BDDF Déployés'!$E$4:$E$936,[1]!MacroP[[ID]:[Date de Fin]],16,FALSE)</f>
        <v>43529.541666666664</v>
      </c>
      <c r="D710" s="250" t="s">
        <v>63</v>
      </c>
      <c r="E710" s="250">
        <v>3000302007</v>
      </c>
      <c r="F710" s="250" t="s">
        <v>67</v>
      </c>
      <c r="G710" s="250" t="s">
        <v>2565</v>
      </c>
      <c r="H710" s="250" t="s">
        <v>1618</v>
      </c>
      <c r="I710" s="251" t="s">
        <v>63</v>
      </c>
      <c r="J710" s="251"/>
      <c r="K710" s="198"/>
    </row>
    <row r="711" spans="1:11" x14ac:dyDescent="0.25">
      <c r="A711" s="140"/>
      <c r="C711" s="249">
        <f>VLOOKUP('[1]Inventaire BDDF Déployés'!$E$4:$E$936,[1]!MacroP[[ID]:[Date de Fin]],16,FALSE)</f>
        <v>43529.541666666664</v>
      </c>
      <c r="D711" s="250" t="s">
        <v>63</v>
      </c>
      <c r="E711" s="250">
        <v>3000302007</v>
      </c>
      <c r="F711" s="250" t="s">
        <v>67</v>
      </c>
      <c r="G711" s="250" t="s">
        <v>2566</v>
      </c>
      <c r="H711" s="250" t="s">
        <v>1619</v>
      </c>
      <c r="I711" s="251" t="s">
        <v>63</v>
      </c>
      <c r="J711" s="251"/>
      <c r="K711" s="198"/>
    </row>
    <row r="712" spans="1:11" x14ac:dyDescent="0.25">
      <c r="A712" s="140"/>
      <c r="C712" s="249">
        <f>VLOOKUP('[1]Inventaire BDDF Déployés'!$E$4:$E$936,[1]!MacroP[[ID]:[Date de Fin]],16,FALSE)</f>
        <v>43529.541666666664</v>
      </c>
      <c r="D712" s="250" t="s">
        <v>63</v>
      </c>
      <c r="E712" s="250">
        <v>3000302007</v>
      </c>
      <c r="F712" s="250" t="s">
        <v>67</v>
      </c>
      <c r="G712" s="250" t="s">
        <v>2567</v>
      </c>
      <c r="H712" s="250" t="s">
        <v>1620</v>
      </c>
      <c r="I712" s="251" t="s">
        <v>63</v>
      </c>
      <c r="J712" s="251"/>
      <c r="K712" s="198"/>
    </row>
    <row r="713" spans="1:11" x14ac:dyDescent="0.25">
      <c r="A713" s="140"/>
      <c r="C713" s="249">
        <f>VLOOKUP('[1]Inventaire BDDF Déployés'!$E$4:$E$936,[1]!MacroP[[ID]:[Date de Fin]],16,FALSE)</f>
        <v>43529.541666666664</v>
      </c>
      <c r="D713" s="250" t="s">
        <v>63</v>
      </c>
      <c r="E713" s="250">
        <v>3000302007</v>
      </c>
      <c r="F713" s="250" t="s">
        <v>2711</v>
      </c>
      <c r="G713" s="250" t="s">
        <v>2568</v>
      </c>
      <c r="H713" s="250" t="s">
        <v>1621</v>
      </c>
      <c r="I713" s="251" t="s">
        <v>63</v>
      </c>
      <c r="J713" s="251"/>
      <c r="K713" s="198"/>
    </row>
    <row r="714" spans="1:11" x14ac:dyDescent="0.25">
      <c r="A714" s="140"/>
      <c r="C714" s="249">
        <f>VLOOKUP('[1]Inventaire BDDF Déployés'!$E$4:$E$936,[1]!MacroP[[ID]:[Date de Fin]],16,FALSE)</f>
        <v>43529.541666666664</v>
      </c>
      <c r="D714" s="250" t="s">
        <v>63</v>
      </c>
      <c r="E714" s="250">
        <v>3000302007</v>
      </c>
      <c r="F714" s="250" t="s">
        <v>2711</v>
      </c>
      <c r="G714" s="250" t="s">
        <v>2569</v>
      </c>
      <c r="H714" s="250" t="s">
        <v>1622</v>
      </c>
      <c r="I714" s="251" t="s">
        <v>63</v>
      </c>
      <c r="J714" s="251"/>
      <c r="K714" s="198"/>
    </row>
    <row r="715" spans="1:11" x14ac:dyDescent="0.25">
      <c r="A715" s="140"/>
      <c r="C715" s="249">
        <f>VLOOKUP('[1]Inventaire BDDF Déployés'!$E$4:$E$936,[1]!MacroP[[ID]:[Date de Fin]],16,FALSE)</f>
        <v>43529.541666666664</v>
      </c>
      <c r="D715" s="250" t="s">
        <v>63</v>
      </c>
      <c r="E715" s="250">
        <v>3000302007</v>
      </c>
      <c r="F715" s="250" t="s">
        <v>2711</v>
      </c>
      <c r="G715" s="250" t="s">
        <v>2570</v>
      </c>
      <c r="H715" s="250" t="s">
        <v>1623</v>
      </c>
      <c r="I715" s="251" t="s">
        <v>63</v>
      </c>
      <c r="J715" s="251"/>
      <c r="K715" s="198"/>
    </row>
    <row r="716" spans="1:11" x14ac:dyDescent="0.25">
      <c r="A716" s="140"/>
      <c r="C716" s="249">
        <f>VLOOKUP('[1]Inventaire BDDF Déployés'!$E$4:$E$936,[1]!MacroP[[ID]:[Date de Fin]],16,FALSE)</f>
        <v>43529.541666666664</v>
      </c>
      <c r="D716" s="250" t="s">
        <v>63</v>
      </c>
      <c r="E716" s="250">
        <v>3000302007</v>
      </c>
      <c r="F716" s="250" t="s">
        <v>2711</v>
      </c>
      <c r="G716" s="250" t="s">
        <v>2571</v>
      </c>
      <c r="H716" s="250" t="s">
        <v>1624</v>
      </c>
      <c r="I716" s="251" t="s">
        <v>63</v>
      </c>
      <c r="J716" s="251"/>
      <c r="K716" s="198"/>
    </row>
    <row r="717" spans="1:11" x14ac:dyDescent="0.25">
      <c r="A717" s="140"/>
      <c r="C717" s="249">
        <f>VLOOKUP('[1]Inventaire BDDF Déployés'!$E$4:$E$936,[1]!MacroP[[ID]:[Date de Fin]],16,FALSE)</f>
        <v>43529.541666666664</v>
      </c>
      <c r="D717" s="250" t="s">
        <v>63</v>
      </c>
      <c r="E717" s="250">
        <v>3000302183</v>
      </c>
      <c r="F717" s="250" t="s">
        <v>2711</v>
      </c>
      <c r="G717" s="250" t="e">
        <v>#N/A</v>
      </c>
      <c r="H717" s="250" t="s">
        <v>1625</v>
      </c>
      <c r="I717" s="251" t="s">
        <v>63</v>
      </c>
      <c r="J717" s="251" t="s">
        <v>1394</v>
      </c>
      <c r="K717" s="258"/>
    </row>
    <row r="718" spans="1:11" x14ac:dyDescent="0.25">
      <c r="A718" s="140"/>
      <c r="C718" s="249">
        <f>VLOOKUP('[1]Inventaire BDDF Déployés'!$E$4:$E$936,[1]!MacroP[[ID]:[Date de Fin]],16,FALSE)</f>
        <v>43529.541666666664</v>
      </c>
      <c r="D718" s="250" t="s">
        <v>63</v>
      </c>
      <c r="E718" s="250">
        <v>3000302185</v>
      </c>
      <c r="F718" s="250" t="s">
        <v>2711</v>
      </c>
      <c r="G718" s="250" t="s">
        <v>2572</v>
      </c>
      <c r="H718" s="250" t="s">
        <v>1626</v>
      </c>
      <c r="I718" s="251" t="s">
        <v>63</v>
      </c>
      <c r="J718" s="251"/>
      <c r="K718" s="198"/>
    </row>
    <row r="719" spans="1:11" x14ac:dyDescent="0.25">
      <c r="A719" s="140"/>
      <c r="C719" s="249">
        <f>VLOOKUP('[1]Inventaire BDDF Déployés'!$E$4:$E$936,[1]!MacroP[[ID]:[Date de Fin]],16,FALSE)</f>
        <v>43529.541666666664</v>
      </c>
      <c r="D719" s="250" t="s">
        <v>63</v>
      </c>
      <c r="E719" s="250">
        <v>3000302185</v>
      </c>
      <c r="F719" s="250" t="s">
        <v>2711</v>
      </c>
      <c r="G719" s="250" t="s">
        <v>2573</v>
      </c>
      <c r="H719" s="250" t="s">
        <v>1627</v>
      </c>
      <c r="I719" s="251" t="s">
        <v>63</v>
      </c>
      <c r="J719" s="251"/>
      <c r="K719" s="198"/>
    </row>
    <row r="720" spans="1:11" x14ac:dyDescent="0.25">
      <c r="A720" s="140"/>
      <c r="C720" s="249">
        <f>VLOOKUP('[1]Inventaire BDDF Déployés'!$E$4:$E$936,[1]!MacroP[[ID]:[Date de Fin]],16,FALSE)</f>
        <v>43530.333333333336</v>
      </c>
      <c r="D720" s="250" t="s">
        <v>63</v>
      </c>
      <c r="E720" s="250">
        <v>3000300075</v>
      </c>
      <c r="F720" s="250" t="s">
        <v>67</v>
      </c>
      <c r="G720" s="250" t="e">
        <v>#N/A</v>
      </c>
      <c r="H720" s="250"/>
      <c r="I720" s="251" t="s">
        <v>63</v>
      </c>
      <c r="J720" s="251" t="s">
        <v>1628</v>
      </c>
      <c r="K720" s="258"/>
    </row>
    <row r="721" spans="1:11" x14ac:dyDescent="0.25">
      <c r="A721" s="140"/>
      <c r="C721" s="249">
        <f>VLOOKUP('[1]Inventaire BDDF Déployés'!$E$4:$E$936,[1]!MacroP[[ID]:[Date de Fin]],16,FALSE)</f>
        <v>43530.333333333336</v>
      </c>
      <c r="D721" s="250" t="s">
        <v>63</v>
      </c>
      <c r="E721" s="250">
        <v>3000300075</v>
      </c>
      <c r="F721" s="250" t="s">
        <v>67</v>
      </c>
      <c r="G721" s="250" t="s">
        <v>2574</v>
      </c>
      <c r="H721" s="250" t="s">
        <v>1629</v>
      </c>
      <c r="I721" s="251" t="s">
        <v>63</v>
      </c>
      <c r="J721" s="251"/>
      <c r="K721" s="198"/>
    </row>
    <row r="722" spans="1:11" x14ac:dyDescent="0.25">
      <c r="A722" s="140"/>
      <c r="C722" s="249">
        <f>VLOOKUP('[1]Inventaire BDDF Déployés'!$E$4:$E$936,[1]!MacroP[[ID]:[Date de Fin]],16,FALSE)</f>
        <v>43530.333333333336</v>
      </c>
      <c r="D722" s="250" t="s">
        <v>63</v>
      </c>
      <c r="E722" s="250">
        <v>3000300075</v>
      </c>
      <c r="F722" s="250" t="s">
        <v>67</v>
      </c>
      <c r="G722" s="250" t="s">
        <v>2575</v>
      </c>
      <c r="H722" s="250" t="s">
        <v>1630</v>
      </c>
      <c r="I722" s="251" t="s">
        <v>63</v>
      </c>
      <c r="J722" s="251"/>
      <c r="K722" s="198"/>
    </row>
    <row r="723" spans="1:11" x14ac:dyDescent="0.25">
      <c r="A723" s="140"/>
      <c r="C723" s="249">
        <f>VLOOKUP('[1]Inventaire BDDF Déployés'!$E$4:$E$936,[1]!MacroP[[ID]:[Date de Fin]],16,FALSE)</f>
        <v>43530.333333333336</v>
      </c>
      <c r="D723" s="250" t="s">
        <v>63</v>
      </c>
      <c r="E723" s="250">
        <v>3000300075</v>
      </c>
      <c r="F723" s="250" t="s">
        <v>67</v>
      </c>
      <c r="G723" s="250" t="s">
        <v>2576</v>
      </c>
      <c r="H723" s="250" t="s">
        <v>1631</v>
      </c>
      <c r="I723" s="251" t="s">
        <v>63</v>
      </c>
      <c r="J723" s="251"/>
      <c r="K723" s="198"/>
    </row>
    <row r="724" spans="1:11" x14ac:dyDescent="0.25">
      <c r="A724" s="140"/>
      <c r="C724" s="249">
        <f>VLOOKUP('[1]Inventaire BDDF Déployés'!$E$4:$E$936,[1]!MacroP[[ID]:[Date de Fin]],16,FALSE)</f>
        <v>43530.333333333336</v>
      </c>
      <c r="D724" s="250" t="s">
        <v>63</v>
      </c>
      <c r="E724" s="250">
        <v>3000300075</v>
      </c>
      <c r="F724" s="250" t="s">
        <v>67</v>
      </c>
      <c r="G724" s="250" t="s">
        <v>2577</v>
      </c>
      <c r="H724" s="250" t="s">
        <v>1632</v>
      </c>
      <c r="I724" s="251" t="s">
        <v>63</v>
      </c>
      <c r="J724" s="251"/>
      <c r="K724" s="198"/>
    </row>
    <row r="725" spans="1:11" x14ac:dyDescent="0.25">
      <c r="A725" s="140"/>
      <c r="C725" s="249">
        <f>VLOOKUP('[1]Inventaire BDDF Déployés'!$E$4:$E$936,[1]!MacroP[[ID]:[Date de Fin]],16,FALSE)</f>
        <v>43530.333333333336</v>
      </c>
      <c r="D725" s="250" t="s">
        <v>63</v>
      </c>
      <c r="E725" s="250">
        <v>3000300075</v>
      </c>
      <c r="F725" s="250" t="s">
        <v>2711</v>
      </c>
      <c r="G725" s="250" t="s">
        <v>2578</v>
      </c>
      <c r="H725" s="250" t="s">
        <v>1633</v>
      </c>
      <c r="I725" s="251" t="s">
        <v>63</v>
      </c>
      <c r="J725" s="251"/>
      <c r="K725" s="198"/>
    </row>
    <row r="726" spans="1:11" x14ac:dyDescent="0.25">
      <c r="A726" s="140"/>
      <c r="C726" s="249">
        <f>VLOOKUP('[1]Inventaire BDDF Déployés'!$E$4:$E$936,[1]!MacroP[[ID]:[Date de Fin]],16,FALSE)</f>
        <v>43530.333333333336</v>
      </c>
      <c r="D726" s="250" t="s">
        <v>63</v>
      </c>
      <c r="E726" s="250">
        <v>3000300075</v>
      </c>
      <c r="F726" s="250" t="s">
        <v>2711</v>
      </c>
      <c r="G726" s="250" t="s">
        <v>2579</v>
      </c>
      <c r="H726" s="250" t="s">
        <v>1634</v>
      </c>
      <c r="I726" s="251" t="s">
        <v>63</v>
      </c>
      <c r="J726" s="251"/>
      <c r="K726" s="198"/>
    </row>
    <row r="727" spans="1:11" x14ac:dyDescent="0.25">
      <c r="A727" s="140"/>
      <c r="C727" s="249">
        <f>VLOOKUP('[1]Inventaire BDDF Déployés'!$E$4:$E$936,[1]!MacroP[[ID]:[Date de Fin]],16,FALSE)</f>
        <v>43530.333333333336</v>
      </c>
      <c r="D727" s="250" t="s">
        <v>63</v>
      </c>
      <c r="E727" s="250">
        <v>3000300937</v>
      </c>
      <c r="F727" s="250" t="s">
        <v>67</v>
      </c>
      <c r="G727" s="250" t="s">
        <v>2580</v>
      </c>
      <c r="H727" s="250" t="s">
        <v>1635</v>
      </c>
      <c r="I727" s="251" t="s">
        <v>63</v>
      </c>
      <c r="J727" s="251"/>
      <c r="K727" s="198"/>
    </row>
    <row r="728" spans="1:11" x14ac:dyDescent="0.25">
      <c r="A728" s="140"/>
      <c r="C728" s="249">
        <f>VLOOKUP('[1]Inventaire BDDF Déployés'!$E$4:$E$936,[1]!MacroP[[ID]:[Date de Fin]],16,FALSE)</f>
        <v>43530.333333333336</v>
      </c>
      <c r="D728" s="250" t="s">
        <v>63</v>
      </c>
      <c r="E728" s="250">
        <v>3000300937</v>
      </c>
      <c r="F728" s="250" t="s">
        <v>67</v>
      </c>
      <c r="G728" s="250" t="s">
        <v>2581</v>
      </c>
      <c r="H728" s="250" t="s">
        <v>1636</v>
      </c>
      <c r="I728" s="251" t="s">
        <v>63</v>
      </c>
      <c r="J728" s="251"/>
      <c r="K728" s="198"/>
    </row>
    <row r="729" spans="1:11" x14ac:dyDescent="0.25">
      <c r="A729" s="140"/>
      <c r="C729" s="249">
        <f>VLOOKUP('[1]Inventaire BDDF Déployés'!$E$4:$E$936,[1]!MacroP[[ID]:[Date de Fin]],16,FALSE)</f>
        <v>43530.333333333336</v>
      </c>
      <c r="D729" s="250" t="s">
        <v>63</v>
      </c>
      <c r="E729" s="250">
        <v>3000300937</v>
      </c>
      <c r="F729" s="250" t="s">
        <v>67</v>
      </c>
      <c r="G729" s="250" t="s">
        <v>2582</v>
      </c>
      <c r="H729" s="250" t="s">
        <v>1637</v>
      </c>
      <c r="I729" s="251" t="s">
        <v>63</v>
      </c>
      <c r="J729" s="251"/>
      <c r="K729" s="198"/>
    </row>
    <row r="730" spans="1:11" x14ac:dyDescent="0.25">
      <c r="A730" s="140"/>
      <c r="C730" s="249">
        <f>VLOOKUP('[1]Inventaire BDDF Déployés'!$E$4:$E$936,[1]!MacroP[[ID]:[Date de Fin]],16,FALSE)</f>
        <v>43530.333333333336</v>
      </c>
      <c r="D730" s="250" t="s">
        <v>63</v>
      </c>
      <c r="E730" s="250">
        <v>3000300937</v>
      </c>
      <c r="F730" s="250" t="s">
        <v>67</v>
      </c>
      <c r="G730" s="250" t="s">
        <v>2583</v>
      </c>
      <c r="H730" s="250" t="s">
        <v>1638</v>
      </c>
      <c r="I730" s="251" t="s">
        <v>63</v>
      </c>
      <c r="J730" s="251"/>
      <c r="K730" s="198"/>
    </row>
    <row r="731" spans="1:11" x14ac:dyDescent="0.25">
      <c r="A731" s="140"/>
      <c r="C731" s="249">
        <f>VLOOKUP('[1]Inventaire BDDF Déployés'!$E$4:$E$936,[1]!MacroP[[ID]:[Date de Fin]],16,FALSE)</f>
        <v>43530.333333333336</v>
      </c>
      <c r="D731" s="250" t="s">
        <v>63</v>
      </c>
      <c r="E731" s="250">
        <v>3000300937</v>
      </c>
      <c r="F731" s="250" t="s">
        <v>2711</v>
      </c>
      <c r="G731" s="250" t="s">
        <v>2584</v>
      </c>
      <c r="H731" s="250" t="s">
        <v>1639</v>
      </c>
      <c r="I731" s="251" t="s">
        <v>63</v>
      </c>
      <c r="J731" s="251"/>
      <c r="K731" s="198"/>
    </row>
    <row r="732" spans="1:11" x14ac:dyDescent="0.25">
      <c r="A732" s="140"/>
      <c r="C732" s="249">
        <f>VLOOKUP('[1]Inventaire BDDF Déployés'!$E$4:$E$936,[1]!MacroP[[ID]:[Date de Fin]],16,FALSE)</f>
        <v>43530.333333333336</v>
      </c>
      <c r="D732" s="250" t="s">
        <v>63</v>
      </c>
      <c r="E732" s="250">
        <v>3000300937</v>
      </c>
      <c r="F732" s="250" t="s">
        <v>2711</v>
      </c>
      <c r="G732" s="250" t="s">
        <v>2585</v>
      </c>
      <c r="H732" s="250" t="s">
        <v>1640</v>
      </c>
      <c r="I732" s="251" t="s">
        <v>63</v>
      </c>
      <c r="J732" s="251"/>
      <c r="K732" s="198"/>
    </row>
    <row r="733" spans="1:11" x14ac:dyDescent="0.25">
      <c r="A733" s="140"/>
      <c r="C733" s="249">
        <f>VLOOKUP('[1]Inventaire BDDF Déployés'!$E$4:$E$936,[1]!MacroP[[ID]:[Date de Fin]],16,FALSE)</f>
        <v>43530.333333333336</v>
      </c>
      <c r="D733" s="250" t="s">
        <v>63</v>
      </c>
      <c r="E733" s="250">
        <v>3000300937</v>
      </c>
      <c r="F733" s="250" t="s">
        <v>2711</v>
      </c>
      <c r="G733" s="250" t="s">
        <v>2586</v>
      </c>
      <c r="H733" s="250" t="s">
        <v>1641</v>
      </c>
      <c r="I733" s="251" t="s">
        <v>63</v>
      </c>
      <c r="J733" s="251"/>
      <c r="K733" s="198"/>
    </row>
    <row r="734" spans="1:11" x14ac:dyDescent="0.25">
      <c r="A734" s="140"/>
      <c r="C734" s="249">
        <f>VLOOKUP('[1]Inventaire BDDF Déployés'!$E$4:$E$936,[1]!MacroP[[ID]:[Date de Fin]],16,FALSE)</f>
        <v>43530.333333333336</v>
      </c>
      <c r="D734" s="250" t="s">
        <v>63</v>
      </c>
      <c r="E734" s="250">
        <v>3000301084</v>
      </c>
      <c r="F734" s="250" t="s">
        <v>67</v>
      </c>
      <c r="G734" s="250" t="e">
        <v>#N/A</v>
      </c>
      <c r="H734" s="250" t="s">
        <v>1642</v>
      </c>
      <c r="I734" s="251" t="s">
        <v>63</v>
      </c>
      <c r="J734" s="251" t="s">
        <v>1628</v>
      </c>
      <c r="K734" s="258"/>
    </row>
    <row r="735" spans="1:11" x14ac:dyDescent="0.25">
      <c r="A735" s="140"/>
      <c r="C735" s="249">
        <f>VLOOKUP('[1]Inventaire BDDF Déployés'!$E$4:$E$936,[1]!MacroP[[ID]:[Date de Fin]],16,FALSE)</f>
        <v>43530.333333333336</v>
      </c>
      <c r="D735" s="250" t="s">
        <v>63</v>
      </c>
      <c r="E735" s="250">
        <v>3000301084</v>
      </c>
      <c r="F735" s="250" t="s">
        <v>67</v>
      </c>
      <c r="G735" s="250" t="e">
        <v>#N/A</v>
      </c>
      <c r="H735" s="250" t="s">
        <v>1643</v>
      </c>
      <c r="I735" s="251" t="s">
        <v>63</v>
      </c>
      <c r="J735" s="251" t="s">
        <v>1628</v>
      </c>
      <c r="K735" s="258"/>
    </row>
    <row r="736" spans="1:11" x14ac:dyDescent="0.25">
      <c r="A736" s="140"/>
      <c r="C736" s="249">
        <f>VLOOKUP('[1]Inventaire BDDF Déployés'!$E$4:$E$936,[1]!MacroP[[ID]:[Date de Fin]],16,FALSE)</f>
        <v>43530.333333333336</v>
      </c>
      <c r="D736" s="250" t="s">
        <v>63</v>
      </c>
      <c r="E736" s="250">
        <v>3000301084</v>
      </c>
      <c r="F736" s="250" t="s">
        <v>67</v>
      </c>
      <c r="G736" s="250" t="s">
        <v>2587</v>
      </c>
      <c r="H736" s="250" t="s">
        <v>1644</v>
      </c>
      <c r="I736" s="251" t="s">
        <v>63</v>
      </c>
      <c r="J736" s="251"/>
      <c r="K736" s="198"/>
    </row>
    <row r="737" spans="1:11" x14ac:dyDescent="0.25">
      <c r="A737" s="140"/>
      <c r="C737" s="249">
        <f>VLOOKUP('[1]Inventaire BDDF Déployés'!$E$4:$E$936,[1]!MacroP[[ID]:[Date de Fin]],16,FALSE)</f>
        <v>43530.333333333336</v>
      </c>
      <c r="D737" s="250" t="s">
        <v>63</v>
      </c>
      <c r="E737" s="250">
        <v>3000301084</v>
      </c>
      <c r="F737" s="250" t="s">
        <v>2711</v>
      </c>
      <c r="G737" s="250" t="e">
        <v>#N/A</v>
      </c>
      <c r="H737" s="250" t="s">
        <v>1645</v>
      </c>
      <c r="I737" s="251" t="s">
        <v>63</v>
      </c>
      <c r="J737" s="251" t="s">
        <v>1628</v>
      </c>
      <c r="K737" s="258"/>
    </row>
    <row r="738" spans="1:11" x14ac:dyDescent="0.25">
      <c r="A738" s="140"/>
      <c r="C738" s="249">
        <f>VLOOKUP('[1]Inventaire BDDF Déployés'!$E$4:$E$936,[1]!MacroP[[ID]:[Date de Fin]],16,FALSE)</f>
        <v>43530.333333333336</v>
      </c>
      <c r="D738" s="250" t="s">
        <v>63</v>
      </c>
      <c r="E738" s="250">
        <v>3000302133</v>
      </c>
      <c r="F738" s="250" t="s">
        <v>2711</v>
      </c>
      <c r="G738" s="250" t="s">
        <v>2588</v>
      </c>
      <c r="H738" s="250" t="s">
        <v>1646</v>
      </c>
      <c r="I738" s="251" t="s">
        <v>63</v>
      </c>
      <c r="J738" s="251"/>
      <c r="K738" s="198"/>
    </row>
    <row r="739" spans="1:11" x14ac:dyDescent="0.25">
      <c r="A739" s="140"/>
      <c r="C739" s="249">
        <f>VLOOKUP('[1]Inventaire BDDF Déployés'!$E$4:$E$936,[1]!MacroP[[ID]:[Date de Fin]],16,FALSE)</f>
        <v>43530.333333333336</v>
      </c>
      <c r="D739" s="250" t="s">
        <v>63</v>
      </c>
      <c r="E739" s="250">
        <v>3000302137</v>
      </c>
      <c r="F739" s="250" t="s">
        <v>67</v>
      </c>
      <c r="G739" s="250" t="s">
        <v>2589</v>
      </c>
      <c r="H739" s="250" t="s">
        <v>1647</v>
      </c>
      <c r="I739" s="251" t="s">
        <v>63</v>
      </c>
      <c r="J739" s="251"/>
      <c r="K739" s="198"/>
    </row>
    <row r="740" spans="1:11" x14ac:dyDescent="0.25">
      <c r="A740" s="140"/>
      <c r="C740" s="249">
        <f>VLOOKUP('[1]Inventaire BDDF Déployés'!$E$4:$E$936,[1]!MacroP[[ID]:[Date de Fin]],16,FALSE)</f>
        <v>43530.333333333336</v>
      </c>
      <c r="D740" s="250" t="s">
        <v>63</v>
      </c>
      <c r="E740" s="250">
        <v>3000302137</v>
      </c>
      <c r="F740" s="250" t="s">
        <v>67</v>
      </c>
      <c r="G740" s="250" t="s">
        <v>2590</v>
      </c>
      <c r="H740" s="250" t="s">
        <v>1648</v>
      </c>
      <c r="I740" s="251" t="s">
        <v>63</v>
      </c>
      <c r="J740" s="251"/>
      <c r="K740" s="198"/>
    </row>
    <row r="741" spans="1:11" x14ac:dyDescent="0.25">
      <c r="A741" s="140"/>
      <c r="C741" s="249">
        <f>VLOOKUP('[1]Inventaire BDDF Déployés'!$E$4:$E$936,[1]!MacroP[[ID]:[Date de Fin]],16,FALSE)</f>
        <v>43530.333333333336</v>
      </c>
      <c r="D741" s="250" t="s">
        <v>63</v>
      </c>
      <c r="E741" s="250">
        <v>3000302137</v>
      </c>
      <c r="F741" s="250" t="s">
        <v>67</v>
      </c>
      <c r="G741" s="250" t="s">
        <v>2591</v>
      </c>
      <c r="H741" s="250" t="s">
        <v>1649</v>
      </c>
      <c r="I741" s="251" t="s">
        <v>63</v>
      </c>
      <c r="J741" s="251"/>
      <c r="K741" s="198"/>
    </row>
    <row r="742" spans="1:11" x14ac:dyDescent="0.25">
      <c r="A742" s="140"/>
      <c r="C742" s="249">
        <f>VLOOKUP('[1]Inventaire BDDF Déployés'!$E$4:$E$936,[1]!MacroP[[ID]:[Date de Fin]],16,FALSE)</f>
        <v>43530.333333333336</v>
      </c>
      <c r="D742" s="250" t="s">
        <v>63</v>
      </c>
      <c r="E742" s="250">
        <v>3000302137</v>
      </c>
      <c r="F742" s="250" t="s">
        <v>67</v>
      </c>
      <c r="G742" s="250" t="s">
        <v>2592</v>
      </c>
      <c r="H742" s="250" t="s">
        <v>1650</v>
      </c>
      <c r="I742" s="251" t="s">
        <v>63</v>
      </c>
      <c r="J742" s="251"/>
      <c r="K742" s="198"/>
    </row>
    <row r="743" spans="1:11" x14ac:dyDescent="0.25">
      <c r="A743" s="140"/>
      <c r="C743" s="249">
        <f>VLOOKUP('[1]Inventaire BDDF Déployés'!$E$4:$E$936,[1]!MacroP[[ID]:[Date de Fin]],16,FALSE)</f>
        <v>43530.333333333336</v>
      </c>
      <c r="D743" s="250" t="s">
        <v>63</v>
      </c>
      <c r="E743" s="250">
        <v>3000302137</v>
      </c>
      <c r="F743" s="250" t="s">
        <v>2711</v>
      </c>
      <c r="G743" s="250" t="s">
        <v>2593</v>
      </c>
      <c r="H743" s="250" t="s">
        <v>1651</v>
      </c>
      <c r="I743" s="251" t="s">
        <v>63</v>
      </c>
      <c r="J743" s="251"/>
      <c r="K743" s="198"/>
    </row>
    <row r="744" spans="1:11" x14ac:dyDescent="0.25">
      <c r="A744" s="140"/>
      <c r="C744" s="249">
        <f>VLOOKUP('[1]Inventaire BDDF Déployés'!$E$4:$E$936,[1]!MacroP[[ID]:[Date de Fin]],16,FALSE)</f>
        <v>43530.541666666664</v>
      </c>
      <c r="D744" s="250" t="s">
        <v>63</v>
      </c>
      <c r="E744" s="250">
        <v>3000300174</v>
      </c>
      <c r="F744" s="250" t="s">
        <v>67</v>
      </c>
      <c r="G744" s="250" t="s">
        <v>2594</v>
      </c>
      <c r="H744" s="250" t="s">
        <v>1652</v>
      </c>
      <c r="I744" s="251" t="s">
        <v>63</v>
      </c>
      <c r="J744" s="251"/>
      <c r="K744" s="198"/>
    </row>
    <row r="745" spans="1:11" x14ac:dyDescent="0.25">
      <c r="A745" s="140"/>
      <c r="C745" s="249">
        <f>VLOOKUP('[1]Inventaire BDDF Déployés'!$E$4:$E$936,[1]!MacroP[[ID]:[Date de Fin]],16,FALSE)</f>
        <v>43530.541666666664</v>
      </c>
      <c r="D745" s="250" t="s">
        <v>63</v>
      </c>
      <c r="E745" s="250">
        <v>3000300174</v>
      </c>
      <c r="F745" s="250" t="s">
        <v>67</v>
      </c>
      <c r="G745" s="250" t="s">
        <v>2595</v>
      </c>
      <c r="H745" s="250" t="s">
        <v>1653</v>
      </c>
      <c r="I745" s="251" t="s">
        <v>63</v>
      </c>
      <c r="J745" s="251"/>
      <c r="K745" s="198"/>
    </row>
    <row r="746" spans="1:11" x14ac:dyDescent="0.25">
      <c r="A746" s="140"/>
      <c r="C746" s="249">
        <f>VLOOKUP('[1]Inventaire BDDF Déployés'!$E$4:$E$936,[1]!MacroP[[ID]:[Date de Fin]],16,FALSE)</f>
        <v>43530.541666666664</v>
      </c>
      <c r="D746" s="250" t="s">
        <v>63</v>
      </c>
      <c r="E746" s="250">
        <v>3000300174</v>
      </c>
      <c r="F746" s="250" t="s">
        <v>67</v>
      </c>
      <c r="G746" s="250" t="s">
        <v>2596</v>
      </c>
      <c r="H746" s="250" t="s">
        <v>1654</v>
      </c>
      <c r="I746" s="251" t="s">
        <v>63</v>
      </c>
      <c r="J746" s="251"/>
      <c r="K746" s="198"/>
    </row>
    <row r="747" spans="1:11" x14ac:dyDescent="0.25">
      <c r="A747" s="140"/>
      <c r="C747" s="249">
        <f>VLOOKUP('[1]Inventaire BDDF Déployés'!$E$4:$E$936,[1]!MacroP[[ID]:[Date de Fin]],16,FALSE)</f>
        <v>43530.541666666664</v>
      </c>
      <c r="D747" s="250" t="s">
        <v>63</v>
      </c>
      <c r="E747" s="250">
        <v>3000300174</v>
      </c>
      <c r="F747" s="250" t="s">
        <v>2711</v>
      </c>
      <c r="G747" s="250" t="s">
        <v>2597</v>
      </c>
      <c r="H747" s="250" t="s">
        <v>1655</v>
      </c>
      <c r="I747" s="251" t="s">
        <v>63</v>
      </c>
      <c r="J747" s="251"/>
      <c r="K747" s="198"/>
    </row>
    <row r="748" spans="1:11" x14ac:dyDescent="0.25">
      <c r="A748" s="140"/>
      <c r="C748" s="249">
        <f>VLOOKUP('[1]Inventaire BDDF Déployés'!$E$4:$E$936,[1]!MacroP[[ID]:[Date de Fin]],16,FALSE)</f>
        <v>43530.541666666664</v>
      </c>
      <c r="D748" s="250" t="s">
        <v>63</v>
      </c>
      <c r="E748" s="250">
        <v>3000300844</v>
      </c>
      <c r="F748" s="250" t="s">
        <v>67</v>
      </c>
      <c r="G748" s="250" t="s">
        <v>2598</v>
      </c>
      <c r="H748" s="250" t="s">
        <v>1656</v>
      </c>
      <c r="I748" s="251" t="s">
        <v>63</v>
      </c>
      <c r="J748" s="251"/>
      <c r="K748" s="198"/>
    </row>
    <row r="749" spans="1:11" x14ac:dyDescent="0.25">
      <c r="A749" s="140"/>
      <c r="C749" s="249">
        <f>VLOOKUP('[1]Inventaire BDDF Déployés'!$E$4:$E$936,[1]!MacroP[[ID]:[Date de Fin]],16,FALSE)</f>
        <v>43530.541666666664</v>
      </c>
      <c r="D749" s="250" t="s">
        <v>63</v>
      </c>
      <c r="E749" s="250">
        <v>3000300844</v>
      </c>
      <c r="F749" s="250" t="s">
        <v>67</v>
      </c>
      <c r="G749" s="250" t="s">
        <v>2599</v>
      </c>
      <c r="H749" s="250" t="s">
        <v>1657</v>
      </c>
      <c r="I749" s="251" t="s">
        <v>63</v>
      </c>
      <c r="J749" s="251"/>
      <c r="K749" s="198"/>
    </row>
    <row r="750" spans="1:11" x14ac:dyDescent="0.25">
      <c r="A750" s="140"/>
      <c r="C750" s="249">
        <f>VLOOKUP('[1]Inventaire BDDF Déployés'!$E$4:$E$936,[1]!MacroP[[ID]:[Date de Fin]],16,FALSE)</f>
        <v>43530.541666666664</v>
      </c>
      <c r="D750" s="250" t="s">
        <v>63</v>
      </c>
      <c r="E750" s="250">
        <v>3000300844</v>
      </c>
      <c r="F750" s="250" t="s">
        <v>67</v>
      </c>
      <c r="G750" s="250" t="s">
        <v>2600</v>
      </c>
      <c r="H750" s="250" t="s">
        <v>1658</v>
      </c>
      <c r="I750" s="251" t="s">
        <v>63</v>
      </c>
      <c r="J750" s="251"/>
      <c r="K750" s="198"/>
    </row>
    <row r="751" spans="1:11" x14ac:dyDescent="0.25">
      <c r="A751" s="140"/>
      <c r="C751" s="249">
        <f>VLOOKUP('[1]Inventaire BDDF Déployés'!$E$4:$E$936,[1]!MacroP[[ID]:[Date de Fin]],16,FALSE)</f>
        <v>43530.541666666664</v>
      </c>
      <c r="D751" s="250" t="s">
        <v>63</v>
      </c>
      <c r="E751" s="250">
        <v>3000300844</v>
      </c>
      <c r="F751" s="250" t="s">
        <v>67</v>
      </c>
      <c r="G751" s="250" t="s">
        <v>2601</v>
      </c>
      <c r="H751" s="250" t="s">
        <v>1659</v>
      </c>
      <c r="I751" s="251" t="s">
        <v>63</v>
      </c>
      <c r="J751" s="251"/>
      <c r="K751" s="198"/>
    </row>
    <row r="752" spans="1:11" x14ac:dyDescent="0.25">
      <c r="A752" s="140"/>
      <c r="C752" s="249">
        <f>VLOOKUP('[1]Inventaire BDDF Déployés'!$E$4:$E$936,[1]!MacroP[[ID]:[Date de Fin]],16,FALSE)</f>
        <v>43530.541666666664</v>
      </c>
      <c r="D752" s="250" t="s">
        <v>63</v>
      </c>
      <c r="E752" s="250">
        <v>3000300844</v>
      </c>
      <c r="F752" s="250" t="s">
        <v>67</v>
      </c>
      <c r="G752" s="250" t="s">
        <v>2602</v>
      </c>
      <c r="H752" s="250" t="s">
        <v>1660</v>
      </c>
      <c r="I752" s="251" t="s">
        <v>63</v>
      </c>
      <c r="J752" s="251"/>
      <c r="K752" s="198"/>
    </row>
    <row r="753" spans="1:11" x14ac:dyDescent="0.25">
      <c r="A753" s="140"/>
      <c r="C753" s="249">
        <f>VLOOKUP('[1]Inventaire BDDF Déployés'!$E$4:$E$936,[1]!MacroP[[ID]:[Date de Fin]],16,FALSE)</f>
        <v>43530.541666666664</v>
      </c>
      <c r="D753" s="250" t="s">
        <v>63</v>
      </c>
      <c r="E753" s="250">
        <v>3000300844</v>
      </c>
      <c r="F753" s="250" t="s">
        <v>67</v>
      </c>
      <c r="G753" s="250" t="s">
        <v>2603</v>
      </c>
      <c r="H753" s="250" t="s">
        <v>1661</v>
      </c>
      <c r="I753" s="251" t="s">
        <v>63</v>
      </c>
      <c r="J753" s="251"/>
      <c r="K753" s="198"/>
    </row>
    <row r="754" spans="1:11" x14ac:dyDescent="0.25">
      <c r="A754" s="140"/>
      <c r="C754" s="249">
        <f>VLOOKUP('[1]Inventaire BDDF Déployés'!$E$4:$E$936,[1]!MacroP[[ID]:[Date de Fin]],16,FALSE)</f>
        <v>43530.541666666664</v>
      </c>
      <c r="D754" s="250" t="s">
        <v>63</v>
      </c>
      <c r="E754" s="250">
        <v>3000300844</v>
      </c>
      <c r="F754" s="250" t="s">
        <v>67</v>
      </c>
      <c r="G754" s="250" t="s">
        <v>2604</v>
      </c>
      <c r="H754" s="250" t="s">
        <v>1662</v>
      </c>
      <c r="I754" s="251" t="s">
        <v>63</v>
      </c>
      <c r="J754" s="251"/>
      <c r="K754" s="198"/>
    </row>
    <row r="755" spans="1:11" x14ac:dyDescent="0.25">
      <c r="A755" s="140"/>
      <c r="C755" s="249">
        <f>VLOOKUP('[1]Inventaire BDDF Déployés'!$E$4:$E$936,[1]!MacroP[[ID]:[Date de Fin]],16,FALSE)</f>
        <v>43530.541666666664</v>
      </c>
      <c r="D755" s="250" t="s">
        <v>63</v>
      </c>
      <c r="E755" s="250">
        <v>3000300844</v>
      </c>
      <c r="F755" s="250" t="s">
        <v>67</v>
      </c>
      <c r="G755" s="250" t="s">
        <v>2605</v>
      </c>
      <c r="H755" s="250" t="s">
        <v>1663</v>
      </c>
      <c r="I755" s="251" t="s">
        <v>63</v>
      </c>
      <c r="J755" s="251"/>
      <c r="K755" s="198"/>
    </row>
    <row r="756" spans="1:11" x14ac:dyDescent="0.25">
      <c r="A756" s="140"/>
      <c r="C756" s="249">
        <f>VLOOKUP('[1]Inventaire BDDF Déployés'!$E$4:$E$936,[1]!MacroP[[ID]:[Date de Fin]],16,FALSE)</f>
        <v>43530.541666666664</v>
      </c>
      <c r="D756" s="250" t="s">
        <v>63</v>
      </c>
      <c r="E756" s="250">
        <v>3000300844</v>
      </c>
      <c r="F756" s="250" t="s">
        <v>67</v>
      </c>
      <c r="G756" s="250" t="s">
        <v>2606</v>
      </c>
      <c r="H756" s="250" t="s">
        <v>1664</v>
      </c>
      <c r="I756" s="251" t="s">
        <v>63</v>
      </c>
      <c r="J756" s="251"/>
      <c r="K756" s="198"/>
    </row>
    <row r="757" spans="1:11" x14ac:dyDescent="0.25">
      <c r="A757" s="140"/>
      <c r="C757" s="249">
        <f>VLOOKUP('[1]Inventaire BDDF Déployés'!$E$4:$E$936,[1]!MacroP[[ID]:[Date de Fin]],16,FALSE)</f>
        <v>43530.541666666664</v>
      </c>
      <c r="D757" s="250" t="s">
        <v>63</v>
      </c>
      <c r="E757" s="250">
        <v>3000300844</v>
      </c>
      <c r="F757" s="250" t="s">
        <v>2711</v>
      </c>
      <c r="G757" s="250" t="s">
        <v>2607</v>
      </c>
      <c r="H757" s="250" t="s">
        <v>1665</v>
      </c>
      <c r="I757" s="251" t="s">
        <v>63</v>
      </c>
      <c r="J757" s="251"/>
      <c r="K757" s="198"/>
    </row>
    <row r="758" spans="1:11" x14ac:dyDescent="0.25">
      <c r="A758" s="140"/>
      <c r="C758" s="249">
        <f>VLOOKUP('[1]Inventaire BDDF Déployés'!$E$4:$E$936,[1]!MacroP[[ID]:[Date de Fin]],16,FALSE)</f>
        <v>43530.541666666664</v>
      </c>
      <c r="D758" s="250" t="s">
        <v>63</v>
      </c>
      <c r="E758" s="250">
        <v>3000300844</v>
      </c>
      <c r="F758" s="250" t="s">
        <v>2711</v>
      </c>
      <c r="G758" s="250" t="s">
        <v>2608</v>
      </c>
      <c r="H758" s="250" t="s">
        <v>1666</v>
      </c>
      <c r="I758" s="251" t="s">
        <v>63</v>
      </c>
      <c r="J758" s="251"/>
      <c r="K758" s="198"/>
    </row>
    <row r="759" spans="1:11" x14ac:dyDescent="0.25">
      <c r="A759" s="140"/>
      <c r="C759" s="249">
        <f>VLOOKUP('[1]Inventaire BDDF Déployés'!$E$4:$E$936,[1]!MacroP[[ID]:[Date de Fin]],16,FALSE)</f>
        <v>43530.541666666664</v>
      </c>
      <c r="D759" s="250" t="s">
        <v>63</v>
      </c>
      <c r="E759" s="250">
        <v>3000301186</v>
      </c>
      <c r="F759" s="250" t="s">
        <v>67</v>
      </c>
      <c r="G759" s="250" t="s">
        <v>2609</v>
      </c>
      <c r="H759" s="250" t="s">
        <v>1667</v>
      </c>
      <c r="I759" s="251" t="s">
        <v>63</v>
      </c>
      <c r="J759" s="251"/>
      <c r="K759" s="198"/>
    </row>
    <row r="760" spans="1:11" x14ac:dyDescent="0.25">
      <c r="A760" s="140"/>
      <c r="C760" s="249">
        <f>VLOOKUP('[1]Inventaire BDDF Déployés'!$E$4:$E$936,[1]!MacroP[[ID]:[Date de Fin]],16,FALSE)</f>
        <v>43530.541666666664</v>
      </c>
      <c r="D760" s="250" t="s">
        <v>63</v>
      </c>
      <c r="E760" s="250">
        <v>3000301186</v>
      </c>
      <c r="F760" s="250" t="s">
        <v>67</v>
      </c>
      <c r="G760" s="250" t="s">
        <v>2610</v>
      </c>
      <c r="H760" s="250" t="s">
        <v>1668</v>
      </c>
      <c r="I760" s="251" t="s">
        <v>63</v>
      </c>
      <c r="J760" s="251"/>
      <c r="K760" s="198"/>
    </row>
    <row r="761" spans="1:11" x14ac:dyDescent="0.25">
      <c r="A761" s="140"/>
      <c r="C761" s="249">
        <f>VLOOKUP('[1]Inventaire BDDF Déployés'!$E$4:$E$936,[1]!MacroP[[ID]:[Date de Fin]],16,FALSE)</f>
        <v>43530.541666666664</v>
      </c>
      <c r="D761" s="250" t="s">
        <v>63</v>
      </c>
      <c r="E761" s="250">
        <v>3000301186</v>
      </c>
      <c r="F761" s="250" t="s">
        <v>67</v>
      </c>
      <c r="G761" s="250" t="s">
        <v>2611</v>
      </c>
      <c r="H761" s="250" t="s">
        <v>1669</v>
      </c>
      <c r="I761" s="251" t="s">
        <v>63</v>
      </c>
      <c r="J761" s="251"/>
      <c r="K761" s="198"/>
    </row>
    <row r="762" spans="1:11" x14ac:dyDescent="0.25">
      <c r="A762" s="140"/>
      <c r="C762" s="249">
        <f>VLOOKUP('[1]Inventaire BDDF Déployés'!$E$4:$E$936,[1]!MacroP[[ID]:[Date de Fin]],16,FALSE)</f>
        <v>43530.541666666664</v>
      </c>
      <c r="D762" s="250" t="s">
        <v>63</v>
      </c>
      <c r="E762" s="250">
        <v>3000301186</v>
      </c>
      <c r="F762" s="250" t="s">
        <v>67</v>
      </c>
      <c r="G762" s="250" t="s">
        <v>2612</v>
      </c>
      <c r="H762" s="250" t="s">
        <v>1670</v>
      </c>
      <c r="I762" s="251" t="s">
        <v>63</v>
      </c>
      <c r="J762" s="251"/>
      <c r="K762" s="198"/>
    </row>
    <row r="763" spans="1:11" x14ac:dyDescent="0.25">
      <c r="A763" s="140"/>
      <c r="C763" s="249">
        <f>VLOOKUP('[1]Inventaire BDDF Déployés'!$E$4:$E$936,[1]!MacroP[[ID]:[Date de Fin]],16,FALSE)</f>
        <v>43530.541666666664</v>
      </c>
      <c r="D763" s="250" t="s">
        <v>63</v>
      </c>
      <c r="E763" s="250">
        <v>3000301186</v>
      </c>
      <c r="F763" s="250" t="s">
        <v>67</v>
      </c>
      <c r="G763" s="250" t="s">
        <v>2613</v>
      </c>
      <c r="H763" s="250" t="s">
        <v>1671</v>
      </c>
      <c r="I763" s="251" t="s">
        <v>63</v>
      </c>
      <c r="J763" s="251"/>
      <c r="K763" s="198"/>
    </row>
    <row r="764" spans="1:11" x14ac:dyDescent="0.25">
      <c r="A764" s="140"/>
      <c r="C764" s="249">
        <f>VLOOKUP('[1]Inventaire BDDF Déployés'!$E$4:$E$936,[1]!MacroP[[ID]:[Date de Fin]],16,FALSE)</f>
        <v>43530.541666666664</v>
      </c>
      <c r="D764" s="250" t="s">
        <v>63</v>
      </c>
      <c r="E764" s="250">
        <v>3000301186</v>
      </c>
      <c r="F764" s="250" t="s">
        <v>67</v>
      </c>
      <c r="G764" s="250" t="s">
        <v>2614</v>
      </c>
      <c r="H764" s="250" t="s">
        <v>1672</v>
      </c>
      <c r="I764" s="251" t="s">
        <v>63</v>
      </c>
      <c r="J764" s="251"/>
      <c r="K764" s="198"/>
    </row>
    <row r="765" spans="1:11" x14ac:dyDescent="0.25">
      <c r="A765" s="140"/>
      <c r="C765" s="249">
        <f>VLOOKUP('[1]Inventaire BDDF Déployés'!$E$4:$E$936,[1]!MacroP[[ID]:[Date de Fin]],16,FALSE)</f>
        <v>43530.541666666664</v>
      </c>
      <c r="D765" s="250" t="s">
        <v>63</v>
      </c>
      <c r="E765" s="250">
        <v>3000301186</v>
      </c>
      <c r="F765" s="250" t="s">
        <v>67</v>
      </c>
      <c r="G765" s="250" t="s">
        <v>2615</v>
      </c>
      <c r="H765" s="250" t="s">
        <v>1673</v>
      </c>
      <c r="I765" s="251" t="s">
        <v>63</v>
      </c>
      <c r="J765" s="251"/>
      <c r="K765" s="198"/>
    </row>
    <row r="766" spans="1:11" x14ac:dyDescent="0.25">
      <c r="A766" s="140"/>
      <c r="C766" s="249">
        <f>VLOOKUP('[1]Inventaire BDDF Déployés'!$E$4:$E$936,[1]!MacroP[[ID]:[Date de Fin]],16,FALSE)</f>
        <v>43530.541666666664</v>
      </c>
      <c r="D766" s="250" t="s">
        <v>63</v>
      </c>
      <c r="E766" s="250">
        <v>3000301186</v>
      </c>
      <c r="F766" s="250" t="s">
        <v>67</v>
      </c>
      <c r="G766" s="250" t="s">
        <v>2616</v>
      </c>
      <c r="H766" s="250" t="s">
        <v>1674</v>
      </c>
      <c r="I766" s="251" t="s">
        <v>63</v>
      </c>
      <c r="J766" s="251"/>
      <c r="K766" s="198"/>
    </row>
    <row r="767" spans="1:11" x14ac:dyDescent="0.25">
      <c r="A767" s="140"/>
      <c r="C767" s="249">
        <f>VLOOKUP('[1]Inventaire BDDF Déployés'!$E$4:$E$936,[1]!MacroP[[ID]:[Date de Fin]],16,FALSE)</f>
        <v>43530.541666666664</v>
      </c>
      <c r="D767" s="250" t="s">
        <v>63</v>
      </c>
      <c r="E767" s="250">
        <v>3000301186</v>
      </c>
      <c r="F767" s="250" t="s">
        <v>67</v>
      </c>
      <c r="G767" s="250" t="s">
        <v>2617</v>
      </c>
      <c r="H767" s="250" t="s">
        <v>1675</v>
      </c>
      <c r="I767" s="251" t="s">
        <v>63</v>
      </c>
      <c r="J767" s="251"/>
      <c r="K767" s="198"/>
    </row>
    <row r="768" spans="1:11" x14ac:dyDescent="0.25">
      <c r="A768" s="140"/>
      <c r="C768" s="249">
        <f>VLOOKUP('[1]Inventaire BDDF Déployés'!$E$4:$E$936,[1]!MacroP[[ID]:[Date de Fin]],16,FALSE)</f>
        <v>43530.541666666664</v>
      </c>
      <c r="D768" s="250" t="s">
        <v>63</v>
      </c>
      <c r="E768" s="250">
        <v>3000301186</v>
      </c>
      <c r="F768" s="250" t="s">
        <v>2711</v>
      </c>
      <c r="G768" s="250" t="s">
        <v>2618</v>
      </c>
      <c r="H768" s="250" t="s">
        <v>1676</v>
      </c>
      <c r="I768" s="251" t="s">
        <v>63</v>
      </c>
      <c r="J768" s="251"/>
      <c r="K768" s="198"/>
    </row>
    <row r="769" spans="1:11" x14ac:dyDescent="0.25">
      <c r="A769" s="140"/>
      <c r="C769" s="249">
        <f>VLOOKUP('[1]Inventaire BDDF Déployés'!$E$4:$E$936,[1]!MacroP[[ID]:[Date de Fin]],16,FALSE)</f>
        <v>43530.541666666664</v>
      </c>
      <c r="D769" s="250" t="s">
        <v>63</v>
      </c>
      <c r="E769" s="250">
        <v>3000301186</v>
      </c>
      <c r="F769" s="250" t="s">
        <v>2711</v>
      </c>
      <c r="G769" s="250" t="s">
        <v>2619</v>
      </c>
      <c r="H769" s="250" t="s">
        <v>1677</v>
      </c>
      <c r="I769" s="251" t="s">
        <v>63</v>
      </c>
      <c r="J769" s="251"/>
      <c r="K769" s="198"/>
    </row>
    <row r="770" spans="1:11" x14ac:dyDescent="0.25">
      <c r="A770" s="140"/>
      <c r="C770" s="249">
        <f>VLOOKUP('[1]Inventaire BDDF Déployés'!$E$4:$E$936,[1]!MacroP[[ID]:[Date de Fin]],16,FALSE)</f>
        <v>43530.541666666664</v>
      </c>
      <c r="D770" s="250" t="s">
        <v>63</v>
      </c>
      <c r="E770" s="250">
        <v>3000301186</v>
      </c>
      <c r="F770" s="250" t="s">
        <v>2711</v>
      </c>
      <c r="G770" s="250" t="s">
        <v>2620</v>
      </c>
      <c r="H770" s="250" t="s">
        <v>1678</v>
      </c>
      <c r="I770" s="251" t="s">
        <v>63</v>
      </c>
      <c r="J770" s="251"/>
      <c r="K770" s="198"/>
    </row>
    <row r="771" spans="1:11" x14ac:dyDescent="0.25">
      <c r="A771" s="140"/>
      <c r="C771" s="249">
        <f>VLOOKUP('[1]Inventaire BDDF Déployés'!$E$4:$E$936,[1]!MacroP[[ID]:[Date de Fin]],16,FALSE)</f>
        <v>43530.541666666664</v>
      </c>
      <c r="D771" s="250" t="s">
        <v>63</v>
      </c>
      <c r="E771" s="250">
        <v>3000301186</v>
      </c>
      <c r="F771" s="250" t="s">
        <v>2711</v>
      </c>
      <c r="G771" s="250" t="s">
        <v>2545</v>
      </c>
      <c r="H771" s="250" t="s">
        <v>1597</v>
      </c>
      <c r="I771" s="251" t="s">
        <v>63</v>
      </c>
      <c r="J771" s="251" t="s">
        <v>1396</v>
      </c>
      <c r="K771" s="198"/>
    </row>
    <row r="772" spans="1:11" x14ac:dyDescent="0.25">
      <c r="A772" s="140"/>
      <c r="C772" s="249">
        <f>VLOOKUP('[1]Inventaire BDDF Déployés'!$E$4:$E$936,[1]!MacroP[[ID]:[Date de Fin]],16,FALSE)</f>
        <v>43530.541666666664</v>
      </c>
      <c r="D772" s="250" t="s">
        <v>63</v>
      </c>
      <c r="E772" s="250">
        <v>3000301186</v>
      </c>
      <c r="F772" s="250" t="s">
        <v>2711</v>
      </c>
      <c r="G772" s="250" t="s">
        <v>2621</v>
      </c>
      <c r="H772" s="250" t="s">
        <v>1679</v>
      </c>
      <c r="I772" s="251" t="s">
        <v>63</v>
      </c>
      <c r="J772" s="251"/>
      <c r="K772" s="198"/>
    </row>
    <row r="773" spans="1:11" x14ac:dyDescent="0.25">
      <c r="A773" s="140"/>
      <c r="C773" s="249">
        <f>VLOOKUP('[1]Inventaire BDDF Déployés'!$E$4:$E$936,[1]!MacroP[[ID]:[Date de Fin]],16,FALSE)</f>
        <v>43530.541666666664</v>
      </c>
      <c r="D773" s="250" t="s">
        <v>63</v>
      </c>
      <c r="E773" s="250">
        <v>3000301186</v>
      </c>
      <c r="F773" s="250" t="s">
        <v>2711</v>
      </c>
      <c r="G773" s="250" t="s">
        <v>2622</v>
      </c>
      <c r="H773" s="250" t="s">
        <v>1680</v>
      </c>
      <c r="I773" s="251" t="s">
        <v>63</v>
      </c>
      <c r="J773" s="251"/>
      <c r="K773" s="198"/>
    </row>
    <row r="774" spans="1:11" x14ac:dyDescent="0.25">
      <c r="A774" s="140"/>
      <c r="C774" s="249">
        <f>VLOOKUP('[1]Inventaire BDDF Déployés'!$E$4:$E$936,[1]!MacroP[[ID]:[Date de Fin]],16,FALSE)</f>
        <v>43530.541666666664</v>
      </c>
      <c r="D774" s="250" t="s">
        <v>63</v>
      </c>
      <c r="E774" s="250">
        <v>3000301205</v>
      </c>
      <c r="F774" s="250" t="s">
        <v>67</v>
      </c>
      <c r="G774" s="250" t="s">
        <v>2623</v>
      </c>
      <c r="H774" s="250" t="s">
        <v>1681</v>
      </c>
      <c r="I774" s="251" t="s">
        <v>63</v>
      </c>
      <c r="J774" s="251"/>
      <c r="K774" s="198"/>
    </row>
    <row r="775" spans="1:11" x14ac:dyDescent="0.25">
      <c r="A775" s="140"/>
      <c r="C775" s="249">
        <f>VLOOKUP('[1]Inventaire BDDF Déployés'!$E$4:$E$936,[1]!MacroP[[ID]:[Date de Fin]],16,FALSE)</f>
        <v>43530.541666666664</v>
      </c>
      <c r="D775" s="250" t="s">
        <v>63</v>
      </c>
      <c r="E775" s="250">
        <v>3000301205</v>
      </c>
      <c r="F775" s="250" t="s">
        <v>67</v>
      </c>
      <c r="G775" s="250" t="s">
        <v>2624</v>
      </c>
      <c r="H775" s="250" t="s">
        <v>1682</v>
      </c>
      <c r="I775" s="251" t="s">
        <v>63</v>
      </c>
      <c r="J775" s="251"/>
      <c r="K775" s="198"/>
    </row>
    <row r="776" spans="1:11" x14ac:dyDescent="0.25">
      <c r="A776" s="140"/>
      <c r="C776" s="249">
        <f>VLOOKUP('[1]Inventaire BDDF Déployés'!$E$4:$E$936,[1]!MacroP[[ID]:[Date de Fin]],16,FALSE)</f>
        <v>43530.541666666664</v>
      </c>
      <c r="D776" s="250" t="s">
        <v>63</v>
      </c>
      <c r="E776" s="250">
        <v>3000301205</v>
      </c>
      <c r="F776" s="250" t="s">
        <v>67</v>
      </c>
      <c r="G776" s="250" t="s">
        <v>2625</v>
      </c>
      <c r="H776" s="250" t="s">
        <v>1683</v>
      </c>
      <c r="I776" s="251" t="s">
        <v>63</v>
      </c>
      <c r="J776" s="251"/>
      <c r="K776" s="198"/>
    </row>
    <row r="777" spans="1:11" x14ac:dyDescent="0.25">
      <c r="A777" s="140"/>
      <c r="C777" s="249">
        <f>VLOOKUP('[1]Inventaire BDDF Déployés'!$E$4:$E$936,[1]!MacroP[[ID]:[Date de Fin]],16,FALSE)</f>
        <v>43530.541666666664</v>
      </c>
      <c r="D777" s="250" t="s">
        <v>63</v>
      </c>
      <c r="E777" s="250">
        <v>3000301205</v>
      </c>
      <c r="F777" s="250" t="s">
        <v>67</v>
      </c>
      <c r="G777" s="250" t="s">
        <v>2626</v>
      </c>
      <c r="H777" s="250" t="s">
        <v>1684</v>
      </c>
      <c r="I777" s="251" t="s">
        <v>63</v>
      </c>
      <c r="J777" s="251" t="s">
        <v>1396</v>
      </c>
      <c r="K777" s="198"/>
    </row>
    <row r="778" spans="1:11" x14ac:dyDescent="0.25">
      <c r="A778" s="140"/>
      <c r="C778" s="249">
        <f>VLOOKUP('[1]Inventaire BDDF Déployés'!$E$4:$E$936,[1]!MacroP[[ID]:[Date de Fin]],16,FALSE)</f>
        <v>43530.541666666664</v>
      </c>
      <c r="D778" s="250" t="s">
        <v>63</v>
      </c>
      <c r="E778" s="250">
        <v>3000301205</v>
      </c>
      <c r="F778" s="250" t="s">
        <v>67</v>
      </c>
      <c r="G778" s="250" t="s">
        <v>2627</v>
      </c>
      <c r="H778" s="250" t="s">
        <v>1685</v>
      </c>
      <c r="I778" s="251" t="s">
        <v>63</v>
      </c>
      <c r="J778" s="251"/>
      <c r="K778" s="198"/>
    </row>
    <row r="779" spans="1:11" x14ac:dyDescent="0.25">
      <c r="A779" s="140"/>
      <c r="C779" s="249">
        <f>VLOOKUP('[1]Inventaire BDDF Déployés'!$E$4:$E$936,[1]!MacroP[[ID]:[Date de Fin]],16,FALSE)</f>
        <v>43530.541666666664</v>
      </c>
      <c r="D779" s="250" t="s">
        <v>63</v>
      </c>
      <c r="E779" s="250">
        <v>3000301205</v>
      </c>
      <c r="F779" s="250" t="s">
        <v>67</v>
      </c>
      <c r="G779" s="250" t="s">
        <v>2628</v>
      </c>
      <c r="H779" s="250" t="s">
        <v>1686</v>
      </c>
      <c r="I779" s="251" t="s">
        <v>63</v>
      </c>
      <c r="J779" s="251"/>
      <c r="K779" s="198"/>
    </row>
    <row r="780" spans="1:11" x14ac:dyDescent="0.25">
      <c r="A780" s="140"/>
      <c r="C780" s="249">
        <f>VLOOKUP('[1]Inventaire BDDF Déployés'!$E$4:$E$936,[1]!MacroP[[ID]:[Date de Fin]],16,FALSE)</f>
        <v>43530.541666666664</v>
      </c>
      <c r="D780" s="250" t="s">
        <v>63</v>
      </c>
      <c r="E780" s="250">
        <v>3000301205</v>
      </c>
      <c r="F780" s="250" t="s">
        <v>67</v>
      </c>
      <c r="G780" s="250" t="s">
        <v>2629</v>
      </c>
      <c r="H780" s="250" t="s">
        <v>1687</v>
      </c>
      <c r="I780" s="251" t="s">
        <v>63</v>
      </c>
      <c r="J780" s="251"/>
      <c r="K780" s="198"/>
    </row>
    <row r="781" spans="1:11" x14ac:dyDescent="0.25">
      <c r="A781" s="140"/>
      <c r="C781" s="249">
        <f>VLOOKUP('[1]Inventaire BDDF Déployés'!$E$4:$E$936,[1]!MacroP[[ID]:[Date de Fin]],16,FALSE)</f>
        <v>43530.541666666664</v>
      </c>
      <c r="D781" s="250" t="s">
        <v>63</v>
      </c>
      <c r="E781" s="250">
        <v>3000301205</v>
      </c>
      <c r="F781" s="250" t="s">
        <v>67</v>
      </c>
      <c r="G781" s="250" t="s">
        <v>2630</v>
      </c>
      <c r="H781" s="250" t="s">
        <v>1688</v>
      </c>
      <c r="I781" s="251" t="s">
        <v>63</v>
      </c>
      <c r="J781" s="251"/>
      <c r="K781" s="198"/>
    </row>
    <row r="782" spans="1:11" x14ac:dyDescent="0.25">
      <c r="A782" s="140"/>
      <c r="C782" s="249">
        <f>VLOOKUP('[1]Inventaire BDDF Déployés'!$E$4:$E$936,[1]!MacroP[[ID]:[Date de Fin]],16,FALSE)</f>
        <v>43530.541666666664</v>
      </c>
      <c r="D782" s="250" t="s">
        <v>63</v>
      </c>
      <c r="E782" s="250">
        <v>3000301205</v>
      </c>
      <c r="F782" s="250" t="s">
        <v>2711</v>
      </c>
      <c r="G782" s="250" t="s">
        <v>2631</v>
      </c>
      <c r="H782" s="250" t="s">
        <v>1689</v>
      </c>
      <c r="I782" s="251" t="s">
        <v>63</v>
      </c>
      <c r="J782" s="251"/>
      <c r="K782" s="198"/>
    </row>
    <row r="783" spans="1:11" x14ac:dyDescent="0.25">
      <c r="A783" s="140"/>
      <c r="C783" s="249">
        <f>VLOOKUP('[1]Inventaire BDDF Déployés'!$E$4:$E$936,[1]!MacroP[[ID]:[Date de Fin]],16,FALSE)</f>
        <v>43530.541666666664</v>
      </c>
      <c r="D783" s="250" t="s">
        <v>63</v>
      </c>
      <c r="E783" s="250">
        <v>3000301205</v>
      </c>
      <c r="F783" s="250" t="s">
        <v>2711</v>
      </c>
      <c r="G783" s="250" t="s">
        <v>2632</v>
      </c>
      <c r="H783" s="250" t="s">
        <v>1690</v>
      </c>
      <c r="I783" s="251" t="s">
        <v>63</v>
      </c>
      <c r="J783" s="251"/>
      <c r="K783" s="198"/>
    </row>
    <row r="784" spans="1:11" x14ac:dyDescent="0.25">
      <c r="A784" s="140"/>
      <c r="C784" s="249">
        <f>VLOOKUP('[1]Inventaire BDDF Déployés'!$E$4:$E$936,[1]!MacroP[[ID]:[Date de Fin]],16,FALSE)</f>
        <v>43530.541666666664</v>
      </c>
      <c r="D784" s="250" t="s">
        <v>63</v>
      </c>
      <c r="E784" s="250">
        <v>3000301205</v>
      </c>
      <c r="F784" s="250" t="s">
        <v>2711</v>
      </c>
      <c r="G784" s="250" t="s">
        <v>2633</v>
      </c>
      <c r="H784" s="250" t="s">
        <v>1691</v>
      </c>
      <c r="I784" s="251" t="s">
        <v>63</v>
      </c>
      <c r="J784" s="251"/>
      <c r="K784" s="198"/>
    </row>
    <row r="785" spans="1:11" x14ac:dyDescent="0.25">
      <c r="A785" s="140"/>
      <c r="C785" s="249">
        <f>VLOOKUP('[1]Inventaire BDDF Déployés'!$E$4:$E$936,[1]!MacroP[[ID]:[Date de Fin]],16,FALSE)</f>
        <v>43530.541666666664</v>
      </c>
      <c r="D785" s="250" t="s">
        <v>63</v>
      </c>
      <c r="E785" s="250">
        <v>3000301205</v>
      </c>
      <c r="F785" s="250" t="s">
        <v>2711</v>
      </c>
      <c r="G785" s="250" t="s">
        <v>2634</v>
      </c>
      <c r="H785" s="250" t="s">
        <v>1692</v>
      </c>
      <c r="I785" s="251" t="s">
        <v>63</v>
      </c>
      <c r="J785" s="251"/>
      <c r="K785" s="198"/>
    </row>
    <row r="786" spans="1:11" x14ac:dyDescent="0.25">
      <c r="A786" s="140"/>
      <c r="C786" s="249">
        <f>VLOOKUP('[1]Inventaire BDDF Déployés'!$E$4:$E$936,[1]!MacroP[[ID]:[Date de Fin]],16,FALSE)</f>
        <v>43530.541666666664</v>
      </c>
      <c r="D786" s="250" t="s">
        <v>63</v>
      </c>
      <c r="E786" s="250">
        <v>3000301205</v>
      </c>
      <c r="F786" s="250" t="s">
        <v>2711</v>
      </c>
      <c r="G786" s="250" t="s">
        <v>2635</v>
      </c>
      <c r="H786" s="250" t="s">
        <v>1693</v>
      </c>
      <c r="I786" s="251" t="s">
        <v>63</v>
      </c>
      <c r="J786" s="251"/>
      <c r="K786" s="198"/>
    </row>
    <row r="787" spans="1:11" x14ac:dyDescent="0.25">
      <c r="A787" s="140"/>
      <c r="C787" s="249">
        <f>VLOOKUP('[1]Inventaire BDDF Déployés'!$E$4:$E$936,[1]!MacroP[[ID]:[Date de Fin]],16,FALSE)</f>
        <v>43530.541666666664</v>
      </c>
      <c r="D787" s="250" t="s">
        <v>63</v>
      </c>
      <c r="E787" s="250">
        <v>3000302181</v>
      </c>
      <c r="F787" s="250" t="s">
        <v>2711</v>
      </c>
      <c r="G787" s="250" t="s">
        <v>2636</v>
      </c>
      <c r="H787" s="250" t="s">
        <v>1694</v>
      </c>
      <c r="I787" s="251" t="s">
        <v>63</v>
      </c>
      <c r="J787" s="251"/>
      <c r="K787" s="198"/>
    </row>
    <row r="788" spans="1:11" x14ac:dyDescent="0.25">
      <c r="A788" s="140"/>
      <c r="C788" s="249">
        <f>VLOOKUP('[1]Inventaire BDDF Déployés'!$E$4:$E$936,[1]!MacroP[[ID]:[Date de Fin]],16,FALSE)</f>
        <v>43530.541666666664</v>
      </c>
      <c r="D788" s="250" t="s">
        <v>63</v>
      </c>
      <c r="E788" s="250">
        <v>3000302184</v>
      </c>
      <c r="F788" s="250" t="s">
        <v>67</v>
      </c>
      <c r="G788" s="250" t="s">
        <v>2637</v>
      </c>
      <c r="H788" s="250" t="s">
        <v>1695</v>
      </c>
      <c r="I788" s="251" t="s">
        <v>63</v>
      </c>
      <c r="J788" s="251"/>
      <c r="K788" s="198"/>
    </row>
    <row r="789" spans="1:11" x14ac:dyDescent="0.25">
      <c r="A789" s="140"/>
      <c r="C789" s="249">
        <f>VLOOKUP('[1]Inventaire BDDF Déployés'!$E$4:$E$936,[1]!MacroP[[ID]:[Date de Fin]],16,FALSE)</f>
        <v>43530.541666666664</v>
      </c>
      <c r="D789" s="250" t="s">
        <v>63</v>
      </c>
      <c r="E789" s="250">
        <v>3000302184</v>
      </c>
      <c r="F789" s="250" t="s">
        <v>2711</v>
      </c>
      <c r="G789" s="250" t="s">
        <v>2638</v>
      </c>
      <c r="H789" s="250" t="s">
        <v>1696</v>
      </c>
      <c r="I789" s="251" t="s">
        <v>63</v>
      </c>
      <c r="J789" s="251"/>
      <c r="K789" s="198"/>
    </row>
    <row r="790" spans="1:11" x14ac:dyDescent="0.25">
      <c r="A790" s="140"/>
      <c r="C790" s="249">
        <f>VLOOKUP('[1]Inventaire BDDF Déployés'!$E$4:$E$936,[1]!MacroP[[ID]:[Date de Fin]],16,FALSE)</f>
        <v>43530.541666666664</v>
      </c>
      <c r="D790" s="250" t="s">
        <v>63</v>
      </c>
      <c r="E790" s="250">
        <v>3000302184</v>
      </c>
      <c r="F790" s="250" t="s">
        <v>2711</v>
      </c>
      <c r="G790" s="250" t="s">
        <v>2639</v>
      </c>
      <c r="H790" s="250" t="s">
        <v>1697</v>
      </c>
      <c r="I790" s="251" t="s">
        <v>63</v>
      </c>
      <c r="J790" s="251"/>
      <c r="K790" s="198"/>
    </row>
    <row r="791" spans="1:11" x14ac:dyDescent="0.25">
      <c r="A791" s="140"/>
      <c r="C791" s="249">
        <f>VLOOKUP('[1]Inventaire BDDF Déployés'!$E$4:$E$936,[1]!MacroP[[ID]:[Date de Fin]],16,FALSE)</f>
        <v>43530.541666666664</v>
      </c>
      <c r="D791" s="250" t="s">
        <v>63</v>
      </c>
      <c r="E791" s="250">
        <v>3000307738</v>
      </c>
      <c r="F791" s="250" t="s">
        <v>67</v>
      </c>
      <c r="G791" s="250" t="s">
        <v>2640</v>
      </c>
      <c r="H791" s="250" t="s">
        <v>1698</v>
      </c>
      <c r="I791" s="251" t="s">
        <v>63</v>
      </c>
      <c r="J791" s="251"/>
      <c r="K791" s="198"/>
    </row>
    <row r="792" spans="1:11" x14ac:dyDescent="0.25">
      <c r="A792" s="140"/>
      <c r="C792" s="249">
        <f>VLOOKUP('[1]Inventaire BDDF Déployés'!$E$4:$E$936,[1]!MacroP[[ID]:[Date de Fin]],16,FALSE)</f>
        <v>43530.541666666664</v>
      </c>
      <c r="D792" s="250" t="s">
        <v>63</v>
      </c>
      <c r="E792" s="250">
        <v>3000307738</v>
      </c>
      <c r="F792" s="250" t="s">
        <v>67</v>
      </c>
      <c r="G792" s="250" t="s">
        <v>2641</v>
      </c>
      <c r="H792" s="250" t="s">
        <v>1699</v>
      </c>
      <c r="I792" s="251" t="s">
        <v>63</v>
      </c>
      <c r="J792" s="251"/>
      <c r="K792" s="198"/>
    </row>
    <row r="793" spans="1:11" x14ac:dyDescent="0.25">
      <c r="A793" s="140"/>
      <c r="C793" s="249">
        <f>VLOOKUP('[1]Inventaire BDDF Déployés'!$E$4:$E$936,[1]!MacroP[[ID]:[Date de Fin]],16,FALSE)</f>
        <v>43530.541666666664</v>
      </c>
      <c r="D793" s="250" t="s">
        <v>63</v>
      </c>
      <c r="E793" s="250">
        <v>3000307738</v>
      </c>
      <c r="F793" s="250" t="s">
        <v>67</v>
      </c>
      <c r="G793" s="250" t="s">
        <v>2529</v>
      </c>
      <c r="H793" s="250" t="s">
        <v>1580</v>
      </c>
      <c r="I793" s="251" t="s">
        <v>63</v>
      </c>
      <c r="J793" s="251" t="s">
        <v>1396</v>
      </c>
      <c r="K793" s="198"/>
    </row>
    <row r="794" spans="1:11" x14ac:dyDescent="0.25">
      <c r="A794" s="140"/>
      <c r="C794" s="249">
        <f>VLOOKUP('[1]Inventaire BDDF Déployés'!$E$4:$E$936,[1]!MacroP[[ID]:[Date de Fin]],16,FALSE)</f>
        <v>43530.541666666664</v>
      </c>
      <c r="D794" s="250" t="s">
        <v>63</v>
      </c>
      <c r="E794" s="250">
        <v>3000307738</v>
      </c>
      <c r="F794" s="250" t="s">
        <v>67</v>
      </c>
      <c r="G794" s="250" t="s">
        <v>2642</v>
      </c>
      <c r="H794" s="250" t="s">
        <v>1700</v>
      </c>
      <c r="I794" s="251" t="s">
        <v>63</v>
      </c>
      <c r="J794" s="251"/>
      <c r="K794" s="198"/>
    </row>
    <row r="795" spans="1:11" x14ac:dyDescent="0.25">
      <c r="A795" s="140"/>
      <c r="C795" s="249">
        <f>VLOOKUP('[1]Inventaire BDDF Déployés'!$E$4:$E$936,[1]!MacroP[[ID]:[Date de Fin]],16,FALSE)</f>
        <v>43530.541666666664</v>
      </c>
      <c r="D795" s="250" t="s">
        <v>63</v>
      </c>
      <c r="E795" s="250">
        <v>3000307738</v>
      </c>
      <c r="F795" s="250" t="s">
        <v>67</v>
      </c>
      <c r="G795" s="250" t="s">
        <v>2643</v>
      </c>
      <c r="H795" s="250" t="s">
        <v>1701</v>
      </c>
      <c r="I795" s="251" t="s">
        <v>63</v>
      </c>
      <c r="J795" s="251"/>
      <c r="K795" s="198"/>
    </row>
    <row r="796" spans="1:11" x14ac:dyDescent="0.25">
      <c r="A796" s="140"/>
      <c r="C796" s="249">
        <f>VLOOKUP('[1]Inventaire BDDF Déployés'!$E$4:$E$936,[1]!MacroP[[ID]:[Date de Fin]],16,FALSE)</f>
        <v>43530.541666666664</v>
      </c>
      <c r="D796" s="250" t="s">
        <v>63</v>
      </c>
      <c r="E796" s="250">
        <v>3000307738</v>
      </c>
      <c r="F796" s="250" t="s">
        <v>2711</v>
      </c>
      <c r="G796" s="250" t="s">
        <v>2644</v>
      </c>
      <c r="H796" s="250" t="s">
        <v>1702</v>
      </c>
      <c r="I796" s="251" t="s">
        <v>63</v>
      </c>
      <c r="J796" s="251"/>
      <c r="K796" s="198"/>
    </row>
    <row r="797" spans="1:11" x14ac:dyDescent="0.25">
      <c r="A797" s="140"/>
      <c r="C797" s="249">
        <f>VLOOKUP('[1]Inventaire BDDF Déployés'!$E$4:$E$936,[1]!MacroP[[ID]:[Date de Fin]],16,FALSE)</f>
        <v>43530.541666666664</v>
      </c>
      <c r="D797" s="250" t="s">
        <v>63</v>
      </c>
      <c r="E797" s="250">
        <v>3000307738</v>
      </c>
      <c r="F797" s="250" t="s">
        <v>2711</v>
      </c>
      <c r="G797" s="250" t="s">
        <v>2645</v>
      </c>
      <c r="H797" s="250" t="s">
        <v>1703</v>
      </c>
      <c r="I797" s="251" t="s">
        <v>63</v>
      </c>
      <c r="J797" s="251"/>
      <c r="K797" s="198"/>
    </row>
    <row r="798" spans="1:11" x14ac:dyDescent="0.25">
      <c r="A798" s="140"/>
      <c r="C798" s="249">
        <f>VLOOKUP('[1]Inventaire BDDF Déployés'!$E$4:$E$936,[1]!MacroP[[ID]:[Date de Fin]],16,FALSE)</f>
        <v>43531.333333333336</v>
      </c>
      <c r="D798" s="250" t="s">
        <v>63</v>
      </c>
      <c r="E798" s="250">
        <v>3000300845</v>
      </c>
      <c r="F798" s="250" t="s">
        <v>67</v>
      </c>
      <c r="G798" s="250" t="s">
        <v>2646</v>
      </c>
      <c r="H798" s="250" t="s">
        <v>1704</v>
      </c>
      <c r="I798" s="251" t="s">
        <v>63</v>
      </c>
      <c r="J798" s="251"/>
      <c r="K798" s="198"/>
    </row>
    <row r="799" spans="1:11" x14ac:dyDescent="0.25">
      <c r="A799" s="140"/>
      <c r="C799" s="249">
        <f>VLOOKUP('[1]Inventaire BDDF Déployés'!$E$4:$E$936,[1]!MacroP[[ID]:[Date de Fin]],16,FALSE)</f>
        <v>43531.333333333336</v>
      </c>
      <c r="D799" s="250" t="s">
        <v>63</v>
      </c>
      <c r="E799" s="250">
        <v>3000300845</v>
      </c>
      <c r="F799" s="250" t="s">
        <v>67</v>
      </c>
      <c r="G799" s="250" t="s">
        <v>2647</v>
      </c>
      <c r="H799" s="250" t="s">
        <v>1705</v>
      </c>
      <c r="I799" s="251" t="s">
        <v>63</v>
      </c>
      <c r="J799" s="251"/>
      <c r="K799" s="198"/>
    </row>
    <row r="800" spans="1:11" x14ac:dyDescent="0.25">
      <c r="A800" s="140"/>
      <c r="C800" s="249">
        <f>VLOOKUP('[1]Inventaire BDDF Déployés'!$E$4:$E$936,[1]!MacroP[[ID]:[Date de Fin]],16,FALSE)</f>
        <v>43531.333333333336</v>
      </c>
      <c r="D800" s="250" t="s">
        <v>63</v>
      </c>
      <c r="E800" s="250">
        <v>3000300845</v>
      </c>
      <c r="F800" s="250" t="s">
        <v>67</v>
      </c>
      <c r="G800" s="250" t="s">
        <v>2648</v>
      </c>
      <c r="H800" s="250" t="s">
        <v>1706</v>
      </c>
      <c r="I800" s="251" t="s">
        <v>63</v>
      </c>
      <c r="J800" s="251"/>
      <c r="K800" s="198"/>
    </row>
    <row r="801" spans="1:11" x14ac:dyDescent="0.25">
      <c r="A801" s="140"/>
      <c r="C801" s="249">
        <f>VLOOKUP('[1]Inventaire BDDF Déployés'!$E$4:$E$936,[1]!MacroP[[ID]:[Date de Fin]],16,FALSE)</f>
        <v>43531.333333333336</v>
      </c>
      <c r="D801" s="250" t="s">
        <v>63</v>
      </c>
      <c r="E801" s="250">
        <v>3000300845</v>
      </c>
      <c r="F801" s="250" t="s">
        <v>67</v>
      </c>
      <c r="G801" s="250" t="s">
        <v>2649</v>
      </c>
      <c r="H801" s="250" t="s">
        <v>1707</v>
      </c>
      <c r="I801" s="251" t="s">
        <v>63</v>
      </c>
      <c r="J801" s="251"/>
      <c r="K801" s="198"/>
    </row>
    <row r="802" spans="1:11" x14ac:dyDescent="0.25">
      <c r="A802" s="140"/>
      <c r="C802" s="249">
        <f>VLOOKUP('[1]Inventaire BDDF Déployés'!$E$4:$E$936,[1]!MacroP[[ID]:[Date de Fin]],16,FALSE)</f>
        <v>43531.333333333336</v>
      </c>
      <c r="D802" s="250" t="s">
        <v>63</v>
      </c>
      <c r="E802" s="250">
        <v>3000300845</v>
      </c>
      <c r="F802" s="250" t="s">
        <v>67</v>
      </c>
      <c r="G802" s="250" t="s">
        <v>2650</v>
      </c>
      <c r="H802" s="250" t="s">
        <v>1708</v>
      </c>
      <c r="I802" s="251" t="s">
        <v>63</v>
      </c>
      <c r="J802" s="251"/>
      <c r="K802" s="198"/>
    </row>
    <row r="803" spans="1:11" x14ac:dyDescent="0.25">
      <c r="A803" s="140"/>
      <c r="C803" s="249">
        <f>VLOOKUP('[1]Inventaire BDDF Déployés'!$E$4:$E$936,[1]!MacroP[[ID]:[Date de Fin]],16,FALSE)</f>
        <v>43531.333333333336</v>
      </c>
      <c r="D803" s="250" t="s">
        <v>63</v>
      </c>
      <c r="E803" s="250">
        <v>3000300845</v>
      </c>
      <c r="F803" s="250" t="s">
        <v>67</v>
      </c>
      <c r="G803" s="250" t="s">
        <v>2651</v>
      </c>
      <c r="H803" s="250" t="s">
        <v>1709</v>
      </c>
      <c r="I803" s="251" t="s">
        <v>63</v>
      </c>
      <c r="J803" s="251"/>
      <c r="K803" s="198"/>
    </row>
    <row r="804" spans="1:11" x14ac:dyDescent="0.25">
      <c r="A804" s="140"/>
      <c r="C804" s="249">
        <f>VLOOKUP('[1]Inventaire BDDF Déployés'!$E$4:$E$936,[1]!MacroP[[ID]:[Date de Fin]],16,FALSE)</f>
        <v>43531.333333333336</v>
      </c>
      <c r="D804" s="250" t="s">
        <v>63</v>
      </c>
      <c r="E804" s="250">
        <v>3000300845</v>
      </c>
      <c r="F804" s="250" t="s">
        <v>67</v>
      </c>
      <c r="G804" s="250" t="s">
        <v>2652</v>
      </c>
      <c r="H804" s="250" t="s">
        <v>1710</v>
      </c>
      <c r="I804" s="251" t="s">
        <v>63</v>
      </c>
      <c r="J804" s="251"/>
      <c r="K804" s="198"/>
    </row>
    <row r="805" spans="1:11" x14ac:dyDescent="0.25">
      <c r="A805" s="140"/>
      <c r="C805" s="249">
        <f>VLOOKUP('[1]Inventaire BDDF Déployés'!$E$4:$E$936,[1]!MacroP[[ID]:[Date de Fin]],16,FALSE)</f>
        <v>43531.333333333336</v>
      </c>
      <c r="D805" s="250" t="s">
        <v>63</v>
      </c>
      <c r="E805" s="250">
        <v>3000300845</v>
      </c>
      <c r="F805" s="250" t="s">
        <v>67</v>
      </c>
      <c r="G805" s="250" t="s">
        <v>2653</v>
      </c>
      <c r="H805" s="250" t="s">
        <v>1711</v>
      </c>
      <c r="I805" s="251" t="s">
        <v>63</v>
      </c>
      <c r="J805" s="251"/>
      <c r="K805" s="198"/>
    </row>
    <row r="806" spans="1:11" x14ac:dyDescent="0.25">
      <c r="A806" s="140"/>
      <c r="C806" s="249">
        <f>VLOOKUP('[1]Inventaire BDDF Déployés'!$E$4:$E$936,[1]!MacroP[[ID]:[Date de Fin]],16,FALSE)</f>
        <v>43531.333333333336</v>
      </c>
      <c r="D806" s="250" t="s">
        <v>63</v>
      </c>
      <c r="E806" s="250">
        <v>3000300845</v>
      </c>
      <c r="F806" s="250" t="s">
        <v>67</v>
      </c>
      <c r="G806" s="250" t="s">
        <v>2654</v>
      </c>
      <c r="H806" s="250" t="s">
        <v>1712</v>
      </c>
      <c r="I806" s="251" t="s">
        <v>63</v>
      </c>
      <c r="J806" s="251"/>
      <c r="K806" s="198"/>
    </row>
    <row r="807" spans="1:11" x14ac:dyDescent="0.25">
      <c r="A807" s="140"/>
      <c r="C807" s="249">
        <f>VLOOKUP('[1]Inventaire BDDF Déployés'!$E$4:$E$936,[1]!MacroP[[ID]:[Date de Fin]],16,FALSE)</f>
        <v>43531.333333333336</v>
      </c>
      <c r="D807" s="250" t="s">
        <v>63</v>
      </c>
      <c r="E807" s="250">
        <v>3000300845</v>
      </c>
      <c r="F807" s="250" t="s">
        <v>67</v>
      </c>
      <c r="G807" s="250" t="s">
        <v>2655</v>
      </c>
      <c r="H807" s="250" t="s">
        <v>1713</v>
      </c>
      <c r="I807" s="251" t="s">
        <v>63</v>
      </c>
      <c r="J807" s="251"/>
      <c r="K807" s="198"/>
    </row>
    <row r="808" spans="1:11" x14ac:dyDescent="0.25">
      <c r="A808" s="140"/>
      <c r="C808" s="249">
        <f>VLOOKUP('[1]Inventaire BDDF Déployés'!$E$4:$E$936,[1]!MacroP[[ID]:[Date de Fin]],16,FALSE)</f>
        <v>43531.333333333336</v>
      </c>
      <c r="D808" s="250" t="s">
        <v>63</v>
      </c>
      <c r="E808" s="250">
        <v>3000300845</v>
      </c>
      <c r="F808" s="250" t="s">
        <v>67</v>
      </c>
      <c r="G808" s="250" t="s">
        <v>2656</v>
      </c>
      <c r="H808" s="250" t="s">
        <v>1714</v>
      </c>
      <c r="I808" s="251" t="s">
        <v>63</v>
      </c>
      <c r="J808" s="251"/>
      <c r="K808" s="198"/>
    </row>
    <row r="809" spans="1:11" x14ac:dyDescent="0.25">
      <c r="A809" s="140"/>
      <c r="C809" s="249">
        <f>VLOOKUP('[1]Inventaire BDDF Déployés'!$E$4:$E$936,[1]!MacroP[[ID]:[Date de Fin]],16,FALSE)</f>
        <v>43531.333333333336</v>
      </c>
      <c r="D809" s="250" t="s">
        <v>63</v>
      </c>
      <c r="E809" s="250">
        <v>3000300845</v>
      </c>
      <c r="F809" s="250" t="s">
        <v>67</v>
      </c>
      <c r="G809" s="250" t="s">
        <v>2657</v>
      </c>
      <c r="H809" s="250" t="s">
        <v>1715</v>
      </c>
      <c r="I809" s="251" t="s">
        <v>63</v>
      </c>
      <c r="J809" s="251"/>
      <c r="K809" s="198"/>
    </row>
    <row r="810" spans="1:11" x14ac:dyDescent="0.25">
      <c r="A810" s="140"/>
      <c r="C810" s="249">
        <f>VLOOKUP('[1]Inventaire BDDF Déployés'!$E$4:$E$936,[1]!MacroP[[ID]:[Date de Fin]],16,FALSE)</f>
        <v>43531.333333333336</v>
      </c>
      <c r="D810" s="250" t="s">
        <v>63</v>
      </c>
      <c r="E810" s="250">
        <v>3000300845</v>
      </c>
      <c r="F810" s="250" t="s">
        <v>67</v>
      </c>
      <c r="G810" s="250" t="s">
        <v>2658</v>
      </c>
      <c r="H810" s="250" t="s">
        <v>1716</v>
      </c>
      <c r="I810" s="251" t="s">
        <v>63</v>
      </c>
      <c r="J810" s="251"/>
      <c r="K810" s="198"/>
    </row>
    <row r="811" spans="1:11" x14ac:dyDescent="0.25">
      <c r="A811" s="140"/>
      <c r="C811" s="249">
        <f>VLOOKUP('[1]Inventaire BDDF Déployés'!$E$4:$E$936,[1]!MacroP[[ID]:[Date de Fin]],16,FALSE)</f>
        <v>43531.333333333336</v>
      </c>
      <c r="D811" s="250" t="s">
        <v>63</v>
      </c>
      <c r="E811" s="250">
        <v>3000300845</v>
      </c>
      <c r="F811" s="250" t="s">
        <v>67</v>
      </c>
      <c r="G811" s="250" t="s">
        <v>2659</v>
      </c>
      <c r="H811" s="250" t="s">
        <v>1717</v>
      </c>
      <c r="I811" s="251" t="s">
        <v>63</v>
      </c>
      <c r="J811" s="251"/>
      <c r="K811" s="198"/>
    </row>
    <row r="812" spans="1:11" x14ac:dyDescent="0.25">
      <c r="A812" s="140"/>
      <c r="C812" s="249">
        <f>VLOOKUP('[1]Inventaire BDDF Déployés'!$E$4:$E$936,[1]!MacroP[[ID]:[Date de Fin]],16,FALSE)</f>
        <v>43531.333333333336</v>
      </c>
      <c r="D812" s="250" t="s">
        <v>63</v>
      </c>
      <c r="E812" s="250">
        <v>3000300845</v>
      </c>
      <c r="F812" s="250" t="s">
        <v>2711</v>
      </c>
      <c r="G812" s="250" t="s">
        <v>2660</v>
      </c>
      <c r="H812" s="250" t="s">
        <v>1718</v>
      </c>
      <c r="I812" s="251" t="s">
        <v>63</v>
      </c>
      <c r="J812" s="251"/>
      <c r="K812" s="198"/>
    </row>
    <row r="813" spans="1:11" x14ac:dyDescent="0.25">
      <c r="A813" s="140"/>
      <c r="C813" s="249">
        <f>VLOOKUP('[1]Inventaire BDDF Déployés'!$E$4:$E$936,[1]!MacroP[[ID]:[Date de Fin]],16,FALSE)</f>
        <v>43531.333333333336</v>
      </c>
      <c r="D813" s="250" t="s">
        <v>63</v>
      </c>
      <c r="E813" s="250">
        <v>3000300845</v>
      </c>
      <c r="F813" s="250" t="s">
        <v>2711</v>
      </c>
      <c r="G813" s="250" t="s">
        <v>2661</v>
      </c>
      <c r="H813" s="250" t="s">
        <v>1719</v>
      </c>
      <c r="I813" s="251" t="s">
        <v>63</v>
      </c>
      <c r="J813" s="251"/>
      <c r="K813" s="198"/>
    </row>
    <row r="814" spans="1:11" x14ac:dyDescent="0.25">
      <c r="A814" s="140"/>
      <c r="C814" s="249">
        <f>VLOOKUP('[1]Inventaire BDDF Déployés'!$E$4:$E$936,[1]!MacroP[[ID]:[Date de Fin]],16,FALSE)</f>
        <v>43531.333333333336</v>
      </c>
      <c r="D814" s="250" t="s">
        <v>63</v>
      </c>
      <c r="E814" s="250">
        <v>3000300845</v>
      </c>
      <c r="F814" s="250" t="s">
        <v>2711</v>
      </c>
      <c r="G814" s="250" t="s">
        <v>2662</v>
      </c>
      <c r="H814" s="250" t="s">
        <v>1720</v>
      </c>
      <c r="I814" s="251" t="s">
        <v>63</v>
      </c>
      <c r="J814" s="251"/>
      <c r="K814" s="198"/>
    </row>
    <row r="815" spans="1:11" x14ac:dyDescent="0.25">
      <c r="A815" s="140"/>
      <c r="C815" s="249">
        <f>VLOOKUP('[1]Inventaire BDDF Déployés'!$E$4:$E$936,[1]!MacroP[[ID]:[Date de Fin]],16,FALSE)</f>
        <v>43531.541666666664</v>
      </c>
      <c r="D815" s="250" t="s">
        <v>63</v>
      </c>
      <c r="E815" s="250">
        <v>3000301085</v>
      </c>
      <c r="F815" s="250" t="s">
        <v>67</v>
      </c>
      <c r="G815" s="250" t="s">
        <v>2663</v>
      </c>
      <c r="H815" s="250" t="s">
        <v>1721</v>
      </c>
      <c r="I815" s="251" t="s">
        <v>63</v>
      </c>
      <c r="J815" s="251"/>
      <c r="K815" s="198"/>
    </row>
    <row r="816" spans="1:11" x14ac:dyDescent="0.25">
      <c r="A816" s="140"/>
      <c r="C816" s="249">
        <f>VLOOKUP('[1]Inventaire BDDF Déployés'!$E$4:$E$936,[1]!MacroP[[ID]:[Date de Fin]],16,FALSE)</f>
        <v>43531.541666666664</v>
      </c>
      <c r="D816" s="250" t="s">
        <v>63</v>
      </c>
      <c r="E816" s="250">
        <v>3000301085</v>
      </c>
      <c r="F816" s="250" t="s">
        <v>67</v>
      </c>
      <c r="G816" s="250" t="s">
        <v>2664</v>
      </c>
      <c r="H816" s="250" t="s">
        <v>1722</v>
      </c>
      <c r="I816" s="251" t="s">
        <v>63</v>
      </c>
      <c r="J816" s="251"/>
      <c r="K816" s="198"/>
    </row>
    <row r="817" spans="1:11" x14ac:dyDescent="0.25">
      <c r="A817" s="140"/>
      <c r="C817" s="249">
        <f>VLOOKUP('[1]Inventaire BDDF Déployés'!$E$4:$E$936,[1]!MacroP[[ID]:[Date de Fin]],16,FALSE)</f>
        <v>43531.541666666664</v>
      </c>
      <c r="D817" s="250" t="s">
        <v>63</v>
      </c>
      <c r="E817" s="250">
        <v>3000301085</v>
      </c>
      <c r="F817" s="250" t="s">
        <v>67</v>
      </c>
      <c r="G817" s="250" t="s">
        <v>2665</v>
      </c>
      <c r="H817" s="250" t="s">
        <v>1723</v>
      </c>
      <c r="I817" s="251" t="s">
        <v>63</v>
      </c>
      <c r="J817" s="251"/>
      <c r="K817" s="198"/>
    </row>
    <row r="818" spans="1:11" x14ac:dyDescent="0.25">
      <c r="A818" s="140"/>
      <c r="C818" s="249">
        <f>VLOOKUP('[1]Inventaire BDDF Déployés'!$E$4:$E$936,[1]!MacroP[[ID]:[Date de Fin]],16,FALSE)</f>
        <v>43531.541666666664</v>
      </c>
      <c r="D818" s="250" t="s">
        <v>63</v>
      </c>
      <c r="E818" s="250">
        <v>3000301085</v>
      </c>
      <c r="F818" s="250" t="s">
        <v>67</v>
      </c>
      <c r="G818" s="250" t="s">
        <v>2666</v>
      </c>
      <c r="H818" s="250" t="s">
        <v>1724</v>
      </c>
      <c r="I818" s="251" t="s">
        <v>63</v>
      </c>
      <c r="J818" s="251"/>
      <c r="K818" s="198"/>
    </row>
    <row r="819" spans="1:11" x14ac:dyDescent="0.25">
      <c r="A819" s="140"/>
      <c r="C819" s="249">
        <f>VLOOKUP('[1]Inventaire BDDF Déployés'!$E$4:$E$936,[1]!MacroP[[ID]:[Date de Fin]],16,FALSE)</f>
        <v>43531.541666666664</v>
      </c>
      <c r="D819" s="250" t="s">
        <v>63</v>
      </c>
      <c r="E819" s="250">
        <v>3000301085</v>
      </c>
      <c r="F819" s="250" t="s">
        <v>67</v>
      </c>
      <c r="G819" s="250" t="s">
        <v>2667</v>
      </c>
      <c r="H819" s="250" t="s">
        <v>1725</v>
      </c>
      <c r="I819" s="251" t="s">
        <v>63</v>
      </c>
      <c r="J819" s="251"/>
      <c r="K819" s="198"/>
    </row>
    <row r="820" spans="1:11" x14ac:dyDescent="0.25">
      <c r="A820" s="140"/>
      <c r="C820" s="249">
        <f>VLOOKUP('[1]Inventaire BDDF Déployés'!$E$4:$E$936,[1]!MacroP[[ID]:[Date de Fin]],16,FALSE)</f>
        <v>43531.541666666664</v>
      </c>
      <c r="D820" s="250" t="s">
        <v>63</v>
      </c>
      <c r="E820" s="250">
        <v>3000301085</v>
      </c>
      <c r="F820" s="250" t="s">
        <v>67</v>
      </c>
      <c r="G820" s="250" t="s">
        <v>2668</v>
      </c>
      <c r="H820" s="250" t="s">
        <v>1726</v>
      </c>
      <c r="I820" s="251" t="s">
        <v>63</v>
      </c>
      <c r="J820" s="251"/>
      <c r="K820" s="198"/>
    </row>
    <row r="821" spans="1:11" x14ac:dyDescent="0.25">
      <c r="A821" s="140"/>
      <c r="C821" s="249">
        <f>VLOOKUP('[1]Inventaire BDDF Déployés'!$E$4:$E$936,[1]!MacroP[[ID]:[Date de Fin]],16,FALSE)</f>
        <v>43531.541666666664</v>
      </c>
      <c r="D821" s="250" t="s">
        <v>63</v>
      </c>
      <c r="E821" s="250">
        <v>3000301085</v>
      </c>
      <c r="F821" s="250" t="s">
        <v>67</v>
      </c>
      <c r="G821" s="250" t="s">
        <v>2669</v>
      </c>
      <c r="H821" s="250" t="s">
        <v>1727</v>
      </c>
      <c r="I821" s="251" t="s">
        <v>63</v>
      </c>
      <c r="J821" s="251"/>
      <c r="K821" s="198"/>
    </row>
    <row r="822" spans="1:11" x14ac:dyDescent="0.25">
      <c r="A822" s="140"/>
      <c r="C822" s="249">
        <f>VLOOKUP('[1]Inventaire BDDF Déployés'!$E$4:$E$936,[1]!MacroP[[ID]:[Date de Fin]],16,FALSE)</f>
        <v>43531.541666666664</v>
      </c>
      <c r="D822" s="250" t="s">
        <v>63</v>
      </c>
      <c r="E822" s="250">
        <v>3000301085</v>
      </c>
      <c r="F822" s="250" t="s">
        <v>67</v>
      </c>
      <c r="G822" s="250" t="s">
        <v>2670</v>
      </c>
      <c r="H822" s="250" t="s">
        <v>1728</v>
      </c>
      <c r="I822" s="251" t="s">
        <v>63</v>
      </c>
      <c r="J822" s="251"/>
      <c r="K822" s="198"/>
    </row>
    <row r="823" spans="1:11" x14ac:dyDescent="0.25">
      <c r="A823" s="140"/>
      <c r="C823" s="249">
        <f>VLOOKUP('[1]Inventaire BDDF Déployés'!$E$4:$E$936,[1]!MacroP[[ID]:[Date de Fin]],16,FALSE)</f>
        <v>43531.541666666664</v>
      </c>
      <c r="D823" s="250" t="s">
        <v>63</v>
      </c>
      <c r="E823" s="250">
        <v>3000301085</v>
      </c>
      <c r="F823" s="250" t="s">
        <v>67</v>
      </c>
      <c r="G823" s="250" t="s">
        <v>2671</v>
      </c>
      <c r="H823" s="250" t="s">
        <v>1729</v>
      </c>
      <c r="I823" s="251" t="s">
        <v>63</v>
      </c>
      <c r="J823" s="251"/>
      <c r="K823" s="198"/>
    </row>
    <row r="824" spans="1:11" x14ac:dyDescent="0.25">
      <c r="A824" s="140"/>
      <c r="C824" s="249">
        <f>VLOOKUP('[1]Inventaire BDDF Déployés'!$E$4:$E$936,[1]!MacroP[[ID]:[Date de Fin]],16,FALSE)</f>
        <v>43531.541666666664</v>
      </c>
      <c r="D824" s="250" t="s">
        <v>63</v>
      </c>
      <c r="E824" s="250">
        <v>3000301085</v>
      </c>
      <c r="F824" s="250" t="s">
        <v>67</v>
      </c>
      <c r="G824" s="250" t="s">
        <v>2672</v>
      </c>
      <c r="H824" s="250" t="s">
        <v>1730</v>
      </c>
      <c r="I824" s="251" t="s">
        <v>63</v>
      </c>
      <c r="J824" s="251"/>
      <c r="K824" s="198"/>
    </row>
    <row r="825" spans="1:11" x14ac:dyDescent="0.25">
      <c r="A825" s="140"/>
      <c r="C825" s="249">
        <f>VLOOKUP('[1]Inventaire BDDF Déployés'!$E$4:$E$936,[1]!MacroP[[ID]:[Date de Fin]],16,FALSE)</f>
        <v>43531.541666666664</v>
      </c>
      <c r="D825" s="250" t="s">
        <v>63</v>
      </c>
      <c r="E825" s="250">
        <v>3000301085</v>
      </c>
      <c r="F825" s="250" t="s">
        <v>2711</v>
      </c>
      <c r="G825" s="250" t="s">
        <v>2673</v>
      </c>
      <c r="H825" s="250" t="s">
        <v>1731</v>
      </c>
      <c r="I825" s="251" t="s">
        <v>63</v>
      </c>
      <c r="J825" s="251"/>
      <c r="K825" s="198"/>
    </row>
    <row r="826" spans="1:11" x14ac:dyDescent="0.25">
      <c r="A826" s="140"/>
      <c r="C826" s="249">
        <f>VLOOKUP('[1]Inventaire BDDF Déployés'!$E$4:$E$936,[1]!MacroP[[ID]:[Date de Fin]],16,FALSE)</f>
        <v>43531.541666666664</v>
      </c>
      <c r="D826" s="250" t="s">
        <v>63</v>
      </c>
      <c r="E826" s="250">
        <v>3000301085</v>
      </c>
      <c r="F826" s="250" t="s">
        <v>2711</v>
      </c>
      <c r="G826" s="250" t="s">
        <v>2674</v>
      </c>
      <c r="H826" s="250" t="s">
        <v>1732</v>
      </c>
      <c r="I826" s="251" t="s">
        <v>63</v>
      </c>
      <c r="J826" s="251"/>
      <c r="K826" s="198"/>
    </row>
    <row r="827" spans="1:11" x14ac:dyDescent="0.25">
      <c r="A827" s="140"/>
      <c r="C827" s="249">
        <f>VLOOKUP('[1]Inventaire BDDF Déployés'!$E$4:$E$936,[1]!MacroP[[ID]:[Date de Fin]],16,FALSE)</f>
        <v>43531.541666666664</v>
      </c>
      <c r="D827" s="250" t="s">
        <v>63</v>
      </c>
      <c r="E827" s="250">
        <v>3000301200</v>
      </c>
      <c r="F827" s="250" t="s">
        <v>67</v>
      </c>
      <c r="G827" s="250" t="s">
        <v>2675</v>
      </c>
      <c r="H827" s="250" t="s">
        <v>1733</v>
      </c>
      <c r="I827" s="251" t="s">
        <v>63</v>
      </c>
      <c r="J827" s="251"/>
      <c r="K827" s="198"/>
    </row>
    <row r="828" spans="1:11" x14ac:dyDescent="0.25">
      <c r="A828" s="140"/>
      <c r="C828" s="249">
        <f>VLOOKUP('[1]Inventaire BDDF Déployés'!$E$4:$E$936,[1]!MacroP[[ID]:[Date de Fin]],16,FALSE)</f>
        <v>43531.541666666664</v>
      </c>
      <c r="D828" s="250" t="s">
        <v>63</v>
      </c>
      <c r="E828" s="250">
        <v>3000301200</v>
      </c>
      <c r="F828" s="250" t="s">
        <v>67</v>
      </c>
      <c r="G828" s="250" t="s">
        <v>2676</v>
      </c>
      <c r="H828" s="250" t="s">
        <v>1734</v>
      </c>
      <c r="I828" s="251" t="s">
        <v>63</v>
      </c>
      <c r="J828" s="251"/>
      <c r="K828" s="198"/>
    </row>
    <row r="829" spans="1:11" x14ac:dyDescent="0.25">
      <c r="A829" s="140"/>
      <c r="C829" s="259">
        <f>VLOOKUP('[1]Inventaire BDDF Déployés'!$E$4:$E$936,[1]!MacroP[[ID]:[Date de Fin]],16,FALSE)</f>
        <v>43531.541666666664</v>
      </c>
      <c r="D829" s="250" t="s">
        <v>63</v>
      </c>
      <c r="E829" s="198">
        <v>3000301200</v>
      </c>
      <c r="F829" s="250" t="s">
        <v>67</v>
      </c>
      <c r="G829" s="198" t="s">
        <v>2626</v>
      </c>
      <c r="H829" s="198" t="s">
        <v>1684</v>
      </c>
      <c r="I829" s="251" t="s">
        <v>63</v>
      </c>
      <c r="J829" s="198" t="s">
        <v>1396</v>
      </c>
      <c r="K829" s="198"/>
    </row>
    <row r="830" spans="1:11" x14ac:dyDescent="0.25">
      <c r="A830" s="140"/>
      <c r="C830" s="249">
        <f>VLOOKUP('[1]Inventaire BDDF Déployés'!$E$4:$E$936,[1]!MacroP[[ID]:[Date de Fin]],16,FALSE)</f>
        <v>43531.541666666664</v>
      </c>
      <c r="D830" s="250" t="s">
        <v>63</v>
      </c>
      <c r="E830" s="250">
        <v>3000301200</v>
      </c>
      <c r="F830" s="250" t="s">
        <v>67</v>
      </c>
      <c r="G830" s="250" t="s">
        <v>2677</v>
      </c>
      <c r="H830" s="250" t="s">
        <v>1735</v>
      </c>
      <c r="I830" s="251" t="s">
        <v>63</v>
      </c>
      <c r="J830" s="251"/>
      <c r="K830" s="198"/>
    </row>
    <row r="831" spans="1:11" x14ac:dyDescent="0.25">
      <c r="A831" s="140"/>
      <c r="C831" s="249">
        <f>VLOOKUP('[1]Inventaire BDDF Déployés'!$E$4:$E$936,[1]!MacroP[[ID]:[Date de Fin]],16,FALSE)</f>
        <v>43531.541666666664</v>
      </c>
      <c r="D831" s="250" t="s">
        <v>63</v>
      </c>
      <c r="E831" s="250">
        <v>3000301200</v>
      </c>
      <c r="F831" s="250" t="s">
        <v>67</v>
      </c>
      <c r="G831" s="250" t="s">
        <v>2678</v>
      </c>
      <c r="H831" s="250" t="s">
        <v>1736</v>
      </c>
      <c r="I831" s="251" t="s">
        <v>63</v>
      </c>
      <c r="J831" s="251"/>
      <c r="K831" s="198"/>
    </row>
    <row r="832" spans="1:11" x14ac:dyDescent="0.25">
      <c r="A832" s="140"/>
      <c r="C832" s="249">
        <f>VLOOKUP('[1]Inventaire BDDF Déployés'!$E$4:$E$936,[1]!MacroP[[ID]:[Date de Fin]],16,FALSE)</f>
        <v>43531.541666666664</v>
      </c>
      <c r="D832" s="250" t="s">
        <v>63</v>
      </c>
      <c r="E832" s="250">
        <v>3000301200</v>
      </c>
      <c r="F832" s="250" t="s">
        <v>67</v>
      </c>
      <c r="G832" s="250" t="s">
        <v>2679</v>
      </c>
      <c r="H832" s="250" t="s">
        <v>1737</v>
      </c>
      <c r="I832" s="251" t="s">
        <v>63</v>
      </c>
      <c r="J832" s="251"/>
      <c r="K832" s="198"/>
    </row>
    <row r="833" spans="1:11" x14ac:dyDescent="0.25">
      <c r="A833" s="140"/>
      <c r="C833" s="249">
        <f>VLOOKUP('[1]Inventaire BDDF Déployés'!$E$4:$E$936,[1]!MacroP[[ID]:[Date de Fin]],16,FALSE)</f>
        <v>43531.541666666664</v>
      </c>
      <c r="D833" s="250" t="s">
        <v>63</v>
      </c>
      <c r="E833" s="250">
        <v>3000301200</v>
      </c>
      <c r="F833" s="250" t="s">
        <v>67</v>
      </c>
      <c r="G833" s="250" t="s">
        <v>2680</v>
      </c>
      <c r="H833" s="250" t="s">
        <v>1738</v>
      </c>
      <c r="I833" s="251" t="s">
        <v>63</v>
      </c>
      <c r="J833" s="251"/>
      <c r="K833" s="198"/>
    </row>
    <row r="834" spans="1:11" x14ac:dyDescent="0.25">
      <c r="A834" s="140"/>
      <c r="C834" s="249">
        <f>VLOOKUP('[1]Inventaire BDDF Déployés'!$E$4:$E$936,[1]!MacroP[[ID]:[Date de Fin]],16,FALSE)</f>
        <v>43531.541666666664</v>
      </c>
      <c r="D834" s="250" t="s">
        <v>63</v>
      </c>
      <c r="E834" s="250">
        <v>3000301200</v>
      </c>
      <c r="F834" s="250" t="s">
        <v>67</v>
      </c>
      <c r="G834" s="250" t="s">
        <v>2681</v>
      </c>
      <c r="H834" s="250" t="s">
        <v>1739</v>
      </c>
      <c r="I834" s="251" t="s">
        <v>63</v>
      </c>
      <c r="J834" s="251"/>
      <c r="K834" s="198"/>
    </row>
    <row r="835" spans="1:11" x14ac:dyDescent="0.25">
      <c r="A835" s="140"/>
      <c r="C835" s="249">
        <f>VLOOKUP('[1]Inventaire BDDF Déployés'!$E$4:$E$936,[1]!MacroP[[ID]:[Date de Fin]],16,FALSE)</f>
        <v>43531.541666666664</v>
      </c>
      <c r="D835" s="250" t="s">
        <v>63</v>
      </c>
      <c r="E835" s="250">
        <v>3000301200</v>
      </c>
      <c r="F835" s="250" t="s">
        <v>67</v>
      </c>
      <c r="G835" s="250" t="s">
        <v>2682</v>
      </c>
      <c r="H835" s="250" t="s">
        <v>1740</v>
      </c>
      <c r="I835" s="251" t="s">
        <v>63</v>
      </c>
      <c r="J835" s="251"/>
      <c r="K835" s="198"/>
    </row>
    <row r="836" spans="1:11" x14ac:dyDescent="0.25">
      <c r="A836" s="140"/>
      <c r="C836" s="249">
        <f>VLOOKUP('[1]Inventaire BDDF Déployés'!$E$4:$E$936,[1]!MacroP[[ID]:[Date de Fin]],16,FALSE)</f>
        <v>43531.541666666664</v>
      </c>
      <c r="D836" s="250" t="s">
        <v>63</v>
      </c>
      <c r="E836" s="250">
        <v>3000301200</v>
      </c>
      <c r="F836" s="250" t="s">
        <v>67</v>
      </c>
      <c r="G836" s="250" t="s">
        <v>2683</v>
      </c>
      <c r="H836" s="250" t="s">
        <v>1741</v>
      </c>
      <c r="I836" s="251" t="s">
        <v>63</v>
      </c>
      <c r="J836" s="251"/>
      <c r="K836" s="198"/>
    </row>
    <row r="837" spans="1:11" x14ac:dyDescent="0.25">
      <c r="A837" s="140"/>
      <c r="C837" s="249">
        <f>VLOOKUP('[1]Inventaire BDDF Déployés'!$E$4:$E$936,[1]!MacroP[[ID]:[Date de Fin]],16,FALSE)</f>
        <v>43531.541666666664</v>
      </c>
      <c r="D837" s="250" t="s">
        <v>63</v>
      </c>
      <c r="E837" s="250">
        <v>3000301200</v>
      </c>
      <c r="F837" s="250" t="s">
        <v>67</v>
      </c>
      <c r="G837" s="250" t="s">
        <v>2684</v>
      </c>
      <c r="H837" s="250" t="s">
        <v>1742</v>
      </c>
      <c r="I837" s="251" t="s">
        <v>63</v>
      </c>
      <c r="J837" s="251"/>
      <c r="K837" s="198"/>
    </row>
    <row r="838" spans="1:11" x14ac:dyDescent="0.25">
      <c r="A838" s="140"/>
      <c r="C838" s="249">
        <f>VLOOKUP('[1]Inventaire BDDF Déployés'!$E$4:$E$936,[1]!MacroP[[ID]:[Date de Fin]],16,FALSE)</f>
        <v>43531.541666666664</v>
      </c>
      <c r="D838" s="250" t="s">
        <v>63</v>
      </c>
      <c r="E838" s="250">
        <v>3000301200</v>
      </c>
      <c r="F838" s="250" t="s">
        <v>67</v>
      </c>
      <c r="G838" s="250" t="s">
        <v>2685</v>
      </c>
      <c r="H838" s="250" t="s">
        <v>1743</v>
      </c>
      <c r="I838" s="251" t="s">
        <v>63</v>
      </c>
      <c r="J838" s="251"/>
      <c r="K838" s="198"/>
    </row>
    <row r="839" spans="1:11" x14ac:dyDescent="0.25">
      <c r="A839" s="140"/>
      <c r="C839" s="249">
        <f>VLOOKUP('[1]Inventaire BDDF Déployés'!$E$4:$E$936,[1]!MacroP[[ID]:[Date de Fin]],16,FALSE)</f>
        <v>43531.541666666664</v>
      </c>
      <c r="D839" s="250" t="s">
        <v>63</v>
      </c>
      <c r="E839" s="250">
        <v>3000301200</v>
      </c>
      <c r="F839" s="250" t="s">
        <v>67</v>
      </c>
      <c r="G839" s="250" t="s">
        <v>2686</v>
      </c>
      <c r="H839" s="250" t="s">
        <v>1744</v>
      </c>
      <c r="I839" s="251" t="s">
        <v>63</v>
      </c>
      <c r="J839" s="251"/>
      <c r="K839" s="198"/>
    </row>
    <row r="840" spans="1:11" x14ac:dyDescent="0.25">
      <c r="A840" s="140"/>
      <c r="C840" s="249">
        <f>VLOOKUP('[1]Inventaire BDDF Déployés'!$E$4:$E$936,[1]!MacroP[[ID]:[Date de Fin]],16,FALSE)</f>
        <v>43531.541666666664</v>
      </c>
      <c r="D840" s="250" t="s">
        <v>63</v>
      </c>
      <c r="E840" s="250">
        <v>3000301200</v>
      </c>
      <c r="F840" s="250" t="s">
        <v>67</v>
      </c>
      <c r="G840" s="250" t="s">
        <v>2687</v>
      </c>
      <c r="H840" s="250" t="s">
        <v>1745</v>
      </c>
      <c r="I840" s="251" t="s">
        <v>63</v>
      </c>
      <c r="J840" s="251"/>
      <c r="K840" s="198"/>
    </row>
    <row r="841" spans="1:11" x14ac:dyDescent="0.25">
      <c r="A841" s="140"/>
      <c r="C841" s="249">
        <f>VLOOKUP('[1]Inventaire BDDF Déployés'!$E$4:$E$936,[1]!MacroP[[ID]:[Date de Fin]],16,FALSE)</f>
        <v>43531.541666666664</v>
      </c>
      <c r="D841" s="250" t="s">
        <v>63</v>
      </c>
      <c r="E841" s="250">
        <v>3000301200</v>
      </c>
      <c r="F841" s="250" t="s">
        <v>67</v>
      </c>
      <c r="G841" s="250" t="s">
        <v>2688</v>
      </c>
      <c r="H841" s="250" t="s">
        <v>1746</v>
      </c>
      <c r="I841" s="251" t="s">
        <v>63</v>
      </c>
      <c r="J841" s="251"/>
      <c r="K841" s="198"/>
    </row>
    <row r="842" spans="1:11" x14ac:dyDescent="0.25">
      <c r="A842" s="140"/>
      <c r="C842" s="249">
        <f>VLOOKUP('[1]Inventaire BDDF Déployés'!$E$4:$E$936,[1]!MacroP[[ID]:[Date de Fin]],16,FALSE)</f>
        <v>43531.541666666664</v>
      </c>
      <c r="D842" s="250" t="s">
        <v>63</v>
      </c>
      <c r="E842" s="250">
        <v>3000301200</v>
      </c>
      <c r="F842" s="250" t="s">
        <v>67</v>
      </c>
      <c r="G842" s="250" t="s">
        <v>2689</v>
      </c>
      <c r="H842" s="250" t="s">
        <v>1747</v>
      </c>
      <c r="I842" s="251" t="s">
        <v>63</v>
      </c>
      <c r="J842" s="251"/>
      <c r="K842" s="198"/>
    </row>
    <row r="843" spans="1:11" x14ac:dyDescent="0.25">
      <c r="A843" s="140"/>
      <c r="C843" s="249">
        <f>VLOOKUP('[1]Inventaire BDDF Déployés'!$E$4:$E$936,[1]!MacroP[[ID]:[Date de Fin]],16,FALSE)</f>
        <v>43531.541666666664</v>
      </c>
      <c r="D843" s="250" t="s">
        <v>63</v>
      </c>
      <c r="E843" s="250">
        <v>3000301200</v>
      </c>
      <c r="F843" s="250" t="s">
        <v>67</v>
      </c>
      <c r="G843" s="250" t="s">
        <v>2690</v>
      </c>
      <c r="H843" s="250" t="s">
        <v>1748</v>
      </c>
      <c r="I843" s="251" t="s">
        <v>63</v>
      </c>
      <c r="J843" s="251"/>
      <c r="K843" s="198"/>
    </row>
    <row r="844" spans="1:11" x14ac:dyDescent="0.25">
      <c r="A844" s="140"/>
      <c r="C844" s="249">
        <f>VLOOKUP('[1]Inventaire BDDF Déployés'!$E$4:$E$936,[1]!MacroP[[ID]:[Date de Fin]],16,FALSE)</f>
        <v>43531.541666666664</v>
      </c>
      <c r="D844" s="250" t="s">
        <v>63</v>
      </c>
      <c r="E844" s="250">
        <v>3000301200</v>
      </c>
      <c r="F844" s="250" t="s">
        <v>67</v>
      </c>
      <c r="G844" s="250" t="s">
        <v>2691</v>
      </c>
      <c r="H844" s="250" t="s">
        <v>1749</v>
      </c>
      <c r="I844" s="251" t="s">
        <v>63</v>
      </c>
      <c r="J844" s="251"/>
      <c r="K844" s="198"/>
    </row>
    <row r="845" spans="1:11" x14ac:dyDescent="0.25">
      <c r="A845" s="140"/>
      <c r="C845" s="249">
        <f>VLOOKUP('[1]Inventaire BDDF Déployés'!$E$4:$E$936,[1]!MacroP[[ID]:[Date de Fin]],16,FALSE)</f>
        <v>43531.541666666664</v>
      </c>
      <c r="D845" s="250" t="s">
        <v>63</v>
      </c>
      <c r="E845" s="250">
        <v>3000301200</v>
      </c>
      <c r="F845" s="250" t="s">
        <v>67</v>
      </c>
      <c r="G845" s="250" t="s">
        <v>2692</v>
      </c>
      <c r="H845" s="250" t="s">
        <v>1750</v>
      </c>
      <c r="I845" s="251" t="s">
        <v>63</v>
      </c>
      <c r="J845" s="251"/>
      <c r="K845" s="198"/>
    </row>
    <row r="846" spans="1:11" x14ac:dyDescent="0.25">
      <c r="A846" s="140"/>
      <c r="C846" s="249">
        <f>VLOOKUP('[1]Inventaire BDDF Déployés'!$E$4:$E$936,[1]!MacroP[[ID]:[Date de Fin]],16,FALSE)</f>
        <v>43531.541666666664</v>
      </c>
      <c r="D846" s="250" t="s">
        <v>63</v>
      </c>
      <c r="E846" s="250">
        <v>3000301200</v>
      </c>
      <c r="F846" s="250" t="s">
        <v>67</v>
      </c>
      <c r="G846" s="250" t="s">
        <v>2693</v>
      </c>
      <c r="H846" s="250" t="s">
        <v>1751</v>
      </c>
      <c r="I846" s="251" t="s">
        <v>63</v>
      </c>
      <c r="J846" s="251"/>
      <c r="K846" s="198"/>
    </row>
    <row r="847" spans="1:11" x14ac:dyDescent="0.25">
      <c r="A847" s="140"/>
      <c r="C847" s="249">
        <f>VLOOKUP('[1]Inventaire BDDF Déployés'!$E$4:$E$936,[1]!MacroP[[ID]:[Date de Fin]],16,FALSE)</f>
        <v>43531.541666666664</v>
      </c>
      <c r="D847" s="250" t="s">
        <v>63</v>
      </c>
      <c r="E847" s="250">
        <v>3000301200</v>
      </c>
      <c r="F847" s="250" t="s">
        <v>67</v>
      </c>
      <c r="G847" s="250" t="s">
        <v>2694</v>
      </c>
      <c r="H847" s="250" t="s">
        <v>1752</v>
      </c>
      <c r="I847" s="251" t="s">
        <v>63</v>
      </c>
      <c r="J847" s="251"/>
      <c r="K847" s="198"/>
    </row>
    <row r="848" spans="1:11" x14ac:dyDescent="0.25">
      <c r="A848" s="140"/>
      <c r="C848" s="249">
        <f>VLOOKUP('[1]Inventaire BDDF Déployés'!$E$4:$E$936,[1]!MacroP[[ID]:[Date de Fin]],16,FALSE)</f>
        <v>43531.541666666664</v>
      </c>
      <c r="D848" s="250" t="s">
        <v>63</v>
      </c>
      <c r="E848" s="250">
        <v>3000301200</v>
      </c>
      <c r="F848" s="250" t="s">
        <v>67</v>
      </c>
      <c r="G848" s="250" t="s">
        <v>2695</v>
      </c>
      <c r="H848" s="250" t="s">
        <v>1753</v>
      </c>
      <c r="I848" s="251" t="s">
        <v>63</v>
      </c>
      <c r="J848" s="251"/>
      <c r="K848" s="198"/>
    </row>
    <row r="849" spans="1:11" x14ac:dyDescent="0.25">
      <c r="A849" s="140"/>
      <c r="C849" s="249">
        <f>VLOOKUP('[1]Inventaire BDDF Déployés'!$E$4:$E$936,[1]!MacroP[[ID]:[Date de Fin]],16,FALSE)</f>
        <v>43531.541666666664</v>
      </c>
      <c r="D849" s="250" t="s">
        <v>63</v>
      </c>
      <c r="E849" s="250">
        <v>3000301200</v>
      </c>
      <c r="F849" s="250" t="s">
        <v>67</v>
      </c>
      <c r="G849" s="250" t="s">
        <v>2696</v>
      </c>
      <c r="H849" s="250" t="s">
        <v>1754</v>
      </c>
      <c r="I849" s="251" t="s">
        <v>63</v>
      </c>
      <c r="J849" s="251"/>
      <c r="K849" s="198"/>
    </row>
    <row r="850" spans="1:11" x14ac:dyDescent="0.25">
      <c r="A850" s="140"/>
      <c r="C850" s="249">
        <f>VLOOKUP('[1]Inventaire BDDF Déployés'!$E$4:$E$936,[1]!MacroP[[ID]:[Date de Fin]],16,FALSE)</f>
        <v>43531.541666666664</v>
      </c>
      <c r="D850" s="250" t="s">
        <v>63</v>
      </c>
      <c r="E850" s="250">
        <v>3000301200</v>
      </c>
      <c r="F850" s="250" t="s">
        <v>67</v>
      </c>
      <c r="G850" s="250" t="s">
        <v>2697</v>
      </c>
      <c r="H850" s="250" t="s">
        <v>1755</v>
      </c>
      <c r="I850" s="251" t="s">
        <v>63</v>
      </c>
      <c r="J850" s="251"/>
      <c r="K850" s="198"/>
    </row>
    <row r="851" spans="1:11" x14ac:dyDescent="0.25">
      <c r="A851" s="140"/>
      <c r="C851" s="249">
        <f>VLOOKUP('[1]Inventaire BDDF Déployés'!$E$4:$E$936,[1]!MacroP[[ID]:[Date de Fin]],16,FALSE)</f>
        <v>43531.541666666664</v>
      </c>
      <c r="D851" s="250" t="s">
        <v>63</v>
      </c>
      <c r="E851" s="250">
        <v>3000301200</v>
      </c>
      <c r="F851" s="250" t="s">
        <v>2711</v>
      </c>
      <c r="G851" s="250" t="s">
        <v>2698</v>
      </c>
      <c r="H851" s="250" t="s">
        <v>1756</v>
      </c>
      <c r="I851" s="251" t="s">
        <v>63</v>
      </c>
      <c r="J851" s="251"/>
      <c r="K851" s="198"/>
    </row>
    <row r="852" spans="1:11" x14ac:dyDescent="0.25">
      <c r="A852" s="140"/>
      <c r="C852" s="249">
        <f>VLOOKUP('[1]Inventaire BDDF Déployés'!$E$4:$E$936,[1]!MacroP[[ID]:[Date de Fin]],16,FALSE)</f>
        <v>43531.541666666664</v>
      </c>
      <c r="D852" s="250" t="s">
        <v>63</v>
      </c>
      <c r="E852" s="250">
        <v>3000301200</v>
      </c>
      <c r="F852" s="250" t="s">
        <v>2711</v>
      </c>
      <c r="G852" s="250" t="s">
        <v>2699</v>
      </c>
      <c r="H852" s="250" t="s">
        <v>1757</v>
      </c>
      <c r="I852" s="251" t="s">
        <v>63</v>
      </c>
      <c r="J852" s="251"/>
      <c r="K852" s="198"/>
    </row>
    <row r="853" spans="1:11" x14ac:dyDescent="0.25">
      <c r="A853" s="140"/>
      <c r="C853" s="249">
        <f>VLOOKUP('[1]Inventaire BDDF Déployés'!$E$4:$E$936,[1]!MacroP[[ID]:[Date de Fin]],16,FALSE)</f>
        <v>43531.541666666664</v>
      </c>
      <c r="D853" s="250" t="s">
        <v>63</v>
      </c>
      <c r="E853" s="250">
        <v>3000301200</v>
      </c>
      <c r="F853" s="250" t="s">
        <v>2711</v>
      </c>
      <c r="G853" s="250" t="s">
        <v>2700</v>
      </c>
      <c r="H853" s="250" t="s">
        <v>1758</v>
      </c>
      <c r="I853" s="251" t="s">
        <v>63</v>
      </c>
      <c r="J853" s="251"/>
      <c r="K853" s="198"/>
    </row>
    <row r="854" spans="1:11" x14ac:dyDescent="0.25">
      <c r="A854" s="140"/>
      <c r="C854" s="249">
        <f>VLOOKUP('[1]Inventaire BDDF Déployés'!$E$4:$E$936,[1]!MacroP[[ID]:[Date de Fin]],16,FALSE)</f>
        <v>43531.541666666664</v>
      </c>
      <c r="D854" s="250" t="s">
        <v>63</v>
      </c>
      <c r="E854" s="250">
        <v>3000301200</v>
      </c>
      <c r="F854" s="250" t="s">
        <v>2711</v>
      </c>
      <c r="G854" s="250" t="s">
        <v>2701</v>
      </c>
      <c r="H854" s="250" t="s">
        <v>1759</v>
      </c>
      <c r="I854" s="251" t="s">
        <v>63</v>
      </c>
      <c r="J854" s="251"/>
      <c r="K854" s="198"/>
    </row>
    <row r="855" spans="1:11" x14ac:dyDescent="0.25">
      <c r="A855" s="140"/>
      <c r="C855" s="249">
        <f>VLOOKUP('[1]Inventaire BDDF Déployés'!$E$4:$E$936,[1]!MacroP[[ID]:[Date de Fin]],16,FALSE)</f>
        <v>43531.541666666664</v>
      </c>
      <c r="D855" s="250" t="s">
        <v>63</v>
      </c>
      <c r="E855" s="250">
        <v>3000301200</v>
      </c>
      <c r="F855" s="250" t="s">
        <v>2711</v>
      </c>
      <c r="G855" s="250" t="s">
        <v>2702</v>
      </c>
      <c r="H855" s="250" t="s">
        <v>1760</v>
      </c>
      <c r="I855" s="251" t="s">
        <v>63</v>
      </c>
      <c r="J855" s="251"/>
      <c r="K855" s="198"/>
    </row>
    <row r="856" spans="1:11" x14ac:dyDescent="0.25">
      <c r="A856" s="140"/>
      <c r="C856" s="249">
        <f>VLOOKUP('[1]Inventaire BDDF Déployés'!$E$4:$E$936,[1]!MacroP[[ID]:[Date de Fin]],16,FALSE)</f>
        <v>43531.541666666664</v>
      </c>
      <c r="D856" s="250" t="s">
        <v>63</v>
      </c>
      <c r="E856" s="250">
        <v>3000301200</v>
      </c>
      <c r="F856" s="250" t="s">
        <v>2711</v>
      </c>
      <c r="G856" s="250" t="s">
        <v>2703</v>
      </c>
      <c r="H856" s="250" t="s">
        <v>1761</v>
      </c>
      <c r="I856" s="251" t="s">
        <v>63</v>
      </c>
      <c r="J856" s="251"/>
      <c r="K856" s="198"/>
    </row>
    <row r="857" spans="1:11" x14ac:dyDescent="0.25">
      <c r="A857" s="140"/>
      <c r="C857" s="249">
        <f>VLOOKUP('[1]Inventaire BDDF Déployés'!$E$4:$E$936,[1]!MacroP[[ID]:[Date de Fin]],16,FALSE)</f>
        <v>43531.541666666664</v>
      </c>
      <c r="D857" s="250" t="s">
        <v>63</v>
      </c>
      <c r="E857" s="250">
        <v>3000301200</v>
      </c>
      <c r="F857" s="250" t="s">
        <v>2711</v>
      </c>
      <c r="G857" s="250" t="s">
        <v>2704</v>
      </c>
      <c r="H857" s="250" t="s">
        <v>1762</v>
      </c>
      <c r="I857" s="251" t="s">
        <v>63</v>
      </c>
      <c r="J857" s="251"/>
      <c r="K857" s="198"/>
    </row>
    <row r="858" spans="1:11" x14ac:dyDescent="0.25">
      <c r="A858" s="140"/>
      <c r="C858" s="249">
        <f>VLOOKUP('[1]Inventaire BDDF Déployés'!$E$4:$E$936,[1]!MacroP[[ID]:[Date de Fin]],16,FALSE)</f>
        <v>43531.541666666664</v>
      </c>
      <c r="D858" s="250" t="s">
        <v>63</v>
      </c>
      <c r="E858" s="250">
        <v>3000301200</v>
      </c>
      <c r="F858" s="250" t="s">
        <v>2711</v>
      </c>
      <c r="G858" s="250" t="s">
        <v>2705</v>
      </c>
      <c r="H858" s="250" t="s">
        <v>1763</v>
      </c>
      <c r="I858" s="251" t="s">
        <v>63</v>
      </c>
      <c r="J858" s="251"/>
      <c r="K858" s="198"/>
    </row>
    <row r="859" spans="1:11" x14ac:dyDescent="0.25">
      <c r="A859" s="140"/>
      <c r="C859" s="249">
        <f>VLOOKUP('[1]Inventaire BDDF Déployés'!$E$4:$E$936,[1]!MacroP[[ID]:[Date de Fin]],16,FALSE)</f>
        <v>43531.541666666664</v>
      </c>
      <c r="D859" s="250" t="s">
        <v>63</v>
      </c>
      <c r="E859" s="250">
        <v>3000301200</v>
      </c>
      <c r="F859" s="250" t="s">
        <v>2711</v>
      </c>
      <c r="G859" s="250" t="s">
        <v>2706</v>
      </c>
      <c r="H859" s="250" t="s">
        <v>1764</v>
      </c>
      <c r="I859" s="251" t="s">
        <v>63</v>
      </c>
      <c r="J859" s="251"/>
      <c r="K859" s="198"/>
    </row>
    <row r="860" spans="1:11" x14ac:dyDescent="0.25">
      <c r="A860" s="140"/>
      <c r="C860" s="249">
        <f>VLOOKUP('[1]Inventaire BDDF Déployés'!$E$4:$E$936,[1]!MacroP[[ID]:[Date de Fin]],16,FALSE)</f>
        <v>43531.541666666664</v>
      </c>
      <c r="D860" s="250" t="s">
        <v>63</v>
      </c>
      <c r="E860" s="250">
        <v>3000301200</v>
      </c>
      <c r="F860" s="250" t="s">
        <v>2711</v>
      </c>
      <c r="G860" s="250" t="s">
        <v>2707</v>
      </c>
      <c r="H860" s="250" t="s">
        <v>1765</v>
      </c>
      <c r="I860" s="251" t="s">
        <v>63</v>
      </c>
      <c r="J860" s="251"/>
      <c r="K860" s="198"/>
    </row>
    <row r="861" spans="1:11" x14ac:dyDescent="0.25">
      <c r="A861" s="140"/>
      <c r="C861" s="249">
        <f>VLOOKUP('[1]Inventaire BDDF Déployés'!$E$4:$E$936,[1]!MacroP[[ID]:[Date de Fin]],16,FALSE)</f>
        <v>43531.541666666664</v>
      </c>
      <c r="D861" s="250" t="s">
        <v>63</v>
      </c>
      <c r="E861" s="250">
        <v>3000301200</v>
      </c>
      <c r="F861" s="250" t="s">
        <v>2711</v>
      </c>
      <c r="G861" s="250" t="s">
        <v>2708</v>
      </c>
      <c r="H861" s="250" t="s">
        <v>1766</v>
      </c>
      <c r="I861" s="251" t="s">
        <v>63</v>
      </c>
      <c r="J861" s="251"/>
      <c r="K861" s="198"/>
    </row>
    <row r="862" spans="1:11" x14ac:dyDescent="0.25">
      <c r="A862" s="140"/>
      <c r="C862" s="249">
        <f>VLOOKUP('[1]Inventaire BDDF Déployés'!$E$4:$E$936,[1]!MacroP[[ID]:[Date de Fin]],16,FALSE)</f>
        <v>43531.541666666664</v>
      </c>
      <c r="D862" s="250" t="s">
        <v>63</v>
      </c>
      <c r="E862" s="250">
        <v>3000301200</v>
      </c>
      <c r="F862" s="250" t="s">
        <v>2711</v>
      </c>
      <c r="G862" s="250" t="s">
        <v>2709</v>
      </c>
      <c r="H862" s="250" t="s">
        <v>1767</v>
      </c>
      <c r="I862" s="251" t="s">
        <v>63</v>
      </c>
      <c r="J862" s="251"/>
      <c r="K862" s="198"/>
    </row>
    <row r="863" spans="1:11" x14ac:dyDescent="0.25">
      <c r="A863" s="140"/>
      <c r="C863" s="249">
        <f>VLOOKUP('[1]Inventaire BDDF Déployés'!$E$4:$E$936,[1]!MacroP[[ID]:[Date de Fin]],16,FALSE)</f>
        <v>43531.541666666664</v>
      </c>
      <c r="D863" s="250" t="s">
        <v>63</v>
      </c>
      <c r="E863" s="250">
        <v>3000301200</v>
      </c>
      <c r="F863" s="250" t="s">
        <v>2711</v>
      </c>
      <c r="G863" s="250" t="s">
        <v>2710</v>
      </c>
      <c r="H863" s="250" t="s">
        <v>1768</v>
      </c>
      <c r="I863" s="251" t="s">
        <v>63</v>
      </c>
      <c r="J863" s="251"/>
      <c r="K863" s="198"/>
    </row>
    <row r="864" spans="1:11" x14ac:dyDescent="0.25">
      <c r="A864" s="140"/>
      <c r="C864" s="249">
        <f>VLOOKUP('[1]Inventaire BDDF Déployés'!$E$4:$E$936,[1]!MacroP[[ID]:[Date de Fin]],16,FALSE)</f>
        <v>43532.541666666664</v>
      </c>
      <c r="D864" s="250" t="s">
        <v>63</v>
      </c>
      <c r="E864" s="250">
        <v>3000300842</v>
      </c>
      <c r="F864" s="250" t="s">
        <v>67</v>
      </c>
      <c r="G864" s="250" t="s">
        <v>1769</v>
      </c>
      <c r="H864" s="250" t="s">
        <v>1770</v>
      </c>
      <c r="I864" s="251" t="s">
        <v>63</v>
      </c>
      <c r="J864" s="251"/>
      <c r="K864" s="198"/>
    </row>
    <row r="865" spans="1:11" x14ac:dyDescent="0.25">
      <c r="A865" s="140"/>
      <c r="C865" s="249">
        <f>VLOOKUP('[1]Inventaire BDDF Déployés'!$E$4:$E$936,[1]!MacroP[[ID]:[Date de Fin]],16,FALSE)</f>
        <v>43532.541666666664</v>
      </c>
      <c r="D865" s="250" t="s">
        <v>63</v>
      </c>
      <c r="E865" s="250">
        <v>3000300842</v>
      </c>
      <c r="F865" s="250" t="s">
        <v>67</v>
      </c>
      <c r="G865" s="250" t="s">
        <v>1771</v>
      </c>
      <c r="H865" s="250" t="s">
        <v>1772</v>
      </c>
      <c r="I865" s="251" t="s">
        <v>63</v>
      </c>
      <c r="J865" s="251"/>
      <c r="K865" s="198"/>
    </row>
    <row r="866" spans="1:11" x14ac:dyDescent="0.25">
      <c r="A866" s="140"/>
      <c r="C866" s="249">
        <f>VLOOKUP('[1]Inventaire BDDF Déployés'!$E$4:$E$936,[1]!MacroP[[ID]:[Date de Fin]],16,FALSE)</f>
        <v>43532.541666666664</v>
      </c>
      <c r="D866" s="250" t="s">
        <v>63</v>
      </c>
      <c r="E866" s="250">
        <v>3000300842</v>
      </c>
      <c r="F866" s="250" t="s">
        <v>67</v>
      </c>
      <c r="G866" s="250" t="s">
        <v>1773</v>
      </c>
      <c r="H866" s="250" t="s">
        <v>1774</v>
      </c>
      <c r="I866" s="251" t="s">
        <v>63</v>
      </c>
      <c r="J866" s="251"/>
      <c r="K866" s="198"/>
    </row>
    <row r="867" spans="1:11" x14ac:dyDescent="0.25">
      <c r="A867" s="140"/>
      <c r="C867" s="249">
        <f>VLOOKUP('[1]Inventaire BDDF Déployés'!$E$4:$E$936,[1]!MacroP[[ID]:[Date de Fin]],16,FALSE)</f>
        <v>43532.541666666664</v>
      </c>
      <c r="D867" s="250" t="s">
        <v>63</v>
      </c>
      <c r="E867" s="250">
        <v>3000300842</v>
      </c>
      <c r="F867" s="250" t="s">
        <v>67</v>
      </c>
      <c r="G867" s="250" t="s">
        <v>1775</v>
      </c>
      <c r="H867" s="250" t="s">
        <v>1539</v>
      </c>
      <c r="I867" s="251" t="s">
        <v>63</v>
      </c>
      <c r="J867" s="251" t="s">
        <v>1776</v>
      </c>
      <c r="K867" s="198"/>
    </row>
    <row r="868" spans="1:11" x14ac:dyDescent="0.25">
      <c r="A868" s="140"/>
      <c r="C868" s="249">
        <f>VLOOKUP('[1]Inventaire BDDF Déployés'!$E$4:$E$936,[1]!MacroP[[ID]:[Date de Fin]],16,FALSE)</f>
        <v>43532.541666666664</v>
      </c>
      <c r="D868" s="250" t="s">
        <v>63</v>
      </c>
      <c r="E868" s="250">
        <v>3000300842</v>
      </c>
      <c r="F868" s="250" t="s">
        <v>67</v>
      </c>
      <c r="G868" s="250" t="s">
        <v>1777</v>
      </c>
      <c r="H868" s="250" t="s">
        <v>1778</v>
      </c>
      <c r="I868" s="251" t="s">
        <v>63</v>
      </c>
      <c r="J868" s="251"/>
      <c r="K868" s="198"/>
    </row>
    <row r="869" spans="1:11" x14ac:dyDescent="0.25">
      <c r="A869" s="140"/>
      <c r="C869" s="249">
        <f>VLOOKUP('[1]Inventaire BDDF Déployés'!$E$4:$E$936,[1]!MacroP[[ID]:[Date de Fin]],16,FALSE)</f>
        <v>43532.541666666664</v>
      </c>
      <c r="D869" s="250" t="s">
        <v>63</v>
      </c>
      <c r="E869" s="250">
        <v>3000300842</v>
      </c>
      <c r="F869" s="250" t="s">
        <v>67</v>
      </c>
      <c r="G869" s="250" t="s">
        <v>1779</v>
      </c>
      <c r="H869" s="250" t="s">
        <v>1780</v>
      </c>
      <c r="I869" s="251" t="s">
        <v>63</v>
      </c>
      <c r="J869" s="251"/>
      <c r="K869" s="198"/>
    </row>
    <row r="870" spans="1:11" x14ac:dyDescent="0.25">
      <c r="A870" s="140"/>
      <c r="C870" s="249">
        <f>VLOOKUP('[1]Inventaire BDDF Déployés'!$E$4:$E$936,[1]!MacroP[[ID]:[Date de Fin]],16,FALSE)</f>
        <v>43532.541666666664</v>
      </c>
      <c r="D870" s="250" t="s">
        <v>63</v>
      </c>
      <c r="E870" s="250">
        <v>3000300842</v>
      </c>
      <c r="F870" s="250" t="s">
        <v>67</v>
      </c>
      <c r="G870" s="250" t="s">
        <v>1781</v>
      </c>
      <c r="H870" s="250" t="s">
        <v>1782</v>
      </c>
      <c r="I870" s="251" t="s">
        <v>63</v>
      </c>
      <c r="J870" s="251"/>
      <c r="K870" s="198"/>
    </row>
    <row r="871" spans="1:11" x14ac:dyDescent="0.25">
      <c r="A871" s="140"/>
      <c r="C871" s="249">
        <f>VLOOKUP('[1]Inventaire BDDF Déployés'!$E$4:$E$936,[1]!MacroP[[ID]:[Date de Fin]],16,FALSE)</f>
        <v>43532.541666666664</v>
      </c>
      <c r="D871" s="250" t="s">
        <v>63</v>
      </c>
      <c r="E871" s="250">
        <v>3000300842</v>
      </c>
      <c r="F871" s="250" t="s">
        <v>67</v>
      </c>
      <c r="G871" s="250" t="s">
        <v>1783</v>
      </c>
      <c r="H871" s="250" t="s">
        <v>1784</v>
      </c>
      <c r="I871" s="251" t="s">
        <v>63</v>
      </c>
      <c r="J871" s="251"/>
      <c r="K871" s="198"/>
    </row>
    <row r="872" spans="1:11" x14ac:dyDescent="0.25">
      <c r="A872" s="140"/>
      <c r="C872" s="249">
        <f>VLOOKUP('[1]Inventaire BDDF Déployés'!$E$4:$E$936,[1]!MacroP[[ID]:[Date de Fin]],16,FALSE)</f>
        <v>43532.541666666664</v>
      </c>
      <c r="D872" s="250" t="s">
        <v>63</v>
      </c>
      <c r="E872" s="250">
        <v>3000300842</v>
      </c>
      <c r="F872" s="250" t="s">
        <v>67</v>
      </c>
      <c r="G872" s="250" t="s">
        <v>1785</v>
      </c>
      <c r="H872" s="250" t="s">
        <v>1218</v>
      </c>
      <c r="I872" s="251" t="s">
        <v>63</v>
      </c>
      <c r="J872" s="251" t="s">
        <v>1776</v>
      </c>
      <c r="K872" s="198"/>
    </row>
    <row r="873" spans="1:11" x14ac:dyDescent="0.25">
      <c r="A873" s="140"/>
      <c r="C873" s="249">
        <f>VLOOKUP('[1]Inventaire BDDF Déployés'!$E$4:$E$936,[1]!MacroP[[ID]:[Date de Fin]],16,FALSE)</f>
        <v>43532.541666666664</v>
      </c>
      <c r="D873" s="250" t="s">
        <v>63</v>
      </c>
      <c r="E873" s="250">
        <v>3000300842</v>
      </c>
      <c r="F873" s="250" t="s">
        <v>67</v>
      </c>
      <c r="G873" s="250" t="s">
        <v>1786</v>
      </c>
      <c r="H873" s="250" t="s">
        <v>1787</v>
      </c>
      <c r="I873" s="251" t="s">
        <v>63</v>
      </c>
      <c r="J873" s="251"/>
      <c r="K873" s="198"/>
    </row>
    <row r="874" spans="1:11" x14ac:dyDescent="0.25">
      <c r="A874" s="140"/>
      <c r="C874" s="249">
        <f>VLOOKUP('[1]Inventaire BDDF Déployés'!$E$4:$E$936,[1]!MacroP[[ID]:[Date de Fin]],16,FALSE)</f>
        <v>43532.541666666664</v>
      </c>
      <c r="D874" s="250" t="s">
        <v>63</v>
      </c>
      <c r="E874" s="250">
        <v>3000300842</v>
      </c>
      <c r="F874" s="250" t="s">
        <v>67</v>
      </c>
      <c r="G874" s="250" t="s">
        <v>1788</v>
      </c>
      <c r="H874" s="250" t="s">
        <v>1789</v>
      </c>
      <c r="I874" s="251" t="s">
        <v>63</v>
      </c>
      <c r="J874" s="251"/>
      <c r="K874" s="198"/>
    </row>
    <row r="875" spans="1:11" x14ac:dyDescent="0.25">
      <c r="A875" s="140"/>
      <c r="C875" s="249">
        <f>VLOOKUP('[1]Inventaire BDDF Déployés'!$E$4:$E$936,[1]!MacroP[[ID]:[Date de Fin]],16,FALSE)</f>
        <v>43532.541666666664</v>
      </c>
      <c r="D875" s="250" t="s">
        <v>63</v>
      </c>
      <c r="E875" s="250">
        <v>3000300842</v>
      </c>
      <c r="F875" s="250" t="s">
        <v>67</v>
      </c>
      <c r="G875" s="250" t="s">
        <v>1790</v>
      </c>
      <c r="H875" s="250" t="s">
        <v>1791</v>
      </c>
      <c r="I875" s="251" t="s">
        <v>63</v>
      </c>
      <c r="J875" s="251"/>
      <c r="K875" s="198"/>
    </row>
    <row r="876" spans="1:11" x14ac:dyDescent="0.25">
      <c r="A876" s="140"/>
      <c r="C876" s="249">
        <f>VLOOKUP('[1]Inventaire BDDF Déployés'!$E$4:$E$936,[1]!MacroP[[ID]:[Date de Fin]],16,FALSE)</f>
        <v>43532.541666666664</v>
      </c>
      <c r="D876" s="250" t="s">
        <v>63</v>
      </c>
      <c r="E876" s="250">
        <v>3000300842</v>
      </c>
      <c r="F876" s="250" t="s">
        <v>67</v>
      </c>
      <c r="G876" s="250" t="s">
        <v>1792</v>
      </c>
      <c r="H876" s="250" t="s">
        <v>1793</v>
      </c>
      <c r="I876" s="251" t="s">
        <v>63</v>
      </c>
      <c r="J876" s="251"/>
      <c r="K876" s="198"/>
    </row>
    <row r="877" spans="1:11" x14ac:dyDescent="0.25">
      <c r="A877" s="140"/>
      <c r="C877" s="249">
        <f>VLOOKUP('[1]Inventaire BDDF Déployés'!$E$4:$E$936,[1]!MacroP[[ID]:[Date de Fin]],16,FALSE)</f>
        <v>43532.541666666664</v>
      </c>
      <c r="D877" s="250" t="s">
        <v>63</v>
      </c>
      <c r="E877" s="250">
        <v>3000300842</v>
      </c>
      <c r="F877" s="250" t="s">
        <v>67</v>
      </c>
      <c r="G877" s="250" t="s">
        <v>1794</v>
      </c>
      <c r="H877" s="250" t="s">
        <v>1795</v>
      </c>
      <c r="I877" s="251" t="s">
        <v>63</v>
      </c>
      <c r="J877" s="251"/>
      <c r="K877" s="198"/>
    </row>
    <row r="878" spans="1:11" x14ac:dyDescent="0.25">
      <c r="A878" s="140"/>
      <c r="C878" s="249">
        <f>VLOOKUP('[1]Inventaire BDDF Déployés'!$E$4:$E$936,[1]!MacroP[[ID]:[Date de Fin]],16,FALSE)</f>
        <v>43532.541666666664</v>
      </c>
      <c r="D878" s="250" t="s">
        <v>63</v>
      </c>
      <c r="E878" s="250">
        <v>3000300842</v>
      </c>
      <c r="F878" s="250" t="s">
        <v>67</v>
      </c>
      <c r="G878" s="250" t="s">
        <v>1796</v>
      </c>
      <c r="H878" s="250" t="s">
        <v>1797</v>
      </c>
      <c r="I878" s="251" t="s">
        <v>63</v>
      </c>
      <c r="J878" s="251"/>
      <c r="K878" s="198"/>
    </row>
    <row r="879" spans="1:11" x14ac:dyDescent="0.25">
      <c r="A879" s="140"/>
      <c r="C879" s="249">
        <f>VLOOKUP('[1]Inventaire BDDF Déployés'!$E$4:$E$936,[1]!MacroP[[ID]:[Date de Fin]],16,FALSE)</f>
        <v>43532.541666666664</v>
      </c>
      <c r="D879" s="250" t="s">
        <v>63</v>
      </c>
      <c r="E879" s="250">
        <v>3000300842</v>
      </c>
      <c r="F879" s="250" t="s">
        <v>67</v>
      </c>
      <c r="G879" s="250" t="s">
        <v>1798</v>
      </c>
      <c r="H879" s="250" t="s">
        <v>1799</v>
      </c>
      <c r="I879" s="251" t="s">
        <v>63</v>
      </c>
      <c r="J879" s="251"/>
      <c r="K879" s="198"/>
    </row>
    <row r="880" spans="1:11" x14ac:dyDescent="0.25">
      <c r="A880" s="140"/>
      <c r="C880" s="249">
        <f>VLOOKUP('[1]Inventaire BDDF Déployés'!$E$4:$E$936,[1]!MacroP[[ID]:[Date de Fin]],16,FALSE)</f>
        <v>43532.541666666664</v>
      </c>
      <c r="D880" s="250" t="s">
        <v>63</v>
      </c>
      <c r="E880" s="250">
        <v>3000300842</v>
      </c>
      <c r="F880" s="250" t="s">
        <v>67</v>
      </c>
      <c r="G880" s="250" t="s">
        <v>1800</v>
      </c>
      <c r="H880" s="250" t="s">
        <v>1801</v>
      </c>
      <c r="I880" s="251" t="s">
        <v>63</v>
      </c>
      <c r="J880" s="251"/>
      <c r="K880" s="198"/>
    </row>
    <row r="881" spans="1:11" x14ac:dyDescent="0.25">
      <c r="A881" s="140"/>
      <c r="C881" s="249">
        <f>VLOOKUP('[1]Inventaire BDDF Déployés'!$E$4:$E$936,[1]!MacroP[[ID]:[Date de Fin]],16,FALSE)</f>
        <v>43532.541666666664</v>
      </c>
      <c r="D881" s="250" t="s">
        <v>63</v>
      </c>
      <c r="E881" s="250">
        <v>3000300842</v>
      </c>
      <c r="F881" s="250" t="s">
        <v>67</v>
      </c>
      <c r="G881" s="250" t="s">
        <v>1802</v>
      </c>
      <c r="H881" s="250" t="s">
        <v>1803</v>
      </c>
      <c r="I881" s="251" t="s">
        <v>63</v>
      </c>
      <c r="J881" s="251"/>
      <c r="K881" s="198"/>
    </row>
    <row r="882" spans="1:11" x14ac:dyDescent="0.25">
      <c r="A882" s="140"/>
      <c r="C882" s="249">
        <f>VLOOKUP('[1]Inventaire BDDF Déployés'!$E$4:$E$936,[1]!MacroP[[ID]:[Date de Fin]],16,FALSE)</f>
        <v>43532.541666666664</v>
      </c>
      <c r="D882" s="250" t="s">
        <v>63</v>
      </c>
      <c r="E882" s="250">
        <v>3000300842</v>
      </c>
      <c r="F882" s="250" t="s">
        <v>67</v>
      </c>
      <c r="G882" s="250" t="s">
        <v>1804</v>
      </c>
      <c r="H882" s="250" t="s">
        <v>1805</v>
      </c>
      <c r="I882" s="251" t="s">
        <v>63</v>
      </c>
      <c r="J882" s="251"/>
      <c r="K882" s="198"/>
    </row>
    <row r="883" spans="1:11" x14ac:dyDescent="0.25">
      <c r="A883" s="140"/>
      <c r="C883" s="249">
        <f>VLOOKUP('[1]Inventaire BDDF Déployés'!$E$4:$E$936,[1]!MacroP[[ID]:[Date de Fin]],16,FALSE)</f>
        <v>43532.541666666664</v>
      </c>
      <c r="D883" s="250" t="s">
        <v>63</v>
      </c>
      <c r="E883" s="250">
        <v>3000300842</v>
      </c>
      <c r="F883" s="250" t="s">
        <v>67</v>
      </c>
      <c r="G883" s="250" t="s">
        <v>1806</v>
      </c>
      <c r="H883" s="250" t="s">
        <v>1807</v>
      </c>
      <c r="I883" s="251" t="s">
        <v>63</v>
      </c>
      <c r="J883" s="251"/>
      <c r="K883" s="198"/>
    </row>
    <row r="884" spans="1:11" x14ac:dyDescent="0.25">
      <c r="A884" s="140"/>
      <c r="C884" s="249">
        <f>VLOOKUP('[1]Inventaire BDDF Déployés'!$E$4:$E$936,[1]!MacroP[[ID]:[Date de Fin]],16,FALSE)</f>
        <v>43532.541666666664</v>
      </c>
      <c r="D884" s="250" t="s">
        <v>63</v>
      </c>
      <c r="E884" s="250">
        <v>3000300842</v>
      </c>
      <c r="F884" s="250" t="s">
        <v>2711</v>
      </c>
      <c r="G884" s="250" t="s">
        <v>1808</v>
      </c>
      <c r="H884" s="250" t="s">
        <v>1809</v>
      </c>
      <c r="I884" s="251" t="s">
        <v>63</v>
      </c>
      <c r="J884" s="251"/>
      <c r="K884" s="198"/>
    </row>
    <row r="885" spans="1:11" x14ac:dyDescent="0.25">
      <c r="A885" s="140"/>
      <c r="C885" s="249">
        <f>VLOOKUP('[1]Inventaire BDDF Déployés'!$E$4:$E$936,[1]!MacroP[[ID]:[Date de Fin]],16,FALSE)</f>
        <v>43532.541666666664</v>
      </c>
      <c r="D885" s="250" t="s">
        <v>63</v>
      </c>
      <c r="E885" s="250">
        <v>3000300842</v>
      </c>
      <c r="F885" s="250" t="s">
        <v>2711</v>
      </c>
      <c r="G885" s="250" t="s">
        <v>1810</v>
      </c>
      <c r="H885" s="250" t="s">
        <v>1811</v>
      </c>
      <c r="I885" s="251" t="s">
        <v>63</v>
      </c>
      <c r="J885" s="251"/>
      <c r="K885" s="198"/>
    </row>
    <row r="886" spans="1:11" x14ac:dyDescent="0.25">
      <c r="A886" s="140"/>
      <c r="C886" s="249">
        <f>VLOOKUP('[1]Inventaire BDDF Déployés'!$E$4:$E$936,[1]!MacroP[[ID]:[Date de Fin]],16,FALSE)</f>
        <v>43532.541666666664</v>
      </c>
      <c r="D886" s="250" t="s">
        <v>63</v>
      </c>
      <c r="E886" s="250">
        <v>3000300842</v>
      </c>
      <c r="F886" s="250" t="s">
        <v>2711</v>
      </c>
      <c r="G886" s="250" t="s">
        <v>1812</v>
      </c>
      <c r="H886" s="250" t="s">
        <v>1813</v>
      </c>
      <c r="I886" s="251" t="s">
        <v>63</v>
      </c>
      <c r="J886" s="251"/>
      <c r="K886" s="251"/>
    </row>
    <row r="887" spans="1:11" x14ac:dyDescent="0.25">
      <c r="A887" s="140"/>
      <c r="C887" s="249">
        <f>VLOOKUP('[1]Inventaire BDDF Déployés'!$E$4:$E$936,[1]!MacroP[[ID]:[Date de Fin]],16,FALSE)</f>
        <v>43532.541666666664</v>
      </c>
      <c r="D887" s="250" t="s">
        <v>63</v>
      </c>
      <c r="E887" s="250">
        <v>3000301201</v>
      </c>
      <c r="F887" s="250" t="s">
        <v>67</v>
      </c>
      <c r="G887" s="250" t="s">
        <v>1814</v>
      </c>
      <c r="H887" s="250" t="s">
        <v>1815</v>
      </c>
      <c r="I887" s="251" t="s">
        <v>63</v>
      </c>
      <c r="J887" s="251"/>
      <c r="K887" s="198"/>
    </row>
    <row r="888" spans="1:11" x14ac:dyDescent="0.25">
      <c r="A888" s="140"/>
      <c r="C888" s="249">
        <f>VLOOKUP('[1]Inventaire BDDF Déployés'!$E$4:$E$936,[1]!MacroP[[ID]:[Date de Fin]],16,FALSE)</f>
        <v>43532.541666666664</v>
      </c>
      <c r="D888" s="250" t="s">
        <v>63</v>
      </c>
      <c r="E888" s="250">
        <v>3000301201</v>
      </c>
      <c r="F888" s="250" t="s">
        <v>67</v>
      </c>
      <c r="G888" s="250" t="s">
        <v>1816</v>
      </c>
      <c r="H888" s="250" t="s">
        <v>1605</v>
      </c>
      <c r="I888" s="251" t="s">
        <v>63</v>
      </c>
      <c r="J888" s="251" t="s">
        <v>745</v>
      </c>
      <c r="K888" s="198"/>
    </row>
    <row r="889" spans="1:11" x14ac:dyDescent="0.25">
      <c r="A889" s="140"/>
      <c r="C889" s="249">
        <f>VLOOKUP('[1]Inventaire BDDF Déployés'!$E$4:$E$936,[1]!MacroP[[ID]:[Date de Fin]],16,FALSE)</f>
        <v>43532.541666666664</v>
      </c>
      <c r="D889" s="250" t="s">
        <v>63</v>
      </c>
      <c r="E889" s="250">
        <v>3000301201</v>
      </c>
      <c r="F889" s="250" t="s">
        <v>67</v>
      </c>
      <c r="G889" s="250" t="s">
        <v>1817</v>
      </c>
      <c r="H889" s="250" t="s">
        <v>1818</v>
      </c>
      <c r="I889" s="251" t="s">
        <v>63</v>
      </c>
      <c r="J889" s="251"/>
      <c r="K889" s="198"/>
    </row>
    <row r="890" spans="1:11" x14ac:dyDescent="0.25">
      <c r="A890" s="140"/>
      <c r="C890" s="249">
        <f>VLOOKUP('[1]Inventaire BDDF Déployés'!$E$4:$E$936,[1]!MacroP[[ID]:[Date de Fin]],16,FALSE)</f>
        <v>43532.541666666664</v>
      </c>
      <c r="D890" s="250" t="s">
        <v>63</v>
      </c>
      <c r="E890" s="250">
        <v>3000301201</v>
      </c>
      <c r="F890" s="250" t="s">
        <v>67</v>
      </c>
      <c r="G890" s="250" t="s">
        <v>1819</v>
      </c>
      <c r="H890" s="250" t="s">
        <v>1820</v>
      </c>
      <c r="I890" s="251" t="s">
        <v>63</v>
      </c>
      <c r="J890" s="251"/>
      <c r="K890" s="198"/>
    </row>
    <row r="891" spans="1:11" x14ac:dyDescent="0.25">
      <c r="A891" s="140"/>
      <c r="C891" s="249">
        <f>VLOOKUP('[1]Inventaire BDDF Déployés'!$E$4:$E$936,[1]!MacroP[[ID]:[Date de Fin]],16,FALSE)</f>
        <v>43532.541666666664</v>
      </c>
      <c r="D891" s="250" t="s">
        <v>63</v>
      </c>
      <c r="E891" s="250">
        <v>3000301201</v>
      </c>
      <c r="F891" s="250" t="s">
        <v>67</v>
      </c>
      <c r="G891" s="250" t="s">
        <v>1821</v>
      </c>
      <c r="H891" s="250" t="s">
        <v>1822</v>
      </c>
      <c r="I891" s="251" t="s">
        <v>63</v>
      </c>
      <c r="J891" s="251"/>
      <c r="K891" s="198"/>
    </row>
    <row r="892" spans="1:11" x14ac:dyDescent="0.25">
      <c r="A892" s="140"/>
      <c r="C892" s="249">
        <f>VLOOKUP('[1]Inventaire BDDF Déployés'!$E$4:$E$936,[1]!MacroP[[ID]:[Date de Fin]],16,FALSE)</f>
        <v>43532.541666666664</v>
      </c>
      <c r="D892" s="250" t="s">
        <v>63</v>
      </c>
      <c r="E892" s="250">
        <v>3000301201</v>
      </c>
      <c r="F892" s="250" t="s">
        <v>67</v>
      </c>
      <c r="G892" s="250" t="s">
        <v>1823</v>
      </c>
      <c r="H892" s="250" t="s">
        <v>1824</v>
      </c>
      <c r="I892" s="251" t="s">
        <v>63</v>
      </c>
      <c r="J892" s="251"/>
      <c r="K892" s="198"/>
    </row>
    <row r="893" spans="1:11" x14ac:dyDescent="0.25">
      <c r="A893" s="140"/>
      <c r="C893" s="249">
        <f>VLOOKUP('[1]Inventaire BDDF Déployés'!$E$4:$E$936,[1]!MacroP[[ID]:[Date de Fin]],16,FALSE)</f>
        <v>43532.541666666664</v>
      </c>
      <c r="D893" s="250" t="s">
        <v>63</v>
      </c>
      <c r="E893" s="250">
        <v>3000301201</v>
      </c>
      <c r="F893" s="250" t="s">
        <v>67</v>
      </c>
      <c r="G893" s="250" t="s">
        <v>1825</v>
      </c>
      <c r="H893" s="250" t="s">
        <v>1826</v>
      </c>
      <c r="I893" s="251" t="s">
        <v>63</v>
      </c>
      <c r="J893" s="251"/>
      <c r="K893" s="198"/>
    </row>
    <row r="894" spans="1:11" x14ac:dyDescent="0.25">
      <c r="A894" s="140"/>
      <c r="C894" s="249">
        <f>VLOOKUP('[1]Inventaire BDDF Déployés'!$E$4:$E$936,[1]!MacroP[[ID]:[Date de Fin]],16,FALSE)</f>
        <v>43532.541666666664</v>
      </c>
      <c r="D894" s="250" t="s">
        <v>63</v>
      </c>
      <c r="E894" s="250">
        <v>3000301201</v>
      </c>
      <c r="F894" s="250" t="s">
        <v>67</v>
      </c>
      <c r="G894" s="250" t="s">
        <v>1827</v>
      </c>
      <c r="H894" s="250" t="s">
        <v>1828</v>
      </c>
      <c r="I894" s="251" t="s">
        <v>63</v>
      </c>
      <c r="J894" s="251"/>
      <c r="K894" s="198"/>
    </row>
    <row r="895" spans="1:11" x14ac:dyDescent="0.25">
      <c r="A895" s="140"/>
      <c r="C895" s="249">
        <f>VLOOKUP('[1]Inventaire BDDF Déployés'!$E$4:$E$936,[1]!MacroP[[ID]:[Date de Fin]],16,FALSE)</f>
        <v>43532.541666666664</v>
      </c>
      <c r="D895" s="250" t="s">
        <v>63</v>
      </c>
      <c r="E895" s="250">
        <v>3000301201</v>
      </c>
      <c r="F895" s="250" t="s">
        <v>2711</v>
      </c>
      <c r="G895" s="250" t="s">
        <v>1829</v>
      </c>
      <c r="H895" s="250" t="s">
        <v>1830</v>
      </c>
      <c r="I895" s="251" t="s">
        <v>63</v>
      </c>
      <c r="J895" s="251"/>
      <c r="K895" s="198"/>
    </row>
    <row r="896" spans="1:11" x14ac:dyDescent="0.25">
      <c r="A896" s="140"/>
      <c r="C896" s="249">
        <f>VLOOKUP('[1]Inventaire BDDF Déployés'!$E$4:$E$936,[1]!MacroP[[ID]:[Date de Fin]],16,FALSE)</f>
        <v>43532.541666666664</v>
      </c>
      <c r="D896" s="250" t="s">
        <v>63</v>
      </c>
      <c r="E896" s="250">
        <v>3000301201</v>
      </c>
      <c r="F896" s="250" t="s">
        <v>2711</v>
      </c>
      <c r="G896" s="250" t="s">
        <v>1831</v>
      </c>
      <c r="H896" s="250" t="s">
        <v>1832</v>
      </c>
      <c r="I896" s="251" t="s">
        <v>63</v>
      </c>
      <c r="J896" s="251"/>
      <c r="K896" s="198"/>
    </row>
    <row r="897" spans="1:11" x14ac:dyDescent="0.25">
      <c r="A897" s="140"/>
      <c r="C897" s="249">
        <f>VLOOKUP('[1]Inventaire BDDF Déployés'!$E$4:$E$936,[1]!MacroP[[ID]:[Date de Fin]],16,FALSE)</f>
        <v>43532.541666666664</v>
      </c>
      <c r="D897" s="250" t="s">
        <v>63</v>
      </c>
      <c r="E897" s="250">
        <v>3000301201</v>
      </c>
      <c r="F897" s="250" t="s">
        <v>2711</v>
      </c>
      <c r="G897" s="250" t="e">
        <v>#N/A</v>
      </c>
      <c r="H897" s="250" t="s">
        <v>1833</v>
      </c>
      <c r="I897" s="251" t="s">
        <v>63</v>
      </c>
      <c r="J897" s="251"/>
      <c r="K897" s="251"/>
    </row>
    <row r="898" spans="1:11" x14ac:dyDescent="0.25">
      <c r="A898" s="140"/>
      <c r="C898" s="249">
        <f>VLOOKUP('[1]Inventaire BDDF Déployés'!$E$4:$E$936,[1]!MacroP[[ID]:[Date de Fin]],16,FALSE)</f>
        <v>43532.541666666664</v>
      </c>
      <c r="D898" s="250" t="s">
        <v>63</v>
      </c>
      <c r="E898" s="250">
        <v>3000301204</v>
      </c>
      <c r="F898" s="250" t="s">
        <v>67</v>
      </c>
      <c r="G898" s="250" t="s">
        <v>1834</v>
      </c>
      <c r="H898" s="250" t="s">
        <v>1835</v>
      </c>
      <c r="I898" s="251" t="s">
        <v>63</v>
      </c>
      <c r="J898" s="260"/>
      <c r="K898" s="198"/>
    </row>
    <row r="899" spans="1:11" x14ac:dyDescent="0.25">
      <c r="A899" s="140"/>
      <c r="C899" s="249">
        <f>VLOOKUP('[1]Inventaire BDDF Déployés'!$E$4:$E$936,[1]!MacroP[[ID]:[Date de Fin]],16,FALSE)</f>
        <v>43532.541666666664</v>
      </c>
      <c r="D899" s="250" t="s">
        <v>63</v>
      </c>
      <c r="E899" s="250">
        <v>3000301204</v>
      </c>
      <c r="F899" s="250" t="s">
        <v>67</v>
      </c>
      <c r="G899" s="250" t="s">
        <v>1836</v>
      </c>
      <c r="H899" s="250" t="s">
        <v>1837</v>
      </c>
      <c r="I899" s="251" t="s">
        <v>63</v>
      </c>
      <c r="J899" s="260"/>
      <c r="K899" s="198"/>
    </row>
    <row r="900" spans="1:11" x14ac:dyDescent="0.25">
      <c r="A900" s="140"/>
      <c r="C900" s="249">
        <f>VLOOKUP('[1]Inventaire BDDF Déployés'!$E$4:$E$936,[1]!MacroP[[ID]:[Date de Fin]],16,FALSE)</f>
        <v>43532.541666666664</v>
      </c>
      <c r="D900" s="250" t="s">
        <v>63</v>
      </c>
      <c r="E900" s="250">
        <v>3000301204</v>
      </c>
      <c r="F900" s="250" t="s">
        <v>67</v>
      </c>
      <c r="G900" s="250" t="s">
        <v>1838</v>
      </c>
      <c r="H900" s="250" t="s">
        <v>1839</v>
      </c>
      <c r="I900" s="251" t="s">
        <v>63</v>
      </c>
      <c r="J900" s="260"/>
      <c r="K900" s="198"/>
    </row>
    <row r="901" spans="1:11" x14ac:dyDescent="0.25">
      <c r="A901" s="140"/>
      <c r="C901" s="249">
        <f>VLOOKUP('[1]Inventaire BDDF Déployés'!$E$4:$E$936,[1]!MacroP[[ID]:[Date de Fin]],16,FALSE)</f>
        <v>43532.541666666664</v>
      </c>
      <c r="D901" s="250" t="s">
        <v>63</v>
      </c>
      <c r="E901" s="250">
        <v>3000301204</v>
      </c>
      <c r="F901" s="250" t="s">
        <v>67</v>
      </c>
      <c r="G901" s="250" t="s">
        <v>1840</v>
      </c>
      <c r="H901" s="250" t="s">
        <v>1841</v>
      </c>
      <c r="I901" s="251" t="s">
        <v>63</v>
      </c>
      <c r="J901" s="260"/>
      <c r="K901" s="198"/>
    </row>
    <row r="902" spans="1:11" x14ac:dyDescent="0.25">
      <c r="A902" s="140"/>
      <c r="C902" s="249">
        <f>VLOOKUP('[1]Inventaire BDDF Déployés'!$E$4:$E$936,[1]!MacroP[[ID]:[Date de Fin]],16,FALSE)</f>
        <v>43532.541666666664</v>
      </c>
      <c r="D902" s="250" t="s">
        <v>63</v>
      </c>
      <c r="E902" s="250">
        <v>3000301204</v>
      </c>
      <c r="F902" s="250" t="s">
        <v>67</v>
      </c>
      <c r="G902" s="250" t="s">
        <v>1842</v>
      </c>
      <c r="H902" s="250" t="s">
        <v>1843</v>
      </c>
      <c r="I902" s="251" t="s">
        <v>63</v>
      </c>
      <c r="J902" s="260"/>
      <c r="K902" s="198"/>
    </row>
    <row r="903" spans="1:11" x14ac:dyDescent="0.25">
      <c r="A903" s="140"/>
      <c r="C903" s="249">
        <f>VLOOKUP('[1]Inventaire BDDF Déployés'!$E$4:$E$936,[1]!MacroP[[ID]:[Date de Fin]],16,FALSE)</f>
        <v>43532.541666666664</v>
      </c>
      <c r="D903" s="250" t="s">
        <v>63</v>
      </c>
      <c r="E903" s="250">
        <v>3000301204</v>
      </c>
      <c r="F903" s="250" t="s">
        <v>67</v>
      </c>
      <c r="G903" s="250" t="s">
        <v>1844</v>
      </c>
      <c r="H903" s="250" t="s">
        <v>1845</v>
      </c>
      <c r="I903" s="251" t="s">
        <v>63</v>
      </c>
      <c r="J903" s="260"/>
      <c r="K903" s="198"/>
    </row>
    <row r="904" spans="1:11" x14ac:dyDescent="0.25">
      <c r="A904" s="140"/>
      <c r="C904" s="249">
        <f>VLOOKUP('[1]Inventaire BDDF Déployés'!$E$4:$E$936,[1]!MacroP[[ID]:[Date de Fin]],16,FALSE)</f>
        <v>43532.541666666664</v>
      </c>
      <c r="D904" s="250" t="s">
        <v>63</v>
      </c>
      <c r="E904" s="250">
        <v>3000301204</v>
      </c>
      <c r="F904" s="250" t="s">
        <v>67</v>
      </c>
      <c r="G904" s="250" t="s">
        <v>1846</v>
      </c>
      <c r="H904" s="250" t="s">
        <v>1847</v>
      </c>
      <c r="I904" s="251" t="s">
        <v>63</v>
      </c>
      <c r="J904" s="260"/>
      <c r="K904" s="198"/>
    </row>
    <row r="905" spans="1:11" x14ac:dyDescent="0.25">
      <c r="A905" s="140"/>
      <c r="C905" s="249">
        <f>VLOOKUP('[1]Inventaire BDDF Déployés'!$E$4:$E$936,[1]!MacroP[[ID]:[Date de Fin]],16,FALSE)</f>
        <v>43532.541666666664</v>
      </c>
      <c r="D905" s="250" t="s">
        <v>63</v>
      </c>
      <c r="E905" s="250">
        <v>3000301204</v>
      </c>
      <c r="F905" s="250" t="s">
        <v>67</v>
      </c>
      <c r="G905" s="250" t="s">
        <v>1848</v>
      </c>
      <c r="H905" s="250" t="s">
        <v>1849</v>
      </c>
      <c r="I905" s="251" t="s">
        <v>63</v>
      </c>
      <c r="J905" s="260"/>
      <c r="K905" s="198"/>
    </row>
    <row r="906" spans="1:11" x14ac:dyDescent="0.25">
      <c r="A906" s="140"/>
      <c r="C906" s="249">
        <f>VLOOKUP('[1]Inventaire BDDF Déployés'!$E$4:$E$936,[1]!MacroP[[ID]:[Date de Fin]],16,FALSE)</f>
        <v>43532.541666666664</v>
      </c>
      <c r="D906" s="250" t="s">
        <v>63</v>
      </c>
      <c r="E906" s="250">
        <v>3000301204</v>
      </c>
      <c r="F906" s="250" t="s">
        <v>67</v>
      </c>
      <c r="G906" s="250" t="s">
        <v>1850</v>
      </c>
      <c r="H906" s="250" t="s">
        <v>1851</v>
      </c>
      <c r="I906" s="251" t="s">
        <v>63</v>
      </c>
      <c r="J906" s="260"/>
      <c r="K906" s="198"/>
    </row>
    <row r="907" spans="1:11" x14ac:dyDescent="0.25">
      <c r="A907" s="140"/>
      <c r="C907" s="249">
        <f>VLOOKUP('[1]Inventaire BDDF Déployés'!$E$4:$E$936,[1]!MacroP[[ID]:[Date de Fin]],16,FALSE)</f>
        <v>43532.541666666664</v>
      </c>
      <c r="D907" s="250" t="s">
        <v>63</v>
      </c>
      <c r="E907" s="250">
        <v>3000301204</v>
      </c>
      <c r="F907" s="250" t="s">
        <v>67</v>
      </c>
      <c r="G907" s="250" t="s">
        <v>1852</v>
      </c>
      <c r="H907" s="250" t="s">
        <v>1853</v>
      </c>
      <c r="I907" s="251" t="s">
        <v>63</v>
      </c>
      <c r="J907" s="260"/>
      <c r="K907" s="198"/>
    </row>
    <row r="908" spans="1:11" x14ac:dyDescent="0.25">
      <c r="A908" s="140"/>
      <c r="C908" s="249">
        <f>VLOOKUP('[1]Inventaire BDDF Déployés'!$E$4:$E$936,[1]!MacroP[[ID]:[Date de Fin]],16,FALSE)</f>
        <v>43532.541666666664</v>
      </c>
      <c r="D908" s="250" t="s">
        <v>63</v>
      </c>
      <c r="E908" s="250">
        <v>3000301204</v>
      </c>
      <c r="F908" s="250" t="s">
        <v>67</v>
      </c>
      <c r="G908" s="250" t="s">
        <v>1854</v>
      </c>
      <c r="H908" s="250" t="s">
        <v>1855</v>
      </c>
      <c r="I908" s="251" t="s">
        <v>63</v>
      </c>
      <c r="J908" s="260"/>
      <c r="K908" s="198"/>
    </row>
    <row r="909" spans="1:11" x14ac:dyDescent="0.25">
      <c r="A909" s="140"/>
      <c r="C909" s="249">
        <f>VLOOKUP('[1]Inventaire BDDF Déployés'!$E$4:$E$936,[1]!MacroP[[ID]:[Date de Fin]],16,FALSE)</f>
        <v>43532.541666666664</v>
      </c>
      <c r="D909" s="250" t="s">
        <v>63</v>
      </c>
      <c r="E909" s="250">
        <v>3000301204</v>
      </c>
      <c r="F909" s="250" t="s">
        <v>2711</v>
      </c>
      <c r="G909" s="250" t="s">
        <v>1856</v>
      </c>
      <c r="H909" s="250" t="s">
        <v>1111</v>
      </c>
      <c r="I909" s="251" t="s">
        <v>63</v>
      </c>
      <c r="J909" s="260" t="s">
        <v>745</v>
      </c>
      <c r="K909" s="198"/>
    </row>
    <row r="910" spans="1:11" x14ac:dyDescent="0.25">
      <c r="A910" s="140"/>
      <c r="C910" s="249">
        <f>VLOOKUP('[1]Inventaire BDDF Déployés'!$E$4:$E$936,[1]!MacroP[[ID]:[Date de Fin]],16,FALSE)</f>
        <v>43532.541666666664</v>
      </c>
      <c r="D910" s="250" t="s">
        <v>63</v>
      </c>
      <c r="E910" s="250">
        <v>3000301204</v>
      </c>
      <c r="F910" s="250" t="s">
        <v>2711</v>
      </c>
      <c r="G910" s="250" t="s">
        <v>1857</v>
      </c>
      <c r="H910" s="250" t="s">
        <v>1858</v>
      </c>
      <c r="I910" s="251" t="s">
        <v>63</v>
      </c>
      <c r="J910" s="260"/>
      <c r="K910" s="198"/>
    </row>
    <row r="911" spans="1:11" x14ac:dyDescent="0.25">
      <c r="A911" s="140"/>
      <c r="C911" s="249">
        <f>VLOOKUP('[1]Inventaire BDDF Déployés'!$E$4:$E$936,[1]!MacroP[[ID]:[Date de Fin]],16,FALSE)</f>
        <v>43532.541666666664</v>
      </c>
      <c r="D911" s="250" t="s">
        <v>63</v>
      </c>
      <c r="E911" s="250">
        <v>3000301204</v>
      </c>
      <c r="F911" s="250" t="s">
        <v>2711</v>
      </c>
      <c r="G911" s="250" t="s">
        <v>1859</v>
      </c>
      <c r="H911" s="250" t="s">
        <v>1860</v>
      </c>
      <c r="I911" s="251" t="s">
        <v>63</v>
      </c>
      <c r="J911" s="260"/>
      <c r="K911" s="198"/>
    </row>
    <row r="912" spans="1:11" x14ac:dyDescent="0.25">
      <c r="A912" s="140"/>
      <c r="C912" s="249">
        <f>VLOOKUP('[1]Inventaire BDDF Déployés'!$E$4:$E$936,[1]!MacroP[[ID]:[Date de Fin]],16,FALSE)</f>
        <v>43532.541666666664</v>
      </c>
      <c r="D912" s="250" t="s">
        <v>63</v>
      </c>
      <c r="E912" s="250">
        <v>3000301204</v>
      </c>
      <c r="F912" s="250" t="s">
        <v>2711</v>
      </c>
      <c r="G912" s="250" t="s">
        <v>1861</v>
      </c>
      <c r="H912" s="250" t="s">
        <v>1862</v>
      </c>
      <c r="I912" s="251" t="s">
        <v>63</v>
      </c>
      <c r="J912" s="260"/>
      <c r="K912" s="198"/>
    </row>
    <row r="913" spans="1:11" x14ac:dyDescent="0.25">
      <c r="A913" s="140"/>
      <c r="C913" s="249">
        <f>VLOOKUP('[1]Inventaire BDDF Déployés'!$E$4:$E$936,[1]!MacroP[[ID]:[Date de Fin]],16,FALSE)</f>
        <v>43532.541666666664</v>
      </c>
      <c r="D913" s="250" t="s">
        <v>63</v>
      </c>
      <c r="E913" s="250">
        <v>3000301204</v>
      </c>
      <c r="F913" s="250" t="s">
        <v>2711</v>
      </c>
      <c r="G913" s="250" t="s">
        <v>1863</v>
      </c>
      <c r="H913" s="250" t="s">
        <v>1450</v>
      </c>
      <c r="I913" s="251" t="s">
        <v>63</v>
      </c>
      <c r="J913" s="260" t="s">
        <v>745</v>
      </c>
      <c r="K913" s="198"/>
    </row>
    <row r="914" spans="1:11" x14ac:dyDescent="0.25">
      <c r="A914" s="140"/>
      <c r="C914" s="249">
        <f>VLOOKUP('[1]Inventaire BDDF Déployés'!$E$4:$E$936,[1]!MacroP[[ID]:[Date de Fin]],16,FALSE)</f>
        <v>43532.541666666664</v>
      </c>
      <c r="D914" s="250" t="s">
        <v>63</v>
      </c>
      <c r="E914" s="250">
        <v>3000301204</v>
      </c>
      <c r="F914" s="250" t="s">
        <v>2711</v>
      </c>
      <c r="G914" s="250" t="s">
        <v>1864</v>
      </c>
      <c r="H914" s="250" t="s">
        <v>1865</v>
      </c>
      <c r="I914" s="251" t="s">
        <v>63</v>
      </c>
      <c r="J914" s="260"/>
      <c r="K914" s="251"/>
    </row>
    <row r="915" spans="1:11" x14ac:dyDescent="0.25">
      <c r="A915" s="140"/>
      <c r="C915" s="249">
        <f>VLOOKUP('[1]Inventaire BDDF Déployés'!$E$4:$E$936,[1]!MacroP[[ID]:[Date de Fin]],16,FALSE)</f>
        <v>43532.541666666664</v>
      </c>
      <c r="D915" s="250" t="s">
        <v>63</v>
      </c>
      <c r="E915" s="250">
        <v>3000301920</v>
      </c>
      <c r="F915" s="250" t="s">
        <v>67</v>
      </c>
      <c r="G915" s="250" t="s">
        <v>1866</v>
      </c>
      <c r="H915" s="250" t="s">
        <v>1867</v>
      </c>
      <c r="I915" s="251" t="s">
        <v>63</v>
      </c>
      <c r="J915" s="260"/>
      <c r="K915" s="198"/>
    </row>
    <row r="916" spans="1:11" x14ac:dyDescent="0.25">
      <c r="A916" s="140"/>
      <c r="C916" s="249">
        <f>VLOOKUP('[1]Inventaire BDDF Déployés'!$E$4:$E$936,[1]!MacroP[[ID]:[Date de Fin]],16,FALSE)</f>
        <v>43532.541666666664</v>
      </c>
      <c r="D916" s="250" t="s">
        <v>63</v>
      </c>
      <c r="E916" s="250">
        <v>3000301920</v>
      </c>
      <c r="F916" s="250" t="s">
        <v>67</v>
      </c>
      <c r="G916" s="250" t="s">
        <v>1868</v>
      </c>
      <c r="H916" s="250" t="s">
        <v>1869</v>
      </c>
      <c r="I916" s="251" t="s">
        <v>63</v>
      </c>
      <c r="J916" s="260"/>
      <c r="K916" s="198"/>
    </row>
    <row r="917" spans="1:11" x14ac:dyDescent="0.25">
      <c r="A917" s="140"/>
      <c r="C917" s="249">
        <f>VLOOKUP('[1]Inventaire BDDF Déployés'!$E$4:$E$936,[1]!MacroP[[ID]:[Date de Fin]],16,FALSE)</f>
        <v>43532.541666666664</v>
      </c>
      <c r="D917" s="250" t="s">
        <v>63</v>
      </c>
      <c r="E917" s="250">
        <v>3000301920</v>
      </c>
      <c r="F917" s="250" t="s">
        <v>67</v>
      </c>
      <c r="G917" s="250" t="s">
        <v>1870</v>
      </c>
      <c r="H917" s="250" t="s">
        <v>1871</v>
      </c>
      <c r="I917" s="251" t="s">
        <v>63</v>
      </c>
      <c r="J917" s="260"/>
      <c r="K917" s="198"/>
    </row>
    <row r="918" spans="1:11" x14ac:dyDescent="0.25">
      <c r="A918" s="140"/>
      <c r="C918" s="249">
        <f>VLOOKUP('[1]Inventaire BDDF Déployés'!$E$4:$E$936,[1]!MacroP[[ID]:[Date de Fin]],16,FALSE)</f>
        <v>43532.541666666664</v>
      </c>
      <c r="D918" s="250" t="s">
        <v>63</v>
      </c>
      <c r="E918" s="250">
        <v>3000301920</v>
      </c>
      <c r="F918" s="250" t="s">
        <v>67</v>
      </c>
      <c r="G918" s="250" t="s">
        <v>1872</v>
      </c>
      <c r="H918" s="250" t="s">
        <v>1873</v>
      </c>
      <c r="I918" s="251" t="s">
        <v>63</v>
      </c>
      <c r="J918" s="260"/>
      <c r="K918" s="198"/>
    </row>
    <row r="919" spans="1:11" x14ac:dyDescent="0.25">
      <c r="A919" s="140"/>
      <c r="C919" s="249">
        <f>VLOOKUP('[1]Inventaire BDDF Déployés'!$E$4:$E$936,[1]!MacroP[[ID]:[Date de Fin]],16,FALSE)</f>
        <v>43532.541666666664</v>
      </c>
      <c r="D919" s="250" t="s">
        <v>63</v>
      </c>
      <c r="E919" s="250">
        <v>3000301920</v>
      </c>
      <c r="F919" s="250" t="s">
        <v>67</v>
      </c>
      <c r="G919" s="250" t="s">
        <v>1874</v>
      </c>
      <c r="H919" s="250" t="s">
        <v>1875</v>
      </c>
      <c r="I919" s="251" t="s">
        <v>63</v>
      </c>
      <c r="J919" s="260"/>
      <c r="K919" s="198"/>
    </row>
    <row r="920" spans="1:11" x14ac:dyDescent="0.25">
      <c r="A920" s="140"/>
      <c r="C920" s="249">
        <f>VLOOKUP('[1]Inventaire BDDF Déployés'!$E$4:$E$936,[1]!MacroP[[ID]:[Date de Fin]],16,FALSE)</f>
        <v>43532.541666666664</v>
      </c>
      <c r="D920" s="250" t="s">
        <v>63</v>
      </c>
      <c r="E920" s="250">
        <v>3000301920</v>
      </c>
      <c r="F920" s="250" t="s">
        <v>67</v>
      </c>
      <c r="G920" s="250" t="s">
        <v>1876</v>
      </c>
      <c r="H920" s="250" t="s">
        <v>1877</v>
      </c>
      <c r="I920" s="251" t="s">
        <v>63</v>
      </c>
      <c r="J920" s="260"/>
      <c r="K920" s="198"/>
    </row>
    <row r="921" spans="1:11" x14ac:dyDescent="0.25">
      <c r="A921" s="140"/>
      <c r="C921" s="249">
        <f>VLOOKUP('[1]Inventaire BDDF Déployés'!$E$4:$E$936,[1]!MacroP[[ID]:[Date de Fin]],16,FALSE)</f>
        <v>43532.541666666664</v>
      </c>
      <c r="D921" s="250" t="s">
        <v>63</v>
      </c>
      <c r="E921" s="250">
        <v>3000301920</v>
      </c>
      <c r="F921" s="250" t="s">
        <v>67</v>
      </c>
      <c r="G921" s="250" t="s">
        <v>1878</v>
      </c>
      <c r="H921" s="250" t="s">
        <v>1879</v>
      </c>
      <c r="I921" s="251" t="s">
        <v>63</v>
      </c>
      <c r="J921" s="260"/>
      <c r="K921" s="198"/>
    </row>
    <row r="922" spans="1:11" x14ac:dyDescent="0.25">
      <c r="A922" s="140"/>
      <c r="C922" s="249">
        <f>VLOOKUP('[1]Inventaire BDDF Déployés'!$E$4:$E$936,[1]!MacroP[[ID]:[Date de Fin]],16,FALSE)</f>
        <v>43532.541666666664</v>
      </c>
      <c r="D922" s="250" t="s">
        <v>63</v>
      </c>
      <c r="E922" s="250">
        <v>3000301920</v>
      </c>
      <c r="F922" s="250" t="s">
        <v>67</v>
      </c>
      <c r="G922" s="250" t="s">
        <v>1880</v>
      </c>
      <c r="H922" s="250" t="s">
        <v>1881</v>
      </c>
      <c r="I922" s="251" t="s">
        <v>63</v>
      </c>
      <c r="J922" s="260"/>
      <c r="K922" s="198"/>
    </row>
    <row r="923" spans="1:11" x14ac:dyDescent="0.25">
      <c r="A923" s="140"/>
      <c r="C923" s="249">
        <f>VLOOKUP('[1]Inventaire BDDF Déployés'!$E$4:$E$936,[1]!MacroP[[ID]:[Date de Fin]],16,FALSE)</f>
        <v>43532.541666666664</v>
      </c>
      <c r="D923" s="250" t="s">
        <v>63</v>
      </c>
      <c r="E923" s="250">
        <v>3000301920</v>
      </c>
      <c r="F923" s="250" t="s">
        <v>67</v>
      </c>
      <c r="G923" s="250" t="s">
        <v>1882</v>
      </c>
      <c r="H923" s="250" t="s">
        <v>1883</v>
      </c>
      <c r="I923" s="251" t="s">
        <v>63</v>
      </c>
      <c r="J923" s="260"/>
      <c r="K923" s="198"/>
    </row>
    <row r="924" spans="1:11" x14ac:dyDescent="0.25">
      <c r="A924" s="140"/>
      <c r="C924" s="249">
        <f>VLOOKUP('[1]Inventaire BDDF Déployés'!$E$4:$E$936,[1]!MacroP[[ID]:[Date de Fin]],16,FALSE)</f>
        <v>43532.541666666664</v>
      </c>
      <c r="D924" s="250" t="s">
        <v>63</v>
      </c>
      <c r="E924" s="250">
        <v>3000301920</v>
      </c>
      <c r="F924" s="250" t="s">
        <v>67</v>
      </c>
      <c r="G924" s="250" t="s">
        <v>1884</v>
      </c>
      <c r="H924" s="250" t="s">
        <v>1885</v>
      </c>
      <c r="I924" s="251" t="s">
        <v>63</v>
      </c>
      <c r="J924" s="260"/>
      <c r="K924" s="198"/>
    </row>
    <row r="925" spans="1:11" x14ac:dyDescent="0.25">
      <c r="A925" s="140"/>
      <c r="C925" s="249">
        <f>VLOOKUP('[1]Inventaire BDDF Déployés'!$E$4:$E$936,[1]!MacroP[[ID]:[Date de Fin]],16,FALSE)</f>
        <v>43532.541666666664</v>
      </c>
      <c r="D925" s="250" t="s">
        <v>63</v>
      </c>
      <c r="E925" s="250">
        <v>3000301920</v>
      </c>
      <c r="F925" s="250" t="s">
        <v>67</v>
      </c>
      <c r="G925" s="250" t="s">
        <v>1886</v>
      </c>
      <c r="H925" s="250" t="s">
        <v>1887</v>
      </c>
      <c r="I925" s="251" t="s">
        <v>63</v>
      </c>
      <c r="J925" s="260"/>
      <c r="K925" s="198"/>
    </row>
    <row r="926" spans="1:11" x14ac:dyDescent="0.25">
      <c r="A926" s="140"/>
      <c r="C926" s="249">
        <f>VLOOKUP('[1]Inventaire BDDF Déployés'!$E$4:$E$936,[1]!MacroP[[ID]:[Date de Fin]],16,FALSE)</f>
        <v>43532.541666666664</v>
      </c>
      <c r="D926" s="250" t="s">
        <v>63</v>
      </c>
      <c r="E926" s="250">
        <v>3000301920</v>
      </c>
      <c r="F926" s="250" t="s">
        <v>67</v>
      </c>
      <c r="G926" s="250" t="s">
        <v>1888</v>
      </c>
      <c r="H926" s="250" t="s">
        <v>1889</v>
      </c>
      <c r="I926" s="251" t="s">
        <v>63</v>
      </c>
      <c r="J926" s="260"/>
      <c r="K926" s="198"/>
    </row>
    <row r="927" spans="1:11" x14ac:dyDescent="0.25">
      <c r="A927" s="140"/>
      <c r="C927" s="249">
        <f>VLOOKUP('[1]Inventaire BDDF Déployés'!$E$4:$E$936,[1]!MacroP[[ID]:[Date de Fin]],16,FALSE)</f>
        <v>43532.541666666664</v>
      </c>
      <c r="D927" s="250" t="s">
        <v>63</v>
      </c>
      <c r="E927" s="250">
        <v>3000301920</v>
      </c>
      <c r="F927" s="250" t="s">
        <v>67</v>
      </c>
      <c r="G927" s="250" t="s">
        <v>1890</v>
      </c>
      <c r="H927" s="250" t="s">
        <v>1891</v>
      </c>
      <c r="I927" s="251" t="s">
        <v>63</v>
      </c>
      <c r="J927" s="260"/>
      <c r="K927" s="198"/>
    </row>
    <row r="928" spans="1:11" x14ac:dyDescent="0.25">
      <c r="A928" s="140"/>
      <c r="C928" s="249">
        <f>VLOOKUP('[1]Inventaire BDDF Déployés'!$E$4:$E$936,[1]!MacroP[[ID]:[Date de Fin]],16,FALSE)</f>
        <v>43532.541666666664</v>
      </c>
      <c r="D928" s="250" t="s">
        <v>63</v>
      </c>
      <c r="E928" s="250">
        <v>3000301920</v>
      </c>
      <c r="F928" s="250" t="s">
        <v>67</v>
      </c>
      <c r="G928" s="250" t="s">
        <v>1892</v>
      </c>
      <c r="H928" s="250" t="s">
        <v>1893</v>
      </c>
      <c r="I928" s="251" t="s">
        <v>63</v>
      </c>
      <c r="J928" s="260"/>
      <c r="K928" s="198"/>
    </row>
    <row r="929" spans="1:11" x14ac:dyDescent="0.25">
      <c r="A929" s="140"/>
      <c r="C929" s="249">
        <f>VLOOKUP('[1]Inventaire BDDF Déployés'!$E$4:$E$936,[1]!MacroP[[ID]:[Date de Fin]],16,FALSE)</f>
        <v>43532.541666666664</v>
      </c>
      <c r="D929" s="250" t="s">
        <v>63</v>
      </c>
      <c r="E929" s="250">
        <v>3000301920</v>
      </c>
      <c r="F929" s="250" t="s">
        <v>67</v>
      </c>
      <c r="G929" s="250" t="s">
        <v>1894</v>
      </c>
      <c r="H929" s="250" t="s">
        <v>1895</v>
      </c>
      <c r="I929" s="251" t="s">
        <v>63</v>
      </c>
      <c r="J929" s="260"/>
      <c r="K929" s="198"/>
    </row>
    <row r="930" spans="1:11" x14ac:dyDescent="0.25">
      <c r="A930" s="140"/>
      <c r="C930" s="249">
        <f>VLOOKUP('[1]Inventaire BDDF Déployés'!$E$4:$E$936,[1]!MacroP[[ID]:[Date de Fin]],16,FALSE)</f>
        <v>43532.541666666664</v>
      </c>
      <c r="D930" s="250" t="s">
        <v>63</v>
      </c>
      <c r="E930" s="250">
        <v>3000301920</v>
      </c>
      <c r="F930" s="250" t="s">
        <v>67</v>
      </c>
      <c r="G930" s="250" t="s">
        <v>1896</v>
      </c>
      <c r="H930" s="250" t="s">
        <v>1897</v>
      </c>
      <c r="I930" s="251" t="s">
        <v>63</v>
      </c>
      <c r="J930" s="260"/>
      <c r="K930" s="198"/>
    </row>
    <row r="931" spans="1:11" x14ac:dyDescent="0.25">
      <c r="A931" s="140"/>
      <c r="C931" s="249">
        <f>VLOOKUP('[1]Inventaire BDDF Déployés'!$E$4:$E$936,[1]!MacroP[[ID]:[Date de Fin]],16,FALSE)</f>
        <v>43532.541666666664</v>
      </c>
      <c r="D931" s="250" t="s">
        <v>63</v>
      </c>
      <c r="E931" s="250">
        <v>3000301920</v>
      </c>
      <c r="F931" s="250" t="s">
        <v>67</v>
      </c>
      <c r="G931" s="250" t="s">
        <v>1898</v>
      </c>
      <c r="H931" s="250" t="s">
        <v>1899</v>
      </c>
      <c r="I931" s="251" t="s">
        <v>63</v>
      </c>
      <c r="J931" s="260"/>
      <c r="K931" s="198"/>
    </row>
    <row r="932" spans="1:11" x14ac:dyDescent="0.25">
      <c r="A932" s="140"/>
      <c r="C932" s="249">
        <f>VLOOKUP('[1]Inventaire BDDF Déployés'!$E$4:$E$936,[1]!MacroP[[ID]:[Date de Fin]],16,FALSE)</f>
        <v>43532.541666666664</v>
      </c>
      <c r="D932" s="250" t="s">
        <v>63</v>
      </c>
      <c r="E932" s="250">
        <v>3000301920</v>
      </c>
      <c r="F932" s="250" t="s">
        <v>67</v>
      </c>
      <c r="G932" s="250" t="s">
        <v>1900</v>
      </c>
      <c r="H932" s="250" t="s">
        <v>1901</v>
      </c>
      <c r="I932" s="251" t="s">
        <v>63</v>
      </c>
      <c r="J932" s="260"/>
      <c r="K932" s="198"/>
    </row>
    <row r="933" spans="1:11" x14ac:dyDescent="0.25">
      <c r="A933" s="140"/>
      <c r="C933" s="249">
        <f>VLOOKUP('[1]Inventaire BDDF Déployés'!$E$4:$E$936,[1]!MacroP[[ID]:[Date de Fin]],16,FALSE)</f>
        <v>43532.541666666664</v>
      </c>
      <c r="D933" s="250" t="s">
        <v>63</v>
      </c>
      <c r="E933" s="250">
        <v>3000301920</v>
      </c>
      <c r="F933" s="250" t="s">
        <v>2711</v>
      </c>
      <c r="G933" s="250" t="s">
        <v>1902</v>
      </c>
      <c r="H933" s="250" t="s">
        <v>1903</v>
      </c>
      <c r="I933" s="251" t="s">
        <v>63</v>
      </c>
      <c r="J933" s="260"/>
      <c r="K933" s="198"/>
    </row>
    <row r="934" spans="1:11" x14ac:dyDescent="0.25">
      <c r="A934" s="140"/>
      <c r="C934" s="249">
        <f>VLOOKUP('[1]Inventaire BDDF Déployés'!$E$4:$E$936,[1]!MacroP[[ID]:[Date de Fin]],16,FALSE)</f>
        <v>43532.541666666664</v>
      </c>
      <c r="D934" s="250" t="s">
        <v>63</v>
      </c>
      <c r="E934" s="250">
        <v>3000301920</v>
      </c>
      <c r="F934" s="250" t="s">
        <v>2711</v>
      </c>
      <c r="G934" s="250" t="s">
        <v>1904</v>
      </c>
      <c r="H934" s="250" t="s">
        <v>1905</v>
      </c>
      <c r="I934" s="251" t="s">
        <v>63</v>
      </c>
      <c r="J934" s="260"/>
      <c r="K934" s="198"/>
    </row>
    <row r="935" spans="1:11" x14ac:dyDescent="0.25">
      <c r="A935" s="140"/>
      <c r="C935" s="249">
        <f>VLOOKUP('[1]Inventaire BDDF Déployés'!$E$4:$E$936,[1]!MacroP[[ID]:[Date de Fin]],16,FALSE)</f>
        <v>43532.541666666664</v>
      </c>
      <c r="D935" s="250" t="s">
        <v>63</v>
      </c>
      <c r="E935" s="250">
        <v>3000301920</v>
      </c>
      <c r="F935" s="250" t="s">
        <v>2711</v>
      </c>
      <c r="G935" s="250" t="s">
        <v>1906</v>
      </c>
      <c r="H935" s="250" t="s">
        <v>1907</v>
      </c>
      <c r="I935" s="251" t="s">
        <v>63</v>
      </c>
      <c r="J935" s="260"/>
      <c r="K935" s="198"/>
    </row>
    <row r="936" spans="1:11" x14ac:dyDescent="0.25">
      <c r="A936" s="140"/>
      <c r="C936" s="249">
        <f>VLOOKUP('[1]Inventaire BDDF Déployés'!$E$4:$E$936,[1]!MacroP[[ID]:[Date de Fin]],16,FALSE)</f>
        <v>43532.541666666664</v>
      </c>
      <c r="D936" s="250" t="s">
        <v>63</v>
      </c>
      <c r="E936" s="250">
        <v>3000301920</v>
      </c>
      <c r="F936" s="250" t="s">
        <v>2711</v>
      </c>
      <c r="G936" s="250" t="s">
        <v>1908</v>
      </c>
      <c r="H936" s="250" t="s">
        <v>1909</v>
      </c>
      <c r="I936" s="251" t="s">
        <v>63</v>
      </c>
      <c r="J936" s="260"/>
      <c r="K936" s="251"/>
    </row>
    <row r="937" spans="1:11" x14ac:dyDescent="0.25">
      <c r="A937" s="140"/>
    </row>
    <row r="938" spans="1:11" x14ac:dyDescent="0.25">
      <c r="A938" s="140"/>
    </row>
    <row r="939" spans="1:11" x14ac:dyDescent="0.25">
      <c r="A939" s="140"/>
    </row>
    <row r="940" spans="1:11" x14ac:dyDescent="0.25">
      <c r="A940" s="140"/>
    </row>
    <row r="941" spans="1:11" x14ac:dyDescent="0.25">
      <c r="A941" s="140"/>
    </row>
    <row r="942" spans="1:11" x14ac:dyDescent="0.25">
      <c r="A942" s="140"/>
    </row>
    <row r="943" spans="1:11" x14ac:dyDescent="0.25">
      <c r="A943" s="140"/>
    </row>
    <row r="944" spans="1:11" x14ac:dyDescent="0.25">
      <c r="A944" s="140"/>
    </row>
    <row r="945" spans="1:1" x14ac:dyDescent="0.25">
      <c r="A945" s="140"/>
    </row>
    <row r="946" spans="1:1" x14ac:dyDescent="0.25">
      <c r="A946" s="140"/>
    </row>
    <row r="947" spans="1:1" x14ac:dyDescent="0.25">
      <c r="A947" s="140"/>
    </row>
    <row r="948" spans="1:1" x14ac:dyDescent="0.25">
      <c r="A948" s="140"/>
    </row>
    <row r="949" spans="1:1" x14ac:dyDescent="0.25">
      <c r="A949" s="140"/>
    </row>
    <row r="950" spans="1:1" x14ac:dyDescent="0.25">
      <c r="A950" s="140"/>
    </row>
    <row r="951" spans="1:1" x14ac:dyDescent="0.25">
      <c r="A951" s="140"/>
    </row>
    <row r="952" spans="1:1" x14ac:dyDescent="0.25">
      <c r="A952" s="140"/>
    </row>
    <row r="953" spans="1:1" x14ac:dyDescent="0.25">
      <c r="A953" s="140"/>
    </row>
    <row r="954" spans="1:1" x14ac:dyDescent="0.25">
      <c r="A954" s="140"/>
    </row>
    <row r="955" spans="1:1" x14ac:dyDescent="0.25">
      <c r="A955" s="140"/>
    </row>
    <row r="956" spans="1:1" x14ac:dyDescent="0.25">
      <c r="A956" s="140"/>
    </row>
    <row r="957" spans="1:1" x14ac:dyDescent="0.25">
      <c r="A957" s="140"/>
    </row>
    <row r="958" spans="1:1" x14ac:dyDescent="0.25">
      <c r="A958" s="140"/>
    </row>
    <row r="959" spans="1:1" x14ac:dyDescent="0.25">
      <c r="A959" s="140"/>
    </row>
    <row r="960" spans="1:1" x14ac:dyDescent="0.25">
      <c r="A960" s="140"/>
    </row>
    <row r="961" spans="1:1" x14ac:dyDescent="0.25">
      <c r="A961" s="140"/>
    </row>
    <row r="962" spans="1:1" x14ac:dyDescent="0.25">
      <c r="A962" s="140"/>
    </row>
    <row r="963" spans="1:1" x14ac:dyDescent="0.25">
      <c r="A963" s="140"/>
    </row>
    <row r="964" spans="1:1" x14ac:dyDescent="0.25">
      <c r="A964" s="140"/>
    </row>
    <row r="965" spans="1:1" x14ac:dyDescent="0.25">
      <c r="A965" s="140"/>
    </row>
    <row r="966" spans="1:1" x14ac:dyDescent="0.25">
      <c r="A966" s="140"/>
    </row>
    <row r="967" spans="1:1" x14ac:dyDescent="0.25">
      <c r="A967" s="140"/>
    </row>
    <row r="968" spans="1:1" x14ac:dyDescent="0.25">
      <c r="A968" s="140"/>
    </row>
    <row r="969" spans="1:1" x14ac:dyDescent="0.25">
      <c r="A969" s="140"/>
    </row>
    <row r="970" spans="1:1" x14ac:dyDescent="0.25">
      <c r="A970" s="140"/>
    </row>
    <row r="971" spans="1:1" x14ac:dyDescent="0.25">
      <c r="A971" s="140"/>
    </row>
    <row r="972" spans="1:1" x14ac:dyDescent="0.25">
      <c r="A972" s="140"/>
    </row>
    <row r="973" spans="1:1" x14ac:dyDescent="0.25">
      <c r="A973" s="140"/>
    </row>
    <row r="974" spans="1:1" x14ac:dyDescent="0.25">
      <c r="A974" s="140"/>
    </row>
    <row r="975" spans="1:1" x14ac:dyDescent="0.25">
      <c r="A975" s="140"/>
    </row>
    <row r="976" spans="1:1" x14ac:dyDescent="0.25">
      <c r="A976" s="140"/>
    </row>
    <row r="977" spans="1:1" x14ac:dyDescent="0.25">
      <c r="A977" s="140"/>
    </row>
    <row r="978" spans="1:1" x14ac:dyDescent="0.25">
      <c r="A978" s="140"/>
    </row>
    <row r="979" spans="1:1" x14ac:dyDescent="0.25">
      <c r="A979" s="140"/>
    </row>
    <row r="980" spans="1:1" x14ac:dyDescent="0.25">
      <c r="A980" s="140"/>
    </row>
    <row r="981" spans="1:1" x14ac:dyDescent="0.25">
      <c r="A981" s="140"/>
    </row>
    <row r="982" spans="1:1" x14ac:dyDescent="0.25">
      <c r="A982" s="140"/>
    </row>
    <row r="983" spans="1:1" x14ac:dyDescent="0.25">
      <c r="A983" s="140"/>
    </row>
    <row r="984" spans="1:1" x14ac:dyDescent="0.25">
      <c r="A984" s="140"/>
    </row>
    <row r="985" spans="1:1" x14ac:dyDescent="0.25">
      <c r="A985" s="140"/>
    </row>
    <row r="986" spans="1:1" x14ac:dyDescent="0.25">
      <c r="A986" s="140"/>
    </row>
    <row r="987" spans="1:1" x14ac:dyDescent="0.25">
      <c r="A987" s="140"/>
    </row>
    <row r="988" spans="1:1" x14ac:dyDescent="0.25">
      <c r="A988" s="140"/>
    </row>
    <row r="989" spans="1:1" x14ac:dyDescent="0.25">
      <c r="A989" s="140"/>
    </row>
    <row r="990" spans="1:1" x14ac:dyDescent="0.25">
      <c r="A990" s="140"/>
    </row>
    <row r="991" spans="1:1" x14ac:dyDescent="0.25">
      <c r="A991" s="140"/>
    </row>
    <row r="992" spans="1:1" x14ac:dyDescent="0.25">
      <c r="A992" s="140"/>
    </row>
    <row r="993" spans="1:1" x14ac:dyDescent="0.25">
      <c r="A993" s="140"/>
    </row>
    <row r="994" spans="1:1" x14ac:dyDescent="0.25">
      <c r="A994" s="140"/>
    </row>
    <row r="995" spans="1:1" x14ac:dyDescent="0.25">
      <c r="A995" s="140"/>
    </row>
    <row r="996" spans="1:1" x14ac:dyDescent="0.25">
      <c r="A996" s="140"/>
    </row>
    <row r="997" spans="1:1" x14ac:dyDescent="0.25">
      <c r="A997" s="140"/>
    </row>
    <row r="998" spans="1:1" x14ac:dyDescent="0.25">
      <c r="A998" s="140"/>
    </row>
    <row r="999" spans="1:1" x14ac:dyDescent="0.25">
      <c r="A999" s="140"/>
    </row>
    <row r="1000" spans="1:1" x14ac:dyDescent="0.25">
      <c r="A1000" s="140"/>
    </row>
    <row r="1001" spans="1:1" x14ac:dyDescent="0.25">
      <c r="A1001" s="140"/>
    </row>
    <row r="1002" spans="1:1" x14ac:dyDescent="0.25">
      <c r="A1002" s="140"/>
    </row>
    <row r="1003" spans="1:1" x14ac:dyDescent="0.25">
      <c r="A1003" s="140"/>
    </row>
    <row r="1004" spans="1:1" x14ac:dyDescent="0.25">
      <c r="A1004" s="140"/>
    </row>
    <row r="1005" spans="1:1" x14ac:dyDescent="0.25">
      <c r="A1005" s="140"/>
    </row>
    <row r="1006" spans="1:1" x14ac:dyDescent="0.25">
      <c r="A1006" s="140"/>
    </row>
    <row r="1007" spans="1:1" x14ac:dyDescent="0.25">
      <c r="A1007" s="140"/>
    </row>
    <row r="1008" spans="1:1" x14ac:dyDescent="0.25">
      <c r="A1008" s="140"/>
    </row>
    <row r="1009" spans="1:1" x14ac:dyDescent="0.25">
      <c r="A1009" s="140"/>
    </row>
    <row r="1010" spans="1:1" x14ac:dyDescent="0.25">
      <c r="A1010" s="140"/>
    </row>
    <row r="1011" spans="1:1" x14ac:dyDescent="0.25">
      <c r="A1011" s="140"/>
    </row>
    <row r="1012" spans="1:1" x14ac:dyDescent="0.25">
      <c r="A1012" s="140"/>
    </row>
    <row r="1013" spans="1:1" x14ac:dyDescent="0.25">
      <c r="A1013" s="140"/>
    </row>
    <row r="1014" spans="1:1" x14ac:dyDescent="0.25">
      <c r="A1014" s="140"/>
    </row>
    <row r="1015" spans="1:1" x14ac:dyDescent="0.25">
      <c r="A1015" s="140"/>
    </row>
    <row r="1016" spans="1:1" x14ac:dyDescent="0.25">
      <c r="A1016" s="140"/>
    </row>
    <row r="1017" spans="1:1" x14ac:dyDescent="0.25">
      <c r="A1017" s="140"/>
    </row>
    <row r="1018" spans="1:1" x14ac:dyDescent="0.25">
      <c r="A1018" s="140"/>
    </row>
    <row r="1019" spans="1:1" x14ac:dyDescent="0.25">
      <c r="A1019" s="140"/>
    </row>
    <row r="1020" spans="1:1" x14ac:dyDescent="0.25">
      <c r="A1020" s="140"/>
    </row>
    <row r="1021" spans="1:1" x14ac:dyDescent="0.25">
      <c r="A1021" s="140"/>
    </row>
    <row r="1022" spans="1:1" x14ac:dyDescent="0.25">
      <c r="A1022" s="140"/>
    </row>
    <row r="1023" spans="1:1" x14ac:dyDescent="0.25">
      <c r="A1023" s="140"/>
    </row>
    <row r="1024" spans="1:1" x14ac:dyDescent="0.25">
      <c r="A1024" s="140"/>
    </row>
    <row r="1025" spans="1:1" x14ac:dyDescent="0.25">
      <c r="A1025" s="140"/>
    </row>
    <row r="1026" spans="1:1" x14ac:dyDescent="0.25">
      <c r="A1026" s="140"/>
    </row>
    <row r="1027" spans="1:1" x14ac:dyDescent="0.25">
      <c r="A1027" s="140"/>
    </row>
    <row r="1028" spans="1:1" x14ac:dyDescent="0.25">
      <c r="A1028" s="140"/>
    </row>
    <row r="1029" spans="1:1" x14ac:dyDescent="0.25">
      <c r="A1029" s="140"/>
    </row>
    <row r="1030" spans="1:1" x14ac:dyDescent="0.25">
      <c r="A1030" s="140"/>
    </row>
    <row r="1031" spans="1:1" x14ac:dyDescent="0.25">
      <c r="A1031" s="140"/>
    </row>
    <row r="1032" spans="1:1" x14ac:dyDescent="0.25">
      <c r="A1032" s="140"/>
    </row>
    <row r="1033" spans="1:1" x14ac:dyDescent="0.25">
      <c r="A1033" s="140"/>
    </row>
    <row r="1034" spans="1:1" x14ac:dyDescent="0.25">
      <c r="A1034" s="140"/>
    </row>
    <row r="1035" spans="1:1" x14ac:dyDescent="0.25">
      <c r="A1035" s="140"/>
    </row>
    <row r="1036" spans="1:1" x14ac:dyDescent="0.25">
      <c r="A1036" s="140"/>
    </row>
    <row r="1037" spans="1:1" x14ac:dyDescent="0.25">
      <c r="A1037" s="140"/>
    </row>
    <row r="1038" spans="1:1" x14ac:dyDescent="0.25">
      <c r="A1038" s="140"/>
    </row>
    <row r="1039" spans="1:1" x14ac:dyDescent="0.25">
      <c r="A1039" s="140"/>
    </row>
    <row r="1040" spans="1:1" x14ac:dyDescent="0.25">
      <c r="A1040" s="140"/>
    </row>
    <row r="1041" spans="1:1" x14ac:dyDescent="0.25">
      <c r="A1041" s="140"/>
    </row>
    <row r="1042" spans="1:1" x14ac:dyDescent="0.25">
      <c r="A1042" s="140"/>
    </row>
    <row r="1043" spans="1:1" x14ac:dyDescent="0.25">
      <c r="A1043" s="140"/>
    </row>
    <row r="1044" spans="1:1" x14ac:dyDescent="0.25">
      <c r="A1044" s="140"/>
    </row>
    <row r="1045" spans="1:1" x14ac:dyDescent="0.25">
      <c r="A1045" s="140"/>
    </row>
    <row r="1046" spans="1:1" x14ac:dyDescent="0.25">
      <c r="A1046" s="140"/>
    </row>
    <row r="1047" spans="1:1" x14ac:dyDescent="0.25">
      <c r="A1047" s="140"/>
    </row>
    <row r="1048" spans="1:1" x14ac:dyDescent="0.25">
      <c r="A1048" s="140"/>
    </row>
    <row r="1049" spans="1:1" x14ac:dyDescent="0.25">
      <c r="A1049" s="140"/>
    </row>
    <row r="1050" spans="1:1" x14ac:dyDescent="0.25">
      <c r="A1050" s="140"/>
    </row>
    <row r="1051" spans="1:1" x14ac:dyDescent="0.25">
      <c r="A1051" s="140"/>
    </row>
    <row r="1052" spans="1:1" x14ac:dyDescent="0.25">
      <c r="A1052" s="140"/>
    </row>
    <row r="1053" spans="1:1" x14ac:dyDescent="0.25">
      <c r="A1053" s="140"/>
    </row>
    <row r="1054" spans="1:1" x14ac:dyDescent="0.25">
      <c r="A1054" s="140"/>
    </row>
    <row r="1055" spans="1:1" x14ac:dyDescent="0.25">
      <c r="A1055" s="140"/>
    </row>
    <row r="1056" spans="1:1" x14ac:dyDescent="0.25">
      <c r="A1056" s="140"/>
    </row>
    <row r="1057" spans="1:1" x14ac:dyDescent="0.25">
      <c r="A1057" s="140"/>
    </row>
    <row r="1058" spans="1:1" x14ac:dyDescent="0.25">
      <c r="A1058" s="140"/>
    </row>
    <row r="1059" spans="1:1" x14ac:dyDescent="0.25">
      <c r="A1059" s="140"/>
    </row>
    <row r="1060" spans="1:1" x14ac:dyDescent="0.25">
      <c r="A1060" s="140"/>
    </row>
    <row r="1061" spans="1:1" x14ac:dyDescent="0.25">
      <c r="A1061" s="140"/>
    </row>
    <row r="1062" spans="1:1" x14ac:dyDescent="0.25">
      <c r="A1062" s="140"/>
    </row>
    <row r="1063" spans="1:1" x14ac:dyDescent="0.25">
      <c r="A1063" s="140"/>
    </row>
    <row r="1064" spans="1:1" x14ac:dyDescent="0.25">
      <c r="A1064" s="140"/>
    </row>
    <row r="1065" spans="1:1" x14ac:dyDescent="0.25">
      <c r="A1065" s="140"/>
    </row>
    <row r="1066" spans="1:1" x14ac:dyDescent="0.25">
      <c r="A1066" s="140"/>
    </row>
    <row r="1067" spans="1:1" x14ac:dyDescent="0.25">
      <c r="A1067" s="140"/>
    </row>
    <row r="1068" spans="1:1" x14ac:dyDescent="0.25">
      <c r="A1068" s="140"/>
    </row>
    <row r="1069" spans="1:1" x14ac:dyDescent="0.25">
      <c r="A1069" s="140"/>
    </row>
    <row r="1070" spans="1:1" x14ac:dyDescent="0.25">
      <c r="A1070" s="140"/>
    </row>
    <row r="1071" spans="1:1" x14ac:dyDescent="0.25">
      <c r="A1071" s="140"/>
    </row>
    <row r="1072" spans="1:1" x14ac:dyDescent="0.25">
      <c r="A1072" s="140"/>
    </row>
    <row r="1073" spans="1:1" x14ac:dyDescent="0.25">
      <c r="A1073" s="140"/>
    </row>
    <row r="1074" spans="1:1" x14ac:dyDescent="0.25">
      <c r="A1074" s="140"/>
    </row>
    <row r="1075" spans="1:1" x14ac:dyDescent="0.25">
      <c r="A1075" s="140"/>
    </row>
    <row r="1076" spans="1:1" x14ac:dyDescent="0.25">
      <c r="A1076" s="140"/>
    </row>
    <row r="1077" spans="1:1" x14ac:dyDescent="0.25">
      <c r="A1077" s="140"/>
    </row>
    <row r="1078" spans="1:1" x14ac:dyDescent="0.25">
      <c r="A1078" s="140"/>
    </row>
    <row r="1079" spans="1:1" x14ac:dyDescent="0.25">
      <c r="A1079" s="140"/>
    </row>
    <row r="1080" spans="1:1" x14ac:dyDescent="0.25">
      <c r="A1080" s="140"/>
    </row>
    <row r="1081" spans="1:1" x14ac:dyDescent="0.25">
      <c r="A1081" s="140"/>
    </row>
    <row r="1082" spans="1:1" x14ac:dyDescent="0.25">
      <c r="A1082" s="140"/>
    </row>
    <row r="1083" spans="1:1" x14ac:dyDescent="0.25">
      <c r="A1083" s="140"/>
    </row>
    <row r="1084" spans="1:1" x14ac:dyDescent="0.25">
      <c r="A1084" s="140"/>
    </row>
    <row r="1085" spans="1:1" x14ac:dyDescent="0.25">
      <c r="A1085" s="140"/>
    </row>
    <row r="1086" spans="1:1" x14ac:dyDescent="0.25">
      <c r="A1086" s="140"/>
    </row>
    <row r="1087" spans="1:1" x14ac:dyDescent="0.25">
      <c r="A1087" s="140"/>
    </row>
    <row r="1088" spans="1:1" x14ac:dyDescent="0.25">
      <c r="A1088" s="140"/>
    </row>
    <row r="1089" spans="1:1" x14ac:dyDescent="0.25">
      <c r="A1089" s="140"/>
    </row>
    <row r="1090" spans="1:1" x14ac:dyDescent="0.25">
      <c r="A1090" s="140"/>
    </row>
    <row r="1091" spans="1:1" x14ac:dyDescent="0.25">
      <c r="A1091" s="140"/>
    </row>
    <row r="1092" spans="1:1" x14ac:dyDescent="0.25">
      <c r="A1092" s="140"/>
    </row>
    <row r="1093" spans="1:1" x14ac:dyDescent="0.25">
      <c r="A1093" s="140"/>
    </row>
    <row r="1094" spans="1:1" x14ac:dyDescent="0.25">
      <c r="A1094" s="140"/>
    </row>
    <row r="1095" spans="1:1" x14ac:dyDescent="0.25">
      <c r="A1095" s="140"/>
    </row>
    <row r="1096" spans="1:1" x14ac:dyDescent="0.25">
      <c r="A1096" s="140"/>
    </row>
    <row r="1097" spans="1:1" x14ac:dyDescent="0.25">
      <c r="A1097" s="140"/>
    </row>
    <row r="1098" spans="1:1" x14ac:dyDescent="0.25">
      <c r="A1098" s="140"/>
    </row>
    <row r="1099" spans="1:1" x14ac:dyDescent="0.25">
      <c r="A1099" s="140"/>
    </row>
    <row r="1100" spans="1:1" x14ac:dyDescent="0.25">
      <c r="A1100" s="140"/>
    </row>
    <row r="1101" spans="1:1" x14ac:dyDescent="0.25">
      <c r="A1101" s="140"/>
    </row>
    <row r="1102" spans="1:1" x14ac:dyDescent="0.25">
      <c r="A1102" s="140"/>
    </row>
    <row r="1103" spans="1:1" x14ac:dyDescent="0.25">
      <c r="A1103" s="140"/>
    </row>
    <row r="1104" spans="1:1" x14ac:dyDescent="0.25">
      <c r="A1104" s="140"/>
    </row>
    <row r="1105" spans="1:1" x14ac:dyDescent="0.25">
      <c r="A1105" s="140"/>
    </row>
    <row r="1106" spans="1:1" x14ac:dyDescent="0.25">
      <c r="A1106" s="140"/>
    </row>
    <row r="1107" spans="1:1" x14ac:dyDescent="0.25">
      <c r="A1107" s="140"/>
    </row>
    <row r="1108" spans="1:1" x14ac:dyDescent="0.25">
      <c r="A1108" s="140"/>
    </row>
    <row r="1109" spans="1:1" x14ac:dyDescent="0.25">
      <c r="A1109" s="140"/>
    </row>
    <row r="1110" spans="1:1" x14ac:dyDescent="0.25">
      <c r="A1110" s="140"/>
    </row>
    <row r="1111" spans="1:1" x14ac:dyDescent="0.25">
      <c r="A1111" s="140"/>
    </row>
    <row r="1112" spans="1:1" x14ac:dyDescent="0.25">
      <c r="A1112" s="140"/>
    </row>
    <row r="1113" spans="1:1" x14ac:dyDescent="0.25">
      <c r="A1113" s="140"/>
    </row>
    <row r="1114" spans="1:1" x14ac:dyDescent="0.25">
      <c r="A1114" s="140"/>
    </row>
    <row r="1115" spans="1:1" x14ac:dyDescent="0.25">
      <c r="A1115" s="140"/>
    </row>
    <row r="1116" spans="1:1" x14ac:dyDescent="0.25">
      <c r="A1116" s="140"/>
    </row>
    <row r="1117" spans="1:1" x14ac:dyDescent="0.25">
      <c r="A1117" s="140"/>
    </row>
    <row r="1118" spans="1:1" x14ac:dyDescent="0.25">
      <c r="A1118" s="140"/>
    </row>
    <row r="1119" spans="1:1" x14ac:dyDescent="0.25">
      <c r="A1119" s="140"/>
    </row>
    <row r="1120" spans="1:1" x14ac:dyDescent="0.25">
      <c r="A1120" s="140"/>
    </row>
    <row r="1121" spans="1:1" x14ac:dyDescent="0.25">
      <c r="A1121" s="140"/>
    </row>
    <row r="1122" spans="1:1" x14ac:dyDescent="0.25">
      <c r="A1122" s="140"/>
    </row>
    <row r="1123" spans="1:1" x14ac:dyDescent="0.25">
      <c r="A1123" s="140"/>
    </row>
    <row r="1124" spans="1:1" x14ac:dyDescent="0.25">
      <c r="A1124" s="140"/>
    </row>
    <row r="1125" spans="1:1" x14ac:dyDescent="0.25">
      <c r="A1125" s="140"/>
    </row>
    <row r="1126" spans="1:1" x14ac:dyDescent="0.25">
      <c r="A1126" s="140"/>
    </row>
    <row r="1127" spans="1:1" x14ac:dyDescent="0.25">
      <c r="A1127" s="140"/>
    </row>
    <row r="1128" spans="1:1" x14ac:dyDescent="0.25">
      <c r="A1128" s="140"/>
    </row>
    <row r="1129" spans="1:1" x14ac:dyDescent="0.25">
      <c r="A1129" s="140"/>
    </row>
    <row r="1130" spans="1:1" x14ac:dyDescent="0.25">
      <c r="A1130" s="140"/>
    </row>
    <row r="1131" spans="1:1" x14ac:dyDescent="0.25">
      <c r="A1131" s="140"/>
    </row>
    <row r="1132" spans="1:1" x14ac:dyDescent="0.25">
      <c r="A1132" s="140"/>
    </row>
    <row r="1133" spans="1:1" x14ac:dyDescent="0.25">
      <c r="A1133" s="140"/>
    </row>
    <row r="1134" spans="1:1" x14ac:dyDescent="0.25">
      <c r="A1134" s="140"/>
    </row>
    <row r="1135" spans="1:1" x14ac:dyDescent="0.25">
      <c r="A1135" s="140"/>
    </row>
    <row r="1136" spans="1:1" x14ac:dyDescent="0.25">
      <c r="A1136" s="140"/>
    </row>
    <row r="1137" spans="1:1" x14ac:dyDescent="0.25">
      <c r="A1137" s="140"/>
    </row>
    <row r="1138" spans="1:1" x14ac:dyDescent="0.25">
      <c r="A1138" s="140"/>
    </row>
    <row r="1139" spans="1:1" x14ac:dyDescent="0.25">
      <c r="A1139" s="140"/>
    </row>
    <row r="1140" spans="1:1" x14ac:dyDescent="0.25">
      <c r="A1140" s="140"/>
    </row>
    <row r="1141" spans="1:1" x14ac:dyDescent="0.25">
      <c r="A1141" s="140"/>
    </row>
    <row r="1142" spans="1:1" x14ac:dyDescent="0.25">
      <c r="A1142" s="140"/>
    </row>
    <row r="1143" spans="1:1" x14ac:dyDescent="0.25">
      <c r="A1143" s="140"/>
    </row>
    <row r="1144" spans="1:1" x14ac:dyDescent="0.25">
      <c r="A1144" s="140"/>
    </row>
    <row r="1145" spans="1:1" x14ac:dyDescent="0.25">
      <c r="A1145" s="140"/>
    </row>
    <row r="1146" spans="1:1" x14ac:dyDescent="0.25">
      <c r="A1146" s="140"/>
    </row>
    <row r="1147" spans="1:1" x14ac:dyDescent="0.25">
      <c r="A1147" s="140"/>
    </row>
    <row r="1148" spans="1:1" x14ac:dyDescent="0.25">
      <c r="A1148" s="140"/>
    </row>
    <row r="1149" spans="1:1" x14ac:dyDescent="0.25">
      <c r="A1149" s="140"/>
    </row>
    <row r="1150" spans="1:1" x14ac:dyDescent="0.25">
      <c r="A1150" s="140"/>
    </row>
    <row r="1151" spans="1:1" x14ac:dyDescent="0.25">
      <c r="A1151" s="140"/>
    </row>
    <row r="1152" spans="1:1" x14ac:dyDescent="0.25">
      <c r="A1152" s="140"/>
    </row>
    <row r="1153" spans="1:1" x14ac:dyDescent="0.25">
      <c r="A1153" s="140"/>
    </row>
    <row r="1154" spans="1:1" x14ac:dyDescent="0.25">
      <c r="A1154" s="140"/>
    </row>
    <row r="1155" spans="1:1" x14ac:dyDescent="0.25">
      <c r="A1155" s="140"/>
    </row>
    <row r="1156" spans="1:1" x14ac:dyDescent="0.25">
      <c r="A1156" s="140"/>
    </row>
    <row r="1157" spans="1:1" x14ac:dyDescent="0.25">
      <c r="A1157" s="140"/>
    </row>
    <row r="1158" spans="1:1" x14ac:dyDescent="0.25">
      <c r="A1158" s="140"/>
    </row>
    <row r="1159" spans="1:1" x14ac:dyDescent="0.25">
      <c r="A1159" s="140"/>
    </row>
    <row r="1160" spans="1:1" x14ac:dyDescent="0.25">
      <c r="A1160" s="140"/>
    </row>
    <row r="1161" spans="1:1" x14ac:dyDescent="0.25">
      <c r="A1161" s="140"/>
    </row>
    <row r="1162" spans="1:1" x14ac:dyDescent="0.25">
      <c r="A1162" s="140"/>
    </row>
    <row r="1163" spans="1:1" x14ac:dyDescent="0.25">
      <c r="A1163" s="140"/>
    </row>
    <row r="1164" spans="1:1" x14ac:dyDescent="0.25">
      <c r="A1164" s="140"/>
    </row>
    <row r="1165" spans="1:1" x14ac:dyDescent="0.25">
      <c r="A1165" s="140"/>
    </row>
    <row r="1166" spans="1:1" x14ac:dyDescent="0.25">
      <c r="A1166" s="140"/>
    </row>
    <row r="1167" spans="1:1" x14ac:dyDescent="0.25">
      <c r="A1167" s="140"/>
    </row>
    <row r="1168" spans="1:1" x14ac:dyDescent="0.25">
      <c r="A1168" s="140"/>
    </row>
    <row r="1169" spans="1:1" x14ac:dyDescent="0.25">
      <c r="A1169" s="140"/>
    </row>
    <row r="1170" spans="1:1" x14ac:dyDescent="0.25">
      <c r="A1170" s="140"/>
    </row>
    <row r="1171" spans="1:1" x14ac:dyDescent="0.25">
      <c r="A1171" s="140"/>
    </row>
    <row r="1172" spans="1:1" x14ac:dyDescent="0.25">
      <c r="A1172" s="140"/>
    </row>
    <row r="1173" spans="1:1" x14ac:dyDescent="0.25">
      <c r="A1173" s="140"/>
    </row>
    <row r="1174" spans="1:1" x14ac:dyDescent="0.25">
      <c r="A1174" s="140"/>
    </row>
    <row r="1175" spans="1:1" x14ac:dyDescent="0.25">
      <c r="A1175" s="140"/>
    </row>
    <row r="1176" spans="1:1" x14ac:dyDescent="0.25">
      <c r="A1176" s="140"/>
    </row>
    <row r="1177" spans="1:1" x14ac:dyDescent="0.25">
      <c r="A1177" s="140"/>
    </row>
    <row r="1178" spans="1:1" x14ac:dyDescent="0.25">
      <c r="A1178" s="140"/>
    </row>
    <row r="1179" spans="1:1" x14ac:dyDescent="0.25">
      <c r="A1179" s="140"/>
    </row>
    <row r="1180" spans="1:1" x14ac:dyDescent="0.25">
      <c r="A1180" s="140"/>
    </row>
    <row r="1181" spans="1:1" x14ac:dyDescent="0.25">
      <c r="A1181" s="140"/>
    </row>
    <row r="1182" spans="1:1" x14ac:dyDescent="0.25">
      <c r="A1182" s="140"/>
    </row>
    <row r="1183" spans="1:1" x14ac:dyDescent="0.25">
      <c r="A1183" s="140"/>
    </row>
    <row r="1184" spans="1:1" x14ac:dyDescent="0.25">
      <c r="A1184" s="140"/>
    </row>
    <row r="1185" spans="1:1" x14ac:dyDescent="0.25">
      <c r="A1185" s="140"/>
    </row>
    <row r="1186" spans="1:1" x14ac:dyDescent="0.25">
      <c r="A1186" s="140"/>
    </row>
    <row r="1187" spans="1:1" x14ac:dyDescent="0.25">
      <c r="A1187" s="140"/>
    </row>
    <row r="1188" spans="1:1" x14ac:dyDescent="0.25">
      <c r="A1188" s="140"/>
    </row>
    <row r="1189" spans="1:1" x14ac:dyDescent="0.25">
      <c r="A1189" s="140"/>
    </row>
    <row r="1190" spans="1:1" x14ac:dyDescent="0.25">
      <c r="A1190" s="140"/>
    </row>
    <row r="1191" spans="1:1" x14ac:dyDescent="0.25">
      <c r="A1191" s="140"/>
    </row>
    <row r="1192" spans="1:1" x14ac:dyDescent="0.25">
      <c r="A1192" s="140"/>
    </row>
    <row r="1193" spans="1:1" x14ac:dyDescent="0.25">
      <c r="A1193" s="140"/>
    </row>
    <row r="1194" spans="1:1" x14ac:dyDescent="0.25">
      <c r="A1194" s="140"/>
    </row>
    <row r="1195" spans="1:1" x14ac:dyDescent="0.25">
      <c r="A1195" s="140"/>
    </row>
    <row r="1196" spans="1:1" x14ac:dyDescent="0.25">
      <c r="A1196" s="140"/>
    </row>
    <row r="1197" spans="1:1" x14ac:dyDescent="0.25">
      <c r="A1197" s="140"/>
    </row>
    <row r="1198" spans="1:1" x14ac:dyDescent="0.25">
      <c r="A1198" s="140"/>
    </row>
    <row r="1199" spans="1:1" x14ac:dyDescent="0.25">
      <c r="A1199" s="140"/>
    </row>
    <row r="1200" spans="1:1" x14ac:dyDescent="0.25">
      <c r="A1200" s="140"/>
    </row>
    <row r="1201" spans="1:1" x14ac:dyDescent="0.25">
      <c r="A1201" s="140"/>
    </row>
    <row r="1202" spans="1:1" x14ac:dyDescent="0.25">
      <c r="A1202" s="140"/>
    </row>
    <row r="1203" spans="1:1" x14ac:dyDescent="0.25">
      <c r="A1203" s="140"/>
    </row>
    <row r="1204" spans="1:1" x14ac:dyDescent="0.25">
      <c r="A1204" s="140"/>
    </row>
    <row r="1205" spans="1:1" x14ac:dyDescent="0.25">
      <c r="A1205" s="140"/>
    </row>
    <row r="1206" spans="1:1" x14ac:dyDescent="0.25">
      <c r="A1206" s="140"/>
    </row>
    <row r="1207" spans="1:1" x14ac:dyDescent="0.25">
      <c r="A1207" s="140"/>
    </row>
    <row r="1208" spans="1:1" x14ac:dyDescent="0.25">
      <c r="A1208" s="140"/>
    </row>
    <row r="1209" spans="1:1" x14ac:dyDescent="0.25">
      <c r="A1209" s="140"/>
    </row>
    <row r="1210" spans="1:1" x14ac:dyDescent="0.25">
      <c r="A1210" s="140"/>
    </row>
    <row r="1211" spans="1:1" x14ac:dyDescent="0.25">
      <c r="A1211" s="140"/>
    </row>
    <row r="1212" spans="1:1" x14ac:dyDescent="0.25">
      <c r="A1212" s="140"/>
    </row>
    <row r="1213" spans="1:1" x14ac:dyDescent="0.25">
      <c r="A1213" s="140"/>
    </row>
    <row r="1214" spans="1:1" x14ac:dyDescent="0.25">
      <c r="A1214" s="140"/>
    </row>
    <row r="1215" spans="1:1" x14ac:dyDescent="0.25">
      <c r="A1215" s="140"/>
    </row>
    <row r="1216" spans="1:1" x14ac:dyDescent="0.25">
      <c r="A1216" s="140"/>
    </row>
    <row r="1217" spans="1:1" x14ac:dyDescent="0.25">
      <c r="A1217" s="140"/>
    </row>
    <row r="1218" spans="1:1" x14ac:dyDescent="0.25">
      <c r="A1218" s="140"/>
    </row>
    <row r="1219" spans="1:1" x14ac:dyDescent="0.25">
      <c r="A1219" s="140"/>
    </row>
    <row r="1220" spans="1:1" x14ac:dyDescent="0.25">
      <c r="A1220" s="140"/>
    </row>
    <row r="1221" spans="1:1" x14ac:dyDescent="0.25">
      <c r="A1221" s="140"/>
    </row>
    <row r="1222" spans="1:1" x14ac:dyDescent="0.25">
      <c r="A1222" s="140"/>
    </row>
    <row r="1223" spans="1:1" x14ac:dyDescent="0.25">
      <c r="A1223" s="140"/>
    </row>
    <row r="1224" spans="1:1" x14ac:dyDescent="0.25">
      <c r="A1224" s="140"/>
    </row>
    <row r="1225" spans="1:1" x14ac:dyDescent="0.25">
      <c r="A1225" s="140"/>
    </row>
    <row r="1226" spans="1:1" x14ac:dyDescent="0.25">
      <c r="A1226" s="140"/>
    </row>
    <row r="1227" spans="1:1" x14ac:dyDescent="0.25">
      <c r="A1227" s="140"/>
    </row>
    <row r="1228" spans="1:1" x14ac:dyDescent="0.25">
      <c r="A1228" s="140"/>
    </row>
    <row r="1229" spans="1:1" x14ac:dyDescent="0.25">
      <c r="A1229" s="140"/>
    </row>
    <row r="1230" spans="1:1" x14ac:dyDescent="0.25">
      <c r="A1230" s="140"/>
    </row>
    <row r="1231" spans="1:1" x14ac:dyDescent="0.25">
      <c r="A1231" s="140"/>
    </row>
    <row r="1232" spans="1:1" x14ac:dyDescent="0.25">
      <c r="A1232" s="140"/>
    </row>
    <row r="1233" spans="1:1" x14ac:dyDescent="0.25">
      <c r="A1233" s="140"/>
    </row>
    <row r="1234" spans="1:1" x14ac:dyDescent="0.25">
      <c r="A1234" s="140"/>
    </row>
    <row r="1235" spans="1:1" x14ac:dyDescent="0.25">
      <c r="A1235" s="140"/>
    </row>
    <row r="1236" spans="1:1" x14ac:dyDescent="0.25">
      <c r="A1236" s="140"/>
    </row>
    <row r="1237" spans="1:1" x14ac:dyDescent="0.25">
      <c r="A1237" s="140"/>
    </row>
    <row r="1238" spans="1:1" x14ac:dyDescent="0.25">
      <c r="A1238" s="140"/>
    </row>
    <row r="1239" spans="1:1" x14ac:dyDescent="0.25">
      <c r="A1239" s="140"/>
    </row>
    <row r="1240" spans="1:1" x14ac:dyDescent="0.25">
      <c r="A1240" s="140"/>
    </row>
    <row r="1241" spans="1:1" x14ac:dyDescent="0.25">
      <c r="A1241" s="140"/>
    </row>
    <row r="1242" spans="1:1" x14ac:dyDescent="0.25">
      <c r="A1242" s="140"/>
    </row>
    <row r="1243" spans="1:1" x14ac:dyDescent="0.25">
      <c r="A1243" s="140"/>
    </row>
    <row r="1244" spans="1:1" x14ac:dyDescent="0.25">
      <c r="A1244" s="140"/>
    </row>
    <row r="1245" spans="1:1" x14ac:dyDescent="0.25">
      <c r="A1245" s="140"/>
    </row>
    <row r="1246" spans="1:1" x14ac:dyDescent="0.25">
      <c r="A1246" s="140"/>
    </row>
    <row r="1247" spans="1:1" x14ac:dyDescent="0.25">
      <c r="A1247" s="140"/>
    </row>
    <row r="1248" spans="1:1" x14ac:dyDescent="0.25">
      <c r="A1248" s="140"/>
    </row>
    <row r="1249" spans="1:1" x14ac:dyDescent="0.25">
      <c r="A1249" s="140"/>
    </row>
    <row r="1250" spans="1:1" x14ac:dyDescent="0.25">
      <c r="A1250" s="140"/>
    </row>
    <row r="1251" spans="1:1" x14ac:dyDescent="0.25">
      <c r="A1251" s="140"/>
    </row>
    <row r="1252" spans="1:1" x14ac:dyDescent="0.25">
      <c r="A1252" s="140"/>
    </row>
    <row r="1253" spans="1:1" x14ac:dyDescent="0.25">
      <c r="A1253" s="140"/>
    </row>
    <row r="1254" spans="1:1" x14ac:dyDescent="0.25">
      <c r="A1254" s="140"/>
    </row>
    <row r="1255" spans="1:1" x14ac:dyDescent="0.25">
      <c r="A1255" s="140"/>
    </row>
    <row r="1256" spans="1:1" x14ac:dyDescent="0.25">
      <c r="A1256" s="140"/>
    </row>
    <row r="1257" spans="1:1" x14ac:dyDescent="0.25">
      <c r="A1257" s="140"/>
    </row>
    <row r="1258" spans="1:1" x14ac:dyDescent="0.25">
      <c r="A1258" s="140"/>
    </row>
    <row r="1259" spans="1:1" x14ac:dyDescent="0.25">
      <c r="A1259" s="140"/>
    </row>
    <row r="1260" spans="1:1" x14ac:dyDescent="0.25">
      <c r="A1260" s="140"/>
    </row>
    <row r="1261" spans="1:1" x14ac:dyDescent="0.25">
      <c r="A1261" s="140"/>
    </row>
    <row r="1262" spans="1:1" x14ac:dyDescent="0.25">
      <c r="A1262" s="140"/>
    </row>
    <row r="1263" spans="1:1" x14ac:dyDescent="0.25">
      <c r="A1263" s="140"/>
    </row>
    <row r="1264" spans="1:1" x14ac:dyDescent="0.25">
      <c r="A1264" s="140"/>
    </row>
    <row r="1265" spans="1:1" x14ac:dyDescent="0.25">
      <c r="A1265" s="140"/>
    </row>
    <row r="1266" spans="1:1" x14ac:dyDescent="0.25">
      <c r="A1266" s="140"/>
    </row>
    <row r="1267" spans="1:1" x14ac:dyDescent="0.25">
      <c r="A1267" s="140"/>
    </row>
    <row r="1268" spans="1:1" x14ac:dyDescent="0.25">
      <c r="A1268" s="140"/>
    </row>
    <row r="1269" spans="1:1" x14ac:dyDescent="0.25">
      <c r="A1269" s="140"/>
    </row>
    <row r="1270" spans="1:1" x14ac:dyDescent="0.25">
      <c r="A1270" s="140"/>
    </row>
    <row r="1271" spans="1:1" x14ac:dyDescent="0.25">
      <c r="A1271" s="140"/>
    </row>
    <row r="1272" spans="1:1" x14ac:dyDescent="0.25">
      <c r="A1272" s="140"/>
    </row>
    <row r="1273" spans="1:1" x14ac:dyDescent="0.25">
      <c r="A1273" s="140"/>
    </row>
    <row r="1274" spans="1:1" x14ac:dyDescent="0.25">
      <c r="A1274" s="140"/>
    </row>
    <row r="1275" spans="1:1" x14ac:dyDescent="0.25">
      <c r="A1275" s="140"/>
    </row>
    <row r="1276" spans="1:1" x14ac:dyDescent="0.25">
      <c r="A1276" s="140"/>
    </row>
    <row r="1277" spans="1:1" x14ac:dyDescent="0.25">
      <c r="A1277" s="140"/>
    </row>
    <row r="1278" spans="1:1" x14ac:dyDescent="0.25">
      <c r="A1278" s="140"/>
    </row>
    <row r="1279" spans="1:1" x14ac:dyDescent="0.25">
      <c r="A1279" s="140"/>
    </row>
    <row r="1280" spans="1:1" x14ac:dyDescent="0.25">
      <c r="A1280" s="140"/>
    </row>
    <row r="1281" spans="1:1" x14ac:dyDescent="0.25">
      <c r="A1281" s="140"/>
    </row>
    <row r="1282" spans="1:1" x14ac:dyDescent="0.25">
      <c r="A1282" s="140"/>
    </row>
    <row r="1283" spans="1:1" x14ac:dyDescent="0.25">
      <c r="A1283" s="140"/>
    </row>
    <row r="1284" spans="1:1" x14ac:dyDescent="0.25">
      <c r="A1284" s="140"/>
    </row>
    <row r="1285" spans="1:1" x14ac:dyDescent="0.25">
      <c r="A1285" s="140"/>
    </row>
    <row r="1286" spans="1:1" x14ac:dyDescent="0.25">
      <c r="A1286" s="140"/>
    </row>
    <row r="1287" spans="1:1" x14ac:dyDescent="0.25">
      <c r="A1287" s="140"/>
    </row>
    <row r="1288" spans="1:1" x14ac:dyDescent="0.25">
      <c r="A1288" s="140"/>
    </row>
    <row r="1289" spans="1:1" x14ac:dyDescent="0.25">
      <c r="A1289" s="140"/>
    </row>
    <row r="1290" spans="1:1" x14ac:dyDescent="0.25">
      <c r="A1290" s="140"/>
    </row>
    <row r="1291" spans="1:1" x14ac:dyDescent="0.25">
      <c r="A1291" s="140"/>
    </row>
    <row r="1292" spans="1:1" x14ac:dyDescent="0.25">
      <c r="A1292" s="140"/>
    </row>
    <row r="1293" spans="1:1" x14ac:dyDescent="0.25">
      <c r="A1293" s="140"/>
    </row>
    <row r="1294" spans="1:1" x14ac:dyDescent="0.25">
      <c r="A1294" s="140"/>
    </row>
    <row r="1295" spans="1:1" x14ac:dyDescent="0.25">
      <c r="A1295" s="140"/>
    </row>
    <row r="1296" spans="1:1" x14ac:dyDescent="0.25">
      <c r="A1296" s="140"/>
    </row>
    <row r="1297" spans="1:1" x14ac:dyDescent="0.25">
      <c r="A1297" s="140"/>
    </row>
    <row r="1298" spans="1:1" x14ac:dyDescent="0.25">
      <c r="A1298" s="140"/>
    </row>
    <row r="1299" spans="1:1" x14ac:dyDescent="0.25">
      <c r="A1299" s="140"/>
    </row>
    <row r="1300" spans="1:1" x14ac:dyDescent="0.25">
      <c r="A1300" s="140"/>
    </row>
    <row r="1301" spans="1:1" x14ac:dyDescent="0.25">
      <c r="A1301" s="140"/>
    </row>
    <row r="1302" spans="1:1" x14ac:dyDescent="0.25">
      <c r="A1302" s="140"/>
    </row>
    <row r="1303" spans="1:1" x14ac:dyDescent="0.25">
      <c r="A1303" s="140"/>
    </row>
    <row r="1304" spans="1:1" x14ac:dyDescent="0.25">
      <c r="A1304" s="140"/>
    </row>
    <row r="1305" spans="1:1" x14ac:dyDescent="0.25">
      <c r="A1305" s="140"/>
    </row>
    <row r="1306" spans="1:1" x14ac:dyDescent="0.25">
      <c r="A1306" s="140"/>
    </row>
    <row r="1307" spans="1:1" x14ac:dyDescent="0.25">
      <c r="A1307" s="140"/>
    </row>
    <row r="1308" spans="1:1" x14ac:dyDescent="0.25">
      <c r="A1308" s="140"/>
    </row>
    <row r="1309" spans="1:1" x14ac:dyDescent="0.25">
      <c r="A1309" s="140"/>
    </row>
    <row r="1310" spans="1:1" x14ac:dyDescent="0.25">
      <c r="A1310" s="140"/>
    </row>
    <row r="1311" spans="1:1" x14ac:dyDescent="0.25">
      <c r="A1311" s="140"/>
    </row>
    <row r="1312" spans="1:1" x14ac:dyDescent="0.25">
      <c r="A1312" s="140"/>
    </row>
    <row r="1313" spans="1:1" x14ac:dyDescent="0.25">
      <c r="A1313" s="140"/>
    </row>
    <row r="1314" spans="1:1" x14ac:dyDescent="0.25">
      <c r="A1314" s="140"/>
    </row>
    <row r="1315" spans="1:1" x14ac:dyDescent="0.25">
      <c r="A1315" s="140"/>
    </row>
    <row r="1316" spans="1:1" x14ac:dyDescent="0.25">
      <c r="A1316" s="140"/>
    </row>
    <row r="1317" spans="1:1" x14ac:dyDescent="0.25">
      <c r="A1317" s="140"/>
    </row>
    <row r="1318" spans="1:1" x14ac:dyDescent="0.25">
      <c r="A1318" s="140"/>
    </row>
    <row r="1319" spans="1:1" x14ac:dyDescent="0.25">
      <c r="A1319" s="140"/>
    </row>
    <row r="1320" spans="1:1" x14ac:dyDescent="0.25">
      <c r="A1320" s="140"/>
    </row>
    <row r="1321" spans="1:1" x14ac:dyDescent="0.25">
      <c r="A1321" s="140"/>
    </row>
    <row r="1322" spans="1:1" x14ac:dyDescent="0.25">
      <c r="A1322" s="140"/>
    </row>
    <row r="1323" spans="1:1" x14ac:dyDescent="0.25">
      <c r="A1323" s="140"/>
    </row>
    <row r="1324" spans="1:1" x14ac:dyDescent="0.25">
      <c r="A1324" s="140"/>
    </row>
    <row r="1325" spans="1:1" x14ac:dyDescent="0.25">
      <c r="A1325" s="140"/>
    </row>
    <row r="1326" spans="1:1" x14ac:dyDescent="0.25">
      <c r="A1326" s="140"/>
    </row>
    <row r="1327" spans="1:1" x14ac:dyDescent="0.25">
      <c r="A1327" s="140"/>
    </row>
    <row r="1328" spans="1:1" x14ac:dyDescent="0.25">
      <c r="A1328" s="140"/>
    </row>
    <row r="1329" spans="1:1" x14ac:dyDescent="0.25">
      <c r="A1329" s="140"/>
    </row>
    <row r="1330" spans="1:1" x14ac:dyDescent="0.25">
      <c r="A1330" s="140"/>
    </row>
    <row r="1331" spans="1:1" x14ac:dyDescent="0.25">
      <c r="A1331" s="140"/>
    </row>
    <row r="1332" spans="1:1" x14ac:dyDescent="0.25">
      <c r="A1332" s="140"/>
    </row>
    <row r="1333" spans="1:1" x14ac:dyDescent="0.25">
      <c r="A1333" s="140"/>
    </row>
    <row r="1334" spans="1:1" x14ac:dyDescent="0.25">
      <c r="A1334" s="140"/>
    </row>
    <row r="1335" spans="1:1" x14ac:dyDescent="0.25">
      <c r="A1335" s="140"/>
    </row>
    <row r="1336" spans="1:1" x14ac:dyDescent="0.25">
      <c r="A1336" s="140"/>
    </row>
    <row r="1337" spans="1:1" x14ac:dyDescent="0.25">
      <c r="A1337" s="140"/>
    </row>
    <row r="1338" spans="1:1" x14ac:dyDescent="0.25">
      <c r="A1338" s="140"/>
    </row>
    <row r="1339" spans="1:1" x14ac:dyDescent="0.25">
      <c r="A1339" s="140"/>
    </row>
    <row r="1340" spans="1:1" x14ac:dyDescent="0.25">
      <c r="A1340" s="140"/>
    </row>
    <row r="1341" spans="1:1" x14ac:dyDescent="0.25">
      <c r="A1341" s="140"/>
    </row>
    <row r="1342" spans="1:1" x14ac:dyDescent="0.25">
      <c r="A1342" s="140"/>
    </row>
    <row r="1343" spans="1:1" x14ac:dyDescent="0.25">
      <c r="A1343" s="140"/>
    </row>
    <row r="1344" spans="1:1" x14ac:dyDescent="0.25">
      <c r="A1344" s="140"/>
    </row>
    <row r="1345" spans="1:1" x14ac:dyDescent="0.25">
      <c r="A1345" s="140"/>
    </row>
    <row r="1346" spans="1:1" x14ac:dyDescent="0.25">
      <c r="A1346" s="140"/>
    </row>
    <row r="1347" spans="1:1" x14ac:dyDescent="0.25">
      <c r="A1347" s="140"/>
    </row>
    <row r="1348" spans="1:1" x14ac:dyDescent="0.25">
      <c r="A1348" s="140"/>
    </row>
    <row r="1349" spans="1:1" x14ac:dyDescent="0.25">
      <c r="A1349" s="140"/>
    </row>
    <row r="1350" spans="1:1" x14ac:dyDescent="0.25">
      <c r="A1350" s="140"/>
    </row>
    <row r="1351" spans="1:1" x14ac:dyDescent="0.25">
      <c r="A1351" s="140"/>
    </row>
    <row r="1352" spans="1:1" x14ac:dyDescent="0.25">
      <c r="A1352" s="140"/>
    </row>
    <row r="1353" spans="1:1" x14ac:dyDescent="0.25">
      <c r="A1353" s="140"/>
    </row>
    <row r="1354" spans="1:1" x14ac:dyDescent="0.25">
      <c r="A1354" s="140"/>
    </row>
    <row r="1355" spans="1:1" x14ac:dyDescent="0.25">
      <c r="A1355" s="140"/>
    </row>
    <row r="1356" spans="1:1" x14ac:dyDescent="0.25">
      <c r="A1356" s="140"/>
    </row>
    <row r="1357" spans="1:1" x14ac:dyDescent="0.25">
      <c r="A1357" s="140"/>
    </row>
    <row r="1358" spans="1:1" x14ac:dyDescent="0.25">
      <c r="A1358" s="140"/>
    </row>
    <row r="1359" spans="1:1" x14ac:dyDescent="0.25">
      <c r="A1359" s="140"/>
    </row>
    <row r="1360" spans="1:1" x14ac:dyDescent="0.25">
      <c r="A1360" s="140"/>
    </row>
    <row r="1361" spans="1:1" x14ac:dyDescent="0.25">
      <c r="A1361" s="140"/>
    </row>
    <row r="1362" spans="1:1" x14ac:dyDescent="0.25">
      <c r="A1362" s="140"/>
    </row>
    <row r="1363" spans="1:1" x14ac:dyDescent="0.25">
      <c r="A1363" s="140"/>
    </row>
    <row r="1364" spans="1:1" x14ac:dyDescent="0.25">
      <c r="A1364" s="140"/>
    </row>
    <row r="1365" spans="1:1" x14ac:dyDescent="0.25">
      <c r="A1365" s="140"/>
    </row>
    <row r="1366" spans="1:1" x14ac:dyDescent="0.25">
      <c r="A1366" s="140"/>
    </row>
    <row r="1367" spans="1:1" x14ac:dyDescent="0.25">
      <c r="A1367" s="140"/>
    </row>
    <row r="1368" spans="1:1" x14ac:dyDescent="0.25">
      <c r="A1368" s="140"/>
    </row>
    <row r="1369" spans="1:1" x14ac:dyDescent="0.25">
      <c r="A1369" s="140"/>
    </row>
    <row r="1370" spans="1:1" x14ac:dyDescent="0.25">
      <c r="A1370" s="140"/>
    </row>
    <row r="1371" spans="1:1" x14ac:dyDescent="0.25">
      <c r="A1371" s="140"/>
    </row>
    <row r="1372" spans="1:1" x14ac:dyDescent="0.25">
      <c r="A1372" s="140"/>
    </row>
    <row r="1373" spans="1:1" x14ac:dyDescent="0.25">
      <c r="A1373" s="140"/>
    </row>
    <row r="1374" spans="1:1" x14ac:dyDescent="0.25">
      <c r="A1374" s="140"/>
    </row>
    <row r="1375" spans="1:1" x14ac:dyDescent="0.25">
      <c r="A1375" s="140"/>
    </row>
    <row r="1376" spans="1:1" x14ac:dyDescent="0.25">
      <c r="A1376" s="140"/>
    </row>
    <row r="1377" spans="1:1" x14ac:dyDescent="0.25">
      <c r="A1377" s="140"/>
    </row>
    <row r="1378" spans="1:1" x14ac:dyDescent="0.25">
      <c r="A1378" s="140"/>
    </row>
    <row r="1379" spans="1:1" x14ac:dyDescent="0.25">
      <c r="A1379" s="140"/>
    </row>
    <row r="1380" spans="1:1" x14ac:dyDescent="0.25">
      <c r="A1380" s="140"/>
    </row>
    <row r="1381" spans="1:1" x14ac:dyDescent="0.25">
      <c r="A1381" s="140"/>
    </row>
    <row r="1382" spans="1:1" x14ac:dyDescent="0.25">
      <c r="A1382" s="140"/>
    </row>
    <row r="1383" spans="1:1" x14ac:dyDescent="0.25">
      <c r="A1383" s="140"/>
    </row>
    <row r="1384" spans="1:1" x14ac:dyDescent="0.25">
      <c r="A1384" s="140"/>
    </row>
    <row r="1385" spans="1:1" x14ac:dyDescent="0.25">
      <c r="A1385" s="140"/>
    </row>
    <row r="1386" spans="1:1" x14ac:dyDescent="0.25">
      <c r="A1386" s="140"/>
    </row>
    <row r="1387" spans="1:1" x14ac:dyDescent="0.25">
      <c r="A1387" s="140"/>
    </row>
    <row r="1388" spans="1:1" x14ac:dyDescent="0.25">
      <c r="A1388" s="140"/>
    </row>
    <row r="1389" spans="1:1" x14ac:dyDescent="0.25">
      <c r="A1389" s="140"/>
    </row>
    <row r="1390" spans="1:1" x14ac:dyDescent="0.25">
      <c r="A1390" s="140"/>
    </row>
    <row r="1391" spans="1:1" x14ac:dyDescent="0.25">
      <c r="A1391" s="140"/>
    </row>
    <row r="1392" spans="1:1" x14ac:dyDescent="0.25">
      <c r="A1392" s="140"/>
    </row>
    <row r="1393" spans="1:1" x14ac:dyDescent="0.25">
      <c r="A1393" s="140"/>
    </row>
    <row r="1394" spans="1:1" x14ac:dyDescent="0.25">
      <c r="A1394" s="140"/>
    </row>
    <row r="1395" spans="1:1" x14ac:dyDescent="0.25">
      <c r="A1395" s="140"/>
    </row>
    <row r="1396" spans="1:1" x14ac:dyDescent="0.25">
      <c r="A1396" s="140"/>
    </row>
    <row r="1397" spans="1:1" x14ac:dyDescent="0.25">
      <c r="A1397" s="140"/>
    </row>
    <row r="1398" spans="1:1" x14ac:dyDescent="0.25">
      <c r="A1398" s="140"/>
    </row>
    <row r="1399" spans="1:1" x14ac:dyDescent="0.25">
      <c r="A1399" s="140"/>
    </row>
    <row r="1400" spans="1:1" x14ac:dyDescent="0.25">
      <c r="A1400" s="140"/>
    </row>
    <row r="1401" spans="1:1" x14ac:dyDescent="0.25">
      <c r="A1401" s="140"/>
    </row>
    <row r="1402" spans="1:1" x14ac:dyDescent="0.25">
      <c r="A1402" s="140"/>
    </row>
    <row r="1403" spans="1:1" x14ac:dyDescent="0.25">
      <c r="A1403" s="140"/>
    </row>
    <row r="1404" spans="1:1" x14ac:dyDescent="0.25">
      <c r="A1404" s="140"/>
    </row>
    <row r="1405" spans="1:1" x14ac:dyDescent="0.25">
      <c r="A1405" s="140"/>
    </row>
    <row r="1406" spans="1:1" x14ac:dyDescent="0.25">
      <c r="A1406" s="140"/>
    </row>
    <row r="1407" spans="1:1" x14ac:dyDescent="0.25">
      <c r="A1407" s="140"/>
    </row>
    <row r="1408" spans="1:1" x14ac:dyDescent="0.25">
      <c r="A1408" s="140"/>
    </row>
    <row r="1409" spans="1:1" x14ac:dyDescent="0.25">
      <c r="A1409" s="140"/>
    </row>
    <row r="1410" spans="1:1" x14ac:dyDescent="0.25">
      <c r="A1410" s="140"/>
    </row>
    <row r="1411" spans="1:1" x14ac:dyDescent="0.25">
      <c r="A1411" s="140"/>
    </row>
    <row r="1412" spans="1:1" x14ac:dyDescent="0.25">
      <c r="A1412" s="140"/>
    </row>
    <row r="1413" spans="1:1" x14ac:dyDescent="0.25">
      <c r="A1413" s="140"/>
    </row>
    <row r="1414" spans="1:1" x14ac:dyDescent="0.25">
      <c r="A1414" s="140"/>
    </row>
    <row r="1415" spans="1:1" x14ac:dyDescent="0.25">
      <c r="A1415" s="140"/>
    </row>
    <row r="1416" spans="1:1" x14ac:dyDescent="0.25">
      <c r="A1416" s="140"/>
    </row>
    <row r="1417" spans="1:1" x14ac:dyDescent="0.25">
      <c r="A1417" s="140"/>
    </row>
    <row r="1418" spans="1:1" x14ac:dyDescent="0.25">
      <c r="A1418" s="140"/>
    </row>
    <row r="1419" spans="1:1" x14ac:dyDescent="0.25">
      <c r="A1419" s="140"/>
    </row>
    <row r="1420" spans="1:1" x14ac:dyDescent="0.25">
      <c r="A1420" s="140"/>
    </row>
    <row r="1421" spans="1:1" x14ac:dyDescent="0.25">
      <c r="A1421" s="140"/>
    </row>
    <row r="1422" spans="1:1" x14ac:dyDescent="0.25">
      <c r="A1422" s="140"/>
    </row>
    <row r="1423" spans="1:1" x14ac:dyDescent="0.25">
      <c r="A1423" s="140"/>
    </row>
    <row r="1424" spans="1:1" x14ac:dyDescent="0.25">
      <c r="A1424" s="140"/>
    </row>
    <row r="1425" spans="1:1" x14ac:dyDescent="0.25">
      <c r="A1425" s="140"/>
    </row>
    <row r="1426" spans="1:1" x14ac:dyDescent="0.25">
      <c r="A1426" s="140"/>
    </row>
    <row r="1427" spans="1:1" x14ac:dyDescent="0.25">
      <c r="A1427" s="140"/>
    </row>
    <row r="1428" spans="1:1" x14ac:dyDescent="0.25">
      <c r="A1428" s="140"/>
    </row>
    <row r="1429" spans="1:1" x14ac:dyDescent="0.25">
      <c r="A1429" s="140"/>
    </row>
    <row r="1430" spans="1:1" x14ac:dyDescent="0.25">
      <c r="A1430" s="140"/>
    </row>
    <row r="1431" spans="1:1" x14ac:dyDescent="0.25">
      <c r="A1431" s="140"/>
    </row>
    <row r="1432" spans="1:1" x14ac:dyDescent="0.25">
      <c r="A1432" s="140"/>
    </row>
    <row r="1433" spans="1:1" x14ac:dyDescent="0.25">
      <c r="A1433" s="140"/>
    </row>
    <row r="1434" spans="1:1" x14ac:dyDescent="0.25">
      <c r="A1434" s="140"/>
    </row>
    <row r="1435" spans="1:1" x14ac:dyDescent="0.25">
      <c r="A1435" s="140"/>
    </row>
    <row r="1436" spans="1:1" x14ac:dyDescent="0.25">
      <c r="A1436" s="140"/>
    </row>
    <row r="1437" spans="1:1" x14ac:dyDescent="0.25">
      <c r="A1437" s="140"/>
    </row>
    <row r="1438" spans="1:1" x14ac:dyDescent="0.25">
      <c r="A1438" s="140"/>
    </row>
    <row r="1439" spans="1:1" x14ac:dyDescent="0.25">
      <c r="A1439" s="140"/>
    </row>
    <row r="1440" spans="1:1" x14ac:dyDescent="0.25">
      <c r="A1440" s="140"/>
    </row>
    <row r="1441" spans="1:1" x14ac:dyDescent="0.25">
      <c r="A1441" s="140"/>
    </row>
    <row r="1442" spans="1:1" x14ac:dyDescent="0.25">
      <c r="A1442" s="140"/>
    </row>
    <row r="1443" spans="1:1" x14ac:dyDescent="0.25">
      <c r="A1443" s="140"/>
    </row>
    <row r="1444" spans="1:1" x14ac:dyDescent="0.25">
      <c r="A1444" s="140"/>
    </row>
    <row r="1445" spans="1:1" x14ac:dyDescent="0.25">
      <c r="A1445" s="140"/>
    </row>
    <row r="1446" spans="1:1" x14ac:dyDescent="0.25">
      <c r="A1446" s="140"/>
    </row>
    <row r="1447" spans="1:1" x14ac:dyDescent="0.25">
      <c r="A1447" s="140"/>
    </row>
    <row r="1448" spans="1:1" x14ac:dyDescent="0.25">
      <c r="A1448" s="140"/>
    </row>
    <row r="1449" spans="1:1" x14ac:dyDescent="0.25">
      <c r="A1449" s="140"/>
    </row>
    <row r="1450" spans="1:1" x14ac:dyDescent="0.25">
      <c r="A1450" s="140"/>
    </row>
    <row r="1451" spans="1:1" x14ac:dyDescent="0.25">
      <c r="A1451" s="140"/>
    </row>
    <row r="1452" spans="1:1" x14ac:dyDescent="0.25">
      <c r="A1452" s="140"/>
    </row>
    <row r="1453" spans="1:1" x14ac:dyDescent="0.25">
      <c r="A1453" s="140"/>
    </row>
    <row r="1454" spans="1:1" x14ac:dyDescent="0.25">
      <c r="A1454" s="140"/>
    </row>
    <row r="1455" spans="1:1" x14ac:dyDescent="0.25">
      <c r="A1455" s="140"/>
    </row>
    <row r="1456" spans="1:1" x14ac:dyDescent="0.25">
      <c r="A1456" s="140"/>
    </row>
    <row r="1457" spans="1:1" x14ac:dyDescent="0.25">
      <c r="A1457" s="140"/>
    </row>
    <row r="1458" spans="1:1" x14ac:dyDescent="0.25">
      <c r="A1458" s="140"/>
    </row>
    <row r="1459" spans="1:1" x14ac:dyDescent="0.25">
      <c r="A1459" s="140"/>
    </row>
    <row r="1460" spans="1:1" x14ac:dyDescent="0.25">
      <c r="A1460" s="140"/>
    </row>
    <row r="1461" spans="1:1" x14ac:dyDescent="0.25">
      <c r="A1461" s="140"/>
    </row>
    <row r="1462" spans="1:1" x14ac:dyDescent="0.25">
      <c r="A1462" s="140"/>
    </row>
    <row r="1463" spans="1:1" x14ac:dyDescent="0.25">
      <c r="A1463" s="140"/>
    </row>
    <row r="1464" spans="1:1" x14ac:dyDescent="0.25">
      <c r="A1464" s="140"/>
    </row>
    <row r="1465" spans="1:1" x14ac:dyDescent="0.25">
      <c r="A1465" s="140"/>
    </row>
    <row r="1466" spans="1:1" x14ac:dyDescent="0.25">
      <c r="A1466" s="140"/>
    </row>
    <row r="1467" spans="1:1" x14ac:dyDescent="0.25">
      <c r="A1467" s="140"/>
    </row>
    <row r="1468" spans="1:1" x14ac:dyDescent="0.25">
      <c r="A1468" s="140"/>
    </row>
    <row r="1469" spans="1:1" x14ac:dyDescent="0.25">
      <c r="A1469" s="140"/>
    </row>
    <row r="1470" spans="1:1" x14ac:dyDescent="0.25">
      <c r="A1470" s="140"/>
    </row>
    <row r="1471" spans="1:1" x14ac:dyDescent="0.25">
      <c r="A1471" s="140"/>
    </row>
    <row r="1472" spans="1:1" x14ac:dyDescent="0.25">
      <c r="A1472" s="140"/>
    </row>
    <row r="1473" spans="1:1" x14ac:dyDescent="0.25">
      <c r="A1473" s="140"/>
    </row>
    <row r="1474" spans="1:1" x14ac:dyDescent="0.25">
      <c r="A1474" s="140"/>
    </row>
    <row r="1475" spans="1:1" x14ac:dyDescent="0.25">
      <c r="A1475" s="140"/>
    </row>
    <row r="1476" spans="1:1" x14ac:dyDescent="0.25">
      <c r="A1476" s="140"/>
    </row>
    <row r="1477" spans="1:1" x14ac:dyDescent="0.25">
      <c r="A1477" s="140"/>
    </row>
    <row r="1478" spans="1:1" x14ac:dyDescent="0.25">
      <c r="A1478" s="140"/>
    </row>
    <row r="1479" spans="1:1" x14ac:dyDescent="0.25">
      <c r="A1479" s="140"/>
    </row>
    <row r="1480" spans="1:1" x14ac:dyDescent="0.25">
      <c r="A1480" s="140"/>
    </row>
    <row r="1481" spans="1:1" x14ac:dyDescent="0.25">
      <c r="A1481" s="140"/>
    </row>
    <row r="1482" spans="1:1" x14ac:dyDescent="0.25">
      <c r="A1482" s="140"/>
    </row>
    <row r="1483" spans="1:1" x14ac:dyDescent="0.25">
      <c r="A1483" s="140"/>
    </row>
    <row r="1484" spans="1:1" x14ac:dyDescent="0.25">
      <c r="A1484" s="140"/>
    </row>
    <row r="1485" spans="1:1" x14ac:dyDescent="0.25">
      <c r="A1485" s="140"/>
    </row>
    <row r="1486" spans="1:1" x14ac:dyDescent="0.25">
      <c r="A1486" s="140"/>
    </row>
    <row r="1487" spans="1:1" x14ac:dyDescent="0.25">
      <c r="A1487" s="140"/>
    </row>
    <row r="1488" spans="1:1" x14ac:dyDescent="0.25">
      <c r="A1488" s="140"/>
    </row>
    <row r="1489" spans="1:1" x14ac:dyDescent="0.25">
      <c r="A1489" s="140"/>
    </row>
    <row r="1490" spans="1:1" x14ac:dyDescent="0.25">
      <c r="A1490" s="140"/>
    </row>
    <row r="1491" spans="1:1" x14ac:dyDescent="0.25">
      <c r="A1491" s="140"/>
    </row>
    <row r="1492" spans="1:1" x14ac:dyDescent="0.25">
      <c r="A1492" s="140"/>
    </row>
    <row r="1493" spans="1:1" x14ac:dyDescent="0.25">
      <c r="A1493" s="140"/>
    </row>
    <row r="1494" spans="1:1" x14ac:dyDescent="0.25">
      <c r="A1494" s="140"/>
    </row>
    <row r="1495" spans="1:1" x14ac:dyDescent="0.25">
      <c r="A1495" s="140"/>
    </row>
    <row r="1496" spans="1:1" x14ac:dyDescent="0.25">
      <c r="A1496" s="140"/>
    </row>
    <row r="1497" spans="1:1" x14ac:dyDescent="0.25">
      <c r="A1497" s="140"/>
    </row>
    <row r="1498" spans="1:1" x14ac:dyDescent="0.25">
      <c r="A1498" s="140"/>
    </row>
    <row r="1499" spans="1:1" x14ac:dyDescent="0.25">
      <c r="A1499" s="140"/>
    </row>
    <row r="1500" spans="1:1" x14ac:dyDescent="0.25">
      <c r="A1500" s="140"/>
    </row>
    <row r="1501" spans="1:1" x14ac:dyDescent="0.25">
      <c r="A1501" s="140"/>
    </row>
    <row r="1502" spans="1:1" x14ac:dyDescent="0.25">
      <c r="A1502" s="140"/>
    </row>
    <row r="1503" spans="1:1" x14ac:dyDescent="0.25">
      <c r="A1503" s="140"/>
    </row>
    <row r="1504" spans="1:1" x14ac:dyDescent="0.25">
      <c r="A1504" s="140"/>
    </row>
    <row r="1505" spans="1:1" x14ac:dyDescent="0.25">
      <c r="A1505" s="140"/>
    </row>
    <row r="1506" spans="1:1" x14ac:dyDescent="0.25">
      <c r="A1506" s="140"/>
    </row>
    <row r="1507" spans="1:1" x14ac:dyDescent="0.25">
      <c r="A1507" s="140"/>
    </row>
    <row r="1508" spans="1:1" x14ac:dyDescent="0.25">
      <c r="A1508" s="140"/>
    </row>
    <row r="1509" spans="1:1" x14ac:dyDescent="0.25">
      <c r="A1509" s="140"/>
    </row>
    <row r="1510" spans="1:1" x14ac:dyDescent="0.25">
      <c r="A1510" s="140"/>
    </row>
    <row r="1511" spans="1:1" x14ac:dyDescent="0.25">
      <c r="A1511" s="140"/>
    </row>
    <row r="1512" spans="1:1" x14ac:dyDescent="0.25">
      <c r="A1512" s="140"/>
    </row>
    <row r="1513" spans="1:1" x14ac:dyDescent="0.25">
      <c r="A1513" s="140"/>
    </row>
    <row r="1514" spans="1:1" x14ac:dyDescent="0.25">
      <c r="A1514" s="140"/>
    </row>
    <row r="1515" spans="1:1" x14ac:dyDescent="0.25">
      <c r="A1515" s="140"/>
    </row>
    <row r="1516" spans="1:1" x14ac:dyDescent="0.25">
      <c r="A1516" s="140"/>
    </row>
    <row r="1517" spans="1:1" x14ac:dyDescent="0.25">
      <c r="A1517" s="140"/>
    </row>
    <row r="1518" spans="1:1" x14ac:dyDescent="0.25">
      <c r="A1518" s="140"/>
    </row>
    <row r="1519" spans="1:1" x14ac:dyDescent="0.25">
      <c r="A1519" s="140"/>
    </row>
    <row r="1520" spans="1:1" x14ac:dyDescent="0.25">
      <c r="A1520" s="140"/>
    </row>
    <row r="1521" spans="1:1" x14ac:dyDescent="0.25">
      <c r="A1521" s="140"/>
    </row>
    <row r="1522" spans="1:1" x14ac:dyDescent="0.25">
      <c r="A1522" s="140"/>
    </row>
    <row r="1523" spans="1:1" x14ac:dyDescent="0.25">
      <c r="A1523" s="140"/>
    </row>
    <row r="1524" spans="1:1" x14ac:dyDescent="0.25">
      <c r="A1524" s="140"/>
    </row>
    <row r="1525" spans="1:1" x14ac:dyDescent="0.25">
      <c r="A1525" s="140"/>
    </row>
    <row r="1526" spans="1:1" x14ac:dyDescent="0.25">
      <c r="A1526" s="140"/>
    </row>
    <row r="1527" spans="1:1" x14ac:dyDescent="0.25">
      <c r="A1527" s="140"/>
    </row>
    <row r="1528" spans="1:1" x14ac:dyDescent="0.25">
      <c r="A1528" s="140"/>
    </row>
    <row r="1529" spans="1:1" x14ac:dyDescent="0.25">
      <c r="A1529" s="140"/>
    </row>
    <row r="1530" spans="1:1" x14ac:dyDescent="0.25">
      <c r="A1530" s="140"/>
    </row>
    <row r="1531" spans="1:1" x14ac:dyDescent="0.25">
      <c r="A1531" s="140"/>
    </row>
    <row r="1532" spans="1:1" x14ac:dyDescent="0.25">
      <c r="A1532" s="140"/>
    </row>
    <row r="1533" spans="1:1" x14ac:dyDescent="0.25">
      <c r="A1533" s="140"/>
    </row>
    <row r="1534" spans="1:1" x14ac:dyDescent="0.25">
      <c r="A1534" s="140"/>
    </row>
    <row r="1535" spans="1:1" x14ac:dyDescent="0.25">
      <c r="A1535" s="140"/>
    </row>
    <row r="1536" spans="1:1" x14ac:dyDescent="0.25">
      <c r="A1536" s="140"/>
    </row>
    <row r="1537" spans="1:1" x14ac:dyDescent="0.25">
      <c r="A1537" s="140"/>
    </row>
    <row r="1538" spans="1:1" x14ac:dyDescent="0.25">
      <c r="A1538" s="140"/>
    </row>
    <row r="1539" spans="1:1" x14ac:dyDescent="0.25">
      <c r="A1539" s="140"/>
    </row>
    <row r="1540" spans="1:1" x14ac:dyDescent="0.25">
      <c r="A1540" s="140"/>
    </row>
    <row r="1541" spans="1:1" x14ac:dyDescent="0.25">
      <c r="A1541" s="140"/>
    </row>
    <row r="1542" spans="1:1" x14ac:dyDescent="0.25">
      <c r="A1542" s="140"/>
    </row>
    <row r="1543" spans="1:1" x14ac:dyDescent="0.25">
      <c r="A1543" s="140"/>
    </row>
    <row r="1544" spans="1:1" x14ac:dyDescent="0.25">
      <c r="A1544" s="140"/>
    </row>
    <row r="1545" spans="1:1" x14ac:dyDescent="0.25">
      <c r="A1545" s="140"/>
    </row>
    <row r="1546" spans="1:1" x14ac:dyDescent="0.25">
      <c r="A1546" s="140"/>
    </row>
    <row r="1547" spans="1:1" x14ac:dyDescent="0.25">
      <c r="A1547" s="140"/>
    </row>
    <row r="1548" spans="1:1" x14ac:dyDescent="0.25">
      <c r="A1548" s="140"/>
    </row>
    <row r="1549" spans="1:1" x14ac:dyDescent="0.25">
      <c r="A1549" s="140"/>
    </row>
    <row r="1550" spans="1:1" x14ac:dyDescent="0.25">
      <c r="A1550" s="140"/>
    </row>
    <row r="1551" spans="1:1" x14ac:dyDescent="0.25">
      <c r="A1551" s="140"/>
    </row>
    <row r="1552" spans="1:1" x14ac:dyDescent="0.25">
      <c r="A1552" s="140"/>
    </row>
    <row r="1553" spans="1:1" x14ac:dyDescent="0.25">
      <c r="A1553" s="140"/>
    </row>
    <row r="1554" spans="1:1" x14ac:dyDescent="0.25">
      <c r="A1554" s="140"/>
    </row>
    <row r="1555" spans="1:1" x14ac:dyDescent="0.25">
      <c r="A1555" s="140"/>
    </row>
    <row r="1556" spans="1:1" x14ac:dyDescent="0.25">
      <c r="A1556" s="140"/>
    </row>
    <row r="1557" spans="1:1" x14ac:dyDescent="0.25">
      <c r="A1557" s="140"/>
    </row>
    <row r="1558" spans="1:1" x14ac:dyDescent="0.25">
      <c r="A1558" s="140"/>
    </row>
    <row r="1559" spans="1:1" x14ac:dyDescent="0.25">
      <c r="A1559" s="140"/>
    </row>
    <row r="1560" spans="1:1" x14ac:dyDescent="0.25">
      <c r="A1560" s="140"/>
    </row>
    <row r="1561" spans="1:1" x14ac:dyDescent="0.25">
      <c r="A1561" s="140"/>
    </row>
    <row r="1562" spans="1:1" x14ac:dyDescent="0.25">
      <c r="A1562" s="140"/>
    </row>
    <row r="1563" spans="1:1" x14ac:dyDescent="0.25">
      <c r="A1563" s="140"/>
    </row>
    <row r="1564" spans="1:1" x14ac:dyDescent="0.25">
      <c r="A1564" s="140"/>
    </row>
    <row r="1565" spans="1:1" x14ac:dyDescent="0.25">
      <c r="A1565" s="140"/>
    </row>
    <row r="1566" spans="1:1" x14ac:dyDescent="0.25">
      <c r="A1566" s="140"/>
    </row>
    <row r="1567" spans="1:1" x14ac:dyDescent="0.25">
      <c r="A1567" s="140"/>
    </row>
    <row r="1568" spans="1:1" x14ac:dyDescent="0.25">
      <c r="A1568" s="140"/>
    </row>
    <row r="1569" spans="1:1" x14ac:dyDescent="0.25">
      <c r="A1569" s="140"/>
    </row>
    <row r="1570" spans="1:1" x14ac:dyDescent="0.25">
      <c r="A1570" s="140"/>
    </row>
    <row r="1571" spans="1:1" x14ac:dyDescent="0.25">
      <c r="A1571" s="140"/>
    </row>
    <row r="1572" spans="1:1" x14ac:dyDescent="0.25">
      <c r="A1572" s="140"/>
    </row>
    <row r="1573" spans="1:1" x14ac:dyDescent="0.25">
      <c r="A1573" s="140"/>
    </row>
    <row r="1574" spans="1:1" x14ac:dyDescent="0.25">
      <c r="A1574" s="140"/>
    </row>
    <row r="1575" spans="1:1" x14ac:dyDescent="0.25">
      <c r="A1575" s="140"/>
    </row>
    <row r="1576" spans="1:1" x14ac:dyDescent="0.25">
      <c r="A1576" s="140"/>
    </row>
    <row r="1577" spans="1:1" x14ac:dyDescent="0.25">
      <c r="A1577" s="140"/>
    </row>
    <row r="1578" spans="1:1" x14ac:dyDescent="0.25">
      <c r="A1578" s="140"/>
    </row>
    <row r="1579" spans="1:1" x14ac:dyDescent="0.25">
      <c r="A1579" s="140"/>
    </row>
    <row r="1580" spans="1:1" x14ac:dyDescent="0.25">
      <c r="A1580" s="140"/>
    </row>
    <row r="1581" spans="1:1" x14ac:dyDescent="0.25">
      <c r="A1581" s="140"/>
    </row>
    <row r="1582" spans="1:1" x14ac:dyDescent="0.25">
      <c r="A1582" s="140"/>
    </row>
    <row r="1583" spans="1:1" x14ac:dyDescent="0.25">
      <c r="A1583" s="140"/>
    </row>
    <row r="1584" spans="1:1" x14ac:dyDescent="0.25">
      <c r="A1584" s="140"/>
    </row>
    <row r="1585" spans="1:1" x14ac:dyDescent="0.25">
      <c r="A1585" s="140"/>
    </row>
    <row r="1586" spans="1:1" x14ac:dyDescent="0.25">
      <c r="A1586" s="140"/>
    </row>
    <row r="1587" spans="1:1" x14ac:dyDescent="0.25">
      <c r="A1587" s="140"/>
    </row>
    <row r="1588" spans="1:1" x14ac:dyDescent="0.25">
      <c r="A1588" s="140"/>
    </row>
    <row r="1589" spans="1:1" x14ac:dyDescent="0.25">
      <c r="A1589" s="140"/>
    </row>
    <row r="1590" spans="1:1" x14ac:dyDescent="0.25">
      <c r="A1590" s="140"/>
    </row>
    <row r="1591" spans="1:1" x14ac:dyDescent="0.25">
      <c r="A1591" s="140"/>
    </row>
    <row r="1592" spans="1:1" x14ac:dyDescent="0.25">
      <c r="A1592" s="140"/>
    </row>
    <row r="1593" spans="1:1" x14ac:dyDescent="0.25">
      <c r="A1593" s="140"/>
    </row>
    <row r="1594" spans="1:1" x14ac:dyDescent="0.25">
      <c r="A1594" s="140"/>
    </row>
    <row r="1595" spans="1:1" x14ac:dyDescent="0.25">
      <c r="A1595" s="140"/>
    </row>
    <row r="1596" spans="1:1" x14ac:dyDescent="0.25">
      <c r="A1596" s="140"/>
    </row>
    <row r="1597" spans="1:1" x14ac:dyDescent="0.25">
      <c r="A1597" s="140"/>
    </row>
    <row r="1598" spans="1:1" x14ac:dyDescent="0.25">
      <c r="A1598" s="140"/>
    </row>
    <row r="1599" spans="1:1" x14ac:dyDescent="0.25">
      <c r="A1599" s="140"/>
    </row>
    <row r="1600" spans="1:1" x14ac:dyDescent="0.25">
      <c r="A1600" s="140"/>
    </row>
    <row r="1601" spans="1:1" x14ac:dyDescent="0.25">
      <c r="A1601" s="140"/>
    </row>
    <row r="1602" spans="1:1" x14ac:dyDescent="0.25">
      <c r="A1602" s="140"/>
    </row>
    <row r="1603" spans="1:1" x14ac:dyDescent="0.25">
      <c r="A1603" s="140"/>
    </row>
    <row r="1604" spans="1:1" x14ac:dyDescent="0.25">
      <c r="A1604" s="140"/>
    </row>
    <row r="1605" spans="1:1" x14ac:dyDescent="0.25">
      <c r="A1605" s="140"/>
    </row>
    <row r="1606" spans="1:1" x14ac:dyDescent="0.25">
      <c r="A1606" s="140"/>
    </row>
    <row r="1607" spans="1:1" x14ac:dyDescent="0.25">
      <c r="A1607" s="140"/>
    </row>
    <row r="1608" spans="1:1" x14ac:dyDescent="0.25">
      <c r="A1608" s="140"/>
    </row>
    <row r="1609" spans="1:1" x14ac:dyDescent="0.25">
      <c r="A1609" s="140"/>
    </row>
    <row r="1610" spans="1:1" x14ac:dyDescent="0.25">
      <c r="A1610" s="140"/>
    </row>
    <row r="1611" spans="1:1" x14ac:dyDescent="0.25">
      <c r="A1611" s="140"/>
    </row>
    <row r="1612" spans="1:1" x14ac:dyDescent="0.25">
      <c r="A1612" s="140"/>
    </row>
    <row r="1613" spans="1:1" x14ac:dyDescent="0.25">
      <c r="A1613" s="140"/>
    </row>
    <row r="1614" spans="1:1" x14ac:dyDescent="0.25">
      <c r="A1614" s="140"/>
    </row>
    <row r="1615" spans="1:1" x14ac:dyDescent="0.25">
      <c r="A1615" s="140"/>
    </row>
    <row r="1616" spans="1:1" x14ac:dyDescent="0.25">
      <c r="A1616" s="140"/>
    </row>
    <row r="1617" spans="1:1" x14ac:dyDescent="0.25">
      <c r="A1617" s="140"/>
    </row>
    <row r="1618" spans="1:1" x14ac:dyDescent="0.25">
      <c r="A1618" s="140"/>
    </row>
    <row r="1619" spans="1:1" x14ac:dyDescent="0.25">
      <c r="A1619" s="140"/>
    </row>
    <row r="1620" spans="1:1" x14ac:dyDescent="0.25">
      <c r="A1620" s="140"/>
    </row>
    <row r="1621" spans="1:1" x14ac:dyDescent="0.25">
      <c r="A1621" s="140"/>
    </row>
    <row r="1622" spans="1:1" x14ac:dyDescent="0.25">
      <c r="A1622" s="140"/>
    </row>
    <row r="1623" spans="1:1" x14ac:dyDescent="0.25">
      <c r="A1623" s="140"/>
    </row>
    <row r="1624" spans="1:1" x14ac:dyDescent="0.25">
      <c r="A1624" s="140"/>
    </row>
    <row r="1625" spans="1:1" x14ac:dyDescent="0.25">
      <c r="A1625" s="140"/>
    </row>
    <row r="1626" spans="1:1" x14ac:dyDescent="0.25">
      <c r="A1626" s="140"/>
    </row>
    <row r="1627" spans="1:1" x14ac:dyDescent="0.25">
      <c r="A1627" s="140"/>
    </row>
    <row r="1628" spans="1:1" x14ac:dyDescent="0.25">
      <c r="A1628" s="140"/>
    </row>
    <row r="1629" spans="1:1" x14ac:dyDescent="0.25">
      <c r="A1629" s="140"/>
    </row>
    <row r="1630" spans="1:1" x14ac:dyDescent="0.25">
      <c r="A1630" s="140"/>
    </row>
    <row r="1631" spans="1:1" x14ac:dyDescent="0.25">
      <c r="A1631" s="140"/>
    </row>
    <row r="1632" spans="1:1" x14ac:dyDescent="0.25">
      <c r="A1632" s="140"/>
    </row>
    <row r="1633" spans="1:1" x14ac:dyDescent="0.25">
      <c r="A1633" s="140"/>
    </row>
    <row r="1634" spans="1:1" x14ac:dyDescent="0.25">
      <c r="A1634" s="140"/>
    </row>
    <row r="1635" spans="1:1" x14ac:dyDescent="0.25">
      <c r="A1635" s="140"/>
    </row>
    <row r="1636" spans="1:1" x14ac:dyDescent="0.25">
      <c r="A1636" s="140"/>
    </row>
    <row r="1637" spans="1:1" x14ac:dyDescent="0.25">
      <c r="A1637" s="140"/>
    </row>
    <row r="1638" spans="1:1" x14ac:dyDescent="0.25">
      <c r="A1638" s="140"/>
    </row>
    <row r="1639" spans="1:1" x14ac:dyDescent="0.25">
      <c r="A1639" s="140"/>
    </row>
    <row r="1640" spans="1:1" x14ac:dyDescent="0.25">
      <c r="A1640" s="140"/>
    </row>
    <row r="1641" spans="1:1" x14ac:dyDescent="0.25">
      <c r="A1641" s="140"/>
    </row>
    <row r="1642" spans="1:1" x14ac:dyDescent="0.25">
      <c r="A1642" s="140"/>
    </row>
    <row r="1643" spans="1:1" x14ac:dyDescent="0.25">
      <c r="A1643" s="140"/>
    </row>
    <row r="1644" spans="1:1" x14ac:dyDescent="0.25">
      <c r="A1644" s="140"/>
    </row>
    <row r="1645" spans="1:1" x14ac:dyDescent="0.25">
      <c r="A1645" s="140"/>
    </row>
    <row r="1646" spans="1:1" x14ac:dyDescent="0.25">
      <c r="A1646" s="140"/>
    </row>
    <row r="1647" spans="1:1" x14ac:dyDescent="0.25">
      <c r="A1647" s="140"/>
    </row>
    <row r="1648" spans="1:1" x14ac:dyDescent="0.25">
      <c r="A1648" s="140"/>
    </row>
    <row r="1649" spans="1:1" x14ac:dyDescent="0.25">
      <c r="A1649" s="140"/>
    </row>
    <row r="1650" spans="1:1" x14ac:dyDescent="0.25">
      <c r="A1650" s="140"/>
    </row>
    <row r="1651" spans="1:1" x14ac:dyDescent="0.25">
      <c r="A1651" s="140"/>
    </row>
    <row r="1652" spans="1:1" x14ac:dyDescent="0.25">
      <c r="A1652" s="140"/>
    </row>
    <row r="1653" spans="1:1" x14ac:dyDescent="0.25">
      <c r="A1653" s="140"/>
    </row>
    <row r="1654" spans="1:1" x14ac:dyDescent="0.25">
      <c r="A1654" s="140"/>
    </row>
    <row r="1655" spans="1:1" x14ac:dyDescent="0.25">
      <c r="A1655" s="140"/>
    </row>
    <row r="1656" spans="1:1" x14ac:dyDescent="0.25">
      <c r="A1656" s="140"/>
    </row>
    <row r="1657" spans="1:1" x14ac:dyDescent="0.25">
      <c r="A1657" s="140"/>
    </row>
    <row r="1658" spans="1:1" x14ac:dyDescent="0.25">
      <c r="A1658" s="140"/>
    </row>
    <row r="1659" spans="1:1" x14ac:dyDescent="0.25">
      <c r="A1659" s="140"/>
    </row>
    <row r="1660" spans="1:1" x14ac:dyDescent="0.25">
      <c r="A1660" s="140"/>
    </row>
    <row r="1661" spans="1:1" x14ac:dyDescent="0.25">
      <c r="A1661" s="140"/>
    </row>
    <row r="1662" spans="1:1" x14ac:dyDescent="0.25">
      <c r="A1662" s="140"/>
    </row>
    <row r="1663" spans="1:1" x14ac:dyDescent="0.25">
      <c r="A1663" s="140"/>
    </row>
    <row r="1664" spans="1:1" x14ac:dyDescent="0.25">
      <c r="A1664" s="140"/>
    </row>
    <row r="1665" spans="1:1" x14ac:dyDescent="0.25">
      <c r="A1665" s="140"/>
    </row>
    <row r="1666" spans="1:1" x14ac:dyDescent="0.25">
      <c r="A1666" s="140"/>
    </row>
    <row r="1667" spans="1:1" x14ac:dyDescent="0.25">
      <c r="A1667" s="140"/>
    </row>
    <row r="1668" spans="1:1" x14ac:dyDescent="0.25">
      <c r="A1668" s="140"/>
    </row>
    <row r="1669" spans="1:1" x14ac:dyDescent="0.25">
      <c r="A1669" s="140"/>
    </row>
    <row r="1670" spans="1:1" x14ac:dyDescent="0.25">
      <c r="A1670" s="140"/>
    </row>
    <row r="1671" spans="1:1" x14ac:dyDescent="0.25">
      <c r="A1671" s="140"/>
    </row>
    <row r="1672" spans="1:1" x14ac:dyDescent="0.25">
      <c r="A1672" s="140"/>
    </row>
    <row r="1673" spans="1:1" x14ac:dyDescent="0.25">
      <c r="A1673" s="140"/>
    </row>
    <row r="1674" spans="1:1" x14ac:dyDescent="0.25">
      <c r="A1674" s="140"/>
    </row>
    <row r="1675" spans="1:1" x14ac:dyDescent="0.25">
      <c r="A1675" s="140"/>
    </row>
    <row r="1676" spans="1:1" x14ac:dyDescent="0.25">
      <c r="A1676" s="140"/>
    </row>
    <row r="1677" spans="1:1" x14ac:dyDescent="0.25">
      <c r="A1677" s="140"/>
    </row>
    <row r="1678" spans="1:1" x14ac:dyDescent="0.25">
      <c r="A1678" s="140"/>
    </row>
    <row r="1679" spans="1:1" x14ac:dyDescent="0.25">
      <c r="A1679" s="140"/>
    </row>
    <row r="1680" spans="1:1" x14ac:dyDescent="0.25">
      <c r="A1680" s="140"/>
    </row>
    <row r="1681" spans="1:1" x14ac:dyDescent="0.25">
      <c r="A1681" s="140"/>
    </row>
    <row r="1682" spans="1:1" x14ac:dyDescent="0.25">
      <c r="A1682" s="140"/>
    </row>
    <row r="1683" spans="1:1" x14ac:dyDescent="0.25">
      <c r="A1683" s="140"/>
    </row>
    <row r="1684" spans="1:1" x14ac:dyDescent="0.25">
      <c r="A1684" s="140"/>
    </row>
    <row r="1685" spans="1:1" x14ac:dyDescent="0.25">
      <c r="A1685" s="140"/>
    </row>
    <row r="1686" spans="1:1" x14ac:dyDescent="0.25">
      <c r="A1686" s="140"/>
    </row>
    <row r="1687" spans="1:1" x14ac:dyDescent="0.25">
      <c r="A1687" s="140"/>
    </row>
    <row r="1688" spans="1:1" x14ac:dyDescent="0.25">
      <c r="A1688" s="140"/>
    </row>
    <row r="1689" spans="1:1" x14ac:dyDescent="0.25">
      <c r="A1689" s="140"/>
    </row>
    <row r="1690" spans="1:1" x14ac:dyDescent="0.25">
      <c r="A1690" s="140"/>
    </row>
    <row r="1691" spans="1:1" x14ac:dyDescent="0.25">
      <c r="A1691" s="140"/>
    </row>
    <row r="1692" spans="1:1" x14ac:dyDescent="0.25">
      <c r="A1692" s="140"/>
    </row>
    <row r="1693" spans="1:1" x14ac:dyDescent="0.25">
      <c r="A1693" s="140"/>
    </row>
    <row r="1694" spans="1:1" x14ac:dyDescent="0.25">
      <c r="A1694" s="140"/>
    </row>
    <row r="1695" spans="1:1" x14ac:dyDescent="0.25">
      <c r="A1695" s="140"/>
    </row>
    <row r="1696" spans="1:1" x14ac:dyDescent="0.25">
      <c r="A1696" s="140"/>
    </row>
    <row r="1697" spans="1:1" x14ac:dyDescent="0.25">
      <c r="A1697" s="140"/>
    </row>
    <row r="1698" spans="1:1" x14ac:dyDescent="0.25">
      <c r="A1698" s="140"/>
    </row>
    <row r="1699" spans="1:1" x14ac:dyDescent="0.25">
      <c r="A1699" s="140"/>
    </row>
    <row r="1700" spans="1:1" x14ac:dyDescent="0.25">
      <c r="A1700" s="140"/>
    </row>
    <row r="1701" spans="1:1" x14ac:dyDescent="0.25">
      <c r="A1701" s="140"/>
    </row>
    <row r="1702" spans="1:1" x14ac:dyDescent="0.25">
      <c r="A1702" s="140"/>
    </row>
    <row r="1703" spans="1:1" x14ac:dyDescent="0.25">
      <c r="A1703" s="140"/>
    </row>
    <row r="1704" spans="1:1" x14ac:dyDescent="0.25">
      <c r="A1704" s="140"/>
    </row>
    <row r="1705" spans="1:1" x14ac:dyDescent="0.25">
      <c r="A1705" s="140"/>
    </row>
    <row r="1706" spans="1:1" x14ac:dyDescent="0.25">
      <c r="A1706" s="140"/>
    </row>
    <row r="1707" spans="1:1" x14ac:dyDescent="0.25">
      <c r="A1707" s="140"/>
    </row>
    <row r="1708" spans="1:1" x14ac:dyDescent="0.25">
      <c r="A1708" s="140"/>
    </row>
    <row r="1709" spans="1:1" x14ac:dyDescent="0.25">
      <c r="A1709" s="140"/>
    </row>
    <row r="1710" spans="1:1" x14ac:dyDescent="0.25">
      <c r="A1710" s="140"/>
    </row>
    <row r="1711" spans="1:1" x14ac:dyDescent="0.25">
      <c r="A1711" s="140"/>
    </row>
    <row r="1712" spans="1:1" x14ac:dyDescent="0.25">
      <c r="A1712" s="140"/>
    </row>
    <row r="1713" spans="1:1" x14ac:dyDescent="0.25">
      <c r="A1713" s="140"/>
    </row>
    <row r="1714" spans="1:1" x14ac:dyDescent="0.25">
      <c r="A1714" s="140"/>
    </row>
    <row r="1715" spans="1:1" x14ac:dyDescent="0.25">
      <c r="A1715" s="140"/>
    </row>
    <row r="1716" spans="1:1" x14ac:dyDescent="0.25">
      <c r="A1716" s="140"/>
    </row>
    <row r="1717" spans="1:1" x14ac:dyDescent="0.25">
      <c r="A1717" s="140"/>
    </row>
    <row r="1718" spans="1:1" x14ac:dyDescent="0.25">
      <c r="A1718" s="140"/>
    </row>
    <row r="1719" spans="1:1" x14ac:dyDescent="0.25">
      <c r="A1719" s="140"/>
    </row>
    <row r="1720" spans="1:1" x14ac:dyDescent="0.25">
      <c r="A1720" s="140"/>
    </row>
    <row r="1721" spans="1:1" x14ac:dyDescent="0.25">
      <c r="A1721" s="140"/>
    </row>
    <row r="1722" spans="1:1" x14ac:dyDescent="0.25">
      <c r="A1722" s="140"/>
    </row>
    <row r="1723" spans="1:1" x14ac:dyDescent="0.25">
      <c r="A1723" s="140"/>
    </row>
    <row r="1724" spans="1:1" x14ac:dyDescent="0.25">
      <c r="A1724" s="140"/>
    </row>
    <row r="1725" spans="1:1" x14ac:dyDescent="0.25">
      <c r="A1725" s="140"/>
    </row>
    <row r="1726" spans="1:1" x14ac:dyDescent="0.25">
      <c r="A1726" s="140"/>
    </row>
    <row r="1727" spans="1:1" x14ac:dyDescent="0.25">
      <c r="A1727" s="140"/>
    </row>
    <row r="1728" spans="1:1" x14ac:dyDescent="0.25">
      <c r="A1728" s="140"/>
    </row>
    <row r="1729" spans="1:1" x14ac:dyDescent="0.25">
      <c r="A1729" s="140"/>
    </row>
    <row r="1730" spans="1:1" x14ac:dyDescent="0.25">
      <c r="A1730" s="140"/>
    </row>
    <row r="1731" spans="1:1" x14ac:dyDescent="0.25">
      <c r="A1731" s="140"/>
    </row>
    <row r="1732" spans="1:1" x14ac:dyDescent="0.25">
      <c r="A1732" s="140"/>
    </row>
    <row r="1733" spans="1:1" x14ac:dyDescent="0.25">
      <c r="A1733" s="140"/>
    </row>
    <row r="1734" spans="1:1" x14ac:dyDescent="0.25">
      <c r="A1734" s="140"/>
    </row>
    <row r="1735" spans="1:1" x14ac:dyDescent="0.25">
      <c r="A1735" s="140"/>
    </row>
    <row r="1736" spans="1:1" x14ac:dyDescent="0.25">
      <c r="A1736" s="140"/>
    </row>
    <row r="1737" spans="1:1" x14ac:dyDescent="0.25">
      <c r="A1737" s="140"/>
    </row>
    <row r="1738" spans="1:1" x14ac:dyDescent="0.25">
      <c r="A1738" s="140"/>
    </row>
    <row r="1739" spans="1:1" x14ac:dyDescent="0.25">
      <c r="A1739" s="140"/>
    </row>
    <row r="1740" spans="1:1" x14ac:dyDescent="0.25">
      <c r="A1740" s="140"/>
    </row>
    <row r="1741" spans="1:1" x14ac:dyDescent="0.25">
      <c r="A1741" s="140"/>
    </row>
    <row r="1742" spans="1:1" x14ac:dyDescent="0.25">
      <c r="A1742" s="140"/>
    </row>
    <row r="1743" spans="1:1" x14ac:dyDescent="0.25">
      <c r="A1743" s="140"/>
    </row>
    <row r="1744" spans="1:1" x14ac:dyDescent="0.25">
      <c r="A1744" s="140"/>
    </row>
    <row r="1745" spans="1:1" x14ac:dyDescent="0.25">
      <c r="A1745" s="140"/>
    </row>
    <row r="1746" spans="1:1" x14ac:dyDescent="0.25">
      <c r="A1746" s="140"/>
    </row>
    <row r="1747" spans="1:1" x14ac:dyDescent="0.25">
      <c r="A1747" s="140"/>
    </row>
    <row r="1748" spans="1:1" x14ac:dyDescent="0.25">
      <c r="A1748" s="140"/>
    </row>
    <row r="1749" spans="1:1" x14ac:dyDescent="0.25">
      <c r="A1749" s="140"/>
    </row>
    <row r="1750" spans="1:1" x14ac:dyDescent="0.25">
      <c r="A1750" s="140"/>
    </row>
    <row r="1751" spans="1:1" x14ac:dyDescent="0.25">
      <c r="A1751" s="140"/>
    </row>
    <row r="1752" spans="1:1" x14ac:dyDescent="0.25">
      <c r="A1752" s="140"/>
    </row>
    <row r="1753" spans="1:1" x14ac:dyDescent="0.25">
      <c r="A1753" s="140"/>
    </row>
    <row r="1754" spans="1:1" x14ac:dyDescent="0.25">
      <c r="A1754" s="140"/>
    </row>
    <row r="1755" spans="1:1" x14ac:dyDescent="0.25">
      <c r="A1755" s="140"/>
    </row>
    <row r="1756" spans="1:1" x14ac:dyDescent="0.25">
      <c r="A1756" s="140"/>
    </row>
    <row r="1757" spans="1:1" x14ac:dyDescent="0.25">
      <c r="A1757" s="140"/>
    </row>
    <row r="1758" spans="1:1" x14ac:dyDescent="0.25">
      <c r="A1758" s="140"/>
    </row>
    <row r="1759" spans="1:1" x14ac:dyDescent="0.25">
      <c r="A1759" s="140"/>
    </row>
    <row r="1760" spans="1:1" x14ac:dyDescent="0.25">
      <c r="A1760" s="140"/>
    </row>
    <row r="1761" spans="1:1" x14ac:dyDescent="0.25">
      <c r="A1761" s="140"/>
    </row>
    <row r="1762" spans="1:1" x14ac:dyDescent="0.25">
      <c r="A1762" s="140"/>
    </row>
    <row r="1763" spans="1:1" x14ac:dyDescent="0.25">
      <c r="A1763" s="140"/>
    </row>
    <row r="1764" spans="1:1" x14ac:dyDescent="0.25">
      <c r="A1764" s="140"/>
    </row>
    <row r="1765" spans="1:1" x14ac:dyDescent="0.25">
      <c r="A1765" s="140"/>
    </row>
    <row r="1766" spans="1:1" x14ac:dyDescent="0.25">
      <c r="A1766" s="140"/>
    </row>
    <row r="1767" spans="1:1" x14ac:dyDescent="0.25">
      <c r="A1767" s="140"/>
    </row>
    <row r="1768" spans="1:1" x14ac:dyDescent="0.25">
      <c r="A1768" s="140"/>
    </row>
    <row r="1769" spans="1:1" x14ac:dyDescent="0.25">
      <c r="A1769" s="140"/>
    </row>
    <row r="1770" spans="1:1" x14ac:dyDescent="0.25">
      <c r="A1770" s="140"/>
    </row>
    <row r="1771" spans="1:1" x14ac:dyDescent="0.25">
      <c r="A1771" s="140"/>
    </row>
    <row r="1772" spans="1:1" x14ac:dyDescent="0.25">
      <c r="A1772" s="140"/>
    </row>
    <row r="1773" spans="1:1" x14ac:dyDescent="0.25">
      <c r="A1773" s="140"/>
    </row>
    <row r="1774" spans="1:1" x14ac:dyDescent="0.25">
      <c r="A1774" s="140"/>
    </row>
    <row r="1775" spans="1:1" x14ac:dyDescent="0.25">
      <c r="A1775" s="140"/>
    </row>
    <row r="1776" spans="1:1" x14ac:dyDescent="0.25">
      <c r="A1776" s="140"/>
    </row>
    <row r="1777" spans="1:1" x14ac:dyDescent="0.25">
      <c r="A1777" s="140"/>
    </row>
    <row r="1778" spans="1:1" x14ac:dyDescent="0.25">
      <c r="A1778" s="140"/>
    </row>
    <row r="1779" spans="1:1" x14ac:dyDescent="0.25">
      <c r="A1779" s="140"/>
    </row>
    <row r="1780" spans="1:1" x14ac:dyDescent="0.25">
      <c r="A1780" s="140"/>
    </row>
    <row r="1781" spans="1:1" x14ac:dyDescent="0.25">
      <c r="A1781" s="140"/>
    </row>
    <row r="1782" spans="1:1" x14ac:dyDescent="0.25">
      <c r="A1782" s="140"/>
    </row>
    <row r="1783" spans="1:1" x14ac:dyDescent="0.25">
      <c r="A1783" s="140"/>
    </row>
    <row r="1784" spans="1:1" x14ac:dyDescent="0.25">
      <c r="A1784" s="140"/>
    </row>
    <row r="1785" spans="1:1" x14ac:dyDescent="0.25">
      <c r="A1785" s="140"/>
    </row>
    <row r="1786" spans="1:1" x14ac:dyDescent="0.25">
      <c r="A1786" s="140"/>
    </row>
    <row r="1787" spans="1:1" x14ac:dyDescent="0.25">
      <c r="A1787" s="140"/>
    </row>
    <row r="1788" spans="1:1" x14ac:dyDescent="0.25">
      <c r="A1788" s="140"/>
    </row>
    <row r="1789" spans="1:1" x14ac:dyDescent="0.25">
      <c r="A1789" s="140"/>
    </row>
    <row r="1790" spans="1:1" x14ac:dyDescent="0.25">
      <c r="A1790" s="140"/>
    </row>
    <row r="1791" spans="1:1" x14ac:dyDescent="0.25">
      <c r="A1791" s="140"/>
    </row>
    <row r="1792" spans="1:1" x14ac:dyDescent="0.25">
      <c r="A1792" s="140"/>
    </row>
    <row r="1793" spans="1:1" x14ac:dyDescent="0.25">
      <c r="A1793" s="140"/>
    </row>
    <row r="1794" spans="1:1" x14ac:dyDescent="0.25">
      <c r="A1794" s="140"/>
    </row>
    <row r="1795" spans="1:1" x14ac:dyDescent="0.25">
      <c r="A1795" s="140"/>
    </row>
    <row r="1796" spans="1:1" x14ac:dyDescent="0.25">
      <c r="A1796" s="140"/>
    </row>
    <row r="1797" spans="1:1" x14ac:dyDescent="0.25">
      <c r="A1797" s="140"/>
    </row>
    <row r="1798" spans="1:1" x14ac:dyDescent="0.25">
      <c r="A1798" s="140"/>
    </row>
    <row r="1799" spans="1:1" x14ac:dyDescent="0.25">
      <c r="A1799" s="140"/>
    </row>
    <row r="1800" spans="1:1" x14ac:dyDescent="0.25">
      <c r="A1800" s="140"/>
    </row>
    <row r="1801" spans="1:1" x14ac:dyDescent="0.25">
      <c r="A1801" s="140"/>
    </row>
    <row r="1802" spans="1:1" x14ac:dyDescent="0.25">
      <c r="A1802" s="140"/>
    </row>
    <row r="1803" spans="1:1" x14ac:dyDescent="0.25">
      <c r="A1803" s="140"/>
    </row>
    <row r="1804" spans="1:1" x14ac:dyDescent="0.25">
      <c r="A1804" s="140"/>
    </row>
    <row r="1805" spans="1:1" x14ac:dyDescent="0.25">
      <c r="A1805" s="140"/>
    </row>
    <row r="1806" spans="1:1" x14ac:dyDescent="0.25">
      <c r="A1806" s="140"/>
    </row>
    <row r="1807" spans="1:1" x14ac:dyDescent="0.25">
      <c r="A1807" s="140"/>
    </row>
    <row r="1808" spans="1:1" x14ac:dyDescent="0.25">
      <c r="A1808" s="140"/>
    </row>
    <row r="1809" spans="1:1" x14ac:dyDescent="0.25">
      <c r="A1809" s="140"/>
    </row>
    <row r="1810" spans="1:1" x14ac:dyDescent="0.25">
      <c r="A1810" s="140"/>
    </row>
    <row r="1811" spans="1:1" x14ac:dyDescent="0.25">
      <c r="A1811" s="140"/>
    </row>
    <row r="1812" spans="1:1" x14ac:dyDescent="0.25">
      <c r="A1812" s="140"/>
    </row>
    <row r="1813" spans="1:1" x14ac:dyDescent="0.25">
      <c r="A1813" s="140"/>
    </row>
    <row r="1814" spans="1:1" x14ac:dyDescent="0.25">
      <c r="A1814" s="140"/>
    </row>
    <row r="1815" spans="1:1" x14ac:dyDescent="0.25">
      <c r="A1815" s="140"/>
    </row>
    <row r="1816" spans="1:1" x14ac:dyDescent="0.25">
      <c r="A1816" s="140"/>
    </row>
    <row r="1817" spans="1:1" x14ac:dyDescent="0.25">
      <c r="A1817" s="140"/>
    </row>
    <row r="1818" spans="1:1" x14ac:dyDescent="0.25">
      <c r="A1818" s="140"/>
    </row>
    <row r="1819" spans="1:1" x14ac:dyDescent="0.25">
      <c r="A1819" s="140"/>
    </row>
    <row r="1820" spans="1:1" x14ac:dyDescent="0.25">
      <c r="A1820" s="140"/>
    </row>
    <row r="1821" spans="1:1" x14ac:dyDescent="0.25">
      <c r="A1821" s="140"/>
    </row>
    <row r="1822" spans="1:1" x14ac:dyDescent="0.25">
      <c r="A1822" s="140"/>
    </row>
    <row r="1823" spans="1:1" x14ac:dyDescent="0.25">
      <c r="A1823" s="140"/>
    </row>
    <row r="1824" spans="1:1" x14ac:dyDescent="0.25">
      <c r="A1824" s="140"/>
    </row>
    <row r="1825" spans="1:1" x14ac:dyDescent="0.25">
      <c r="A1825" s="140"/>
    </row>
    <row r="1826" spans="1:1" x14ac:dyDescent="0.25">
      <c r="A1826" s="140"/>
    </row>
    <row r="1827" spans="1:1" x14ac:dyDescent="0.25">
      <c r="A1827" s="140"/>
    </row>
    <row r="1828" spans="1:1" x14ac:dyDescent="0.25">
      <c r="A1828" s="140"/>
    </row>
    <row r="1829" spans="1:1" x14ac:dyDescent="0.25">
      <c r="A1829" s="140"/>
    </row>
    <row r="1830" spans="1:1" x14ac:dyDescent="0.25">
      <c r="A1830" s="140"/>
    </row>
    <row r="1831" spans="1:1" x14ac:dyDescent="0.25">
      <c r="A1831" s="140"/>
    </row>
    <row r="1832" spans="1:1" x14ac:dyDescent="0.25">
      <c r="A1832" s="140"/>
    </row>
    <row r="1833" spans="1:1" x14ac:dyDescent="0.25">
      <c r="A1833" s="140"/>
    </row>
    <row r="1834" spans="1:1" x14ac:dyDescent="0.25">
      <c r="A1834" s="140"/>
    </row>
    <row r="1835" spans="1:1" x14ac:dyDescent="0.25">
      <c r="A1835" s="140"/>
    </row>
    <row r="1836" spans="1:1" x14ac:dyDescent="0.25">
      <c r="A1836" s="140"/>
    </row>
    <row r="1837" spans="1:1" x14ac:dyDescent="0.25">
      <c r="A1837" s="140"/>
    </row>
    <row r="1838" spans="1:1" x14ac:dyDescent="0.25">
      <c r="A1838" s="140"/>
    </row>
    <row r="1839" spans="1:1" x14ac:dyDescent="0.25">
      <c r="A1839" s="140"/>
    </row>
    <row r="1840" spans="1:1" x14ac:dyDescent="0.25">
      <c r="A1840" s="140"/>
    </row>
    <row r="1841" spans="1:1" x14ac:dyDescent="0.25">
      <c r="A1841" s="140"/>
    </row>
    <row r="1842" spans="1:1" x14ac:dyDescent="0.25">
      <c r="A1842" s="140"/>
    </row>
    <row r="1843" spans="1:1" x14ac:dyDescent="0.25">
      <c r="A1843" s="140"/>
    </row>
    <row r="1844" spans="1:1" x14ac:dyDescent="0.25">
      <c r="A1844" s="140"/>
    </row>
    <row r="1845" spans="1:1" x14ac:dyDescent="0.25">
      <c r="A1845" s="140"/>
    </row>
    <row r="1846" spans="1:1" x14ac:dyDescent="0.25">
      <c r="A1846" s="140"/>
    </row>
    <row r="1847" spans="1:1" x14ac:dyDescent="0.25">
      <c r="A1847" s="140"/>
    </row>
    <row r="1848" spans="1:1" x14ac:dyDescent="0.25">
      <c r="A1848" s="140"/>
    </row>
    <row r="1849" spans="1:1" x14ac:dyDescent="0.25">
      <c r="A1849" s="140"/>
    </row>
    <row r="1850" spans="1:1" x14ac:dyDescent="0.25">
      <c r="A1850" s="140"/>
    </row>
    <row r="1851" spans="1:1" x14ac:dyDescent="0.25">
      <c r="A1851" s="140"/>
    </row>
    <row r="1852" spans="1:1" x14ac:dyDescent="0.25">
      <c r="A1852" s="140"/>
    </row>
    <row r="1853" spans="1:1" x14ac:dyDescent="0.25">
      <c r="A1853" s="140"/>
    </row>
    <row r="1854" spans="1:1" x14ac:dyDescent="0.25">
      <c r="A1854" s="140"/>
    </row>
    <row r="1855" spans="1:1" x14ac:dyDescent="0.25">
      <c r="A1855" s="140"/>
    </row>
    <row r="1856" spans="1:1" x14ac:dyDescent="0.25">
      <c r="A1856" s="140"/>
    </row>
    <row r="1857" spans="1:1" x14ac:dyDescent="0.25">
      <c r="A1857" s="140"/>
    </row>
    <row r="1858" spans="1:1" x14ac:dyDescent="0.25">
      <c r="A1858" s="140"/>
    </row>
    <row r="1859" spans="1:1" x14ac:dyDescent="0.25">
      <c r="A1859" s="140"/>
    </row>
    <row r="1860" spans="1:1" x14ac:dyDescent="0.25">
      <c r="A1860" s="140"/>
    </row>
    <row r="1861" spans="1:1" x14ac:dyDescent="0.25">
      <c r="A1861" s="140"/>
    </row>
    <row r="1862" spans="1:1" x14ac:dyDescent="0.25">
      <c r="A1862" s="140"/>
    </row>
    <row r="1863" spans="1:1" x14ac:dyDescent="0.25">
      <c r="A1863" s="140"/>
    </row>
    <row r="1864" spans="1:1" x14ac:dyDescent="0.25">
      <c r="A1864" s="140"/>
    </row>
    <row r="1865" spans="1:1" x14ac:dyDescent="0.25">
      <c r="A1865" s="140"/>
    </row>
    <row r="1866" spans="1:1" x14ac:dyDescent="0.25">
      <c r="A1866" s="140"/>
    </row>
    <row r="1867" spans="1:1" x14ac:dyDescent="0.25">
      <c r="A1867" s="140"/>
    </row>
    <row r="1868" spans="1:1" x14ac:dyDescent="0.25">
      <c r="A1868" s="140"/>
    </row>
    <row r="1869" spans="1:1" x14ac:dyDescent="0.25">
      <c r="A1869" s="140"/>
    </row>
    <row r="1870" spans="1:1" x14ac:dyDescent="0.25">
      <c r="A1870" s="140"/>
    </row>
    <row r="1871" spans="1:1" x14ac:dyDescent="0.25">
      <c r="A1871" s="140"/>
    </row>
    <row r="1872" spans="1:1" x14ac:dyDescent="0.25">
      <c r="A1872" s="140"/>
    </row>
    <row r="1873" spans="1:1" x14ac:dyDescent="0.25">
      <c r="A1873" s="140"/>
    </row>
    <row r="1874" spans="1:1" x14ac:dyDescent="0.25">
      <c r="A1874" s="140"/>
    </row>
    <row r="1875" spans="1:1" x14ac:dyDescent="0.25">
      <c r="A1875" s="140"/>
    </row>
    <row r="1876" spans="1:1" x14ac:dyDescent="0.25">
      <c r="A1876" s="140"/>
    </row>
    <row r="1877" spans="1:1" x14ac:dyDescent="0.25">
      <c r="A1877" s="140"/>
    </row>
    <row r="1878" spans="1:1" x14ac:dyDescent="0.25">
      <c r="A1878" s="140"/>
    </row>
    <row r="1879" spans="1:1" x14ac:dyDescent="0.25">
      <c r="A1879" s="140"/>
    </row>
    <row r="1880" spans="1:1" x14ac:dyDescent="0.25">
      <c r="A1880" s="140"/>
    </row>
    <row r="1881" spans="1:1" x14ac:dyDescent="0.25">
      <c r="A1881" s="140"/>
    </row>
    <row r="1882" spans="1:1" x14ac:dyDescent="0.25">
      <c r="A1882" s="140"/>
    </row>
    <row r="1883" spans="1:1" x14ac:dyDescent="0.25">
      <c r="A1883" s="140"/>
    </row>
    <row r="1884" spans="1:1" x14ac:dyDescent="0.25">
      <c r="A1884" s="140"/>
    </row>
    <row r="1885" spans="1:1" x14ac:dyDescent="0.25">
      <c r="A1885" s="140"/>
    </row>
    <row r="1886" spans="1:1" x14ac:dyDescent="0.25">
      <c r="A1886" s="140"/>
    </row>
    <row r="1887" spans="1:1" x14ac:dyDescent="0.25">
      <c r="A1887" s="140"/>
    </row>
    <row r="1888" spans="1:1" x14ac:dyDescent="0.25">
      <c r="A1888" s="140"/>
    </row>
    <row r="1889" spans="1:1" x14ac:dyDescent="0.25">
      <c r="A1889" s="140"/>
    </row>
    <row r="1890" spans="1:1" x14ac:dyDescent="0.25">
      <c r="A1890" s="140"/>
    </row>
    <row r="1891" spans="1:1" x14ac:dyDescent="0.25">
      <c r="A1891" s="140"/>
    </row>
    <row r="1892" spans="1:1" x14ac:dyDescent="0.25">
      <c r="A1892" s="140"/>
    </row>
    <row r="1893" spans="1:1" x14ac:dyDescent="0.25">
      <c r="A1893" s="140"/>
    </row>
    <row r="1894" spans="1:1" x14ac:dyDescent="0.25">
      <c r="A1894" s="140"/>
    </row>
    <row r="1895" spans="1:1" x14ac:dyDescent="0.25">
      <c r="A1895" s="140"/>
    </row>
    <row r="1896" spans="1:1" x14ac:dyDescent="0.25">
      <c r="A1896" s="140"/>
    </row>
    <row r="1897" spans="1:1" x14ac:dyDescent="0.25">
      <c r="A1897" s="140"/>
    </row>
    <row r="1898" spans="1:1" x14ac:dyDescent="0.25">
      <c r="A1898" s="140"/>
    </row>
    <row r="1899" spans="1:1" x14ac:dyDescent="0.25">
      <c r="A1899" s="140"/>
    </row>
    <row r="1900" spans="1:1" x14ac:dyDescent="0.25">
      <c r="A1900" s="140"/>
    </row>
    <row r="1901" spans="1:1" x14ac:dyDescent="0.25">
      <c r="A1901" s="140"/>
    </row>
    <row r="1902" spans="1:1" x14ac:dyDescent="0.25">
      <c r="A1902" s="140"/>
    </row>
    <row r="1903" spans="1:1" x14ac:dyDescent="0.25">
      <c r="A1903" s="140"/>
    </row>
    <row r="1904" spans="1:1" x14ac:dyDescent="0.25">
      <c r="A1904" s="140"/>
    </row>
    <row r="1905" spans="1:1" x14ac:dyDescent="0.25">
      <c r="A1905" s="140"/>
    </row>
    <row r="1906" spans="1:1" x14ac:dyDescent="0.25">
      <c r="A1906" s="140"/>
    </row>
    <row r="1907" spans="1:1" x14ac:dyDescent="0.25">
      <c r="A1907" s="140"/>
    </row>
    <row r="1908" spans="1:1" x14ac:dyDescent="0.25">
      <c r="A1908" s="140"/>
    </row>
    <row r="1909" spans="1:1" x14ac:dyDescent="0.25">
      <c r="A1909" s="140"/>
    </row>
    <row r="1910" spans="1:1" x14ac:dyDescent="0.25">
      <c r="A1910" s="140"/>
    </row>
    <row r="1911" spans="1:1" x14ac:dyDescent="0.25">
      <c r="A1911" s="140"/>
    </row>
    <row r="1912" spans="1:1" x14ac:dyDescent="0.25">
      <c r="A1912" s="140"/>
    </row>
    <row r="1913" spans="1:1" x14ac:dyDescent="0.25">
      <c r="A1913" s="140"/>
    </row>
    <row r="1914" spans="1:1" x14ac:dyDescent="0.25">
      <c r="A1914" s="140"/>
    </row>
    <row r="1915" spans="1:1" x14ac:dyDescent="0.25">
      <c r="A1915" s="140"/>
    </row>
    <row r="1916" spans="1:1" x14ac:dyDescent="0.25">
      <c r="A1916" s="140"/>
    </row>
    <row r="1917" spans="1:1" x14ac:dyDescent="0.25">
      <c r="A1917" s="140"/>
    </row>
    <row r="1918" spans="1:1" x14ac:dyDescent="0.25">
      <c r="A1918" s="140"/>
    </row>
    <row r="1919" spans="1:1" x14ac:dyDescent="0.25">
      <c r="A1919" s="140"/>
    </row>
    <row r="1920" spans="1:1" x14ac:dyDescent="0.25">
      <c r="A1920" s="140"/>
    </row>
    <row r="1921" spans="1:1" x14ac:dyDescent="0.25">
      <c r="A1921" s="140"/>
    </row>
    <row r="1922" spans="1:1" x14ac:dyDescent="0.25">
      <c r="A1922" s="140"/>
    </row>
    <row r="1923" spans="1:1" x14ac:dyDescent="0.25">
      <c r="A1923" s="140"/>
    </row>
    <row r="1924" spans="1:1" x14ac:dyDescent="0.25">
      <c r="A1924" s="140"/>
    </row>
    <row r="1925" spans="1:1" x14ac:dyDescent="0.25">
      <c r="A1925" s="140"/>
    </row>
    <row r="1926" spans="1:1" x14ac:dyDescent="0.25">
      <c r="A1926" s="140"/>
    </row>
    <row r="1927" spans="1:1" x14ac:dyDescent="0.25">
      <c r="A1927" s="140"/>
    </row>
    <row r="1928" spans="1:1" x14ac:dyDescent="0.25">
      <c r="A1928" s="140"/>
    </row>
    <row r="1929" spans="1:1" x14ac:dyDescent="0.25">
      <c r="A1929" s="140"/>
    </row>
    <row r="1930" spans="1:1" x14ac:dyDescent="0.25">
      <c r="A1930" s="140"/>
    </row>
    <row r="1931" spans="1:1" x14ac:dyDescent="0.25">
      <c r="A1931" s="140"/>
    </row>
    <row r="1932" spans="1:1" x14ac:dyDescent="0.25">
      <c r="A1932" s="140"/>
    </row>
    <row r="1933" spans="1:1" x14ac:dyDescent="0.25">
      <c r="A1933" s="140"/>
    </row>
    <row r="1934" spans="1:1" x14ac:dyDescent="0.25">
      <c r="A1934" s="140"/>
    </row>
    <row r="1935" spans="1:1" x14ac:dyDescent="0.25">
      <c r="A1935" s="140"/>
    </row>
    <row r="1936" spans="1:1" x14ac:dyDescent="0.25">
      <c r="A1936" s="140"/>
    </row>
    <row r="1937" spans="1:1" x14ac:dyDescent="0.25">
      <c r="A1937" s="140"/>
    </row>
    <row r="1938" spans="1:1" x14ac:dyDescent="0.25">
      <c r="A1938" s="140"/>
    </row>
    <row r="1939" spans="1:1" x14ac:dyDescent="0.25">
      <c r="A1939" s="140"/>
    </row>
    <row r="1940" spans="1:1" x14ac:dyDescent="0.25">
      <c r="A1940" s="140"/>
    </row>
    <row r="1941" spans="1:1" x14ac:dyDescent="0.25">
      <c r="A1941" s="140"/>
    </row>
    <row r="1942" spans="1:1" x14ac:dyDescent="0.25">
      <c r="A1942" s="140"/>
    </row>
    <row r="1943" spans="1:1" x14ac:dyDescent="0.25">
      <c r="A1943" s="140"/>
    </row>
    <row r="1944" spans="1:1" x14ac:dyDescent="0.25">
      <c r="A1944" s="140"/>
    </row>
    <row r="1945" spans="1:1" x14ac:dyDescent="0.25">
      <c r="A1945" s="140"/>
    </row>
    <row r="1946" spans="1:1" x14ac:dyDescent="0.25">
      <c r="A1946" s="140"/>
    </row>
    <row r="1947" spans="1:1" x14ac:dyDescent="0.25">
      <c r="A1947" s="140"/>
    </row>
    <row r="1948" spans="1:1" x14ac:dyDescent="0.25">
      <c r="A1948" s="140"/>
    </row>
    <row r="1949" spans="1:1" x14ac:dyDescent="0.25">
      <c r="A1949" s="140"/>
    </row>
    <row r="1950" spans="1:1" x14ac:dyDescent="0.25">
      <c r="A1950" s="140"/>
    </row>
    <row r="1951" spans="1:1" x14ac:dyDescent="0.25">
      <c r="A1951" s="140"/>
    </row>
    <row r="1952" spans="1:1" x14ac:dyDescent="0.25">
      <c r="A1952" s="140"/>
    </row>
    <row r="1953" spans="1:1" x14ac:dyDescent="0.25">
      <c r="A1953" s="140"/>
    </row>
    <row r="1954" spans="1:1" x14ac:dyDescent="0.25">
      <c r="A1954" s="140"/>
    </row>
    <row r="1955" spans="1:1" x14ac:dyDescent="0.25">
      <c r="A1955" s="140"/>
    </row>
    <row r="1956" spans="1:1" x14ac:dyDescent="0.25">
      <c r="A1956" s="140"/>
    </row>
    <row r="1957" spans="1:1" x14ac:dyDescent="0.25">
      <c r="A1957" s="140"/>
    </row>
    <row r="1958" spans="1:1" x14ac:dyDescent="0.25">
      <c r="A1958" s="140"/>
    </row>
    <row r="1959" spans="1:1" x14ac:dyDescent="0.25">
      <c r="A1959" s="140"/>
    </row>
    <row r="1960" spans="1:1" x14ac:dyDescent="0.25">
      <c r="A1960" s="140"/>
    </row>
    <row r="1961" spans="1:1" x14ac:dyDescent="0.25">
      <c r="A1961" s="140"/>
    </row>
    <row r="1962" spans="1:1" x14ac:dyDescent="0.25">
      <c r="A1962" s="140"/>
    </row>
    <row r="1963" spans="1:1" x14ac:dyDescent="0.25">
      <c r="A1963" s="140"/>
    </row>
    <row r="1964" spans="1:1" x14ac:dyDescent="0.25">
      <c r="A1964" s="140"/>
    </row>
    <row r="1965" spans="1:1" x14ac:dyDescent="0.25">
      <c r="A1965" s="140"/>
    </row>
    <row r="1966" spans="1:1" x14ac:dyDescent="0.25">
      <c r="A1966" s="140"/>
    </row>
    <row r="1967" spans="1:1" x14ac:dyDescent="0.25">
      <c r="A1967" s="140"/>
    </row>
    <row r="1968" spans="1:1" x14ac:dyDescent="0.25">
      <c r="A1968" s="140"/>
    </row>
    <row r="1969" spans="1:1" x14ac:dyDescent="0.25">
      <c r="A1969" s="140"/>
    </row>
    <row r="1970" spans="1:1" x14ac:dyDescent="0.25">
      <c r="A1970" s="140"/>
    </row>
    <row r="1971" spans="1:1" x14ac:dyDescent="0.25">
      <c r="A1971" s="140"/>
    </row>
    <row r="1972" spans="1:1" x14ac:dyDescent="0.25">
      <c r="A1972" s="140"/>
    </row>
    <row r="1973" spans="1:1" x14ac:dyDescent="0.25">
      <c r="A1973" s="140"/>
    </row>
    <row r="1974" spans="1:1" x14ac:dyDescent="0.25">
      <c r="A1974" s="140"/>
    </row>
    <row r="1975" spans="1:1" x14ac:dyDescent="0.25">
      <c r="A1975" s="140"/>
    </row>
    <row r="1976" spans="1:1" x14ac:dyDescent="0.25">
      <c r="A1976" s="140"/>
    </row>
    <row r="1977" spans="1:1" x14ac:dyDescent="0.25">
      <c r="A1977" s="140"/>
    </row>
    <row r="1978" spans="1:1" x14ac:dyDescent="0.25">
      <c r="A1978" s="140"/>
    </row>
    <row r="1979" spans="1:1" x14ac:dyDescent="0.25">
      <c r="A1979" s="140"/>
    </row>
    <row r="1980" spans="1:1" x14ac:dyDescent="0.25">
      <c r="A1980" s="140"/>
    </row>
    <row r="1981" spans="1:1" x14ac:dyDescent="0.25">
      <c r="A1981" s="140"/>
    </row>
    <row r="1982" spans="1:1" x14ac:dyDescent="0.25">
      <c r="A1982" s="140"/>
    </row>
    <row r="1983" spans="1:1" x14ac:dyDescent="0.25">
      <c r="A1983" s="140"/>
    </row>
    <row r="1984" spans="1:1" x14ac:dyDescent="0.25">
      <c r="A1984" s="140"/>
    </row>
    <row r="1985" spans="1:1" x14ac:dyDescent="0.25">
      <c r="A1985" s="140"/>
    </row>
    <row r="1986" spans="1:1" x14ac:dyDescent="0.25">
      <c r="A1986" s="140"/>
    </row>
    <row r="1987" spans="1:1" x14ac:dyDescent="0.25">
      <c r="A1987" s="140"/>
    </row>
    <row r="1988" spans="1:1" x14ac:dyDescent="0.25">
      <c r="A1988" s="140"/>
    </row>
    <row r="1989" spans="1:1" x14ac:dyDescent="0.25">
      <c r="A1989" s="140"/>
    </row>
    <row r="1990" spans="1:1" x14ac:dyDescent="0.25">
      <c r="A1990" s="140"/>
    </row>
    <row r="1991" spans="1:1" x14ac:dyDescent="0.25">
      <c r="A1991" s="140"/>
    </row>
    <row r="1992" spans="1:1" x14ac:dyDescent="0.25">
      <c r="A1992" s="140"/>
    </row>
    <row r="1993" spans="1:1" x14ac:dyDescent="0.25">
      <c r="A1993" s="140"/>
    </row>
    <row r="1994" spans="1:1" x14ac:dyDescent="0.25">
      <c r="A1994" s="140"/>
    </row>
    <row r="1995" spans="1:1" x14ac:dyDescent="0.25">
      <c r="A1995" s="140"/>
    </row>
    <row r="1996" spans="1:1" x14ac:dyDescent="0.25">
      <c r="A1996" s="140"/>
    </row>
    <row r="1997" spans="1:1" x14ac:dyDescent="0.25">
      <c r="A1997" s="140"/>
    </row>
    <row r="1998" spans="1:1" x14ac:dyDescent="0.25">
      <c r="A1998" s="140"/>
    </row>
    <row r="1999" spans="1:1" x14ac:dyDescent="0.25">
      <c r="A1999" s="140"/>
    </row>
    <row r="2000" spans="1:1" x14ac:dyDescent="0.25">
      <c r="A2000" s="140"/>
    </row>
    <row r="2001" spans="1:1" x14ac:dyDescent="0.25">
      <c r="A2001" s="140"/>
    </row>
    <row r="2002" spans="1:1" x14ac:dyDescent="0.25">
      <c r="A2002" s="140"/>
    </row>
    <row r="2003" spans="1:1" x14ac:dyDescent="0.25">
      <c r="A2003" s="140"/>
    </row>
    <row r="2004" spans="1:1" x14ac:dyDescent="0.25">
      <c r="A2004" s="140"/>
    </row>
    <row r="2005" spans="1:1" x14ac:dyDescent="0.25">
      <c r="A2005" s="140"/>
    </row>
    <row r="2006" spans="1:1" x14ac:dyDescent="0.25">
      <c r="A2006" s="140"/>
    </row>
    <row r="2007" spans="1:1" x14ac:dyDescent="0.25">
      <c r="A2007" s="140"/>
    </row>
    <row r="2008" spans="1:1" x14ac:dyDescent="0.25">
      <c r="A2008" s="140"/>
    </row>
    <row r="2009" spans="1:1" x14ac:dyDescent="0.25">
      <c r="A2009" s="140"/>
    </row>
    <row r="2010" spans="1:1" x14ac:dyDescent="0.25">
      <c r="A2010" s="140"/>
    </row>
    <row r="2011" spans="1:1" x14ac:dyDescent="0.25">
      <c r="A2011" s="140"/>
    </row>
    <row r="2012" spans="1:1" x14ac:dyDescent="0.25">
      <c r="A2012" s="140"/>
    </row>
    <row r="2013" spans="1:1" x14ac:dyDescent="0.25">
      <c r="A2013" s="140"/>
    </row>
    <row r="2014" spans="1:1" x14ac:dyDescent="0.25">
      <c r="A2014" s="140"/>
    </row>
    <row r="2015" spans="1:1" x14ac:dyDescent="0.25">
      <c r="A2015" s="140"/>
    </row>
    <row r="2016" spans="1:1" x14ac:dyDescent="0.25">
      <c r="A2016" s="140"/>
    </row>
    <row r="2017" spans="1:1" x14ac:dyDescent="0.25">
      <c r="A2017" s="140"/>
    </row>
    <row r="2018" spans="1:1" x14ac:dyDescent="0.25">
      <c r="A2018" s="140"/>
    </row>
    <row r="2019" spans="1:1" x14ac:dyDescent="0.25">
      <c r="A2019" s="140"/>
    </row>
    <row r="2020" spans="1:1" x14ac:dyDescent="0.25">
      <c r="A2020" s="140"/>
    </row>
    <row r="2021" spans="1:1" x14ac:dyDescent="0.25">
      <c r="A2021" s="140"/>
    </row>
    <row r="2022" spans="1:1" x14ac:dyDescent="0.25">
      <c r="A2022" s="140"/>
    </row>
    <row r="2023" spans="1:1" x14ac:dyDescent="0.25">
      <c r="A2023" s="140"/>
    </row>
    <row r="2024" spans="1:1" x14ac:dyDescent="0.25">
      <c r="A2024" s="140"/>
    </row>
    <row r="2025" spans="1:1" x14ac:dyDescent="0.25">
      <c r="A2025" s="140"/>
    </row>
    <row r="2026" spans="1:1" x14ac:dyDescent="0.25">
      <c r="A2026" s="140"/>
    </row>
    <row r="2027" spans="1:1" x14ac:dyDescent="0.25">
      <c r="A2027" s="140"/>
    </row>
    <row r="2028" spans="1:1" x14ac:dyDescent="0.25">
      <c r="A2028" s="140"/>
    </row>
    <row r="2029" spans="1:1" x14ac:dyDescent="0.25">
      <c r="A2029" s="140"/>
    </row>
    <row r="2030" spans="1:1" x14ac:dyDescent="0.25">
      <c r="A2030" s="140"/>
    </row>
    <row r="2031" spans="1:1" x14ac:dyDescent="0.25">
      <c r="A2031" s="140"/>
    </row>
    <row r="2032" spans="1:1" x14ac:dyDescent="0.25">
      <c r="A2032" s="140"/>
    </row>
    <row r="2033" spans="1:1" x14ac:dyDescent="0.25">
      <c r="A2033" s="140"/>
    </row>
    <row r="2034" spans="1:1" x14ac:dyDescent="0.25">
      <c r="A2034" s="140"/>
    </row>
    <row r="2035" spans="1:1" x14ac:dyDescent="0.25">
      <c r="A2035" s="140"/>
    </row>
    <row r="2036" spans="1:1" x14ac:dyDescent="0.25">
      <c r="A2036" s="140"/>
    </row>
    <row r="2037" spans="1:1" x14ac:dyDescent="0.25">
      <c r="A2037" s="140"/>
    </row>
    <row r="2038" spans="1:1" x14ac:dyDescent="0.25">
      <c r="A2038" s="140"/>
    </row>
    <row r="2039" spans="1:1" x14ac:dyDescent="0.25">
      <c r="A2039" s="140"/>
    </row>
    <row r="2040" spans="1:1" x14ac:dyDescent="0.25">
      <c r="A2040" s="140"/>
    </row>
    <row r="2041" spans="1:1" x14ac:dyDescent="0.25">
      <c r="A2041" s="140"/>
    </row>
    <row r="2042" spans="1:1" x14ac:dyDescent="0.25">
      <c r="A2042" s="140"/>
    </row>
    <row r="2043" spans="1:1" x14ac:dyDescent="0.25">
      <c r="A2043" s="140"/>
    </row>
    <row r="2044" spans="1:1" x14ac:dyDescent="0.25">
      <c r="A2044" s="140"/>
    </row>
    <row r="2045" spans="1:1" x14ac:dyDescent="0.25">
      <c r="A2045" s="140"/>
    </row>
    <row r="2046" spans="1:1" x14ac:dyDescent="0.25">
      <c r="A2046" s="140"/>
    </row>
    <row r="2047" spans="1:1" x14ac:dyDescent="0.25">
      <c r="A2047" s="140"/>
    </row>
    <row r="2048" spans="1:1" x14ac:dyDescent="0.25">
      <c r="A2048" s="140"/>
    </row>
    <row r="2049" spans="1:1" x14ac:dyDescent="0.25">
      <c r="A2049" s="140"/>
    </row>
    <row r="2050" spans="1:1" x14ac:dyDescent="0.25">
      <c r="A2050" s="140"/>
    </row>
    <row r="2051" spans="1:1" x14ac:dyDescent="0.25">
      <c r="A2051" s="140"/>
    </row>
    <row r="2052" spans="1:1" x14ac:dyDescent="0.25">
      <c r="A2052" s="140"/>
    </row>
    <row r="2053" spans="1:1" x14ac:dyDescent="0.25">
      <c r="A2053" s="140"/>
    </row>
    <row r="2054" spans="1:1" x14ac:dyDescent="0.25">
      <c r="A2054" s="140"/>
    </row>
    <row r="2055" spans="1:1" x14ac:dyDescent="0.25">
      <c r="A2055" s="140"/>
    </row>
    <row r="2056" spans="1:1" x14ac:dyDescent="0.25">
      <c r="A2056" s="140"/>
    </row>
    <row r="2057" spans="1:1" x14ac:dyDescent="0.25">
      <c r="A2057" s="140"/>
    </row>
    <row r="2058" spans="1:1" x14ac:dyDescent="0.25">
      <c r="A2058" s="140"/>
    </row>
    <row r="2059" spans="1:1" x14ac:dyDescent="0.25">
      <c r="A2059" s="140"/>
    </row>
    <row r="2060" spans="1:1" x14ac:dyDescent="0.25">
      <c r="A2060" s="140"/>
    </row>
    <row r="2061" spans="1:1" x14ac:dyDescent="0.25">
      <c r="A2061" s="140"/>
    </row>
    <row r="2062" spans="1:1" x14ac:dyDescent="0.25">
      <c r="A2062" s="140"/>
    </row>
    <row r="2063" spans="1:1" x14ac:dyDescent="0.25">
      <c r="A2063" s="140"/>
    </row>
    <row r="2064" spans="1:1" x14ac:dyDescent="0.25">
      <c r="A2064" s="140"/>
    </row>
    <row r="2065" spans="1:1" x14ac:dyDescent="0.25">
      <c r="A2065" s="140"/>
    </row>
    <row r="2066" spans="1:1" x14ac:dyDescent="0.25">
      <c r="A2066" s="140"/>
    </row>
    <row r="2067" spans="1:1" x14ac:dyDescent="0.25">
      <c r="A2067" s="140"/>
    </row>
    <row r="2068" spans="1:1" x14ac:dyDescent="0.25">
      <c r="A2068" s="140"/>
    </row>
    <row r="2069" spans="1:1" x14ac:dyDescent="0.25">
      <c r="A2069" s="140"/>
    </row>
    <row r="2070" spans="1:1" x14ac:dyDescent="0.25">
      <c r="A2070" s="140"/>
    </row>
    <row r="2071" spans="1:1" x14ac:dyDescent="0.25">
      <c r="A2071" s="140"/>
    </row>
    <row r="2072" spans="1:1" x14ac:dyDescent="0.25">
      <c r="A2072" s="140"/>
    </row>
    <row r="2073" spans="1:1" x14ac:dyDescent="0.25">
      <c r="A2073" s="140"/>
    </row>
    <row r="2074" spans="1:1" x14ac:dyDescent="0.25">
      <c r="A2074" s="140"/>
    </row>
    <row r="2075" spans="1:1" x14ac:dyDescent="0.25">
      <c r="A2075" s="140"/>
    </row>
    <row r="2076" spans="1:1" x14ac:dyDescent="0.25">
      <c r="A2076" s="140"/>
    </row>
    <row r="2077" spans="1:1" x14ac:dyDescent="0.25">
      <c r="A2077" s="140"/>
    </row>
    <row r="2078" spans="1:1" x14ac:dyDescent="0.25">
      <c r="A2078" s="140"/>
    </row>
    <row r="2079" spans="1:1" x14ac:dyDescent="0.25">
      <c r="A2079" s="140"/>
    </row>
    <row r="2080" spans="1:1" x14ac:dyDescent="0.25">
      <c r="A2080" s="140"/>
    </row>
    <row r="2081" spans="1:1" x14ac:dyDescent="0.25">
      <c r="A2081" s="140"/>
    </row>
    <row r="2082" spans="1:1" x14ac:dyDescent="0.25">
      <c r="A2082" s="140"/>
    </row>
    <row r="2083" spans="1:1" x14ac:dyDescent="0.25">
      <c r="A2083" s="140"/>
    </row>
    <row r="2084" spans="1:1" x14ac:dyDescent="0.25">
      <c r="A2084" s="140"/>
    </row>
    <row r="2085" spans="1:1" x14ac:dyDescent="0.25">
      <c r="A2085" s="140"/>
    </row>
    <row r="2086" spans="1:1" x14ac:dyDescent="0.25">
      <c r="A2086" s="140"/>
    </row>
    <row r="2087" spans="1:1" x14ac:dyDescent="0.25">
      <c r="A2087" s="140"/>
    </row>
    <row r="2088" spans="1:1" x14ac:dyDescent="0.25">
      <c r="A2088" s="140"/>
    </row>
    <row r="2089" spans="1:1" x14ac:dyDescent="0.25">
      <c r="A2089" s="140"/>
    </row>
    <row r="2090" spans="1:1" x14ac:dyDescent="0.25">
      <c r="A2090" s="140"/>
    </row>
    <row r="2091" spans="1:1" x14ac:dyDescent="0.25">
      <c r="A2091" s="140"/>
    </row>
    <row r="2092" spans="1:1" x14ac:dyDescent="0.25">
      <c r="A2092" s="140"/>
    </row>
    <row r="2093" spans="1:1" x14ac:dyDescent="0.25">
      <c r="A2093" s="140"/>
    </row>
    <row r="2094" spans="1:1" x14ac:dyDescent="0.25">
      <c r="A2094" s="140"/>
    </row>
    <row r="2095" spans="1:1" x14ac:dyDescent="0.25">
      <c r="A2095" s="140"/>
    </row>
    <row r="2096" spans="1:1" x14ac:dyDescent="0.25">
      <c r="A2096" s="140"/>
    </row>
    <row r="2097" spans="1:1" x14ac:dyDescent="0.25">
      <c r="A2097" s="140"/>
    </row>
    <row r="2098" spans="1:1" x14ac:dyDescent="0.25">
      <c r="A2098" s="140"/>
    </row>
    <row r="2099" spans="1:1" x14ac:dyDescent="0.25">
      <c r="A2099" s="140"/>
    </row>
    <row r="2100" spans="1:1" x14ac:dyDescent="0.25">
      <c r="A2100" s="140"/>
    </row>
    <row r="2101" spans="1:1" x14ac:dyDescent="0.25">
      <c r="A2101" s="140"/>
    </row>
    <row r="2102" spans="1:1" x14ac:dyDescent="0.25">
      <c r="A2102" s="140"/>
    </row>
    <row r="2103" spans="1:1" x14ac:dyDescent="0.25">
      <c r="A2103" s="140"/>
    </row>
    <row r="2104" spans="1:1" x14ac:dyDescent="0.25">
      <c r="A2104" s="140"/>
    </row>
    <row r="2105" spans="1:1" x14ac:dyDescent="0.25">
      <c r="A2105" s="140"/>
    </row>
    <row r="2106" spans="1:1" x14ac:dyDescent="0.25">
      <c r="A2106" s="140"/>
    </row>
    <row r="2107" spans="1:1" x14ac:dyDescent="0.25">
      <c r="A2107" s="140"/>
    </row>
    <row r="2108" spans="1:1" x14ac:dyDescent="0.25">
      <c r="A2108" s="140"/>
    </row>
    <row r="2109" spans="1:1" x14ac:dyDescent="0.25">
      <c r="A2109" s="140"/>
    </row>
    <row r="2110" spans="1:1" x14ac:dyDescent="0.25">
      <c r="A2110" s="140"/>
    </row>
    <row r="2111" spans="1:1" x14ac:dyDescent="0.25">
      <c r="A2111" s="140"/>
    </row>
    <row r="2112" spans="1:1" x14ac:dyDescent="0.25">
      <c r="A2112" s="140"/>
    </row>
    <row r="2113" spans="1:1" x14ac:dyDescent="0.25">
      <c r="A2113" s="140"/>
    </row>
    <row r="2114" spans="1:1" x14ac:dyDescent="0.25">
      <c r="A2114" s="140"/>
    </row>
    <row r="2115" spans="1:1" x14ac:dyDescent="0.25">
      <c r="A2115" s="140"/>
    </row>
    <row r="2116" spans="1:1" x14ac:dyDescent="0.25">
      <c r="A2116" s="140"/>
    </row>
    <row r="2117" spans="1:1" x14ac:dyDescent="0.25">
      <c r="A2117" s="140"/>
    </row>
    <row r="2118" spans="1:1" x14ac:dyDescent="0.25">
      <c r="A2118" s="140"/>
    </row>
    <row r="2119" spans="1:1" x14ac:dyDescent="0.25">
      <c r="A2119" s="140"/>
    </row>
    <row r="2120" spans="1:1" x14ac:dyDescent="0.25">
      <c r="A2120" s="140"/>
    </row>
    <row r="2121" spans="1:1" x14ac:dyDescent="0.25">
      <c r="A2121" s="140"/>
    </row>
    <row r="2122" spans="1:1" x14ac:dyDescent="0.25">
      <c r="A2122" s="140"/>
    </row>
    <row r="2123" spans="1:1" x14ac:dyDescent="0.25">
      <c r="A2123" s="140"/>
    </row>
    <row r="2124" spans="1:1" x14ac:dyDescent="0.25">
      <c r="A2124" s="140"/>
    </row>
    <row r="2125" spans="1:1" x14ac:dyDescent="0.25">
      <c r="A2125" s="140"/>
    </row>
    <row r="2126" spans="1:1" x14ac:dyDescent="0.25">
      <c r="A2126" s="140"/>
    </row>
    <row r="2127" spans="1:1" x14ac:dyDescent="0.25">
      <c r="A2127" s="140"/>
    </row>
    <row r="2128" spans="1:1" x14ac:dyDescent="0.25">
      <c r="A2128" s="140"/>
    </row>
    <row r="2129" spans="1:1" x14ac:dyDescent="0.25">
      <c r="A2129" s="140"/>
    </row>
    <row r="2130" spans="1:1" x14ac:dyDescent="0.25">
      <c r="A2130" s="140"/>
    </row>
    <row r="2131" spans="1:1" x14ac:dyDescent="0.25">
      <c r="A2131" s="140"/>
    </row>
    <row r="2132" spans="1:1" x14ac:dyDescent="0.25">
      <c r="A2132" s="140"/>
    </row>
    <row r="2133" spans="1:1" x14ac:dyDescent="0.25">
      <c r="A2133" s="140"/>
    </row>
    <row r="2134" spans="1:1" x14ac:dyDescent="0.25">
      <c r="A2134" s="140"/>
    </row>
    <row r="2135" spans="1:1" x14ac:dyDescent="0.25">
      <c r="A2135" s="140"/>
    </row>
    <row r="2136" spans="1:1" x14ac:dyDescent="0.25">
      <c r="A2136" s="140"/>
    </row>
    <row r="2137" spans="1:1" x14ac:dyDescent="0.25">
      <c r="A2137" s="140"/>
    </row>
    <row r="2138" spans="1:1" x14ac:dyDescent="0.25">
      <c r="A2138" s="140"/>
    </row>
    <row r="2139" spans="1:1" x14ac:dyDescent="0.25">
      <c r="A2139" s="140"/>
    </row>
    <row r="2140" spans="1:1" x14ac:dyDescent="0.25">
      <c r="A2140" s="140"/>
    </row>
    <row r="2141" spans="1:1" x14ac:dyDescent="0.25">
      <c r="A2141" s="140"/>
    </row>
    <row r="2142" spans="1:1" x14ac:dyDescent="0.25">
      <c r="A2142" s="140"/>
    </row>
    <row r="2143" spans="1:1" x14ac:dyDescent="0.25">
      <c r="A2143" s="140"/>
    </row>
    <row r="2144" spans="1:1" x14ac:dyDescent="0.25">
      <c r="A2144" s="140"/>
    </row>
    <row r="2145" spans="1:1" x14ac:dyDescent="0.25">
      <c r="A2145" s="140"/>
    </row>
    <row r="2146" spans="1:1" x14ac:dyDescent="0.25">
      <c r="A2146" s="140"/>
    </row>
    <row r="2147" spans="1:1" x14ac:dyDescent="0.25">
      <c r="A2147" s="140"/>
    </row>
    <row r="2148" spans="1:1" x14ac:dyDescent="0.25">
      <c r="A2148" s="140"/>
    </row>
    <row r="2149" spans="1:1" x14ac:dyDescent="0.25">
      <c r="A2149" s="140"/>
    </row>
    <row r="2150" spans="1:1" x14ac:dyDescent="0.25">
      <c r="A2150" s="140"/>
    </row>
    <row r="2151" spans="1:1" x14ac:dyDescent="0.25">
      <c r="A2151" s="140"/>
    </row>
    <row r="2152" spans="1:1" x14ac:dyDescent="0.25">
      <c r="A2152" s="140"/>
    </row>
    <row r="2153" spans="1:1" x14ac:dyDescent="0.25">
      <c r="A2153" s="140"/>
    </row>
    <row r="2154" spans="1:1" x14ac:dyDescent="0.25">
      <c r="A2154" s="140"/>
    </row>
    <row r="2155" spans="1:1" x14ac:dyDescent="0.25">
      <c r="A2155" s="140"/>
    </row>
    <row r="2156" spans="1:1" x14ac:dyDescent="0.25">
      <c r="A2156" s="140"/>
    </row>
    <row r="2157" spans="1:1" x14ac:dyDescent="0.25">
      <c r="A2157" s="140"/>
    </row>
    <row r="2158" spans="1:1" x14ac:dyDescent="0.25">
      <c r="A2158" s="140"/>
    </row>
    <row r="2159" spans="1:1" x14ac:dyDescent="0.25">
      <c r="A2159" s="140"/>
    </row>
    <row r="2160" spans="1:1" x14ac:dyDescent="0.25">
      <c r="A2160" s="140"/>
    </row>
    <row r="2161" spans="1:1" x14ac:dyDescent="0.25">
      <c r="A2161" s="140"/>
    </row>
    <row r="2162" spans="1:1" x14ac:dyDescent="0.25">
      <c r="A2162" s="140"/>
    </row>
    <row r="2163" spans="1:1" x14ac:dyDescent="0.25">
      <c r="A2163" s="140"/>
    </row>
    <row r="2164" spans="1:1" x14ac:dyDescent="0.25">
      <c r="A2164" s="140"/>
    </row>
    <row r="2165" spans="1:1" x14ac:dyDescent="0.25">
      <c r="A2165" s="140"/>
    </row>
    <row r="2166" spans="1:1" x14ac:dyDescent="0.25">
      <c r="A2166" s="140"/>
    </row>
    <row r="2167" spans="1:1" x14ac:dyDescent="0.25">
      <c r="A2167" s="140"/>
    </row>
    <row r="2168" spans="1:1" x14ac:dyDescent="0.25">
      <c r="A2168" s="140"/>
    </row>
    <row r="2169" spans="1:1" x14ac:dyDescent="0.25">
      <c r="A2169" s="140"/>
    </row>
    <row r="2170" spans="1:1" x14ac:dyDescent="0.25">
      <c r="A2170" s="140"/>
    </row>
    <row r="2171" spans="1:1" x14ac:dyDescent="0.25">
      <c r="A2171" s="140"/>
    </row>
    <row r="2172" spans="1:1" x14ac:dyDescent="0.25">
      <c r="A2172" s="140"/>
    </row>
    <row r="2173" spans="1:1" x14ac:dyDescent="0.25">
      <c r="A2173" s="140"/>
    </row>
    <row r="2174" spans="1:1" x14ac:dyDescent="0.25">
      <c r="A2174" s="140"/>
    </row>
    <row r="2175" spans="1:1" x14ac:dyDescent="0.25">
      <c r="A2175" s="140"/>
    </row>
    <row r="2176" spans="1:1" x14ac:dyDescent="0.25">
      <c r="A2176" s="140"/>
    </row>
    <row r="2177" spans="1:1" x14ac:dyDescent="0.25">
      <c r="A2177" s="140"/>
    </row>
    <row r="2178" spans="1:1" x14ac:dyDescent="0.25">
      <c r="A2178" s="140"/>
    </row>
    <row r="2179" spans="1:1" x14ac:dyDescent="0.25">
      <c r="A2179" s="140"/>
    </row>
    <row r="2180" spans="1:1" x14ac:dyDescent="0.25">
      <c r="A2180" s="140"/>
    </row>
    <row r="2181" spans="1:1" x14ac:dyDescent="0.25">
      <c r="A2181" s="140"/>
    </row>
    <row r="2182" spans="1:1" x14ac:dyDescent="0.25">
      <c r="A2182" s="140"/>
    </row>
    <row r="2183" spans="1:1" x14ac:dyDescent="0.25">
      <c r="A2183" s="140"/>
    </row>
    <row r="2184" spans="1:1" x14ac:dyDescent="0.25">
      <c r="A2184" s="140"/>
    </row>
    <row r="2185" spans="1:1" x14ac:dyDescent="0.25">
      <c r="A2185" s="140"/>
    </row>
    <row r="2186" spans="1:1" x14ac:dyDescent="0.25">
      <c r="A2186" s="140"/>
    </row>
    <row r="2187" spans="1:1" x14ac:dyDescent="0.25">
      <c r="A2187" s="140"/>
    </row>
    <row r="2188" spans="1:1" x14ac:dyDescent="0.25">
      <c r="A2188" s="140"/>
    </row>
    <row r="2189" spans="1:1" x14ac:dyDescent="0.25">
      <c r="A2189" s="140"/>
    </row>
    <row r="2190" spans="1:1" x14ac:dyDescent="0.25">
      <c r="A2190" s="140"/>
    </row>
    <row r="2191" spans="1:1" x14ac:dyDescent="0.25">
      <c r="A2191" s="140"/>
    </row>
    <row r="2192" spans="1:1" x14ac:dyDescent="0.25">
      <c r="A2192" s="140"/>
    </row>
    <row r="2193" spans="1:1" x14ac:dyDescent="0.25">
      <c r="A2193" s="140"/>
    </row>
    <row r="2194" spans="1:1" x14ac:dyDescent="0.25">
      <c r="A2194" s="140"/>
    </row>
    <row r="2195" spans="1:1" x14ac:dyDescent="0.25">
      <c r="A2195" s="140"/>
    </row>
    <row r="2196" spans="1:1" x14ac:dyDescent="0.25">
      <c r="A2196" s="140"/>
    </row>
    <row r="2197" spans="1:1" x14ac:dyDescent="0.25">
      <c r="A2197" s="140"/>
    </row>
    <row r="2198" spans="1:1" x14ac:dyDescent="0.25">
      <c r="A2198" s="140"/>
    </row>
    <row r="2199" spans="1:1" x14ac:dyDescent="0.25">
      <c r="A2199" s="140"/>
    </row>
    <row r="2200" spans="1:1" x14ac:dyDescent="0.25">
      <c r="A2200" s="140"/>
    </row>
    <row r="2201" spans="1:1" x14ac:dyDescent="0.25">
      <c r="A2201" s="140"/>
    </row>
    <row r="2202" spans="1:1" x14ac:dyDescent="0.25">
      <c r="A2202" s="140"/>
    </row>
    <row r="2203" spans="1:1" x14ac:dyDescent="0.25">
      <c r="A2203" s="140"/>
    </row>
    <row r="2204" spans="1:1" x14ac:dyDescent="0.25">
      <c r="A2204" s="140"/>
    </row>
    <row r="2205" spans="1:1" x14ac:dyDescent="0.25">
      <c r="A2205" s="140"/>
    </row>
    <row r="2206" spans="1:1" x14ac:dyDescent="0.25">
      <c r="A2206" s="140"/>
    </row>
    <row r="2207" spans="1:1" x14ac:dyDescent="0.25">
      <c r="A2207" s="140"/>
    </row>
    <row r="2208" spans="1:1" x14ac:dyDescent="0.25">
      <c r="A2208" s="140"/>
    </row>
    <row r="2209" spans="1:1" x14ac:dyDescent="0.25">
      <c r="A2209" s="140"/>
    </row>
    <row r="2210" spans="1:1" x14ac:dyDescent="0.25">
      <c r="A2210" s="140"/>
    </row>
    <row r="2211" spans="1:1" x14ac:dyDescent="0.25">
      <c r="A2211" s="140"/>
    </row>
    <row r="2212" spans="1:1" x14ac:dyDescent="0.25">
      <c r="A2212" s="140"/>
    </row>
    <row r="2213" spans="1:1" x14ac:dyDescent="0.25">
      <c r="A2213" s="140"/>
    </row>
    <row r="2214" spans="1:1" x14ac:dyDescent="0.25">
      <c r="A2214" s="140"/>
    </row>
    <row r="2215" spans="1:1" x14ac:dyDescent="0.25">
      <c r="A2215" s="140"/>
    </row>
    <row r="2216" spans="1:1" x14ac:dyDescent="0.25">
      <c r="A2216" s="140"/>
    </row>
    <row r="2217" spans="1:1" x14ac:dyDescent="0.25">
      <c r="A2217" s="140"/>
    </row>
    <row r="2218" spans="1:1" x14ac:dyDescent="0.25">
      <c r="A2218" s="140"/>
    </row>
    <row r="2219" spans="1:1" x14ac:dyDescent="0.25">
      <c r="A2219" s="140"/>
    </row>
    <row r="2220" spans="1:1" x14ac:dyDescent="0.25">
      <c r="A2220" s="140"/>
    </row>
    <row r="2221" spans="1:1" x14ac:dyDescent="0.25">
      <c r="A2221" s="140"/>
    </row>
    <row r="2222" spans="1:1" x14ac:dyDescent="0.25">
      <c r="A2222" s="140"/>
    </row>
    <row r="2223" spans="1:1" x14ac:dyDescent="0.25">
      <c r="A2223" s="140"/>
    </row>
    <row r="2224" spans="1:1" x14ac:dyDescent="0.25">
      <c r="A2224" s="140"/>
    </row>
    <row r="2225" spans="1:1" x14ac:dyDescent="0.25">
      <c r="A2225" s="140"/>
    </row>
    <row r="2226" spans="1:1" x14ac:dyDescent="0.25">
      <c r="A2226" s="140"/>
    </row>
    <row r="2227" spans="1:1" x14ac:dyDescent="0.25">
      <c r="A2227" s="140"/>
    </row>
    <row r="2228" spans="1:1" x14ac:dyDescent="0.25">
      <c r="A2228" s="140"/>
    </row>
    <row r="2229" spans="1:1" x14ac:dyDescent="0.25">
      <c r="A2229" s="140"/>
    </row>
    <row r="2230" spans="1:1" x14ac:dyDescent="0.25">
      <c r="A2230" s="140"/>
    </row>
    <row r="2231" spans="1:1" x14ac:dyDescent="0.25">
      <c r="A2231" s="140"/>
    </row>
    <row r="2232" spans="1:1" x14ac:dyDescent="0.25">
      <c r="A2232" s="140"/>
    </row>
    <row r="2233" spans="1:1" x14ac:dyDescent="0.25">
      <c r="A2233" s="140"/>
    </row>
    <row r="2234" spans="1:1" x14ac:dyDescent="0.25">
      <c r="A2234" s="140"/>
    </row>
    <row r="2235" spans="1:1" x14ac:dyDescent="0.25">
      <c r="A2235" s="140"/>
    </row>
    <row r="2236" spans="1:1" x14ac:dyDescent="0.25">
      <c r="A2236" s="140"/>
    </row>
    <row r="2237" spans="1:1" x14ac:dyDescent="0.25">
      <c r="A2237" s="140"/>
    </row>
    <row r="2238" spans="1:1" x14ac:dyDescent="0.25">
      <c r="A2238" s="140"/>
    </row>
    <row r="2239" spans="1:1" x14ac:dyDescent="0.25">
      <c r="A2239" s="140"/>
    </row>
    <row r="2240" spans="1:1" x14ac:dyDescent="0.25">
      <c r="A2240" s="140"/>
    </row>
    <row r="2241" spans="1:1" x14ac:dyDescent="0.25">
      <c r="A2241" s="140"/>
    </row>
    <row r="2242" spans="1:1" x14ac:dyDescent="0.25">
      <c r="A2242" s="140"/>
    </row>
    <row r="2243" spans="1:1" x14ac:dyDescent="0.25">
      <c r="A2243" s="140"/>
    </row>
    <row r="2244" spans="1:1" x14ac:dyDescent="0.25">
      <c r="A2244" s="140"/>
    </row>
    <row r="2245" spans="1:1" x14ac:dyDescent="0.25">
      <c r="A2245" s="140"/>
    </row>
    <row r="2246" spans="1:1" x14ac:dyDescent="0.25">
      <c r="A2246" s="140"/>
    </row>
    <row r="2247" spans="1:1" x14ac:dyDescent="0.25">
      <c r="A2247" s="140"/>
    </row>
    <row r="2248" spans="1:1" x14ac:dyDescent="0.25">
      <c r="A2248" s="140"/>
    </row>
    <row r="2249" spans="1:1" x14ac:dyDescent="0.25">
      <c r="A2249" s="140"/>
    </row>
    <row r="2250" spans="1:1" x14ac:dyDescent="0.25">
      <c r="A2250" s="140"/>
    </row>
    <row r="2251" spans="1:1" x14ac:dyDescent="0.25">
      <c r="A2251" s="140"/>
    </row>
    <row r="2252" spans="1:1" x14ac:dyDescent="0.25">
      <c r="A2252" s="140"/>
    </row>
    <row r="2253" spans="1:1" x14ac:dyDescent="0.25">
      <c r="A2253" s="140"/>
    </row>
    <row r="2254" spans="1:1" x14ac:dyDescent="0.25">
      <c r="A2254" s="140"/>
    </row>
    <row r="2255" spans="1:1" x14ac:dyDescent="0.25">
      <c r="A2255" s="140"/>
    </row>
    <row r="2256" spans="1:1" x14ac:dyDescent="0.25">
      <c r="A2256" s="140"/>
    </row>
    <row r="2257" spans="1:1" x14ac:dyDescent="0.25">
      <c r="A2257" s="140"/>
    </row>
    <row r="2258" spans="1:1" x14ac:dyDescent="0.25">
      <c r="A2258" s="140"/>
    </row>
    <row r="2259" spans="1:1" x14ac:dyDescent="0.25">
      <c r="A2259" s="140"/>
    </row>
    <row r="2260" spans="1:1" x14ac:dyDescent="0.25">
      <c r="A2260" s="140"/>
    </row>
    <row r="2261" spans="1:1" x14ac:dyDescent="0.25">
      <c r="A2261" s="140"/>
    </row>
    <row r="2262" spans="1:1" x14ac:dyDescent="0.25">
      <c r="A2262" s="140"/>
    </row>
    <row r="2263" spans="1:1" x14ac:dyDescent="0.25">
      <c r="A2263" s="140"/>
    </row>
    <row r="2264" spans="1:1" x14ac:dyDescent="0.25">
      <c r="A2264" s="140"/>
    </row>
    <row r="2265" spans="1:1" x14ac:dyDescent="0.25">
      <c r="A2265" s="140"/>
    </row>
    <row r="2266" spans="1:1" x14ac:dyDescent="0.25">
      <c r="A2266" s="140"/>
    </row>
    <row r="2267" spans="1:1" x14ac:dyDescent="0.25">
      <c r="A2267" s="140"/>
    </row>
    <row r="2268" spans="1:1" x14ac:dyDescent="0.25">
      <c r="A2268" s="140"/>
    </row>
    <row r="2269" spans="1:1" x14ac:dyDescent="0.25">
      <c r="A2269" s="140"/>
    </row>
    <row r="2270" spans="1:1" x14ac:dyDescent="0.25">
      <c r="A2270" s="140"/>
    </row>
    <row r="2271" spans="1:1" x14ac:dyDescent="0.25">
      <c r="A2271" s="140"/>
    </row>
    <row r="2272" spans="1:1" x14ac:dyDescent="0.25">
      <c r="A2272" s="140"/>
    </row>
    <row r="2273" spans="1:1" x14ac:dyDescent="0.25">
      <c r="A2273" s="140"/>
    </row>
    <row r="2274" spans="1:1" x14ac:dyDescent="0.25">
      <c r="A2274" s="140"/>
    </row>
    <row r="2275" spans="1:1" x14ac:dyDescent="0.25">
      <c r="A2275" s="140"/>
    </row>
    <row r="2276" spans="1:1" x14ac:dyDescent="0.25">
      <c r="A2276" s="140"/>
    </row>
    <row r="2277" spans="1:1" x14ac:dyDescent="0.25">
      <c r="A2277" s="140"/>
    </row>
    <row r="2278" spans="1:1" x14ac:dyDescent="0.25">
      <c r="A2278" s="140"/>
    </row>
    <row r="2279" spans="1:1" x14ac:dyDescent="0.25">
      <c r="A2279" s="140"/>
    </row>
    <row r="2280" spans="1:1" x14ac:dyDescent="0.25">
      <c r="A2280" s="140"/>
    </row>
    <row r="2281" spans="1:1" x14ac:dyDescent="0.25">
      <c r="A2281" s="140"/>
    </row>
    <row r="2282" spans="1:1" x14ac:dyDescent="0.25">
      <c r="A2282" s="140"/>
    </row>
    <row r="2283" spans="1:1" x14ac:dyDescent="0.25">
      <c r="A2283" s="140"/>
    </row>
    <row r="2284" spans="1:1" x14ac:dyDescent="0.25">
      <c r="A2284" s="140"/>
    </row>
    <row r="2285" spans="1:1" x14ac:dyDescent="0.25">
      <c r="A2285" s="140"/>
    </row>
    <row r="2286" spans="1:1" x14ac:dyDescent="0.25">
      <c r="A2286" s="140"/>
    </row>
    <row r="2287" spans="1:1" x14ac:dyDescent="0.25">
      <c r="A2287" s="140"/>
    </row>
    <row r="2288" spans="1:1" x14ac:dyDescent="0.25">
      <c r="A2288" s="140"/>
    </row>
    <row r="2289" spans="1:1" x14ac:dyDescent="0.25">
      <c r="A2289" s="140"/>
    </row>
    <row r="2290" spans="1:1" x14ac:dyDescent="0.25">
      <c r="A2290" s="140"/>
    </row>
    <row r="2291" spans="1:1" x14ac:dyDescent="0.25">
      <c r="A2291" s="140"/>
    </row>
    <row r="2292" spans="1:1" x14ac:dyDescent="0.25">
      <c r="A2292" s="140"/>
    </row>
    <row r="2293" spans="1:1" x14ac:dyDescent="0.25">
      <c r="A2293" s="140"/>
    </row>
    <row r="2294" spans="1:1" x14ac:dyDescent="0.25">
      <c r="A2294" s="140"/>
    </row>
    <row r="2295" spans="1:1" x14ac:dyDescent="0.25">
      <c r="A2295" s="140"/>
    </row>
    <row r="2296" spans="1:1" x14ac:dyDescent="0.25">
      <c r="A2296" s="140"/>
    </row>
    <row r="2297" spans="1:1" x14ac:dyDescent="0.25">
      <c r="A2297" s="140"/>
    </row>
    <row r="2298" spans="1:1" x14ac:dyDescent="0.25">
      <c r="A2298" s="140"/>
    </row>
    <row r="2299" spans="1:1" x14ac:dyDescent="0.25">
      <c r="A2299" s="140"/>
    </row>
    <row r="2300" spans="1:1" x14ac:dyDescent="0.25">
      <c r="A2300" s="140"/>
    </row>
    <row r="2301" spans="1:1" x14ac:dyDescent="0.25">
      <c r="A2301" s="140"/>
    </row>
    <row r="2302" spans="1:1" x14ac:dyDescent="0.25">
      <c r="A2302" s="140"/>
    </row>
    <row r="2303" spans="1:1" x14ac:dyDescent="0.25">
      <c r="A2303" s="140"/>
    </row>
    <row r="2304" spans="1:1" x14ac:dyDescent="0.25">
      <c r="A2304" s="140"/>
    </row>
    <row r="2305" spans="1:1" x14ac:dyDescent="0.25">
      <c r="A2305" s="140"/>
    </row>
    <row r="2306" spans="1:1" x14ac:dyDescent="0.25">
      <c r="A2306" s="140"/>
    </row>
    <row r="2307" spans="1:1" x14ac:dyDescent="0.25">
      <c r="A2307" s="140"/>
    </row>
    <row r="2308" spans="1:1" x14ac:dyDescent="0.25">
      <c r="A2308" s="140"/>
    </row>
    <row r="2309" spans="1:1" x14ac:dyDescent="0.25">
      <c r="A2309" s="140"/>
    </row>
    <row r="2310" spans="1:1" x14ac:dyDescent="0.25">
      <c r="A2310" s="140"/>
    </row>
    <row r="2311" spans="1:1" x14ac:dyDescent="0.25">
      <c r="A2311" s="140"/>
    </row>
    <row r="2312" spans="1:1" x14ac:dyDescent="0.25">
      <c r="A2312" s="140"/>
    </row>
    <row r="2313" spans="1:1" x14ac:dyDescent="0.25">
      <c r="A2313" s="140"/>
    </row>
    <row r="2314" spans="1:1" x14ac:dyDescent="0.25">
      <c r="A2314" s="140"/>
    </row>
    <row r="2315" spans="1:1" x14ac:dyDescent="0.25">
      <c r="A2315" s="140"/>
    </row>
    <row r="2316" spans="1:1" x14ac:dyDescent="0.25">
      <c r="A2316" s="140"/>
    </row>
    <row r="2317" spans="1:1" x14ac:dyDescent="0.25">
      <c r="A2317" s="140"/>
    </row>
    <row r="2318" spans="1:1" x14ac:dyDescent="0.25">
      <c r="A2318" s="140"/>
    </row>
    <row r="2319" spans="1:1" x14ac:dyDescent="0.25">
      <c r="A2319" s="140"/>
    </row>
    <row r="2320" spans="1:1" x14ac:dyDescent="0.25">
      <c r="A2320" s="140"/>
    </row>
    <row r="2321" spans="1:1" x14ac:dyDescent="0.25">
      <c r="A2321" s="140"/>
    </row>
    <row r="2322" spans="1:1" x14ac:dyDescent="0.25">
      <c r="A2322" s="140"/>
    </row>
    <row r="2323" spans="1:1" x14ac:dyDescent="0.25">
      <c r="A2323" s="140"/>
    </row>
    <row r="2324" spans="1:1" x14ac:dyDescent="0.25">
      <c r="A2324" s="140"/>
    </row>
    <row r="2325" spans="1:1" x14ac:dyDescent="0.25">
      <c r="A2325" s="140"/>
    </row>
    <row r="2326" spans="1:1" x14ac:dyDescent="0.25">
      <c r="A2326" s="140"/>
    </row>
    <row r="2327" spans="1:1" x14ac:dyDescent="0.25">
      <c r="A2327" s="140"/>
    </row>
    <row r="2328" spans="1:1" x14ac:dyDescent="0.25">
      <c r="A2328" s="140"/>
    </row>
    <row r="2329" spans="1:1" x14ac:dyDescent="0.25">
      <c r="A2329" s="140"/>
    </row>
    <row r="2330" spans="1:1" x14ac:dyDescent="0.25">
      <c r="A2330" s="140"/>
    </row>
    <row r="2331" spans="1:1" x14ac:dyDescent="0.25">
      <c r="A2331" s="140"/>
    </row>
    <row r="2332" spans="1:1" x14ac:dyDescent="0.25">
      <c r="A2332" s="140"/>
    </row>
    <row r="2333" spans="1:1" x14ac:dyDescent="0.25">
      <c r="A2333" s="140"/>
    </row>
    <row r="2334" spans="1:1" x14ac:dyDescent="0.25">
      <c r="A2334" s="140"/>
    </row>
    <row r="2335" spans="1:1" x14ac:dyDescent="0.25">
      <c r="A2335" s="140"/>
    </row>
    <row r="2336" spans="1:1" x14ac:dyDescent="0.25">
      <c r="A2336" s="140"/>
    </row>
    <row r="2337" spans="1:1" x14ac:dyDescent="0.25">
      <c r="A2337" s="140"/>
    </row>
    <row r="2338" spans="1:1" x14ac:dyDescent="0.25">
      <c r="A2338" s="140"/>
    </row>
    <row r="2339" spans="1:1" x14ac:dyDescent="0.25">
      <c r="A2339" s="140"/>
    </row>
    <row r="2340" spans="1:1" x14ac:dyDescent="0.25">
      <c r="A2340" s="140"/>
    </row>
    <row r="2341" spans="1:1" x14ac:dyDescent="0.25">
      <c r="A2341" s="140"/>
    </row>
    <row r="2342" spans="1:1" x14ac:dyDescent="0.25">
      <c r="A2342" s="140"/>
    </row>
    <row r="2343" spans="1:1" x14ac:dyDescent="0.25">
      <c r="A2343" s="140"/>
    </row>
    <row r="2344" spans="1:1" x14ac:dyDescent="0.25">
      <c r="A2344" s="140"/>
    </row>
    <row r="2345" spans="1:1" x14ac:dyDescent="0.25">
      <c r="A2345" s="140"/>
    </row>
    <row r="2346" spans="1:1" x14ac:dyDescent="0.25">
      <c r="A2346" s="140"/>
    </row>
    <row r="2347" spans="1:1" x14ac:dyDescent="0.25">
      <c r="A2347" s="140"/>
    </row>
    <row r="2348" spans="1:1" x14ac:dyDescent="0.25">
      <c r="A2348" s="140"/>
    </row>
    <row r="2349" spans="1:1" x14ac:dyDescent="0.25">
      <c r="A2349" s="140"/>
    </row>
    <row r="2350" spans="1:1" x14ac:dyDescent="0.25">
      <c r="A2350" s="140"/>
    </row>
    <row r="2351" spans="1:1" x14ac:dyDescent="0.25">
      <c r="A2351" s="140"/>
    </row>
    <row r="2352" spans="1:1" x14ac:dyDescent="0.25">
      <c r="A2352" s="140"/>
    </row>
    <row r="2353" spans="1:1" x14ac:dyDescent="0.25">
      <c r="A2353" s="140"/>
    </row>
    <row r="2354" spans="1:1" x14ac:dyDescent="0.25">
      <c r="A2354" s="140"/>
    </row>
    <row r="2355" spans="1:1" x14ac:dyDescent="0.25">
      <c r="A2355" s="140"/>
    </row>
    <row r="2356" spans="1:1" x14ac:dyDescent="0.25">
      <c r="A2356" s="140"/>
    </row>
    <row r="2357" spans="1:1" x14ac:dyDescent="0.25">
      <c r="A2357" s="140"/>
    </row>
    <row r="2358" spans="1:1" x14ac:dyDescent="0.25">
      <c r="A2358" s="140"/>
    </row>
    <row r="2359" spans="1:1" x14ac:dyDescent="0.25">
      <c r="A2359" s="140"/>
    </row>
    <row r="2360" spans="1:1" x14ac:dyDescent="0.25">
      <c r="A2360" s="140"/>
    </row>
    <row r="2361" spans="1:1" x14ac:dyDescent="0.25">
      <c r="A2361" s="140"/>
    </row>
    <row r="2362" spans="1:1" x14ac:dyDescent="0.25">
      <c r="A2362" s="140"/>
    </row>
    <row r="2363" spans="1:1" x14ac:dyDescent="0.25">
      <c r="A2363" s="140"/>
    </row>
    <row r="2364" spans="1:1" x14ac:dyDescent="0.25">
      <c r="A2364" s="140"/>
    </row>
    <row r="2365" spans="1:1" x14ac:dyDescent="0.25">
      <c r="A2365" s="140"/>
    </row>
    <row r="2366" spans="1:1" x14ac:dyDescent="0.25">
      <c r="A2366" s="140"/>
    </row>
    <row r="2367" spans="1:1" x14ac:dyDescent="0.25">
      <c r="A2367" s="140"/>
    </row>
    <row r="2368" spans="1:1" x14ac:dyDescent="0.25">
      <c r="A2368" s="140"/>
    </row>
    <row r="2369" spans="1:1" x14ac:dyDescent="0.25">
      <c r="A2369" s="140"/>
    </row>
    <row r="2370" spans="1:1" x14ac:dyDescent="0.25">
      <c r="A2370" s="140"/>
    </row>
    <row r="2371" spans="1:1" x14ac:dyDescent="0.25">
      <c r="A2371" s="140"/>
    </row>
    <row r="2372" spans="1:1" x14ac:dyDescent="0.25">
      <c r="A2372" s="140"/>
    </row>
    <row r="2373" spans="1:1" x14ac:dyDescent="0.25">
      <c r="A2373" s="140"/>
    </row>
    <row r="2374" spans="1:1" x14ac:dyDescent="0.25">
      <c r="A2374" s="140"/>
    </row>
    <row r="2375" spans="1:1" x14ac:dyDescent="0.25">
      <c r="A2375" s="140"/>
    </row>
    <row r="2376" spans="1:1" x14ac:dyDescent="0.25">
      <c r="A2376" s="140"/>
    </row>
    <row r="2377" spans="1:1" x14ac:dyDescent="0.25">
      <c r="A2377" s="140"/>
    </row>
    <row r="2378" spans="1:1" x14ac:dyDescent="0.25">
      <c r="A2378" s="140"/>
    </row>
    <row r="2379" spans="1:1" x14ac:dyDescent="0.25">
      <c r="A2379" s="140"/>
    </row>
    <row r="2380" spans="1:1" x14ac:dyDescent="0.25">
      <c r="A2380" s="140"/>
    </row>
    <row r="2381" spans="1:1" x14ac:dyDescent="0.25">
      <c r="A2381" s="140"/>
    </row>
    <row r="2382" spans="1:1" x14ac:dyDescent="0.25">
      <c r="A2382" s="140"/>
    </row>
    <row r="2383" spans="1:1" x14ac:dyDescent="0.25">
      <c r="A2383" s="140"/>
    </row>
    <row r="2384" spans="1:1" x14ac:dyDescent="0.25">
      <c r="A2384" s="140"/>
    </row>
    <row r="2385" spans="1:1" x14ac:dyDescent="0.25">
      <c r="A2385" s="140"/>
    </row>
    <row r="2386" spans="1:1" x14ac:dyDescent="0.25">
      <c r="A2386" s="140"/>
    </row>
    <row r="2387" spans="1:1" x14ac:dyDescent="0.25">
      <c r="A2387" s="140"/>
    </row>
    <row r="2388" spans="1:1" x14ac:dyDescent="0.25">
      <c r="A2388" s="140"/>
    </row>
    <row r="2389" spans="1:1" x14ac:dyDescent="0.25">
      <c r="A2389" s="140"/>
    </row>
    <row r="2390" spans="1:1" x14ac:dyDescent="0.25">
      <c r="A2390" s="140"/>
    </row>
    <row r="2391" spans="1:1" x14ac:dyDescent="0.25">
      <c r="A2391" s="140"/>
    </row>
    <row r="2392" spans="1:1" x14ac:dyDescent="0.25">
      <c r="A2392" s="140"/>
    </row>
    <row r="2393" spans="1:1" x14ac:dyDescent="0.25">
      <c r="A2393" s="140"/>
    </row>
    <row r="2394" spans="1:1" x14ac:dyDescent="0.25">
      <c r="A2394" s="140"/>
    </row>
    <row r="2395" spans="1:1" x14ac:dyDescent="0.25">
      <c r="A2395" s="140"/>
    </row>
    <row r="2396" spans="1:1" x14ac:dyDescent="0.25">
      <c r="A2396" s="140"/>
    </row>
    <row r="2397" spans="1:1" x14ac:dyDescent="0.25">
      <c r="A2397" s="140"/>
    </row>
    <row r="2398" spans="1:1" x14ac:dyDescent="0.25">
      <c r="A2398" s="140"/>
    </row>
    <row r="2399" spans="1:1" x14ac:dyDescent="0.25">
      <c r="A2399" s="140"/>
    </row>
    <row r="2400" spans="1:1" x14ac:dyDescent="0.25">
      <c r="A2400" s="140"/>
    </row>
    <row r="2401" spans="1:1" x14ac:dyDescent="0.25">
      <c r="A2401" s="140"/>
    </row>
    <row r="2402" spans="1:1" x14ac:dyDescent="0.25">
      <c r="A2402" s="140"/>
    </row>
    <row r="2403" spans="1:1" x14ac:dyDescent="0.25">
      <c r="A2403" s="140"/>
    </row>
    <row r="2404" spans="1:1" x14ac:dyDescent="0.25">
      <c r="A2404" s="140"/>
    </row>
    <row r="2405" spans="1:1" x14ac:dyDescent="0.25">
      <c r="A2405" s="140"/>
    </row>
    <row r="2406" spans="1:1" x14ac:dyDescent="0.25">
      <c r="A2406" s="140"/>
    </row>
    <row r="2407" spans="1:1" x14ac:dyDescent="0.25">
      <c r="A2407" s="140"/>
    </row>
    <row r="2408" spans="1:1" x14ac:dyDescent="0.25">
      <c r="A2408" s="140"/>
    </row>
    <row r="2409" spans="1:1" x14ac:dyDescent="0.25">
      <c r="A2409" s="140"/>
    </row>
    <row r="2410" spans="1:1" x14ac:dyDescent="0.25">
      <c r="A2410" s="140"/>
    </row>
    <row r="2411" spans="1:1" x14ac:dyDescent="0.25">
      <c r="A2411" s="140"/>
    </row>
    <row r="2412" spans="1:1" x14ac:dyDescent="0.25">
      <c r="A2412" s="140"/>
    </row>
    <row r="2413" spans="1:1" x14ac:dyDescent="0.25">
      <c r="A2413" s="140"/>
    </row>
    <row r="2414" spans="1:1" x14ac:dyDescent="0.25">
      <c r="A2414" s="140"/>
    </row>
    <row r="2415" spans="1:1" x14ac:dyDescent="0.25">
      <c r="A2415" s="140"/>
    </row>
    <row r="2416" spans="1:1" x14ac:dyDescent="0.25">
      <c r="A2416" s="140"/>
    </row>
    <row r="2417" spans="1:1" x14ac:dyDescent="0.25">
      <c r="A2417" s="140"/>
    </row>
    <row r="2418" spans="1:1" x14ac:dyDescent="0.25">
      <c r="A2418" s="140"/>
    </row>
    <row r="2419" spans="1:1" x14ac:dyDescent="0.25">
      <c r="A2419" s="140"/>
    </row>
    <row r="2420" spans="1:1" x14ac:dyDescent="0.25">
      <c r="A2420" s="140"/>
    </row>
    <row r="2421" spans="1:1" x14ac:dyDescent="0.25">
      <c r="A2421" s="140"/>
    </row>
    <row r="2422" spans="1:1" x14ac:dyDescent="0.25">
      <c r="A2422" s="140"/>
    </row>
    <row r="2423" spans="1:1" x14ac:dyDescent="0.25">
      <c r="A2423" s="140"/>
    </row>
    <row r="2424" spans="1:1" x14ac:dyDescent="0.25">
      <c r="A2424" s="140"/>
    </row>
    <row r="2425" spans="1:1" x14ac:dyDescent="0.25">
      <c r="A2425" s="140"/>
    </row>
    <row r="2426" spans="1:1" x14ac:dyDescent="0.25">
      <c r="A2426" s="140"/>
    </row>
    <row r="2427" spans="1:1" x14ac:dyDescent="0.25">
      <c r="A2427" s="140"/>
    </row>
    <row r="2428" spans="1:1" x14ac:dyDescent="0.25">
      <c r="A2428" s="140"/>
    </row>
    <row r="2429" spans="1:1" x14ac:dyDescent="0.25">
      <c r="A2429" s="140"/>
    </row>
    <row r="2430" spans="1:1" x14ac:dyDescent="0.25">
      <c r="A2430" s="140"/>
    </row>
    <row r="2431" spans="1:1" x14ac:dyDescent="0.25">
      <c r="A2431" s="140"/>
    </row>
    <row r="2432" spans="1:1" x14ac:dyDescent="0.25">
      <c r="A2432" s="140"/>
    </row>
    <row r="2433" spans="1:1" x14ac:dyDescent="0.25">
      <c r="A2433" s="140"/>
    </row>
    <row r="2434" spans="1:1" x14ac:dyDescent="0.25">
      <c r="A2434" s="140"/>
    </row>
    <row r="2435" spans="1:1" x14ac:dyDescent="0.25">
      <c r="A2435" s="140"/>
    </row>
  </sheetData>
  <conditionalFormatting sqref="M4">
    <cfRule type="duplicateValues" dxfId="7" priority="12"/>
  </conditionalFormatting>
  <conditionalFormatting sqref="M4">
    <cfRule type="duplicateValues" dxfId="6" priority="11"/>
  </conditionalFormatting>
  <conditionalFormatting sqref="N4">
    <cfRule type="duplicateValues" dxfId="5" priority="10"/>
  </conditionalFormatting>
  <conditionalFormatting sqref="N4">
    <cfRule type="duplicateValues" dxfId="4" priority="9"/>
  </conditionalFormatting>
  <conditionalFormatting sqref="N6">
    <cfRule type="duplicateValues" dxfId="3" priority="8"/>
  </conditionalFormatting>
  <conditionalFormatting sqref="N6">
    <cfRule type="duplicateValues" dxfId="2" priority="7"/>
  </conditionalFormatting>
  <conditionalFormatting sqref="H1:H1048576">
    <cfRule type="duplicateValues" dxfId="1" priority="2"/>
  </conditionalFormatting>
  <conditionalFormatting sqref="J1:J1048576">
    <cfRule type="expression" dxfId="0" priority="1">
      <formula>"J4=E7"</formula>
    </cfRule>
  </conditionalFormatting>
  <pageMargins left="0.7" right="0.7" top="0.75" bottom="0.75" header="0.3" footer="0.3"/>
  <pageSetup paperSize="9" orientation="portrait" horizontalDpi="4294967293" verticalDpi="0" r:id="rId1"/>
  <tableParts count="1">
    <tablePart r:id="rId2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3686F96-F3C1-4520-80B8-D91B683AA039}">
  <sheetPr codeName="Feuil7"/>
  <dimension ref="A1:Z5"/>
  <sheetViews>
    <sheetView workbookViewId="0">
      <selection activeCell="I27" sqref="I27"/>
    </sheetView>
  </sheetViews>
  <sheetFormatPr baseColWidth="10" defaultRowHeight="15" x14ac:dyDescent="0.25"/>
  <cols>
    <col min="1" max="1" width="11.42578125" style="140"/>
    <col min="3" max="3" width="14.42578125" customWidth="1"/>
    <col min="4" max="4" width="12" bestFit="1" customWidth="1"/>
    <col min="5" max="5" width="10.85546875" bestFit="1" customWidth="1"/>
    <col min="6" max="6" width="24.28515625" bestFit="1" customWidth="1"/>
    <col min="7" max="7" width="28.140625" bestFit="1" customWidth="1"/>
    <col min="8" max="8" width="10.85546875" style="262" bestFit="1" customWidth="1"/>
    <col min="9" max="9" width="14.7109375" bestFit="1" customWidth="1"/>
    <col min="10" max="10" width="23.7109375" bestFit="1" customWidth="1"/>
    <col min="11" max="11" width="7" bestFit="1" customWidth="1"/>
    <col min="12" max="12" width="6.7109375" bestFit="1" customWidth="1"/>
    <col min="14" max="14" width="5.42578125" bestFit="1" customWidth="1"/>
  </cols>
  <sheetData>
    <row r="1" spans="1:26" ht="18.75" x14ac:dyDescent="0.3">
      <c r="A1" s="1" t="s">
        <v>2727</v>
      </c>
      <c r="B1" s="140"/>
      <c r="C1" s="241"/>
      <c r="D1" s="140"/>
      <c r="E1" s="140"/>
      <c r="F1" s="140"/>
      <c r="G1" s="140"/>
      <c r="H1" s="261"/>
      <c r="I1" s="140"/>
      <c r="J1" s="140"/>
      <c r="K1" s="140"/>
      <c r="L1" s="140"/>
      <c r="M1" s="140"/>
      <c r="N1" s="140"/>
      <c r="O1" s="140"/>
      <c r="P1" s="140"/>
      <c r="Q1" s="140"/>
      <c r="R1" s="140"/>
      <c r="S1" s="140"/>
      <c r="T1" s="140"/>
      <c r="U1" s="140"/>
      <c r="V1" s="140"/>
      <c r="W1" s="140"/>
      <c r="X1" s="140"/>
      <c r="Y1" s="140"/>
      <c r="Z1" s="140"/>
    </row>
    <row r="2" spans="1:26" ht="18.75" x14ac:dyDescent="0.3">
      <c r="A2" s="1"/>
      <c r="C2" s="243"/>
    </row>
    <row r="4" spans="1:26" x14ac:dyDescent="0.25">
      <c r="C4" t="s">
        <v>2712</v>
      </c>
      <c r="D4" t="s">
        <v>2713</v>
      </c>
      <c r="E4" t="s">
        <v>2714</v>
      </c>
      <c r="F4" t="s">
        <v>2715</v>
      </c>
      <c r="G4" t="s">
        <v>2716</v>
      </c>
      <c r="H4" s="262" t="s">
        <v>2717</v>
      </c>
      <c r="I4" t="s">
        <v>2718</v>
      </c>
      <c r="J4" t="s">
        <v>2719</v>
      </c>
      <c r="K4" t="s">
        <v>2720</v>
      </c>
      <c r="L4" t="s">
        <v>2721</v>
      </c>
      <c r="M4" t="s">
        <v>2722</v>
      </c>
      <c r="N4" t="s">
        <v>2723</v>
      </c>
    </row>
    <row r="5" spans="1:26" x14ac:dyDescent="0.25">
      <c r="C5" t="s">
        <v>893</v>
      </c>
      <c r="D5" t="s">
        <v>2310</v>
      </c>
      <c r="E5" t="s">
        <v>2724</v>
      </c>
      <c r="F5" t="s">
        <v>67</v>
      </c>
      <c r="G5" t="s">
        <v>67</v>
      </c>
      <c r="H5" s="262">
        <v>43474</v>
      </c>
      <c r="I5" t="s">
        <v>892</v>
      </c>
      <c r="K5" t="s">
        <v>2725</v>
      </c>
      <c r="L5" t="s">
        <v>2726</v>
      </c>
      <c r="M5">
        <v>226051</v>
      </c>
    </row>
  </sheetData>
  <pageMargins left="0.7" right="0.7" top="0.75" bottom="0.75" header="0.3" footer="0.3"/>
  <pageSetup paperSize="9" orientation="portrait" horizontalDpi="4294967293" verticalDpi="0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28A1D99-5134-4FCB-B566-C895DE50ED7C}">
  <sheetPr codeName="Feuil8"/>
  <dimension ref="A1:BN6"/>
  <sheetViews>
    <sheetView workbookViewId="0">
      <selection activeCell="M13" sqref="M13"/>
    </sheetView>
  </sheetViews>
  <sheetFormatPr baseColWidth="10" defaultColWidth="11.42578125" defaultRowHeight="15" outlineLevelCol="1" x14ac:dyDescent="0.25"/>
  <cols>
    <col min="1" max="1" width="11.42578125" style="2"/>
    <col min="2" max="2" width="2.7109375" style="6" customWidth="1"/>
    <col min="3" max="3" width="16" style="6" bestFit="1" customWidth="1"/>
    <col min="4" max="4" width="8.85546875" style="6" customWidth="1" outlineLevel="1"/>
    <col min="5" max="5" width="12.85546875" style="6" customWidth="1" outlineLevel="1"/>
    <col min="6" max="6" width="22.42578125" style="6" customWidth="1" outlineLevel="1"/>
    <col min="7" max="7" width="26.140625" style="6" customWidth="1" outlineLevel="1"/>
    <col min="8" max="8" width="27" style="6" customWidth="1" outlineLevel="1"/>
    <col min="9" max="9" width="32" style="6" customWidth="1" outlineLevel="1"/>
    <col min="10" max="10" width="33.7109375" style="6" customWidth="1" outlineLevel="1"/>
    <col min="11" max="11" width="7.5703125" style="7" customWidth="1" outlineLevel="1"/>
    <col min="12" max="12" width="7.42578125" style="6" customWidth="1" outlineLevel="1"/>
    <col min="13" max="13" width="22.140625" style="6" customWidth="1" outlineLevel="1"/>
    <col min="14" max="14" width="17.140625" style="6" bestFit="1" customWidth="1" outlineLevel="1"/>
    <col min="15" max="15" width="14.7109375" style="6" customWidth="1" outlineLevel="1"/>
    <col min="16" max="16" width="14.5703125" style="6" customWidth="1" outlineLevel="1"/>
    <col min="17" max="18" width="18.28515625" style="6" customWidth="1" outlineLevel="1"/>
    <col min="19" max="19" width="20" style="6" customWidth="1" outlineLevel="1"/>
    <col min="20" max="20" width="145" style="6" bestFit="1" customWidth="1" outlineLevel="1"/>
    <col min="21" max="21" width="20.7109375" style="8" customWidth="1" outlineLevel="1"/>
    <col min="22" max="22" width="38.28515625" style="6" customWidth="1" outlineLevel="1"/>
    <col min="23" max="23" width="27.5703125" style="6" customWidth="1" outlineLevel="1"/>
    <col min="24" max="24" width="38.28515625" style="6" customWidth="1" outlineLevel="1"/>
    <col min="25" max="25" width="27.5703125" style="6" customWidth="1" outlineLevel="1"/>
    <col min="26" max="26" width="25.5703125" style="6" bestFit="1" customWidth="1"/>
    <col min="27" max="27" width="18.5703125" style="6" customWidth="1" outlineLevel="1"/>
    <col min="28" max="28" width="16.85546875" style="6" customWidth="1" outlineLevel="1"/>
    <col min="29" max="29" width="17.42578125" style="6" customWidth="1" outlineLevel="1"/>
    <col min="30" max="30" width="20.85546875" style="9" customWidth="1" outlineLevel="1"/>
    <col min="31" max="31" width="15.85546875" style="9" customWidth="1" outlineLevel="1"/>
    <col min="32" max="32" width="12.28515625" style="9" bestFit="1" customWidth="1"/>
    <col min="34" max="34" width="17.85546875" style="6" customWidth="1" outlineLevel="1"/>
    <col min="35" max="35" width="6.5703125" style="6" customWidth="1" outlineLevel="1"/>
    <col min="36" max="36" width="20.7109375" style="6" customWidth="1" outlineLevel="1"/>
    <col min="37" max="37" width="14.140625" style="6" customWidth="1" outlineLevel="1"/>
    <col min="38" max="38" width="15.7109375" style="6" customWidth="1" outlineLevel="1"/>
    <col min="39" max="39" width="35" style="6" customWidth="1" outlineLevel="1"/>
    <col min="40" max="40" width="26.42578125" style="6" customWidth="1" outlineLevel="1"/>
    <col min="41" max="41" width="11.42578125" style="7" outlineLevel="1"/>
    <col min="42" max="42" width="29.28515625" style="6" bestFit="1" customWidth="1" outlineLevel="1"/>
    <col min="43" max="43" width="11.42578125" style="6" outlineLevel="1"/>
    <col min="44" max="44" width="16.42578125" style="6" customWidth="1" outlineLevel="1"/>
    <col min="45" max="45" width="13.42578125" style="6" customWidth="1" outlineLevel="1"/>
    <col min="46" max="46" width="27.42578125" style="6" customWidth="1" outlineLevel="1"/>
    <col min="47" max="47" width="11.42578125" style="6" outlineLevel="1"/>
    <col min="48" max="48" width="20.85546875" style="6" customWidth="1" outlineLevel="1"/>
    <col min="49" max="49" width="22" style="6" customWidth="1" outlineLevel="1"/>
    <col min="50" max="50" width="77.5703125" style="6" customWidth="1" outlineLevel="1"/>
    <col min="51" max="51" width="17.42578125" style="6" customWidth="1" outlineLevel="1"/>
    <col min="52" max="52" width="26.7109375" style="6" customWidth="1" outlineLevel="1"/>
    <col min="53" max="54" width="11.42578125" style="6" outlineLevel="1"/>
    <col min="55" max="16384" width="11.42578125" style="6"/>
  </cols>
  <sheetData>
    <row r="1" spans="1:66" ht="18.75" x14ac:dyDescent="0.3">
      <c r="A1" s="1" t="s">
        <v>62</v>
      </c>
      <c r="B1" s="2"/>
      <c r="C1" s="2"/>
      <c r="D1" s="2"/>
      <c r="E1" s="2"/>
      <c r="F1" s="2"/>
      <c r="G1" s="2"/>
      <c r="H1" s="2"/>
      <c r="I1" s="2"/>
      <c r="J1" s="2"/>
      <c r="K1" s="3"/>
      <c r="L1" s="2"/>
      <c r="M1" s="2"/>
      <c r="N1" s="2"/>
      <c r="O1" s="2"/>
      <c r="P1" s="2"/>
      <c r="Q1" s="2"/>
      <c r="R1" s="2"/>
      <c r="S1" s="2"/>
      <c r="T1" s="2"/>
      <c r="U1" s="4"/>
      <c r="V1" s="2"/>
      <c r="W1" s="2"/>
      <c r="X1" s="2"/>
      <c r="Y1" s="2"/>
      <c r="Z1" s="2"/>
      <c r="AA1" s="2"/>
      <c r="AB1" s="2"/>
      <c r="AC1" s="5"/>
      <c r="AD1" s="5"/>
      <c r="AE1" s="5"/>
      <c r="AF1" s="5"/>
      <c r="AG1" s="2"/>
      <c r="AH1" s="2"/>
      <c r="AI1" s="2"/>
      <c r="AJ1" s="2"/>
      <c r="AK1" s="2"/>
      <c r="AL1" s="2"/>
      <c r="AM1" s="2"/>
      <c r="AN1" s="2"/>
      <c r="AO1" s="3"/>
      <c r="AP1" s="2"/>
      <c r="AQ1" s="2"/>
      <c r="AR1" s="2"/>
      <c r="AS1" s="2"/>
      <c r="AT1" s="2"/>
      <c r="AU1" s="2"/>
      <c r="AV1" s="2"/>
      <c r="AW1" s="2"/>
      <c r="AX1" s="2"/>
      <c r="AY1" s="2"/>
      <c r="AZ1" s="2"/>
      <c r="BA1" s="2"/>
      <c r="BB1" s="2"/>
      <c r="BC1" s="2"/>
      <c r="BD1" s="2"/>
      <c r="BE1" s="2"/>
      <c r="BF1" s="2"/>
      <c r="BG1" s="2"/>
      <c r="BH1" s="2"/>
      <c r="BI1" s="2"/>
      <c r="BJ1" s="2"/>
      <c r="BK1" s="2"/>
      <c r="BL1" s="2"/>
      <c r="BM1" s="2"/>
      <c r="BN1" s="2"/>
    </row>
    <row r="2" spans="1:66" ht="12" x14ac:dyDescent="0.2">
      <c r="AC2" s="9"/>
      <c r="AG2" s="6"/>
    </row>
    <row r="3" spans="1:66" s="23" customFormat="1" ht="15" customHeight="1" x14ac:dyDescent="0.2">
      <c r="A3" s="2"/>
      <c r="B3" s="6"/>
      <c r="C3" s="10"/>
      <c r="D3" s="10"/>
      <c r="E3" s="10"/>
      <c r="F3" s="10"/>
      <c r="G3" s="10"/>
      <c r="H3" s="10"/>
      <c r="I3" s="10"/>
      <c r="J3" s="10"/>
      <c r="K3" s="11"/>
      <c r="L3" s="10"/>
      <c r="M3" s="12"/>
      <c r="N3" s="12"/>
      <c r="O3" s="12"/>
      <c r="P3" s="12"/>
      <c r="Q3" s="12"/>
      <c r="R3" s="12"/>
      <c r="S3" s="12"/>
      <c r="T3" s="13"/>
      <c r="U3" s="14"/>
      <c r="V3" s="15"/>
      <c r="W3" s="15"/>
      <c r="X3" s="15"/>
      <c r="Y3" s="15"/>
      <c r="Z3" s="16" t="s">
        <v>71</v>
      </c>
      <c r="AA3" s="17"/>
      <c r="AB3" s="17"/>
      <c r="AC3" s="17"/>
      <c r="AD3" s="17"/>
      <c r="AE3" s="17"/>
      <c r="AF3" s="18"/>
      <c r="AG3" s="19" t="s">
        <v>0</v>
      </c>
      <c r="AH3" s="20"/>
      <c r="AI3" s="20"/>
      <c r="AJ3" s="20"/>
      <c r="AK3" s="20"/>
      <c r="AL3" s="20"/>
      <c r="AM3" s="20"/>
      <c r="AN3" s="20"/>
      <c r="AO3" s="21"/>
      <c r="AP3" s="20"/>
      <c r="AQ3" s="20"/>
      <c r="AR3" s="20"/>
      <c r="AS3" s="20"/>
      <c r="AT3" s="20"/>
      <c r="AU3" s="20"/>
      <c r="AV3" s="20"/>
      <c r="AW3" s="20"/>
      <c r="AX3" s="20"/>
      <c r="AY3" s="20"/>
      <c r="AZ3" s="20"/>
      <c r="BA3" s="20"/>
      <c r="BB3" s="22"/>
    </row>
    <row r="4" spans="1:66" ht="36.75" thickBot="1" x14ac:dyDescent="0.25">
      <c r="C4" s="24" t="s">
        <v>1</v>
      </c>
      <c r="D4" s="24" t="s">
        <v>2</v>
      </c>
      <c r="E4" s="24" t="s">
        <v>3</v>
      </c>
      <c r="F4" s="25" t="s">
        <v>64</v>
      </c>
      <c r="G4" s="25" t="s">
        <v>65</v>
      </c>
      <c r="H4" s="25" t="s">
        <v>66</v>
      </c>
      <c r="I4" s="25" t="s">
        <v>7</v>
      </c>
      <c r="J4" s="25" t="s">
        <v>8</v>
      </c>
      <c r="K4" s="26" t="s">
        <v>9</v>
      </c>
      <c r="L4" s="25" t="s">
        <v>10</v>
      </c>
      <c r="M4" s="25" t="s">
        <v>11</v>
      </c>
      <c r="N4" s="25" t="s">
        <v>12</v>
      </c>
      <c r="O4" s="24" t="s">
        <v>13</v>
      </c>
      <c r="P4" s="24" t="s">
        <v>67</v>
      </c>
      <c r="Q4" s="27" t="s">
        <v>68</v>
      </c>
      <c r="R4" s="27" t="s">
        <v>69</v>
      </c>
      <c r="S4" s="27" t="s">
        <v>15</v>
      </c>
      <c r="T4" s="27" t="s">
        <v>16</v>
      </c>
      <c r="U4" s="28" t="s">
        <v>17</v>
      </c>
      <c r="V4" s="27" t="s">
        <v>18</v>
      </c>
      <c r="W4" s="27" t="s">
        <v>19</v>
      </c>
      <c r="X4" s="27" t="s">
        <v>20</v>
      </c>
      <c r="Y4" s="27" t="s">
        <v>21</v>
      </c>
      <c r="Z4" s="29" t="s">
        <v>70</v>
      </c>
      <c r="AA4" s="29" t="s">
        <v>73</v>
      </c>
      <c r="AB4" s="29" t="s">
        <v>74</v>
      </c>
      <c r="AC4" s="30" t="s">
        <v>22</v>
      </c>
      <c r="AD4" s="30" t="s">
        <v>23</v>
      </c>
      <c r="AE4" s="30" t="s">
        <v>24</v>
      </c>
      <c r="AF4" s="30" t="s">
        <v>25</v>
      </c>
      <c r="AG4" s="31" t="s">
        <v>26</v>
      </c>
      <c r="AH4" s="31" t="s">
        <v>27</v>
      </c>
      <c r="AI4" s="31" t="s">
        <v>28</v>
      </c>
      <c r="AJ4" s="31" t="s">
        <v>29</v>
      </c>
      <c r="AK4" s="31" t="s">
        <v>30</v>
      </c>
      <c r="AL4" s="31" t="s">
        <v>31</v>
      </c>
      <c r="AM4" s="31" t="s">
        <v>32</v>
      </c>
      <c r="AN4" s="31" t="s">
        <v>33</v>
      </c>
      <c r="AO4" s="32" t="s">
        <v>34</v>
      </c>
      <c r="AP4" s="31" t="s">
        <v>35</v>
      </c>
      <c r="AQ4" s="31" t="s">
        <v>36</v>
      </c>
      <c r="AR4" s="31" t="s">
        <v>37</v>
      </c>
      <c r="AS4" s="31" t="s">
        <v>38</v>
      </c>
      <c r="AT4" s="31" t="s">
        <v>39</v>
      </c>
      <c r="AU4" s="31" t="s">
        <v>40</v>
      </c>
      <c r="AV4" s="31" t="s">
        <v>41</v>
      </c>
      <c r="AW4" s="31" t="s">
        <v>42</v>
      </c>
      <c r="AX4" s="31" t="s">
        <v>43</v>
      </c>
      <c r="AY4" s="33" t="s">
        <v>44</v>
      </c>
      <c r="AZ4" s="34" t="s">
        <v>45</v>
      </c>
      <c r="BA4" s="34" t="s">
        <v>46</v>
      </c>
      <c r="BB4" s="34" t="s">
        <v>47</v>
      </c>
    </row>
    <row r="5" spans="1:66" ht="15.75" thickTop="1" x14ac:dyDescent="0.25">
      <c r="C5" s="35" t="s">
        <v>61</v>
      </c>
      <c r="D5" s="48" t="s">
        <v>61</v>
      </c>
      <c r="E5" s="36" t="s">
        <v>63</v>
      </c>
      <c r="F5" s="37" t="s">
        <v>63</v>
      </c>
      <c r="G5" s="38" t="s">
        <v>63</v>
      </c>
      <c r="H5" s="39" t="s">
        <v>63</v>
      </c>
      <c r="I5" s="38" t="s">
        <v>63</v>
      </c>
      <c r="J5" s="38" t="s">
        <v>63</v>
      </c>
      <c r="K5" s="40">
        <v>12345</v>
      </c>
      <c r="L5" s="38">
        <v>12</v>
      </c>
      <c r="M5" s="38" t="s">
        <v>63</v>
      </c>
      <c r="N5" s="38" t="s">
        <v>63</v>
      </c>
      <c r="O5" s="41">
        <v>9</v>
      </c>
      <c r="P5" s="41">
        <v>11</v>
      </c>
      <c r="Q5" s="41">
        <v>7</v>
      </c>
      <c r="R5" s="41" t="s">
        <v>63</v>
      </c>
      <c r="S5" s="41" t="s">
        <v>49</v>
      </c>
      <c r="T5" s="41" t="s">
        <v>63</v>
      </c>
      <c r="U5" s="42"/>
      <c r="V5" s="41"/>
      <c r="W5" s="42"/>
      <c r="X5" s="41"/>
      <c r="Y5" s="41"/>
      <c r="Z5" s="38" t="s">
        <v>50</v>
      </c>
      <c r="AA5" s="6">
        <f>BaseSG10[[#This Row],[Device 1]]*2</f>
        <v>22</v>
      </c>
      <c r="AB5" s="6">
        <f>BaseSG10[[#This Row],[Device 2]]</f>
        <v>7</v>
      </c>
      <c r="AC5" s="43">
        <f>(BaseSG10[[#This Row],[Nombre réel device 1
(*2)]]*[1]Settings!$J$5)+(BaseSG10[[#This Row],[Device 2]]*[1]Settings!$J$4)</f>
        <v>435</v>
      </c>
      <c r="AD5" s="44">
        <f xml:space="preserve"> CONVERT(BaseSG10[[#This Row],[Total
Exprimé en minutes]],"mn","hr")/24</f>
        <v>0.30208333333333331</v>
      </c>
      <c r="AE5" s="45">
        <f>BaseSG10[[#This Row],[Total
Exprimé en minutes]]/60</f>
        <v>7.25</v>
      </c>
      <c r="AF5" s="43">
        <f>ROUNDUP(BaseSG10[[#This Row],[Heure (Décimale)]]/3,0)</f>
        <v>3</v>
      </c>
      <c r="AG5" s="9" t="s">
        <v>63</v>
      </c>
      <c r="AH5" s="46" t="str">
        <f>BaseSG10[IDENTIFIANT]</f>
        <v>Info bidon</v>
      </c>
      <c r="AI5" s="9"/>
      <c r="AJ5" s="9" t="str">
        <f>BaseSG10[[#This Row],[NOM]]</f>
        <v>info bidon</v>
      </c>
      <c r="AK5" s="9" t="str">
        <f>BaseSG10[[#This Row],[Vague DEC]]</f>
        <v>Info bidon</v>
      </c>
      <c r="AL5" s="9"/>
      <c r="AM5" s="9" t="str">
        <f>BaseSG10[[#This Row],[ADRESSE]]</f>
        <v>info bidon</v>
      </c>
      <c r="AN5" s="9"/>
      <c r="AO5" s="7">
        <f>BaseSG10[[#This Row],[CP]]</f>
        <v>12345</v>
      </c>
      <c r="AP5" s="9" t="str">
        <f>BaseSG10[[#This Row],[VILLE]]</f>
        <v>info bidon</v>
      </c>
      <c r="AQ5" s="9" t="s">
        <v>51</v>
      </c>
      <c r="AR5" s="8">
        <f>BaseSG10[[#This Row],[N° Téléphone]]</f>
        <v>0</v>
      </c>
      <c r="AS5" s="9"/>
      <c r="AT5" s="8"/>
      <c r="AU5" s="9"/>
      <c r="AV5" s="9"/>
      <c r="AW5" s="8"/>
      <c r="AX5" s="9" t="str">
        <f>CONCATENATE(BaseSG10[[#This Row],[Nombre réel device 1
(*2)]]&amp;" Écrans"&amp;" / "&amp;BaseSG10[[#This Row],[Device 2]]&amp;" Scanners")</f>
        <v>22 Écrans / 7 Scanners</v>
      </c>
      <c r="AY5" s="47">
        <f>BaseSG10[[#This Row],[1/2 Journées]]</f>
        <v>3</v>
      </c>
      <c r="AZ5" s="46" t="str">
        <f>BaseSG10[[#This Row],[Ref.Partenaire]]</f>
        <v>Info bidon</v>
      </c>
      <c r="BA5" s="9" t="s">
        <v>52</v>
      </c>
      <c r="BB5" s="9" t="s">
        <v>53</v>
      </c>
    </row>
    <row r="6" spans="1:66" x14ac:dyDescent="0.25">
      <c r="C6" s="35" t="s">
        <v>61</v>
      </c>
      <c r="D6" s="48" t="s">
        <v>61</v>
      </c>
      <c r="E6" s="36" t="s">
        <v>63</v>
      </c>
      <c r="F6" s="37" t="s">
        <v>63</v>
      </c>
      <c r="G6" s="38" t="s">
        <v>63</v>
      </c>
      <c r="H6" s="39" t="s">
        <v>63</v>
      </c>
      <c r="I6" s="38" t="s">
        <v>63</v>
      </c>
      <c r="J6" s="38" t="s">
        <v>63</v>
      </c>
      <c r="K6" s="40">
        <v>12345</v>
      </c>
      <c r="L6" s="38">
        <v>12</v>
      </c>
      <c r="M6" s="38" t="s">
        <v>63</v>
      </c>
      <c r="N6" s="38" t="s">
        <v>63</v>
      </c>
      <c r="O6" s="41">
        <v>9</v>
      </c>
      <c r="P6" s="41">
        <v>11</v>
      </c>
      <c r="Q6" s="41">
        <v>7</v>
      </c>
      <c r="R6" s="41" t="s">
        <v>63</v>
      </c>
      <c r="S6" s="41" t="s">
        <v>49</v>
      </c>
      <c r="T6" s="41" t="s">
        <v>63</v>
      </c>
      <c r="U6" s="42"/>
      <c r="V6" s="41"/>
      <c r="W6" s="42"/>
      <c r="X6" s="41"/>
      <c r="Y6" s="41"/>
      <c r="Z6" s="38" t="s">
        <v>50</v>
      </c>
      <c r="AA6" s="6">
        <v>10</v>
      </c>
      <c r="AB6" s="6">
        <f>BaseSG10[[#This Row],[Device 2]]</f>
        <v>7</v>
      </c>
      <c r="AC6" s="43">
        <f>(BaseSG10[[#This Row],[Nombre réel device 1
(*2)]]*[1]Settings!$J$5)+(BaseSG10[[#This Row],[Device 2]]*[1]Settings!$J$4)</f>
        <v>255</v>
      </c>
      <c r="AD6" s="44">
        <f xml:space="preserve"> CONVERT(BaseSG10[[#This Row],[Total
Exprimé en minutes]],"mn","hr")/24</f>
        <v>0.17708333333333334</v>
      </c>
      <c r="AE6" s="45">
        <f>BaseSG10[[#This Row],[Total
Exprimé en minutes]]/60</f>
        <v>4.25</v>
      </c>
      <c r="AF6" s="43">
        <f>ROUNDUP(BaseSG10[[#This Row],[Heure (Décimale)]]/3,0)</f>
        <v>2</v>
      </c>
      <c r="AG6" s="9" t="s">
        <v>63</v>
      </c>
      <c r="AH6" s="46" t="str">
        <f>BaseSG10[IDENTIFIANT]</f>
        <v>Info bidon</v>
      </c>
      <c r="AI6" s="9"/>
      <c r="AJ6" s="9" t="str">
        <f>BaseSG10[[#This Row],[NOM]]</f>
        <v>info bidon</v>
      </c>
      <c r="AK6" s="9" t="str">
        <f>BaseSG10[[#This Row],[Vague DEC]]</f>
        <v>Info bidon</v>
      </c>
      <c r="AL6" s="9"/>
      <c r="AM6" s="9" t="str">
        <f>BaseSG10[[#This Row],[ADRESSE]]</f>
        <v>info bidon</v>
      </c>
      <c r="AN6" s="9"/>
      <c r="AO6" s="7">
        <f>BaseSG10[[#This Row],[CP]]</f>
        <v>12345</v>
      </c>
      <c r="AP6" s="9" t="str">
        <f>BaseSG10[[#This Row],[VILLE]]</f>
        <v>info bidon</v>
      </c>
      <c r="AQ6" s="9" t="s">
        <v>51</v>
      </c>
      <c r="AR6" s="8">
        <f>BaseSG10[[#This Row],[N° Téléphone]]</f>
        <v>0</v>
      </c>
      <c r="AS6" s="9"/>
      <c r="AT6" s="8"/>
      <c r="AU6" s="9"/>
      <c r="AV6" s="9"/>
      <c r="AW6" s="8"/>
      <c r="AX6" s="9" t="str">
        <f>CONCATENATE(BaseSG10[[#This Row],[Nombre réel device 1
(*2)]]&amp;" Écrans"&amp;" / "&amp;BaseSG10[[#This Row],[Device 2]]&amp;" Scanners")</f>
        <v>10 Écrans / 7 Scanners</v>
      </c>
      <c r="AY6" s="47">
        <f>BaseSG10[[#This Row],[1/2 Journées]]</f>
        <v>2</v>
      </c>
      <c r="AZ6" s="46" t="str">
        <f>BaseSG10[[#This Row],[Ref.Partenaire]]</f>
        <v>Info bidon</v>
      </c>
      <c r="BA6" s="9" t="s">
        <v>52</v>
      </c>
      <c r="BB6" s="9" t="s">
        <v>72</v>
      </c>
    </row>
  </sheetData>
  <conditionalFormatting sqref="AF5:AF6">
    <cfRule type="colorScale" priority="1">
      <colorScale>
        <cfvo type="num" val="2"/>
        <cfvo type="num" val="3"/>
        <cfvo type="num" val="5"/>
        <color rgb="FF00B050"/>
        <color theme="7"/>
        <color rgb="FFFF0000"/>
      </colorScale>
    </cfRule>
  </conditionalFormatting>
  <pageMargins left="0.7" right="0.7" top="0.75" bottom="0.75" header="0.3" footer="0.3"/>
  <pageSetup paperSize="9" orientation="portrait" horizontalDpi="4294967293" verticalDpi="0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380DC5CE-6D28-47FA-9DA6-FB8D136DDE49}">
          <x14:formula1>
            <xm:f>'C:\Users\botis\ownCloud\Digit''''30\Pilotage\[SGDIGIT Intégration.xlsm]Settings'!#REF!</xm:f>
          </x14:formula1>
          <xm:sqref>Z1:Z2</xm:sqref>
        </x14:dataValidation>
        <x14:dataValidation type="list" allowBlank="1" showInputMessage="1" showErrorMessage="1" xr:uid="{588947D5-BCB4-4E3D-B194-1B024B24E539}">
          <x14:formula1>
            <xm:f>'C:\Users\botis\ownCloud\Digit''''30\Pilotage\[SGDIGIT Intégration.xlsm]Settings'!#REF!</xm:f>
          </x14:formula1>
          <xm:sqref>Z5:Z6</xm:sqref>
        </x14:dataValidation>
      </x14:dataValidations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CD86359-C8FB-4B4D-B5E4-F3E74EB56033}">
  <sheetPr codeName="Feuil9"/>
  <dimension ref="A1:CI291"/>
  <sheetViews>
    <sheetView workbookViewId="0">
      <selection activeCell="O13" sqref="O13"/>
    </sheetView>
  </sheetViews>
  <sheetFormatPr baseColWidth="10" defaultRowHeight="15" x14ac:dyDescent="0.25"/>
  <cols>
    <col min="1" max="1" width="11.42578125" style="140"/>
    <col min="5" max="5" width="12" bestFit="1" customWidth="1"/>
    <col min="6" max="6" width="13" bestFit="1" customWidth="1"/>
    <col min="7" max="7" width="37.7109375" bestFit="1" customWidth="1"/>
    <col min="8" max="8" width="13.7109375" bestFit="1" customWidth="1"/>
    <col min="10" max="10" width="13.42578125" bestFit="1" customWidth="1"/>
    <col min="11" max="11" width="16.140625" bestFit="1" customWidth="1"/>
    <col min="12" max="12" width="11.7109375" customWidth="1"/>
    <col min="13" max="13" width="19.42578125" bestFit="1" customWidth="1"/>
    <col min="14" max="14" width="16.42578125" bestFit="1" customWidth="1"/>
    <col min="15" max="15" width="14.7109375" bestFit="1" customWidth="1"/>
    <col min="16" max="16" width="13.85546875" style="266" bestFit="1" customWidth="1"/>
    <col min="17" max="17" width="12" bestFit="1" customWidth="1"/>
    <col min="18" max="18" width="11.5703125" style="54" bestFit="1" customWidth="1"/>
    <col min="19" max="19" width="12.140625" style="54" bestFit="1" customWidth="1"/>
    <col min="20" max="20" width="17.7109375" bestFit="1" customWidth="1"/>
    <col min="21" max="21" width="13.7109375" bestFit="1" customWidth="1"/>
    <col min="22" max="22" width="46.42578125" bestFit="1" customWidth="1"/>
    <col min="23" max="23" width="35.28515625" style="267" bestFit="1" customWidth="1"/>
    <col min="24" max="24" width="24" bestFit="1" customWidth="1"/>
    <col min="25" max="25" width="12" bestFit="1" customWidth="1"/>
    <col min="27" max="27" width="8.28515625" bestFit="1" customWidth="1"/>
    <col min="28" max="28" width="41.140625" bestFit="1" customWidth="1"/>
  </cols>
  <sheetData>
    <row r="1" spans="1:87" ht="18.75" x14ac:dyDescent="0.3">
      <c r="A1" s="1" t="s">
        <v>2801</v>
      </c>
      <c r="B1" s="140"/>
      <c r="C1" s="140"/>
      <c r="D1" s="140"/>
      <c r="E1" s="140"/>
      <c r="F1" s="140"/>
      <c r="G1" s="140"/>
      <c r="H1" s="140"/>
      <c r="I1" s="140"/>
      <c r="J1" s="140"/>
      <c r="K1" s="140"/>
      <c r="L1" s="140"/>
      <c r="M1" s="140"/>
      <c r="N1" s="140"/>
      <c r="O1" s="140"/>
      <c r="P1" s="263"/>
      <c r="Q1" s="140"/>
      <c r="R1" s="50"/>
      <c r="S1" s="50"/>
      <c r="T1" s="140"/>
      <c r="U1" s="140"/>
      <c r="V1" s="140"/>
      <c r="W1" s="264"/>
      <c r="X1" s="140"/>
      <c r="Y1" s="140"/>
      <c r="Z1" s="140"/>
      <c r="AA1" s="140"/>
      <c r="AB1" s="140"/>
      <c r="AC1" s="140"/>
      <c r="AD1" s="140"/>
      <c r="AE1" s="140"/>
      <c r="AF1" s="140"/>
      <c r="AG1" s="140"/>
      <c r="AH1" s="140"/>
      <c r="AI1" s="140"/>
      <c r="AJ1" s="140"/>
      <c r="AK1" s="140"/>
      <c r="AL1" s="140"/>
      <c r="AM1" s="140"/>
      <c r="AN1" s="140"/>
      <c r="AO1" s="140"/>
      <c r="AP1" s="140"/>
      <c r="AQ1" s="140"/>
      <c r="AR1" s="140"/>
      <c r="AS1" s="140"/>
      <c r="AT1" s="140"/>
      <c r="AU1" s="140"/>
      <c r="AV1" s="140"/>
      <c r="AW1" s="140"/>
      <c r="AX1" s="140"/>
      <c r="AY1" s="140"/>
      <c r="AZ1" s="140"/>
      <c r="BA1" s="140"/>
      <c r="BB1" s="140"/>
      <c r="BC1" s="140"/>
      <c r="BD1" s="140"/>
      <c r="BE1" s="140"/>
      <c r="BF1" s="140"/>
      <c r="BG1" s="140"/>
      <c r="BH1" s="140"/>
      <c r="BI1" s="140"/>
      <c r="BJ1" s="140"/>
      <c r="BK1" s="140"/>
      <c r="BL1" s="140"/>
      <c r="BM1" s="140"/>
      <c r="BN1" s="140"/>
      <c r="BO1" s="140"/>
      <c r="BP1" s="140"/>
      <c r="BQ1" s="140"/>
      <c r="BR1" s="140"/>
      <c r="BS1" s="140"/>
      <c r="BT1" s="140"/>
      <c r="BU1" s="140"/>
      <c r="BV1" s="140"/>
      <c r="BW1" s="140"/>
      <c r="BX1" s="140"/>
      <c r="BY1" s="140"/>
      <c r="BZ1" s="140"/>
      <c r="CA1" s="140"/>
      <c r="CB1" s="140"/>
      <c r="CC1" s="140"/>
      <c r="CD1" s="140"/>
      <c r="CE1" s="140"/>
      <c r="CF1" s="140"/>
      <c r="CG1" s="140"/>
      <c r="CH1" s="140"/>
      <c r="CI1" s="140"/>
    </row>
    <row r="2" spans="1:87" x14ac:dyDescent="0.25">
      <c r="A2" s="265"/>
    </row>
    <row r="3" spans="1:87" ht="33" customHeight="1" thickBot="1" x14ac:dyDescent="0.3">
      <c r="E3" s="268" t="s">
        <v>2728</v>
      </c>
      <c r="G3" s="268" t="s">
        <v>2729</v>
      </c>
      <c r="I3" s="269" t="s">
        <v>2730</v>
      </c>
      <c r="J3" s="270"/>
      <c r="K3" s="271"/>
      <c r="L3" s="272" t="s">
        <v>2731</v>
      </c>
      <c r="M3" s="273"/>
      <c r="N3" s="274" t="s">
        <v>106</v>
      </c>
      <c r="O3" s="275" t="s">
        <v>2732</v>
      </c>
      <c r="P3" s="274" t="s">
        <v>2733</v>
      </c>
      <c r="Q3" s="275" t="s">
        <v>2734</v>
      </c>
      <c r="R3" s="276" t="s">
        <v>54</v>
      </c>
      <c r="S3" s="274" t="s">
        <v>48</v>
      </c>
      <c r="T3" s="277" t="s">
        <v>2735</v>
      </c>
      <c r="U3" s="277" t="s">
        <v>2736</v>
      </c>
      <c r="V3" s="278" t="s">
        <v>2737</v>
      </c>
      <c r="W3" s="274" t="s">
        <v>2738</v>
      </c>
    </row>
    <row r="4" spans="1:87" ht="15.75" thickTop="1" x14ac:dyDescent="0.25">
      <c r="E4" s="279" t="s">
        <v>826</v>
      </c>
      <c r="G4" s="279" t="s">
        <v>851</v>
      </c>
      <c r="I4" s="279" t="s">
        <v>68</v>
      </c>
      <c r="J4" s="280">
        <v>15</v>
      </c>
      <c r="L4" s="281" t="s">
        <v>746</v>
      </c>
      <c r="N4" s="282" t="s">
        <v>50</v>
      </c>
      <c r="O4" s="283">
        <f>COUNTIFS([1]!MacroP[Libellé DR],"DR ILE DE FRANCE SUD")+COUNTIFS([1]!MacroP[Libellé DR],"DR ILE DE FRANCE NORD")+COUNTIFS([1]!MacroP[Libellé DR],"DR GRANDES ENTREPRISES")</f>
        <v>557</v>
      </c>
      <c r="P4" s="283">
        <f>SUMIFS([1]!MacroP[Inters],[1]!MacroP[Libellé DR],"DR ILE DE FRANCE NORD")+SUMIFS([1]!MacroP[Inters],[1]!MacroP[Libellé DR],"DR ILE DE France SUD")+SUMIFS([1]!MacroP[Inters],[1]!MacroP[Libellé DR],"DR GRANDES ENTREPRISES")</f>
        <v>1283</v>
      </c>
      <c r="Q4" s="283">
        <f>SUMIFS([1]!MacroP[Inters],[1]!MacroP[Libellé DR],"DR ILE DE FRANCE NORD",[1]!MacroP[PHASE],"4-Déploiement")+SUMIFS([1]!MacroP[Inters],[1]!MacroP[Libellé DR],"DR ILE DE France SUD",[1]!MacroP[PHASE],"4-Déploiement")+SUMIFS([1]!MacroP[Inters],[1]!MacroP[Libellé DR],"DR GRANDES ENTREPRISES",[1]!MacroP[PHASE],"4-Déploiement")</f>
        <v>1216</v>
      </c>
      <c r="R4" s="283">
        <f>SUMIFS([1]!MacroP[Inters],[1]!MacroP[Libellé DR],"DR ILE DE FRANCE NORD",[1]!MacroP[Vague],"VAGUE 1")+SUMIFS([1]!MacroP[Inters],[1]!MacroP[Libellé DR],"DR ILE DE France SUD",[1]!MacroP[Vague],"VAGUE 1")+SUMIFS([1]!MacroP[Inters],[1]!MacroP[Libellé DR],"DR GRANDES ENTREPRISES",[1]!MacroP[Vague],"VAGUE 1")</f>
        <v>712</v>
      </c>
      <c r="S4" s="283">
        <f>SUMIFS([1]!MacroP[Inters],[1]!MacroP[Libellé DR],"DR ILE DE FRANCE NORD",[1]!MacroP[Vague],"VAGUE 2")+SUMIFS([1]!MacroP[Inters],[1]!MacroP[Libellé DR],"DR ILE DE France SUD",[1]!MacroP[Vague],"VAGUE 2")+SUMIFS([1]!MacroP[Inters],[1]!MacroP[Libellé DR],"DR GRANDES ENTREPRISES",[1]!MacroP[Vague],"VAGUE 2")</f>
        <v>571</v>
      </c>
      <c r="T4" s="284">
        <f>((P4/V4)/2)</f>
        <v>160.375</v>
      </c>
      <c r="U4" s="284">
        <f t="shared" ref="U4:U10" si="0">((Q4/V4)/2)</f>
        <v>152</v>
      </c>
      <c r="V4" s="283">
        <v>4</v>
      </c>
      <c r="W4" s="285" t="s">
        <v>2739</v>
      </c>
    </row>
    <row r="5" spans="1:87" x14ac:dyDescent="0.25">
      <c r="E5" s="286" t="s">
        <v>831</v>
      </c>
      <c r="G5" s="286" t="s">
        <v>833</v>
      </c>
      <c r="I5" s="286" t="s">
        <v>67</v>
      </c>
      <c r="J5" s="286">
        <v>15</v>
      </c>
      <c r="L5" s="287" t="s">
        <v>2740</v>
      </c>
      <c r="N5" s="288" t="s">
        <v>60</v>
      </c>
      <c r="O5" s="289">
        <f>COUNTIFS([1]!MacroP[Libellé DR],"DR DE MARSEILLE")</f>
        <v>289</v>
      </c>
      <c r="P5" s="289">
        <f>SUMIFS([1]!MacroP[Inters],[1]!MacroP[Libellé DR],"DR DE MARSEILLE")</f>
        <v>482</v>
      </c>
      <c r="Q5" s="289">
        <f>SUMIFS([1]!MacroP[Inters],[1]!MacroP[Libellé DR],"DR DE MARSEILLE",[1]!MacroP[PHASE],"4-Déploiement")</f>
        <v>482</v>
      </c>
      <c r="R5" s="289">
        <f>SUMIFS([1]!MacroP[Inters],[1]!MacroP[Libellé DR],"DR DE MARSEILLE",[1]!MacroP[Vague],"VAGUE 1")</f>
        <v>205</v>
      </c>
      <c r="S5" s="289">
        <f>SUMIFS([1]!MacroP[Inters],[1]!MacroP[Libellé DR],"DR DE MARSEILLE",[1]!MacroP[Vague],"VAGUE 2")</f>
        <v>277</v>
      </c>
      <c r="T5" s="290">
        <f t="shared" ref="T5:T10" si="1">(P5/V5)/2</f>
        <v>48.2</v>
      </c>
      <c r="U5" s="290">
        <f t="shared" si="0"/>
        <v>48.2</v>
      </c>
      <c r="V5" s="289">
        <v>5</v>
      </c>
      <c r="W5" s="291" t="s">
        <v>2726</v>
      </c>
    </row>
    <row r="6" spans="1:87" x14ac:dyDescent="0.25">
      <c r="E6" s="279" t="s">
        <v>2741</v>
      </c>
      <c r="G6" s="279" t="s">
        <v>832</v>
      </c>
      <c r="L6" s="292" t="s">
        <v>2798</v>
      </c>
      <c r="N6" s="293" t="s">
        <v>55</v>
      </c>
      <c r="O6" s="283">
        <f>COUNTIFS([1]!MacroP[Libellé DR],"DR DE LILLE")</f>
        <v>183</v>
      </c>
      <c r="P6" s="283">
        <f>SUMIFS([1]!MacroP[Inters],[1]!MacroP[Libellé DR],"DR DE LILLE")</f>
        <v>357</v>
      </c>
      <c r="Q6" s="283">
        <f>SUMIFS([1]!MacroP[Inters],[1]!MacroP[Libellé DR],"DR DE LILLE",[1]!MacroP[PHASE],"4-Déploiement")</f>
        <v>329</v>
      </c>
      <c r="R6" s="283">
        <f>SUMIFS([1]!MacroP[Inters],[1]!MacroP[Libellé DR],"DR DE LILLE",[1]!MacroP[Vague],"VAGUE 1")</f>
        <v>239</v>
      </c>
      <c r="S6" s="283">
        <f>SUMIFS([1]!MacroP[Inters],[1]!MacroP[Libellé DR],"DR DE LILLE",[1]!MacroP[Vague],"VAGUE 2")</f>
        <v>118</v>
      </c>
      <c r="T6" s="284">
        <f t="shared" si="1"/>
        <v>35.700000000000003</v>
      </c>
      <c r="U6" s="284">
        <f t="shared" si="0"/>
        <v>32.9</v>
      </c>
      <c r="V6" s="283">
        <v>5</v>
      </c>
      <c r="W6" s="291" t="s">
        <v>2726</v>
      </c>
    </row>
    <row r="7" spans="1:87" x14ac:dyDescent="0.25">
      <c r="E7" s="286" t="s">
        <v>828</v>
      </c>
      <c r="G7" s="286" t="s">
        <v>852</v>
      </c>
      <c r="L7" s="294" t="s">
        <v>2799</v>
      </c>
      <c r="N7" s="295" t="s">
        <v>59</v>
      </c>
      <c r="O7" s="289">
        <f>COUNTIFS([1]!MacroP[Libellé DR],"DR DE BORDEAUX")</f>
        <v>245</v>
      </c>
      <c r="P7" s="289">
        <f>SUMIFS([1]!MacroP[Inters],[1]!MacroP[Libellé DR],"DR DE BORDEAUX")</f>
        <v>333</v>
      </c>
      <c r="Q7" s="289">
        <f>SUMIFS([1]!MacroP[Inters],[1]!MacroP[Libellé DR],"DR DE BORDEAUX",[1]!MacroP[PHASE],"4-Déploiement")</f>
        <v>333</v>
      </c>
      <c r="R7" s="289">
        <f>SUMIFS([1]!MacroP[Inters],[1]!MacroP[Libellé DR],"DR DE BORDEAUX",[1]!MacroP[Vague],"VAGUE 1")</f>
        <v>109</v>
      </c>
      <c r="S7" s="289">
        <f>SUMIFS([1]!MacroP[Inters],[1]!MacroP[Libellé DR],"DR DE BORDEAUX",[1]!MacroP[Vague],"VAGUE 2")</f>
        <v>224</v>
      </c>
      <c r="T7" s="290">
        <f t="shared" si="1"/>
        <v>41.625</v>
      </c>
      <c r="U7" s="290">
        <f t="shared" si="0"/>
        <v>41.625</v>
      </c>
      <c r="V7" s="289">
        <v>4</v>
      </c>
      <c r="W7" s="291" t="s">
        <v>2726</v>
      </c>
    </row>
    <row r="8" spans="1:87" x14ac:dyDescent="0.25">
      <c r="G8" s="279" t="s">
        <v>829</v>
      </c>
      <c r="I8" s="296" t="s">
        <v>2742</v>
      </c>
      <c r="J8" s="296" t="s">
        <v>2743</v>
      </c>
      <c r="L8" s="297" t="s">
        <v>744</v>
      </c>
      <c r="N8" s="298" t="s">
        <v>57</v>
      </c>
      <c r="O8" s="283">
        <f>COUNTIFS([1]!MacroP[Libellé DR],"DR DE LYON")</f>
        <v>260</v>
      </c>
      <c r="P8" s="283">
        <f>SUMIFS([1]!MacroP[Inters],[1]!MacroP[Libellé DR],"DR DE LYON")</f>
        <v>453</v>
      </c>
      <c r="Q8" s="283">
        <f>SUMIFS([1]!MacroP[Inters],[1]!MacroP[Libellé DR],"DR DE LYON",[1]!MacroP[PHASE],"4-Déploiement")</f>
        <v>403</v>
      </c>
      <c r="R8" s="283">
        <f>SUMIFS([1]!MacroP[Inters],[1]!MacroP[Libellé DR],"DR DE LYON",[1]!MacroP[Vague],"VAGUE 1")</f>
        <v>119</v>
      </c>
      <c r="S8" s="283">
        <f>SUMIFS([1]!MacroP[Inters],[1]!MacroP[Libellé DR],"DR DE LYON",[1]!MacroP[Vague],"VAGUE 2")</f>
        <v>334</v>
      </c>
      <c r="T8" s="284">
        <f t="shared" si="1"/>
        <v>45.3</v>
      </c>
      <c r="U8" s="284">
        <f t="shared" si="0"/>
        <v>40.299999999999997</v>
      </c>
      <c r="V8" s="283">
        <v>5</v>
      </c>
      <c r="W8" s="291" t="s">
        <v>2726</v>
      </c>
    </row>
    <row r="9" spans="1:87" x14ac:dyDescent="0.25">
      <c r="G9" s="286" t="s">
        <v>827</v>
      </c>
      <c r="I9" s="299" t="s">
        <v>2744</v>
      </c>
      <c r="J9" s="198" t="str">
        <f t="array" ref="J9">IFERROR(TEXT(INDEX($X$7:$XU$7&amp;$X$7:$XV$7,MIN(IF($AE11:$YF11&gt;0,COLUMN($AD:$YE),""))-25)*1,"jj/mmm")&amp;" "&amp;INDEX($X$6:$XV$6,MATCH(TRUE,($AE11:$YF11&gt;0),0)),"Non Planifiée")</f>
        <v>Non Planifiée</v>
      </c>
      <c r="N9" s="300" t="s">
        <v>58</v>
      </c>
      <c r="O9" s="289">
        <f>COUNTIFS([1]!MacroP[Libellé DR],"DR DE STRASBOURG")</f>
        <v>152</v>
      </c>
      <c r="P9" s="289">
        <f>SUMIFS([1]!MacroP[Inters],[1]!MacroP[Libellé DR],"DR DE STRASBOURG")</f>
        <v>257</v>
      </c>
      <c r="Q9" s="289">
        <f>SUMIFS([1]!MacroP[Inters],[1]!MacroP[Libellé DR],"DR DE STRASBOURG",[1]!MacroP[PHASE],"4-Déploiement")</f>
        <v>234</v>
      </c>
      <c r="R9" s="289">
        <f>SUMIFS([1]!MacroP[Inters],[1]!MacroP[Libellé DR],"DR DE STRASBOURG",[1]!MacroP[Vague],"VAGUE 1")</f>
        <v>113</v>
      </c>
      <c r="S9" s="289">
        <f>SUMIFS([1]!MacroP[Inters],[1]!MacroP[Libellé DR],"DR DE STRASBOURG",[1]!MacroP[Vague],"VAGUE 2")</f>
        <v>144</v>
      </c>
      <c r="T9" s="290">
        <f t="shared" si="1"/>
        <v>42.833333333333336</v>
      </c>
      <c r="U9" s="290">
        <f t="shared" si="0"/>
        <v>39</v>
      </c>
      <c r="V9" s="289">
        <v>3</v>
      </c>
      <c r="W9" s="291" t="s">
        <v>2726</v>
      </c>
    </row>
    <row r="10" spans="1:87" x14ac:dyDescent="0.25">
      <c r="G10" s="279" t="s">
        <v>830</v>
      </c>
      <c r="I10" s="299" t="s">
        <v>2745</v>
      </c>
      <c r="J10" s="198" t="str">
        <f t="array" ref="J10">IFERROR(TEXT(INDEX($X$7:$XU$7&amp;$X$7:$XV$7,MAX(IF($AE11:$YF11&gt;0,COLUMN($AF:$YG),""))-29)*1,"jj/mmm")&amp;" "&amp;INDEX($X$6:$XV$6,MATCH(9^9,$AE11:$YF11)),"Non Planifiée")</f>
        <v>Non Planifiée</v>
      </c>
      <c r="N10" s="301" t="s">
        <v>56</v>
      </c>
      <c r="O10" s="283">
        <f>COUNTIFS([1]!MacroP[Libellé DR],"DR DE RENNES")</f>
        <v>257</v>
      </c>
      <c r="P10" s="283">
        <f>SUMIFS([1]!MacroP[Inters],[1]!MacroP[Libellé DR],"DR DE RENNES")</f>
        <v>322</v>
      </c>
      <c r="Q10" s="283">
        <f>SUMIFS([1]!MacroP[Inters],[1]!MacroP[Libellé DR],"DR DE RENNES",[1]!MacroP[PHASE],"4-Déploiement")</f>
        <v>301</v>
      </c>
      <c r="R10" s="283">
        <f>SUMIFS([1]!MacroP[Inters],[1]!MacroP[Libellé DR],"DR DE RENNES",[1]!MacroP[Vague],"VAGUE 1")</f>
        <v>168</v>
      </c>
      <c r="S10" s="283">
        <f>SUMIFS([1]!MacroP[Inters],[1]!MacroP[Libellé DR],"DR DE RENNES",[1]!MacroP[Vague],"VAGUE 1")</f>
        <v>168</v>
      </c>
      <c r="T10" s="284">
        <f t="shared" si="1"/>
        <v>53.666666666666664</v>
      </c>
      <c r="U10" s="284">
        <f t="shared" si="0"/>
        <v>50.166666666666664</v>
      </c>
      <c r="V10" s="283">
        <v>3</v>
      </c>
      <c r="W10" s="291" t="s">
        <v>2726</v>
      </c>
    </row>
    <row r="13" spans="1:87" x14ac:dyDescent="0.25">
      <c r="U13" s="267"/>
    </row>
    <row r="14" spans="1:87" x14ac:dyDescent="0.25">
      <c r="U14" s="267"/>
    </row>
    <row r="15" spans="1:87" x14ac:dyDescent="0.25">
      <c r="U15" s="267"/>
    </row>
    <row r="16" spans="1:87" ht="15.75" thickBot="1" x14ac:dyDescent="0.3">
      <c r="P16"/>
    </row>
    <row r="17" spans="5:34" ht="92.25" customHeight="1" thickBot="1" x14ac:dyDescent="0.3">
      <c r="E17" s="302" t="s">
        <v>90</v>
      </c>
      <c r="F17" s="302" t="s">
        <v>97</v>
      </c>
      <c r="G17" s="302" t="s">
        <v>2746</v>
      </c>
      <c r="H17" s="303" t="s">
        <v>2747</v>
      </c>
      <c r="I17" s="303"/>
      <c r="J17" s="304"/>
      <c r="L17" s="305" t="s">
        <v>2748</v>
      </c>
      <c r="M17" s="303"/>
      <c r="N17" s="304"/>
      <c r="O17" s="54"/>
      <c r="P17" s="54"/>
      <c r="Q17" s="305" t="s">
        <v>2749</v>
      </c>
      <c r="R17" s="303"/>
      <c r="S17" s="304"/>
      <c r="T17" s="267"/>
      <c r="U17" s="306" t="s">
        <v>34</v>
      </c>
      <c r="V17" s="307" t="s">
        <v>2800</v>
      </c>
      <c r="W17" s="307" t="s">
        <v>2750</v>
      </c>
      <c r="X17" s="307" t="s">
        <v>2751</v>
      </c>
      <c r="Y17" s="307" t="s">
        <v>2752</v>
      </c>
      <c r="AA17" s="308" t="s">
        <v>2753</v>
      </c>
      <c r="AB17" s="309" t="s">
        <v>2754</v>
      </c>
      <c r="AC17" s="309" t="s">
        <v>2755</v>
      </c>
      <c r="AH17" s="310" t="s">
        <v>2756</v>
      </c>
    </row>
    <row r="18" spans="5:34" ht="21" customHeight="1" thickTop="1" thickBot="1" x14ac:dyDescent="0.3">
      <c r="E18" s="279" t="s">
        <v>91</v>
      </c>
      <c r="F18" s="311">
        <v>43571</v>
      </c>
      <c r="G18" s="312" t="s">
        <v>2757</v>
      </c>
      <c r="H18" s="313" t="s">
        <v>2758</v>
      </c>
      <c r="I18" s="314" t="s">
        <v>2759</v>
      </c>
      <c r="J18" s="315" t="s">
        <v>2760</v>
      </c>
      <c r="K18" s="218"/>
      <c r="L18" s="316" t="s">
        <v>2761</v>
      </c>
      <c r="M18" s="314" t="s">
        <v>2762</v>
      </c>
      <c r="N18" s="315" t="s">
        <v>2763</v>
      </c>
      <c r="O18" s="54"/>
      <c r="P18" s="54"/>
      <c r="Q18" s="317" t="s">
        <v>856</v>
      </c>
      <c r="R18" s="318" t="s">
        <v>857</v>
      </c>
      <c r="S18" s="319" t="s">
        <v>50</v>
      </c>
      <c r="T18" s="267"/>
      <c r="U18" s="320">
        <v>8</v>
      </c>
      <c r="V18" s="320" t="s">
        <v>2764</v>
      </c>
      <c r="W18" s="320" t="s">
        <v>2765</v>
      </c>
      <c r="X18" s="320">
        <f>COUNTIF([1]!MacroP[CP],[1]Settings!$U18)</f>
        <v>6</v>
      </c>
      <c r="Y18" s="320">
        <f>COUNTIFS([1]!MacroP[Statut],"OK",[1]!MacroP[CP],U18)</f>
        <v>0</v>
      </c>
      <c r="AA18" t="s">
        <v>2766</v>
      </c>
      <c r="AB18" s="321" t="s">
        <v>2765</v>
      </c>
      <c r="AC18" s="322">
        <f>SUM(Y18:Y27)</f>
        <v>0</v>
      </c>
      <c r="AE18" s="323"/>
      <c r="AF18" s="323"/>
      <c r="AG18" s="323"/>
      <c r="AH18" s="324">
        <v>0</v>
      </c>
    </row>
    <row r="19" spans="5:34" ht="16.5" thickTop="1" thickBot="1" x14ac:dyDescent="0.3">
      <c r="E19" s="286" t="s">
        <v>92</v>
      </c>
      <c r="F19" s="325">
        <v>43572</v>
      </c>
      <c r="G19" s="312"/>
      <c r="H19" s="326"/>
      <c r="I19" s="327"/>
      <c r="J19" s="328"/>
      <c r="K19" s="218"/>
      <c r="L19" s="329"/>
      <c r="M19" s="327"/>
      <c r="N19" s="328"/>
      <c r="O19" s="54"/>
      <c r="P19" s="54"/>
      <c r="Q19" s="330"/>
      <c r="R19" s="331"/>
      <c r="S19" s="332"/>
      <c r="T19" s="267"/>
      <c r="U19" s="333">
        <v>10</v>
      </c>
      <c r="V19" s="333" t="s">
        <v>2764</v>
      </c>
      <c r="W19" s="333" t="s">
        <v>2765</v>
      </c>
      <c r="X19" s="333">
        <f>COUNTIF([1]!MacroP[CP],[1]Settings!$U19)</f>
        <v>5</v>
      </c>
      <c r="Y19" s="333">
        <f>COUNTIFS([1]!MacroP[Statut],"OK",[1]!MacroP[CP],U19)</f>
        <v>0</v>
      </c>
      <c r="AA19" t="s">
        <v>2766</v>
      </c>
      <c r="AB19" s="321" t="s">
        <v>2767</v>
      </c>
      <c r="AC19" s="322">
        <f>SUM(Y28:Y39)</f>
        <v>0</v>
      </c>
      <c r="AE19" s="323"/>
      <c r="AF19" s="323"/>
      <c r="AG19" s="323"/>
      <c r="AH19" s="324">
        <v>0</v>
      </c>
    </row>
    <row r="20" spans="5:34" ht="16.5" thickTop="1" thickBot="1" x14ac:dyDescent="0.3">
      <c r="E20" s="279" t="s">
        <v>93</v>
      </c>
      <c r="F20" s="311">
        <v>43573</v>
      </c>
      <c r="G20" s="312"/>
      <c r="H20" s="326"/>
      <c r="I20" s="327"/>
      <c r="J20" s="328"/>
      <c r="K20" s="218"/>
      <c r="L20" s="329"/>
      <c r="M20" s="327"/>
      <c r="N20" s="328"/>
      <c r="O20" s="54"/>
      <c r="P20" s="54"/>
      <c r="Q20" s="330"/>
      <c r="R20" s="331"/>
      <c r="S20" s="332"/>
      <c r="T20" s="267"/>
      <c r="U20" s="334">
        <v>51</v>
      </c>
      <c r="V20" s="334" t="s">
        <v>2764</v>
      </c>
      <c r="W20" s="334" t="s">
        <v>2765</v>
      </c>
      <c r="X20" s="334">
        <f>COUNTIF([1]!MacroP[CP],[1]Settings!$U20)</f>
        <v>13</v>
      </c>
      <c r="Y20" s="334">
        <f>COUNTIFS([1]!MacroP[Statut],"OK",[1]!MacroP[CP],U20)</f>
        <v>0</v>
      </c>
      <c r="AA20" t="s">
        <v>2766</v>
      </c>
      <c r="AB20" s="321" t="s">
        <v>2768</v>
      </c>
      <c r="AC20" s="322">
        <f>SUM(Y40:Y51)</f>
        <v>19</v>
      </c>
      <c r="AE20" s="323"/>
      <c r="AF20" s="323"/>
      <c r="AG20" s="323"/>
      <c r="AH20" s="324">
        <v>1</v>
      </c>
    </row>
    <row r="21" spans="5:34" ht="16.5" thickTop="1" thickBot="1" x14ac:dyDescent="0.3">
      <c r="E21" s="286" t="s">
        <v>94</v>
      </c>
      <c r="F21" s="325">
        <v>43574</v>
      </c>
      <c r="G21" s="312"/>
      <c r="H21" s="326"/>
      <c r="I21" s="327"/>
      <c r="J21" s="328"/>
      <c r="K21" s="218"/>
      <c r="L21" s="329"/>
      <c r="M21" s="327"/>
      <c r="N21" s="328"/>
      <c r="O21" s="54"/>
      <c r="P21" s="54"/>
      <c r="Q21" s="330"/>
      <c r="R21" s="331"/>
      <c r="S21" s="332"/>
      <c r="T21" s="267"/>
      <c r="U21" s="333">
        <v>52</v>
      </c>
      <c r="V21" s="333" t="s">
        <v>2764</v>
      </c>
      <c r="W21" s="333" t="s">
        <v>2765</v>
      </c>
      <c r="X21" s="333">
        <f>COUNTIF([1]!MacroP[CP],[1]Settings!$U21)</f>
        <v>4</v>
      </c>
      <c r="Y21" s="333">
        <f>COUNTIFS([1]!MacroP[Statut],"OK",[1]!MacroP[CP],U21)</f>
        <v>0</v>
      </c>
      <c r="AA21" t="s">
        <v>2766</v>
      </c>
      <c r="AB21" s="321" t="s">
        <v>2769</v>
      </c>
      <c r="AC21" s="322">
        <f>SUM(Y52:Y59)</f>
        <v>0</v>
      </c>
      <c r="AE21" s="323"/>
      <c r="AF21" s="323"/>
      <c r="AG21" s="323"/>
      <c r="AH21" s="324">
        <v>1</v>
      </c>
    </row>
    <row r="22" spans="5:34" ht="16.5" thickTop="1" thickBot="1" x14ac:dyDescent="0.3">
      <c r="E22" s="279" t="s">
        <v>91</v>
      </c>
      <c r="F22" s="311">
        <v>43578</v>
      </c>
      <c r="G22" s="312"/>
      <c r="H22" s="326"/>
      <c r="I22" s="327"/>
      <c r="J22" s="328"/>
      <c r="K22" s="218"/>
      <c r="L22" s="329"/>
      <c r="M22" s="327"/>
      <c r="N22" s="328"/>
      <c r="O22" s="54"/>
      <c r="P22" s="54"/>
      <c r="Q22" s="330"/>
      <c r="R22" s="331"/>
      <c r="S22" s="332"/>
      <c r="T22" s="267"/>
      <c r="U22" s="334">
        <v>54</v>
      </c>
      <c r="V22" s="334" t="s">
        <v>2764</v>
      </c>
      <c r="W22" s="334" t="s">
        <v>2765</v>
      </c>
      <c r="X22" s="334">
        <f>COUNTIF([1]!MacroP[CP],[1]Settings!$U22)</f>
        <v>22</v>
      </c>
      <c r="Y22" s="334">
        <f>COUNTIFS([1]!MacroP[Statut],"OK",[1]!MacroP[CP],U22)</f>
        <v>0</v>
      </c>
      <c r="AA22" t="s">
        <v>2766</v>
      </c>
      <c r="AB22" s="321" t="s">
        <v>56</v>
      </c>
      <c r="AC22" s="322">
        <f>SUM(Y60:Y63)</f>
        <v>0</v>
      </c>
      <c r="AE22" s="323"/>
      <c r="AF22" s="323"/>
      <c r="AG22" s="323"/>
      <c r="AH22" s="324">
        <v>1</v>
      </c>
    </row>
    <row r="23" spans="5:34" ht="16.5" thickTop="1" thickBot="1" x14ac:dyDescent="0.3">
      <c r="E23" s="286" t="s">
        <v>92</v>
      </c>
      <c r="F23" s="325">
        <v>43579</v>
      </c>
      <c r="G23" s="312"/>
      <c r="H23" s="326"/>
      <c r="I23" s="327"/>
      <c r="J23" s="328"/>
      <c r="K23" s="218"/>
      <c r="L23" s="329"/>
      <c r="M23" s="327"/>
      <c r="N23" s="328"/>
      <c r="O23" s="54"/>
      <c r="P23" s="54"/>
      <c r="Q23" s="330"/>
      <c r="R23" s="331"/>
      <c r="S23" s="332"/>
      <c r="T23" s="267"/>
      <c r="U23" s="333">
        <v>55</v>
      </c>
      <c r="V23" s="333" t="s">
        <v>2764</v>
      </c>
      <c r="W23" s="333" t="s">
        <v>2765</v>
      </c>
      <c r="X23" s="333">
        <f>COUNTIF([1]!MacroP[CP],[1]Settings!$U23)</f>
        <v>2</v>
      </c>
      <c r="Y23" s="333">
        <f>COUNTIFS([1]!MacroP[Statut],"OK",[1]!MacroP[CP],U23)</f>
        <v>0</v>
      </c>
      <c r="AA23" t="s">
        <v>2766</v>
      </c>
      <c r="AB23" s="321" t="s">
        <v>2770</v>
      </c>
      <c r="AC23" s="322">
        <f>SUM(Y85:Y89)</f>
        <v>0</v>
      </c>
      <c r="AE23" s="323"/>
      <c r="AF23" s="323"/>
      <c r="AG23" s="323"/>
      <c r="AH23" s="324">
        <v>0</v>
      </c>
    </row>
    <row r="24" spans="5:34" ht="16.5" thickTop="1" thickBot="1" x14ac:dyDescent="0.3">
      <c r="E24" s="279" t="s">
        <v>93</v>
      </c>
      <c r="F24" s="311">
        <v>43580</v>
      </c>
      <c r="G24" s="312"/>
      <c r="H24" s="326"/>
      <c r="I24" s="327"/>
      <c r="J24" s="328"/>
      <c r="K24" s="218"/>
      <c r="L24" s="329"/>
      <c r="M24" s="327"/>
      <c r="N24" s="328"/>
      <c r="O24" s="54"/>
      <c r="P24" s="54"/>
      <c r="Q24" s="330"/>
      <c r="R24" s="331"/>
      <c r="S24" s="332"/>
      <c r="T24" s="267"/>
      <c r="U24" s="334">
        <v>57</v>
      </c>
      <c r="V24" s="334" t="s">
        <v>2764</v>
      </c>
      <c r="W24" s="334" t="s">
        <v>2765</v>
      </c>
      <c r="X24" s="334">
        <f>COUNTIF([1]!MacroP[CP],[1]Settings!$U24)</f>
        <v>24</v>
      </c>
      <c r="Y24" s="334">
        <f>COUNTIFS([1]!MacroP[Statut],"OK",[1]!MacroP[CP],U24)</f>
        <v>0</v>
      </c>
      <c r="AA24" t="s">
        <v>2766</v>
      </c>
      <c r="AB24" s="321" t="s">
        <v>2771</v>
      </c>
      <c r="AC24" s="322">
        <f>SUM(Y64:Y65)</f>
        <v>0</v>
      </c>
      <c r="AE24" s="323"/>
      <c r="AF24" s="323"/>
      <c r="AG24" s="323"/>
      <c r="AH24" s="324">
        <v>0</v>
      </c>
    </row>
    <row r="25" spans="5:34" ht="16.5" thickTop="1" thickBot="1" x14ac:dyDescent="0.3">
      <c r="E25" s="279" t="s">
        <v>94</v>
      </c>
      <c r="F25" s="311">
        <v>43581</v>
      </c>
      <c r="G25" s="312"/>
      <c r="H25" s="326"/>
      <c r="I25" s="327"/>
      <c r="J25" s="328"/>
      <c r="K25" s="218"/>
      <c r="L25" s="329"/>
      <c r="M25" s="327"/>
      <c r="N25" s="328"/>
      <c r="O25" s="54"/>
      <c r="P25" s="54"/>
      <c r="Q25" s="330"/>
      <c r="R25" s="331"/>
      <c r="S25" s="332"/>
      <c r="T25" s="267"/>
      <c r="U25" s="333">
        <v>67</v>
      </c>
      <c r="V25" s="333" t="s">
        <v>2764</v>
      </c>
      <c r="W25" s="333" t="s">
        <v>2765</v>
      </c>
      <c r="X25" s="333">
        <f>COUNTIF([1]!MacroP[CP],[1]Settings!$U25)</f>
        <v>31</v>
      </c>
      <c r="Y25" s="333">
        <f>COUNTIFS([1]!MacroP[Statut],"OK",[1]!MacroP[CP],U25)</f>
        <v>0</v>
      </c>
      <c r="AA25" t="s">
        <v>2766</v>
      </c>
      <c r="AB25" s="321" t="s">
        <v>2772</v>
      </c>
      <c r="AC25" s="322">
        <f>SUM(Y66:Y73)</f>
        <v>19</v>
      </c>
      <c r="AE25" s="323"/>
      <c r="AF25" s="323"/>
      <c r="AG25" s="323"/>
      <c r="AH25" s="324">
        <v>0</v>
      </c>
    </row>
    <row r="26" spans="5:34" ht="16.5" thickTop="1" thickBot="1" x14ac:dyDescent="0.3">
      <c r="E26" s="286" t="s">
        <v>91</v>
      </c>
      <c r="F26" s="325">
        <v>43585</v>
      </c>
      <c r="G26" s="312"/>
      <c r="H26" s="326"/>
      <c r="I26" s="327"/>
      <c r="J26" s="328"/>
      <c r="K26" s="218"/>
      <c r="L26" s="329"/>
      <c r="M26" s="327"/>
      <c r="N26" s="328"/>
      <c r="O26" s="54"/>
      <c r="P26" s="54"/>
      <c r="Q26" s="330"/>
      <c r="R26" s="331"/>
      <c r="S26" s="332"/>
      <c r="T26" s="267"/>
      <c r="U26" s="334">
        <v>68</v>
      </c>
      <c r="V26" s="334" t="s">
        <v>2764</v>
      </c>
      <c r="W26" s="334" t="s">
        <v>2765</v>
      </c>
      <c r="X26" s="334">
        <f>COUNTIF([1]!MacroP[CP],[1]Settings!$U26)</f>
        <v>17</v>
      </c>
      <c r="Y26" s="334">
        <f>COUNTIFS([1]!MacroP[Statut],"OK",[1]!MacroP[CP],U26)</f>
        <v>0</v>
      </c>
      <c r="AA26" t="s">
        <v>2766</v>
      </c>
      <c r="AB26" s="321" t="s">
        <v>2773</v>
      </c>
      <c r="AC26" s="322">
        <f>SUM(Y90:Y102)</f>
        <v>0</v>
      </c>
      <c r="AE26" s="323"/>
      <c r="AF26" s="323"/>
      <c r="AG26" s="323"/>
      <c r="AH26" s="324">
        <v>0</v>
      </c>
    </row>
    <row r="27" spans="5:34" ht="15.75" thickTop="1" x14ac:dyDescent="0.25">
      <c r="E27" s="279" t="s">
        <v>92</v>
      </c>
      <c r="F27" s="311">
        <v>43586</v>
      </c>
      <c r="G27" s="312"/>
      <c r="H27" s="326"/>
      <c r="I27" s="327"/>
      <c r="J27" s="328"/>
      <c r="K27" s="218"/>
      <c r="L27" s="329"/>
      <c r="M27" s="327"/>
      <c r="N27" s="328"/>
      <c r="O27" s="54"/>
      <c r="P27" s="54"/>
      <c r="Q27" s="330"/>
      <c r="R27" s="331"/>
      <c r="S27" s="332"/>
      <c r="T27" s="267"/>
      <c r="U27" s="333">
        <v>88</v>
      </c>
      <c r="V27" s="333" t="s">
        <v>2764</v>
      </c>
      <c r="W27" s="333" t="s">
        <v>2765</v>
      </c>
      <c r="X27" s="333">
        <f>COUNTIF([1]!MacroP[CP],[1]Settings!$U27)</f>
        <v>9</v>
      </c>
      <c r="Y27" s="333">
        <f>COUNTIFS([1]!MacroP[Statut],"OK",[1]!MacroP[CP],U27)</f>
        <v>0</v>
      </c>
      <c r="AA27" t="s">
        <v>2766</v>
      </c>
      <c r="AB27" s="321" t="s">
        <v>2774</v>
      </c>
      <c r="AC27" s="322">
        <f>SUM(Y103:Y107)</f>
        <v>18</v>
      </c>
    </row>
    <row r="28" spans="5:34" x14ac:dyDescent="0.25">
      <c r="E28" s="286" t="s">
        <v>93</v>
      </c>
      <c r="F28" s="325">
        <v>43587</v>
      </c>
      <c r="G28" s="312"/>
      <c r="H28" s="326"/>
      <c r="I28" s="327"/>
      <c r="J28" s="328"/>
      <c r="K28" s="218"/>
      <c r="L28" s="329"/>
      <c r="M28" s="327"/>
      <c r="N28" s="328"/>
      <c r="O28" s="54"/>
      <c r="P28" s="54"/>
      <c r="Q28" s="330"/>
      <c r="R28" s="331"/>
      <c r="S28" s="332"/>
      <c r="T28" s="267"/>
      <c r="U28" s="334">
        <v>16</v>
      </c>
      <c r="V28" s="334" t="s">
        <v>2775</v>
      </c>
      <c r="W28" s="334" t="s">
        <v>2767</v>
      </c>
      <c r="X28" s="334">
        <f>COUNTIF([1]!MacroP[CP],[1]Settings!$U28)</f>
        <v>11</v>
      </c>
      <c r="Y28" s="334">
        <f>COUNTIFS([1]!MacroP[Statut],"OK",[1]!MacroP[CP],U28)</f>
        <v>0</v>
      </c>
      <c r="AA28" t="s">
        <v>2766</v>
      </c>
      <c r="AB28" s="321" t="s">
        <v>2776</v>
      </c>
      <c r="AC28" s="322">
        <f>SUM(Y108:Y113)</f>
        <v>0</v>
      </c>
    </row>
    <row r="29" spans="5:34" x14ac:dyDescent="0.25">
      <c r="E29" s="279" t="s">
        <v>94</v>
      </c>
      <c r="F29" s="311">
        <v>43588</v>
      </c>
      <c r="G29" s="312"/>
      <c r="H29" s="326"/>
      <c r="I29" s="327"/>
      <c r="J29" s="328"/>
      <c r="K29" s="218"/>
      <c r="L29" s="329"/>
      <c r="M29" s="327"/>
      <c r="N29" s="328"/>
      <c r="O29" s="54"/>
      <c r="P29" s="54"/>
      <c r="Q29" s="330"/>
      <c r="R29" s="331"/>
      <c r="S29" s="332"/>
      <c r="T29" s="267"/>
      <c r="U29" s="333">
        <v>17</v>
      </c>
      <c r="V29" s="333" t="s">
        <v>2775</v>
      </c>
      <c r="W29" s="333" t="s">
        <v>2767</v>
      </c>
      <c r="X29" s="333">
        <f>COUNTIF([1]!MacroP[CP],[1]Settings!$U29)</f>
        <v>17</v>
      </c>
      <c r="Y29" s="333">
        <f>COUNTIFS([1]!MacroP[Statut],"OK",[1]!MacroP[CP],U29)</f>
        <v>0</v>
      </c>
      <c r="AA29" t="s">
        <v>2766</v>
      </c>
      <c r="AB29" s="335" t="s">
        <v>2777</v>
      </c>
      <c r="AC29">
        <f>SUM(Y80:Y84)</f>
        <v>2</v>
      </c>
    </row>
    <row r="30" spans="5:34" x14ac:dyDescent="0.25">
      <c r="E30" s="286" t="s">
        <v>91</v>
      </c>
      <c r="F30" s="325">
        <v>43592</v>
      </c>
      <c r="G30" s="312"/>
      <c r="H30" s="326"/>
      <c r="I30" s="327"/>
      <c r="J30" s="328"/>
      <c r="K30" s="218"/>
      <c r="L30" s="329"/>
      <c r="M30" s="327"/>
      <c r="N30" s="328"/>
      <c r="O30" s="54"/>
      <c r="P30" s="54"/>
      <c r="Q30" s="330"/>
      <c r="R30" s="331"/>
      <c r="S30" s="332"/>
      <c r="T30" s="267"/>
      <c r="U30" s="334">
        <v>19</v>
      </c>
      <c r="V30" s="334" t="s">
        <v>2775</v>
      </c>
      <c r="W30" s="334" t="s">
        <v>2767</v>
      </c>
      <c r="X30" s="334">
        <f>COUNTIF([1]!MacroP[CP],[1]Settings!$U30)</f>
        <v>6</v>
      </c>
      <c r="Y30" s="334">
        <f>COUNTIFS([1]!MacroP[Statut],"OK",[1]!MacroP[CP],U30)</f>
        <v>0</v>
      </c>
      <c r="AA30" t="s">
        <v>2766</v>
      </c>
      <c r="AB30" s="336" t="s">
        <v>2778</v>
      </c>
      <c r="AC30">
        <f>SUM(Y74:Y79)</f>
        <v>19</v>
      </c>
    </row>
    <row r="31" spans="5:34" x14ac:dyDescent="0.25">
      <c r="E31" s="279" t="s">
        <v>93</v>
      </c>
      <c r="F31" s="311">
        <v>43594</v>
      </c>
      <c r="G31" s="312"/>
      <c r="H31" s="326"/>
      <c r="I31" s="327"/>
      <c r="J31" s="328"/>
      <c r="K31" s="218"/>
      <c r="L31" s="329"/>
      <c r="M31" s="327"/>
      <c r="N31" s="328"/>
      <c r="O31" s="54"/>
      <c r="P31" s="54"/>
      <c r="Q31" s="330"/>
      <c r="R31" s="331"/>
      <c r="S31" s="332"/>
      <c r="T31" s="267"/>
      <c r="U31" s="333">
        <v>23</v>
      </c>
      <c r="V31" s="333" t="s">
        <v>2775</v>
      </c>
      <c r="W31" s="333" t="s">
        <v>2767</v>
      </c>
      <c r="X31" s="333">
        <f>COUNTIF([1]!MacroP[CP],[1]Settings!$U31)</f>
        <v>1</v>
      </c>
      <c r="Y31" s="333">
        <f>COUNTIFS([1]!MacroP[Statut],"OK",[1]!MacroP[CP],U31)</f>
        <v>0</v>
      </c>
    </row>
    <row r="32" spans="5:34" x14ac:dyDescent="0.25">
      <c r="E32" s="279" t="s">
        <v>94</v>
      </c>
      <c r="F32" s="311">
        <v>43595</v>
      </c>
      <c r="G32" s="312"/>
      <c r="H32" s="326"/>
      <c r="I32" s="327"/>
      <c r="J32" s="328"/>
      <c r="K32" s="218"/>
      <c r="L32" s="329"/>
      <c r="M32" s="327"/>
      <c r="N32" s="328"/>
      <c r="O32" s="54"/>
      <c r="P32" s="54"/>
      <c r="Q32" s="330"/>
      <c r="R32" s="331"/>
      <c r="S32" s="332"/>
      <c r="T32" s="267"/>
      <c r="U32" s="334">
        <v>24</v>
      </c>
      <c r="V32" s="334" t="s">
        <v>2775</v>
      </c>
      <c r="W32" s="334" t="s">
        <v>2767</v>
      </c>
      <c r="X32" s="334">
        <f>COUNTIF([1]!MacroP[CP],[1]Settings!$U32)</f>
        <v>8</v>
      </c>
      <c r="Y32" s="334">
        <f>COUNTIFS([1]!MacroP[Statut],"OK",[1]!MacroP[CP],U32)</f>
        <v>0</v>
      </c>
    </row>
    <row r="33" spans="5:25" x14ac:dyDescent="0.25">
      <c r="E33" s="286" t="s">
        <v>91</v>
      </c>
      <c r="F33" s="325">
        <v>43599</v>
      </c>
      <c r="G33" s="312"/>
      <c r="H33" s="326"/>
      <c r="I33" s="327"/>
      <c r="J33" s="328"/>
      <c r="K33" s="218"/>
      <c r="L33" s="329"/>
      <c r="M33" s="327"/>
      <c r="N33" s="328"/>
      <c r="O33" s="54"/>
      <c r="P33" s="54"/>
      <c r="Q33" s="330"/>
      <c r="R33" s="331"/>
      <c r="S33" s="332"/>
      <c r="T33" s="267"/>
      <c r="U33" s="333">
        <v>33</v>
      </c>
      <c r="V33" s="333" t="s">
        <v>2775</v>
      </c>
      <c r="W33" s="333" t="s">
        <v>2767</v>
      </c>
      <c r="X33" s="333">
        <f>COUNTIF([1]!MacroP[CP],[1]Settings!$U33)</f>
        <v>48</v>
      </c>
      <c r="Y33" s="333">
        <f>COUNTIFS([1]!MacroP[Statut],"OK",[1]!MacroP[CP],U33)</f>
        <v>0</v>
      </c>
    </row>
    <row r="34" spans="5:25" x14ac:dyDescent="0.25">
      <c r="E34" s="279" t="s">
        <v>92</v>
      </c>
      <c r="F34" s="311">
        <v>43600</v>
      </c>
      <c r="G34" s="312"/>
      <c r="H34" s="326"/>
      <c r="I34" s="327"/>
      <c r="J34" s="328"/>
      <c r="K34" s="218"/>
      <c r="L34" s="329"/>
      <c r="M34" s="327"/>
      <c r="N34" s="328"/>
      <c r="O34" s="54"/>
      <c r="P34" s="54"/>
      <c r="Q34" s="330"/>
      <c r="R34" s="331"/>
      <c r="S34" s="332"/>
      <c r="T34" s="267"/>
      <c r="U34" s="334">
        <v>40</v>
      </c>
      <c r="V34" s="334" t="s">
        <v>2775</v>
      </c>
      <c r="W34" s="334" t="s">
        <v>2767</v>
      </c>
      <c r="X34" s="334">
        <f>COUNTIF([1]!MacroP[CP],[1]Settings!$U34)</f>
        <v>13</v>
      </c>
      <c r="Y34" s="334">
        <f>COUNTIFS([1]!MacroP[Statut],"OK",[1]!MacroP[CP],U34)</f>
        <v>0</v>
      </c>
    </row>
    <row r="35" spans="5:25" x14ac:dyDescent="0.25">
      <c r="E35" s="286" t="s">
        <v>93</v>
      </c>
      <c r="F35" s="325">
        <v>43601</v>
      </c>
      <c r="G35" s="312"/>
      <c r="H35" s="326"/>
      <c r="I35" s="327"/>
      <c r="J35" s="328"/>
      <c r="K35" s="218"/>
      <c r="L35" s="329"/>
      <c r="M35" s="327"/>
      <c r="N35" s="328"/>
      <c r="O35" s="54"/>
      <c r="P35" s="54"/>
      <c r="Q35" s="330"/>
      <c r="R35" s="331"/>
      <c r="S35" s="332"/>
      <c r="T35" s="267"/>
      <c r="U35" s="333">
        <v>47</v>
      </c>
      <c r="V35" s="333" t="s">
        <v>2775</v>
      </c>
      <c r="W35" s="333" t="s">
        <v>2767</v>
      </c>
      <c r="X35" s="333">
        <f>COUNTIF([1]!MacroP[CP],[1]Settings!$U35)</f>
        <v>9</v>
      </c>
      <c r="Y35" s="333">
        <f>COUNTIFS([1]!MacroP[Statut],"OK",[1]!MacroP[CP],U35)</f>
        <v>0</v>
      </c>
    </row>
    <row r="36" spans="5:25" x14ac:dyDescent="0.25">
      <c r="E36" s="279" t="s">
        <v>94</v>
      </c>
      <c r="F36" s="311">
        <v>43602</v>
      </c>
      <c r="G36" s="312"/>
      <c r="H36" s="326"/>
      <c r="I36" s="327"/>
      <c r="J36" s="328"/>
      <c r="K36" s="218"/>
      <c r="L36" s="329"/>
      <c r="M36" s="327"/>
      <c r="N36" s="328"/>
      <c r="O36" s="54"/>
      <c r="P36" s="54"/>
      <c r="Q36" s="330"/>
      <c r="R36" s="331"/>
      <c r="S36" s="332"/>
      <c r="T36" s="267"/>
      <c r="U36" s="334">
        <v>64</v>
      </c>
      <c r="V36" s="334" t="s">
        <v>2775</v>
      </c>
      <c r="W36" s="334" t="s">
        <v>2767</v>
      </c>
      <c r="X36" s="334">
        <f>COUNTIF([1]!MacroP[CP],[1]Settings!$U36)</f>
        <v>30</v>
      </c>
      <c r="Y36" s="334">
        <f>COUNTIFS([1]!MacroP[Statut],"OK",[1]!MacroP[CP],U36)</f>
        <v>0</v>
      </c>
    </row>
    <row r="37" spans="5:25" x14ac:dyDescent="0.25">
      <c r="E37" s="286" t="s">
        <v>91</v>
      </c>
      <c r="F37" s="325">
        <v>43606</v>
      </c>
      <c r="G37" s="312"/>
      <c r="H37" s="326"/>
      <c r="I37" s="327"/>
      <c r="J37" s="328"/>
      <c r="K37" s="218"/>
      <c r="L37" s="329"/>
      <c r="M37" s="327"/>
      <c r="N37" s="328"/>
      <c r="O37" s="54"/>
      <c r="P37" s="54"/>
      <c r="Q37" s="330"/>
      <c r="R37" s="331"/>
      <c r="S37" s="332"/>
      <c r="T37" s="267"/>
      <c r="U37" s="333">
        <v>79</v>
      </c>
      <c r="V37" s="333" t="s">
        <v>2775</v>
      </c>
      <c r="W37" s="333" t="s">
        <v>2767</v>
      </c>
      <c r="X37" s="333">
        <f>COUNTIF([1]!MacroP[CP],[1]Settings!$U37)</f>
        <v>7</v>
      </c>
      <c r="Y37" s="333">
        <f>COUNTIFS([1]!MacroP[Statut],"OK",[1]!MacroP[CP],U37)</f>
        <v>0</v>
      </c>
    </row>
    <row r="38" spans="5:25" x14ac:dyDescent="0.25">
      <c r="E38" s="279" t="s">
        <v>92</v>
      </c>
      <c r="F38" s="311">
        <v>43607</v>
      </c>
      <c r="G38" s="312"/>
      <c r="H38" s="326"/>
      <c r="I38" s="327"/>
      <c r="J38" s="328"/>
      <c r="K38" s="218"/>
      <c r="L38" s="329"/>
      <c r="M38" s="327"/>
      <c r="N38" s="328"/>
      <c r="O38" s="54"/>
      <c r="P38" s="54"/>
      <c r="Q38" s="330"/>
      <c r="R38" s="331"/>
      <c r="S38" s="332"/>
      <c r="T38" s="267"/>
      <c r="U38" s="334">
        <v>86</v>
      </c>
      <c r="V38" s="334" t="s">
        <v>2775</v>
      </c>
      <c r="W38" s="334" t="s">
        <v>2767</v>
      </c>
      <c r="X38" s="334">
        <f>COUNTIF([1]!MacroP[CP],[1]Settings!$U38)</f>
        <v>6</v>
      </c>
      <c r="Y38" s="334">
        <f>COUNTIFS([1]!MacroP[Statut],"OK",[1]!MacroP[CP],U38)</f>
        <v>0</v>
      </c>
    </row>
    <row r="39" spans="5:25" x14ac:dyDescent="0.25">
      <c r="E39" s="279" t="s">
        <v>93</v>
      </c>
      <c r="F39" s="311">
        <v>43608</v>
      </c>
      <c r="G39" s="312"/>
      <c r="H39" s="326"/>
      <c r="I39" s="327"/>
      <c r="J39" s="328"/>
      <c r="K39" s="218"/>
      <c r="L39" s="329"/>
      <c r="M39" s="327"/>
      <c r="N39" s="328"/>
      <c r="O39" s="54"/>
      <c r="P39" s="54"/>
      <c r="Q39" s="330"/>
      <c r="R39" s="331"/>
      <c r="S39" s="332"/>
      <c r="T39" s="267"/>
      <c r="U39" s="333">
        <v>87</v>
      </c>
      <c r="V39" s="333" t="s">
        <v>2775</v>
      </c>
      <c r="W39" s="333" t="s">
        <v>2767</v>
      </c>
      <c r="X39" s="333">
        <f>COUNTIF([1]!MacroP[CP],[1]Settings!$U39)</f>
        <v>5</v>
      </c>
      <c r="Y39" s="333">
        <f>COUNTIFS([1]!MacroP[Statut],"OK",[1]!MacroP[CP],U39)</f>
        <v>0</v>
      </c>
    </row>
    <row r="40" spans="5:25" x14ac:dyDescent="0.25">
      <c r="E40" s="286" t="s">
        <v>94</v>
      </c>
      <c r="F40" s="325">
        <v>43609</v>
      </c>
      <c r="G40" s="312"/>
      <c r="H40" s="326"/>
      <c r="I40" s="327"/>
      <c r="J40" s="328"/>
      <c r="K40" s="218"/>
      <c r="L40" s="329"/>
      <c r="M40" s="327"/>
      <c r="N40" s="328"/>
      <c r="O40" s="54"/>
      <c r="P40" s="54"/>
      <c r="Q40" s="330"/>
      <c r="R40" s="331"/>
      <c r="S40" s="332"/>
      <c r="T40" s="267"/>
      <c r="U40" s="334">
        <v>1</v>
      </c>
      <c r="V40" s="334" t="s">
        <v>2779</v>
      </c>
      <c r="W40" s="334" t="s">
        <v>2768</v>
      </c>
      <c r="X40" s="334">
        <f>COUNTIF([1]!MacroP[CP],[1]Settings!$U40)</f>
        <v>14</v>
      </c>
      <c r="Y40" s="334">
        <f>COUNTIFS([1]!MacroP[Statut],"OK",[1]!MacroP[CP],U40)</f>
        <v>0</v>
      </c>
    </row>
    <row r="41" spans="5:25" x14ac:dyDescent="0.25">
      <c r="E41" s="279" t="s">
        <v>91</v>
      </c>
      <c r="F41" s="311">
        <v>43613</v>
      </c>
      <c r="G41" s="312"/>
      <c r="H41" s="326"/>
      <c r="I41" s="327"/>
      <c r="J41" s="328"/>
      <c r="K41" s="218"/>
      <c r="L41" s="329"/>
      <c r="M41" s="327"/>
      <c r="N41" s="328"/>
      <c r="O41" s="54"/>
      <c r="P41" s="54"/>
      <c r="Q41" s="330"/>
      <c r="R41" s="331"/>
      <c r="S41" s="332"/>
      <c r="T41" s="267"/>
      <c r="U41" s="333">
        <v>3</v>
      </c>
      <c r="V41" s="333" t="s">
        <v>2779</v>
      </c>
      <c r="W41" s="333" t="s">
        <v>2768</v>
      </c>
      <c r="X41" s="333">
        <f>COUNTIF([1]!MacroP[CP],[1]Settings!$U41)</f>
        <v>8</v>
      </c>
      <c r="Y41" s="333">
        <f>COUNTIFS([1]!MacroP[Statut],"OK",[1]!MacroP[CP],U41)</f>
        <v>0</v>
      </c>
    </row>
    <row r="42" spans="5:25" x14ac:dyDescent="0.25">
      <c r="E42" s="286" t="s">
        <v>92</v>
      </c>
      <c r="F42" s="325">
        <v>43614</v>
      </c>
      <c r="G42" s="312"/>
      <c r="H42" s="326"/>
      <c r="I42" s="327"/>
      <c r="J42" s="328"/>
      <c r="K42" s="218"/>
      <c r="L42" s="329"/>
      <c r="M42" s="327"/>
      <c r="N42" s="328"/>
      <c r="O42" s="54"/>
      <c r="P42" s="54"/>
      <c r="Q42" s="330"/>
      <c r="R42" s="331"/>
      <c r="S42" s="332"/>
      <c r="T42" s="267"/>
      <c r="U42" s="334">
        <v>7</v>
      </c>
      <c r="V42" s="334" t="s">
        <v>2779</v>
      </c>
      <c r="W42" s="334" t="s">
        <v>2768</v>
      </c>
      <c r="X42" s="334">
        <f>COUNTIF([1]!MacroP[CP],[1]Settings!$U42)</f>
        <v>6</v>
      </c>
      <c r="Y42" s="334">
        <f>COUNTIFS([1]!MacroP[Statut],"OK",[1]!MacroP[CP],U42)</f>
        <v>0</v>
      </c>
    </row>
    <row r="43" spans="5:25" x14ac:dyDescent="0.25">
      <c r="E43" s="279" t="s">
        <v>94</v>
      </c>
      <c r="F43" s="311">
        <v>43616</v>
      </c>
      <c r="G43" s="312"/>
      <c r="H43" s="326"/>
      <c r="I43" s="327"/>
      <c r="J43" s="328"/>
      <c r="K43" s="218"/>
      <c r="L43" s="329"/>
      <c r="M43" s="327"/>
      <c r="N43" s="328"/>
      <c r="O43" s="54"/>
      <c r="P43" s="54"/>
      <c r="Q43" s="330"/>
      <c r="R43" s="331"/>
      <c r="S43" s="332"/>
      <c r="T43" s="267"/>
      <c r="U43" s="333">
        <v>15</v>
      </c>
      <c r="V43" s="333" t="s">
        <v>2779</v>
      </c>
      <c r="W43" s="333" t="s">
        <v>2768</v>
      </c>
      <c r="X43" s="333">
        <f>COUNTIF([1]!MacroP[CP],[1]Settings!$U43)</f>
        <v>2</v>
      </c>
      <c r="Y43" s="333">
        <f>COUNTIFS([1]!MacroP[Statut],"OK",[1]!MacroP[CP],U43)</f>
        <v>0</v>
      </c>
    </row>
    <row r="44" spans="5:25" x14ac:dyDescent="0.25">
      <c r="E44" s="286" t="s">
        <v>91</v>
      </c>
      <c r="F44" s="325">
        <v>43620</v>
      </c>
      <c r="G44" s="312"/>
      <c r="H44" s="326"/>
      <c r="I44" s="327"/>
      <c r="J44" s="328"/>
      <c r="K44" s="218"/>
      <c r="L44" s="329"/>
      <c r="M44" s="327"/>
      <c r="N44" s="328"/>
      <c r="O44" s="54"/>
      <c r="P44" s="54"/>
      <c r="Q44" s="330"/>
      <c r="R44" s="331"/>
      <c r="S44" s="332"/>
      <c r="T44" s="267"/>
      <c r="U44" s="334">
        <v>26</v>
      </c>
      <c r="V44" s="334" t="s">
        <v>2779</v>
      </c>
      <c r="W44" s="334" t="s">
        <v>2768</v>
      </c>
      <c r="X44" s="334">
        <f>COUNTIF([1]!MacroP[CP],[1]Settings!$U44)</f>
        <v>15</v>
      </c>
      <c r="Y44" s="334">
        <f>COUNTIFS([1]!MacroP[Statut],"OK",[1]!MacroP[CP],U44)</f>
        <v>0</v>
      </c>
    </row>
    <row r="45" spans="5:25" x14ac:dyDescent="0.25">
      <c r="E45" s="279" t="s">
        <v>92</v>
      </c>
      <c r="F45" s="311">
        <v>43621</v>
      </c>
      <c r="G45" s="312"/>
      <c r="H45" s="326"/>
      <c r="I45" s="327"/>
      <c r="J45" s="328"/>
      <c r="K45" s="218"/>
      <c r="L45" s="329"/>
      <c r="M45" s="327"/>
      <c r="N45" s="328"/>
      <c r="O45" s="54"/>
      <c r="P45" s="54"/>
      <c r="Q45" s="330"/>
      <c r="R45" s="331"/>
      <c r="S45" s="332"/>
      <c r="T45" s="267"/>
      <c r="U45" s="333">
        <v>38</v>
      </c>
      <c r="V45" s="333" t="s">
        <v>2779</v>
      </c>
      <c r="W45" s="333" t="s">
        <v>2768</v>
      </c>
      <c r="X45" s="333">
        <f>COUNTIF([1]!MacroP[CP],[1]Settings!$U45)</f>
        <v>36</v>
      </c>
      <c r="Y45" s="333">
        <f>COUNTIFS([1]!MacroP[Statut],"OK",[1]!MacroP[CP],U45)</f>
        <v>0</v>
      </c>
    </row>
    <row r="46" spans="5:25" x14ac:dyDescent="0.25">
      <c r="E46" s="279" t="s">
        <v>93</v>
      </c>
      <c r="F46" s="311">
        <v>43622</v>
      </c>
      <c r="G46" s="312"/>
      <c r="H46" s="326"/>
      <c r="I46" s="327"/>
      <c r="J46" s="328"/>
      <c r="K46" s="218"/>
      <c r="L46" s="329"/>
      <c r="M46" s="327"/>
      <c r="N46" s="328"/>
      <c r="O46" s="54"/>
      <c r="P46" s="54"/>
      <c r="Q46" s="330"/>
      <c r="R46" s="331"/>
      <c r="S46" s="332"/>
      <c r="T46" s="267"/>
      <c r="U46" s="334">
        <v>42</v>
      </c>
      <c r="V46" s="334" t="s">
        <v>2779</v>
      </c>
      <c r="W46" s="334" t="s">
        <v>2768</v>
      </c>
      <c r="X46" s="334">
        <f>COUNTIF([1]!MacroP[CP],[1]Settings!$U46)</f>
        <v>25</v>
      </c>
      <c r="Y46" s="334">
        <f>COUNTIFS([1]!MacroP[Statut],"OK",[1]!MacroP[CP],U46)</f>
        <v>0</v>
      </c>
    </row>
    <row r="47" spans="5:25" x14ac:dyDescent="0.25">
      <c r="E47" s="286" t="s">
        <v>94</v>
      </c>
      <c r="F47" s="325">
        <v>43623</v>
      </c>
      <c r="G47" s="312"/>
      <c r="H47" s="326"/>
      <c r="I47" s="327"/>
      <c r="J47" s="328"/>
      <c r="K47" s="218"/>
      <c r="L47" s="329"/>
      <c r="M47" s="327"/>
      <c r="N47" s="328"/>
      <c r="O47" s="54"/>
      <c r="P47" s="54"/>
      <c r="Q47" s="330"/>
      <c r="R47" s="331"/>
      <c r="S47" s="332"/>
      <c r="T47" s="267"/>
      <c r="U47" s="333">
        <v>43</v>
      </c>
      <c r="V47" s="333" t="s">
        <v>2779</v>
      </c>
      <c r="W47" s="333" t="s">
        <v>2768</v>
      </c>
      <c r="X47" s="333">
        <f>COUNTIF([1]!MacroP[CP],[1]Settings!$U47)</f>
        <v>2</v>
      </c>
      <c r="Y47" s="333">
        <f>COUNTIFS([1]!MacroP[Statut],"OK",[1]!MacroP[CP],U47)</f>
        <v>0</v>
      </c>
    </row>
    <row r="48" spans="5:25" x14ac:dyDescent="0.25">
      <c r="E48" s="279" t="s">
        <v>91</v>
      </c>
      <c r="F48" s="311">
        <v>43627</v>
      </c>
      <c r="G48" s="312"/>
      <c r="H48" s="326"/>
      <c r="I48" s="327"/>
      <c r="J48" s="328"/>
      <c r="K48" s="218"/>
      <c r="L48" s="329"/>
      <c r="M48" s="327"/>
      <c r="N48" s="328"/>
      <c r="O48" s="54"/>
      <c r="P48" s="54"/>
      <c r="Q48" s="330"/>
      <c r="R48" s="331"/>
      <c r="S48" s="332"/>
      <c r="T48" s="267"/>
      <c r="U48" s="334">
        <v>63</v>
      </c>
      <c r="V48" s="334" t="s">
        <v>2779</v>
      </c>
      <c r="W48" s="334" t="s">
        <v>2768</v>
      </c>
      <c r="X48" s="334">
        <f>COUNTIF([1]!MacroP[CP],[1]Settings!$U48)</f>
        <v>17</v>
      </c>
      <c r="Y48" s="334">
        <f>COUNTIFS([1]!MacroP[Statut],"OK",[1]!MacroP[CP],U48)</f>
        <v>0</v>
      </c>
    </row>
    <row r="49" spans="5:25" x14ac:dyDescent="0.25">
      <c r="E49" s="286" t="s">
        <v>92</v>
      </c>
      <c r="F49" s="325">
        <v>43628</v>
      </c>
      <c r="G49" s="312"/>
      <c r="H49" s="326"/>
      <c r="I49" s="327"/>
      <c r="J49" s="328"/>
      <c r="K49" s="218"/>
      <c r="L49" s="329"/>
      <c r="M49" s="327"/>
      <c r="N49" s="328"/>
      <c r="O49" s="54"/>
      <c r="P49" s="54"/>
      <c r="Q49" s="330"/>
      <c r="R49" s="331"/>
      <c r="S49" s="332"/>
      <c r="T49" s="267"/>
      <c r="U49" s="333">
        <v>69</v>
      </c>
      <c r="V49" s="333" t="s">
        <v>2779</v>
      </c>
      <c r="W49" s="333" t="s">
        <v>2768</v>
      </c>
      <c r="X49" s="333">
        <f>COUNTIF([1]!MacroP[CP],[1]Settings!$U49)</f>
        <v>61</v>
      </c>
      <c r="Y49" s="333">
        <f>COUNTIFS([1]!MacroP[Statut],"OK",[1]!MacroP[CP],U49)</f>
        <v>19</v>
      </c>
    </row>
    <row r="50" spans="5:25" x14ac:dyDescent="0.25">
      <c r="E50" s="279" t="s">
        <v>93</v>
      </c>
      <c r="F50" s="311">
        <v>43629</v>
      </c>
      <c r="G50" s="312"/>
      <c r="H50" s="326"/>
      <c r="I50" s="327"/>
      <c r="J50" s="328"/>
      <c r="K50" s="218"/>
      <c r="L50" s="329"/>
      <c r="M50" s="327"/>
      <c r="N50" s="328"/>
      <c r="O50" s="54"/>
      <c r="P50" s="54"/>
      <c r="Q50" s="330"/>
      <c r="R50" s="331"/>
      <c r="S50" s="332"/>
      <c r="T50" s="267"/>
      <c r="U50" s="334">
        <v>73</v>
      </c>
      <c r="V50" s="334" t="s">
        <v>2779</v>
      </c>
      <c r="W50" s="334" t="s">
        <v>2768</v>
      </c>
      <c r="X50" s="334">
        <f>COUNTIF([1]!MacroP[CP],[1]Settings!$U50)</f>
        <v>10</v>
      </c>
      <c r="Y50" s="334">
        <f>COUNTIFS([1]!MacroP[Statut],"OK",[1]!MacroP[CP],U50)</f>
        <v>0</v>
      </c>
    </row>
    <row r="51" spans="5:25" x14ac:dyDescent="0.25">
      <c r="E51" s="286" t="s">
        <v>94</v>
      </c>
      <c r="F51" s="325">
        <v>43630</v>
      </c>
      <c r="G51" s="312"/>
      <c r="H51" s="326"/>
      <c r="I51" s="327"/>
      <c r="J51" s="328"/>
      <c r="K51" s="218"/>
      <c r="L51" s="329"/>
      <c r="M51" s="327"/>
      <c r="N51" s="328"/>
      <c r="O51" s="54"/>
      <c r="P51" s="54"/>
      <c r="Q51" s="330"/>
      <c r="R51" s="331"/>
      <c r="S51" s="332"/>
      <c r="T51" s="267"/>
      <c r="U51" s="333">
        <v>74</v>
      </c>
      <c r="V51" s="333" t="s">
        <v>2779</v>
      </c>
      <c r="W51" s="333" t="s">
        <v>2768</v>
      </c>
      <c r="X51" s="333">
        <f>COUNTIF([1]!MacroP[CP],[1]Settings!$U51)</f>
        <v>27</v>
      </c>
      <c r="Y51" s="333">
        <f>COUNTIFS([1]!MacroP[Statut],"OK",[1]!MacroP[CP],U51)</f>
        <v>0</v>
      </c>
    </row>
    <row r="52" spans="5:25" x14ac:dyDescent="0.25">
      <c r="E52" s="279" t="s">
        <v>91</v>
      </c>
      <c r="F52" s="311">
        <v>43634</v>
      </c>
      <c r="G52" s="312"/>
      <c r="H52" s="326"/>
      <c r="I52" s="327"/>
      <c r="J52" s="328"/>
      <c r="K52" s="218"/>
      <c r="L52" s="329"/>
      <c r="M52" s="327"/>
      <c r="N52" s="328"/>
      <c r="O52" s="54"/>
      <c r="P52" s="54"/>
      <c r="Q52" s="330"/>
      <c r="R52" s="331"/>
      <c r="S52" s="332"/>
      <c r="T52" s="267"/>
      <c r="U52" s="334">
        <v>21</v>
      </c>
      <c r="V52" s="334" t="s">
        <v>2780</v>
      </c>
      <c r="W52" s="334" t="s">
        <v>2769</v>
      </c>
      <c r="X52" s="334">
        <f>COUNTIF([1]!MacroP[CP],[1]Settings!$U52)</f>
        <v>11</v>
      </c>
      <c r="Y52" s="334">
        <f>COUNTIFS([1]!MacroP[Statut],"OK",[1]!MacroP[CP],U52)</f>
        <v>0</v>
      </c>
    </row>
    <row r="53" spans="5:25" x14ac:dyDescent="0.25">
      <c r="E53" s="279" t="s">
        <v>92</v>
      </c>
      <c r="F53" s="311">
        <v>43635</v>
      </c>
      <c r="G53" s="312"/>
      <c r="H53" s="326"/>
      <c r="I53" s="327"/>
      <c r="J53" s="328"/>
      <c r="K53" s="218"/>
      <c r="L53" s="329"/>
      <c r="M53" s="327"/>
      <c r="N53" s="328"/>
      <c r="O53" s="54"/>
      <c r="P53" s="54"/>
      <c r="Q53" s="330"/>
      <c r="R53" s="331"/>
      <c r="S53" s="332"/>
      <c r="T53" s="267"/>
      <c r="U53" s="333">
        <v>25</v>
      </c>
      <c r="V53" s="333" t="s">
        <v>2780</v>
      </c>
      <c r="W53" s="333" t="s">
        <v>2769</v>
      </c>
      <c r="X53" s="333">
        <f>COUNTIF([1]!MacroP[CP],[1]Settings!$U53)</f>
        <v>8</v>
      </c>
      <c r="Y53" s="333">
        <f>COUNTIFS([1]!MacroP[Statut],"OK",[1]!MacroP[CP],U53)</f>
        <v>0</v>
      </c>
    </row>
    <row r="54" spans="5:25" x14ac:dyDescent="0.25">
      <c r="E54" s="286" t="s">
        <v>93</v>
      </c>
      <c r="F54" s="325">
        <v>43636</v>
      </c>
      <c r="G54" s="312"/>
      <c r="H54" s="326"/>
      <c r="I54" s="327"/>
      <c r="J54" s="328"/>
      <c r="K54" s="218"/>
      <c r="L54" s="329"/>
      <c r="M54" s="327"/>
      <c r="N54" s="328"/>
      <c r="O54" s="54"/>
      <c r="P54" s="54"/>
      <c r="Q54" s="330"/>
      <c r="R54" s="331"/>
      <c r="S54" s="332"/>
      <c r="T54" s="267"/>
      <c r="U54" s="334">
        <v>39</v>
      </c>
      <c r="V54" s="334" t="s">
        <v>2780</v>
      </c>
      <c r="W54" s="334" t="s">
        <v>2769</v>
      </c>
      <c r="X54" s="334">
        <f>COUNTIF([1]!MacroP[CP],[1]Settings!$U54)</f>
        <v>5</v>
      </c>
      <c r="Y54" s="334">
        <f>COUNTIFS([1]!MacroP[Statut],"OK",[1]!MacroP[CP],U54)</f>
        <v>0</v>
      </c>
    </row>
    <row r="55" spans="5:25" x14ac:dyDescent="0.25">
      <c r="E55" s="279" t="s">
        <v>94</v>
      </c>
      <c r="F55" s="311">
        <v>43637</v>
      </c>
      <c r="G55" s="312"/>
      <c r="H55" s="326"/>
      <c r="I55" s="327"/>
      <c r="J55" s="328"/>
      <c r="K55" s="218"/>
      <c r="L55" s="329"/>
      <c r="M55" s="327"/>
      <c r="N55" s="328"/>
      <c r="O55" s="54"/>
      <c r="P55" s="54"/>
      <c r="Q55" s="330"/>
      <c r="R55" s="331"/>
      <c r="S55" s="332"/>
      <c r="T55" s="267"/>
      <c r="U55" s="333">
        <v>58</v>
      </c>
      <c r="V55" s="333" t="s">
        <v>2780</v>
      </c>
      <c r="W55" s="333" t="s">
        <v>2769</v>
      </c>
      <c r="X55" s="333">
        <f>COUNTIF([1]!MacroP[CP],[1]Settings!$U55)</f>
        <v>4</v>
      </c>
      <c r="Y55" s="333">
        <f>COUNTIFS([1]!MacroP[Statut],"OK",[1]!MacroP[CP],U55)</f>
        <v>0</v>
      </c>
    </row>
    <row r="56" spans="5:25" ht="15.75" thickBot="1" x14ac:dyDescent="0.3">
      <c r="E56" s="286" t="s">
        <v>91</v>
      </c>
      <c r="F56" s="325">
        <v>43641</v>
      </c>
      <c r="G56" s="312"/>
      <c r="H56" s="326"/>
      <c r="I56" s="327"/>
      <c r="J56" s="328"/>
      <c r="K56" s="218"/>
      <c r="L56" s="329"/>
      <c r="M56" s="337"/>
      <c r="N56" s="328"/>
      <c r="O56" s="54"/>
      <c r="P56" s="54"/>
      <c r="Q56" s="330"/>
      <c r="R56" s="331"/>
      <c r="S56" s="332"/>
      <c r="T56" s="267"/>
      <c r="U56" s="334">
        <v>70</v>
      </c>
      <c r="V56" s="334" t="s">
        <v>2780</v>
      </c>
      <c r="W56" s="334" t="s">
        <v>2769</v>
      </c>
      <c r="X56" s="334">
        <f>COUNTIF([1]!MacroP[CP],[1]Settings!$U56)</f>
        <v>3</v>
      </c>
      <c r="Y56" s="334">
        <f>COUNTIFS([1]!MacroP[Statut],"OK",[1]!MacroP[CP],U56)</f>
        <v>0</v>
      </c>
    </row>
    <row r="57" spans="5:25" ht="21" customHeight="1" thickBot="1" x14ac:dyDescent="0.3">
      <c r="E57" s="279" t="s">
        <v>92</v>
      </c>
      <c r="F57" s="311">
        <v>43642</v>
      </c>
      <c r="G57" s="312"/>
      <c r="H57" s="326"/>
      <c r="I57" s="327"/>
      <c r="J57" s="328"/>
      <c r="K57" s="218"/>
      <c r="L57" s="338"/>
      <c r="M57" s="339" t="s">
        <v>2781</v>
      </c>
      <c r="N57" s="328"/>
      <c r="O57" s="54"/>
      <c r="P57" s="54"/>
      <c r="Q57" s="330"/>
      <c r="R57" s="340"/>
      <c r="S57" s="332"/>
      <c r="T57" s="267"/>
      <c r="U57" s="333">
        <v>71</v>
      </c>
      <c r="V57" s="333" t="s">
        <v>2780</v>
      </c>
      <c r="W57" s="333" t="s">
        <v>2769</v>
      </c>
      <c r="X57" s="333">
        <f>COUNTIF([1]!MacroP[CP],[1]Settings!$U57)</f>
        <v>19</v>
      </c>
      <c r="Y57" s="333">
        <f>COUNTIFS([1]!MacroP[Statut],"OK",[1]!MacroP[CP],U57)</f>
        <v>0</v>
      </c>
    </row>
    <row r="58" spans="5:25" x14ac:dyDescent="0.25">
      <c r="E58" s="286" t="s">
        <v>93</v>
      </c>
      <c r="F58" s="325">
        <v>43643</v>
      </c>
      <c r="G58" s="312"/>
      <c r="H58" s="326"/>
      <c r="I58" s="327"/>
      <c r="J58" s="328"/>
      <c r="K58" s="218"/>
      <c r="L58" s="338"/>
      <c r="M58" s="341"/>
      <c r="N58" s="328"/>
      <c r="O58" s="54"/>
      <c r="P58" s="54"/>
      <c r="Q58" s="330"/>
      <c r="R58" s="342" t="s">
        <v>859</v>
      </c>
      <c r="S58" s="332"/>
      <c r="T58" s="267"/>
      <c r="U58" s="334">
        <v>89</v>
      </c>
      <c r="V58" s="334" t="s">
        <v>2780</v>
      </c>
      <c r="W58" s="334" t="s">
        <v>2769</v>
      </c>
      <c r="X58" s="334">
        <f>COUNTIF([1]!MacroP[CP],[1]Settings!$U58)</f>
        <v>8</v>
      </c>
      <c r="Y58" s="334">
        <f>COUNTIFS([1]!MacroP[Statut],"OK",[1]!MacroP[CP],U58)</f>
        <v>0</v>
      </c>
    </row>
    <row r="59" spans="5:25" x14ac:dyDescent="0.25">
      <c r="E59" s="279" t="s">
        <v>94</v>
      </c>
      <c r="F59" s="311">
        <v>43644</v>
      </c>
      <c r="G59" s="312"/>
      <c r="H59" s="326"/>
      <c r="I59" s="327"/>
      <c r="J59" s="328"/>
      <c r="K59" s="218"/>
      <c r="L59" s="338"/>
      <c r="M59" s="341"/>
      <c r="N59" s="328"/>
      <c r="O59" s="54"/>
      <c r="P59" s="54"/>
      <c r="Q59" s="330"/>
      <c r="R59" s="343"/>
      <c r="S59" s="332"/>
      <c r="T59" s="267"/>
      <c r="U59" s="333">
        <v>90</v>
      </c>
      <c r="V59" s="333" t="s">
        <v>2780</v>
      </c>
      <c r="W59" s="333" t="s">
        <v>2769</v>
      </c>
      <c r="X59" s="333">
        <f>COUNTIF([1]!MacroP[CP],[1]Settings!$U59)</f>
        <v>1</v>
      </c>
      <c r="Y59" s="333">
        <f>COUNTIFS([1]!MacroP[Statut],"OK",[1]!MacroP[CP],U59)</f>
        <v>0</v>
      </c>
    </row>
    <row r="60" spans="5:25" x14ac:dyDescent="0.25">
      <c r="E60" s="279" t="s">
        <v>91</v>
      </c>
      <c r="F60" s="311">
        <v>43648</v>
      </c>
      <c r="G60" s="312"/>
      <c r="H60" s="326"/>
      <c r="I60" s="327"/>
      <c r="J60" s="328"/>
      <c r="K60" s="218"/>
      <c r="L60" s="338"/>
      <c r="M60" s="341"/>
      <c r="N60" s="328"/>
      <c r="O60" s="54"/>
      <c r="P60" s="54"/>
      <c r="Q60" s="330"/>
      <c r="R60" s="343"/>
      <c r="S60" s="332"/>
      <c r="T60" s="267"/>
      <c r="U60" s="334">
        <v>22</v>
      </c>
      <c r="V60" s="334" t="s">
        <v>56</v>
      </c>
      <c r="W60" s="334" t="s">
        <v>56</v>
      </c>
      <c r="X60" s="334">
        <f>COUNTIF([1]!MacroP[CP],[1]Settings!$U60)</f>
        <v>12</v>
      </c>
      <c r="Y60" s="334">
        <f>COUNTIFS([1]!MacroP[Statut],"OK",[1]!MacroP[CP],U60)</f>
        <v>0</v>
      </c>
    </row>
    <row r="61" spans="5:25" x14ac:dyDescent="0.25">
      <c r="E61" s="286" t="s">
        <v>92</v>
      </c>
      <c r="F61" s="325">
        <v>43649</v>
      </c>
      <c r="G61" s="312"/>
      <c r="H61" s="326"/>
      <c r="I61" s="327"/>
      <c r="J61" s="328"/>
      <c r="K61" s="218"/>
      <c r="L61" s="338"/>
      <c r="M61" s="341"/>
      <c r="N61" s="328"/>
      <c r="O61" s="54"/>
      <c r="P61" s="54"/>
      <c r="Q61" s="330"/>
      <c r="R61" s="343"/>
      <c r="S61" s="332"/>
      <c r="T61" s="267"/>
      <c r="U61" s="333">
        <v>29</v>
      </c>
      <c r="V61" s="333" t="s">
        <v>56</v>
      </c>
      <c r="W61" s="333" t="s">
        <v>56</v>
      </c>
      <c r="X61" s="333">
        <f>COUNTIF([1]!MacroP[CP],[1]Settings!$U61)</f>
        <v>17</v>
      </c>
      <c r="Y61" s="333">
        <f>COUNTIFS([1]!MacroP[Statut],"OK",[1]!MacroP[CP],U61)</f>
        <v>0</v>
      </c>
    </row>
    <row r="62" spans="5:25" x14ac:dyDescent="0.25">
      <c r="E62" s="279" t="s">
        <v>93</v>
      </c>
      <c r="F62" s="311">
        <v>43650</v>
      </c>
      <c r="G62" s="312"/>
      <c r="H62" s="326"/>
      <c r="I62" s="327"/>
      <c r="J62" s="328"/>
      <c r="K62" s="218"/>
      <c r="L62" s="338"/>
      <c r="M62" s="341"/>
      <c r="N62" s="328"/>
      <c r="O62" s="54"/>
      <c r="P62" s="54"/>
      <c r="Q62" s="330"/>
      <c r="R62" s="343"/>
      <c r="S62" s="332"/>
      <c r="T62" s="267"/>
      <c r="U62" s="334">
        <v>35</v>
      </c>
      <c r="V62" s="334" t="s">
        <v>56</v>
      </c>
      <c r="W62" s="334" t="s">
        <v>56</v>
      </c>
      <c r="X62" s="334">
        <f>COUNTIF([1]!MacroP[CP],[1]Settings!$U62)</f>
        <v>25</v>
      </c>
      <c r="Y62" s="334">
        <f>COUNTIFS([1]!MacroP[Statut],"OK",[1]!MacroP[CP],U62)</f>
        <v>0</v>
      </c>
    </row>
    <row r="63" spans="5:25" x14ac:dyDescent="0.25">
      <c r="E63" s="286" t="s">
        <v>94</v>
      </c>
      <c r="F63" s="325">
        <v>43651</v>
      </c>
      <c r="G63" s="312"/>
      <c r="H63" s="326"/>
      <c r="I63" s="327"/>
      <c r="J63" s="328"/>
      <c r="K63" s="218"/>
      <c r="L63" s="338"/>
      <c r="M63" s="341"/>
      <c r="N63" s="328"/>
      <c r="O63" s="54"/>
      <c r="P63" s="54"/>
      <c r="Q63" s="330"/>
      <c r="R63" s="343"/>
      <c r="S63" s="332"/>
      <c r="T63" s="267"/>
      <c r="U63" s="333">
        <v>56</v>
      </c>
      <c r="V63" s="333" t="s">
        <v>56</v>
      </c>
      <c r="W63" s="333" t="s">
        <v>56</v>
      </c>
      <c r="X63" s="333">
        <f>COUNTIF([1]!MacroP[CP],[1]Settings!$U63)</f>
        <v>16</v>
      </c>
      <c r="Y63" s="333">
        <f>COUNTIFS([1]!MacroP[Statut],"OK",[1]!MacroP[CP],U63)</f>
        <v>0</v>
      </c>
    </row>
    <row r="64" spans="5:25" x14ac:dyDescent="0.25">
      <c r="E64" s="279" t="s">
        <v>91</v>
      </c>
      <c r="F64" s="311">
        <v>43655</v>
      </c>
      <c r="G64" s="312"/>
      <c r="H64" s="326"/>
      <c r="I64" s="327"/>
      <c r="J64" s="328"/>
      <c r="K64" s="218"/>
      <c r="L64" s="338"/>
      <c r="M64" s="341"/>
      <c r="N64" s="328"/>
      <c r="O64" s="54"/>
      <c r="P64" s="54"/>
      <c r="Q64" s="330"/>
      <c r="R64" s="343"/>
      <c r="S64" s="332"/>
      <c r="T64" s="267"/>
      <c r="U64" s="334" t="s">
        <v>2782</v>
      </c>
      <c r="V64" s="334" t="s">
        <v>2783</v>
      </c>
      <c r="W64" s="334" t="s">
        <v>2771</v>
      </c>
      <c r="X64" s="334">
        <f>COUNTIF([1]!MacroP[CP],[1]Settings!$U64)</f>
        <v>0</v>
      </c>
      <c r="Y64" s="334">
        <f>COUNTIFS([1]!MacroP[Statut],"OK",[1]!MacroP[CP],U64)</f>
        <v>0</v>
      </c>
    </row>
    <row r="65" spans="5:25" x14ac:dyDescent="0.25">
      <c r="E65" s="286" t="s">
        <v>92</v>
      </c>
      <c r="F65" s="325">
        <v>43656</v>
      </c>
      <c r="G65" s="312"/>
      <c r="H65" s="326"/>
      <c r="I65" s="327"/>
      <c r="J65" s="328"/>
      <c r="K65" s="218"/>
      <c r="L65" s="338"/>
      <c r="M65" s="341"/>
      <c r="N65" s="328"/>
      <c r="O65" s="54"/>
      <c r="P65" s="54"/>
      <c r="Q65" s="330"/>
      <c r="R65" s="343"/>
      <c r="S65" s="332"/>
      <c r="T65" s="267"/>
      <c r="U65" s="333" t="s">
        <v>2784</v>
      </c>
      <c r="V65" s="333" t="s">
        <v>2783</v>
      </c>
      <c r="W65" s="333" t="s">
        <v>2771</v>
      </c>
      <c r="X65" s="333">
        <f>COUNTIF([1]!MacroP[CP],[1]Settings!$U65)</f>
        <v>0</v>
      </c>
      <c r="Y65" s="333">
        <f>COUNTIFS([1]!MacroP[Statut],"OK",[1]!MacroP[CP],U65)</f>
        <v>0</v>
      </c>
    </row>
    <row r="66" spans="5:25" ht="15.75" thickBot="1" x14ac:dyDescent="0.3">
      <c r="E66" s="279" t="s">
        <v>93</v>
      </c>
      <c r="F66" s="311">
        <v>43657</v>
      </c>
      <c r="G66" s="312"/>
      <c r="H66" s="326"/>
      <c r="I66" s="327"/>
      <c r="J66" s="328"/>
      <c r="K66" s="218"/>
      <c r="L66" s="344"/>
      <c r="M66" s="341"/>
      <c r="N66" s="328"/>
      <c r="O66" s="54"/>
      <c r="P66" s="54"/>
      <c r="Q66" s="330"/>
      <c r="R66" s="343"/>
      <c r="S66" s="332"/>
      <c r="T66" s="267"/>
      <c r="U66" s="334">
        <v>75</v>
      </c>
      <c r="V66" s="334" t="s">
        <v>2772</v>
      </c>
      <c r="W66" s="334" t="s">
        <v>2772</v>
      </c>
      <c r="X66" s="334">
        <f>COUNTIF([1]!MacroP[CP],[1]Settings!$U66)</f>
        <v>137</v>
      </c>
      <c r="Y66" s="334">
        <f>COUNTIFS([1]!MacroP[Statut],"OK",[1]!MacroP[CP],U66)</f>
        <v>1</v>
      </c>
    </row>
    <row r="67" spans="5:25" ht="21" customHeight="1" x14ac:dyDescent="0.25">
      <c r="E67" s="279" t="s">
        <v>94</v>
      </c>
      <c r="F67" s="311">
        <v>43658</v>
      </c>
      <c r="G67" s="312"/>
      <c r="H67" s="326"/>
      <c r="I67" s="327"/>
      <c r="J67" s="328"/>
      <c r="K67" s="218"/>
      <c r="L67" s="345" t="s">
        <v>2785</v>
      </c>
      <c r="M67" s="346"/>
      <c r="N67" s="328"/>
      <c r="O67" s="54"/>
      <c r="P67" s="54"/>
      <c r="Q67" s="330"/>
      <c r="R67" s="343"/>
      <c r="S67" s="332"/>
      <c r="T67" s="267"/>
      <c r="U67" s="333">
        <v>77</v>
      </c>
      <c r="V67" s="333" t="s">
        <v>2772</v>
      </c>
      <c r="W67" s="333" t="s">
        <v>2772</v>
      </c>
      <c r="X67" s="333">
        <f>COUNTIF([1]!MacroP[CP],[1]Settings!$U67)</f>
        <v>49</v>
      </c>
      <c r="Y67" s="333">
        <f>COUNTIFS([1]!MacroP[Statut],"OK",[1]!MacroP[CP],U67)</f>
        <v>0</v>
      </c>
    </row>
    <row r="68" spans="5:25" x14ac:dyDescent="0.25">
      <c r="E68" s="286" t="s">
        <v>91</v>
      </c>
      <c r="F68" s="325">
        <v>43662</v>
      </c>
      <c r="G68" s="312"/>
      <c r="H68" s="326"/>
      <c r="I68" s="327"/>
      <c r="J68" s="328"/>
      <c r="K68" s="218"/>
      <c r="L68" s="347"/>
      <c r="M68" s="346"/>
      <c r="N68" s="328"/>
      <c r="O68" s="54"/>
      <c r="P68" s="54"/>
      <c r="Q68" s="330"/>
      <c r="R68" s="343"/>
      <c r="S68" s="332"/>
      <c r="T68" s="267"/>
      <c r="U68" s="334">
        <v>78</v>
      </c>
      <c r="V68" s="334" t="s">
        <v>2772</v>
      </c>
      <c r="W68" s="334" t="s">
        <v>2772</v>
      </c>
      <c r="X68" s="334">
        <f>COUNTIF([1]!MacroP[CP],[1]Settings!$U68)</f>
        <v>78</v>
      </c>
      <c r="Y68" s="334">
        <f>COUNTIFS([1]!MacroP[Statut],"OK",[1]!MacroP[CP],U68)</f>
        <v>0</v>
      </c>
    </row>
    <row r="69" spans="5:25" ht="15.75" thickBot="1" x14ac:dyDescent="0.3">
      <c r="E69" s="279" t="s">
        <v>92</v>
      </c>
      <c r="F69" s="311">
        <v>43663</v>
      </c>
      <c r="G69" s="312"/>
      <c r="H69" s="326"/>
      <c r="I69" s="327"/>
      <c r="J69" s="328"/>
      <c r="K69" s="218"/>
      <c r="L69" s="347"/>
      <c r="M69" s="346"/>
      <c r="N69" s="328"/>
      <c r="O69" s="54"/>
      <c r="P69" s="54"/>
      <c r="Q69" s="348"/>
      <c r="R69" s="343"/>
      <c r="S69" s="332"/>
      <c r="T69" s="267"/>
      <c r="U69" s="333">
        <v>91</v>
      </c>
      <c r="V69" s="333" t="s">
        <v>2772</v>
      </c>
      <c r="W69" s="333" t="s">
        <v>2772</v>
      </c>
      <c r="X69" s="333">
        <f>COUNTIF([1]!MacroP[CP],[1]Settings!$U69)</f>
        <v>53</v>
      </c>
      <c r="Y69" s="333">
        <f>COUNTIFS([1]!MacroP[Statut],"OK",[1]!MacroP[CP],U69)</f>
        <v>16</v>
      </c>
    </row>
    <row r="70" spans="5:25" x14ac:dyDescent="0.25">
      <c r="E70" s="286" t="s">
        <v>93</v>
      </c>
      <c r="F70" s="325">
        <v>43664</v>
      </c>
      <c r="G70" s="312"/>
      <c r="H70" s="326"/>
      <c r="I70" s="327"/>
      <c r="J70" s="328"/>
      <c r="K70" s="218"/>
      <c r="L70" s="347"/>
      <c r="M70" s="346"/>
      <c r="N70" s="328"/>
      <c r="O70" s="54"/>
      <c r="P70" s="54"/>
      <c r="Q70" s="349" t="s">
        <v>858</v>
      </c>
      <c r="R70" s="343"/>
      <c r="S70" s="332"/>
      <c r="U70" s="334">
        <v>92</v>
      </c>
      <c r="V70" s="334" t="s">
        <v>2772</v>
      </c>
      <c r="W70" s="334" t="s">
        <v>2772</v>
      </c>
      <c r="X70" s="334">
        <f>COUNTIF([1]!MacroP[CP],[1]Settings!$U70)</f>
        <v>85</v>
      </c>
      <c r="Y70" s="334">
        <f>COUNTIFS([1]!MacroP[Statut],"OK",[1]!MacroP[CP],U70)</f>
        <v>1</v>
      </c>
    </row>
    <row r="71" spans="5:25" x14ac:dyDescent="0.25">
      <c r="E71" s="279" t="s">
        <v>94</v>
      </c>
      <c r="F71" s="311">
        <v>43665</v>
      </c>
      <c r="G71" s="312"/>
      <c r="H71" s="326"/>
      <c r="I71" s="327"/>
      <c r="J71" s="328"/>
      <c r="K71" s="218"/>
      <c r="L71" s="347"/>
      <c r="M71" s="346"/>
      <c r="N71" s="328"/>
      <c r="O71" s="54"/>
      <c r="P71" s="54"/>
      <c r="Q71" s="350"/>
      <c r="R71" s="343"/>
      <c r="S71" s="332"/>
      <c r="U71" s="333">
        <v>93</v>
      </c>
      <c r="V71" s="333" t="s">
        <v>2772</v>
      </c>
      <c r="W71" s="333" t="s">
        <v>2772</v>
      </c>
      <c r="X71" s="333">
        <f>COUNTIF([1]!MacroP[CP],[1]Settings!$U71)</f>
        <v>49</v>
      </c>
      <c r="Y71" s="333">
        <f>COUNTIFS([1]!MacroP[Statut],"OK",[1]!MacroP[CP],U71)</f>
        <v>0</v>
      </c>
    </row>
    <row r="72" spans="5:25" x14ac:dyDescent="0.25">
      <c r="E72" s="286" t="s">
        <v>91</v>
      </c>
      <c r="F72" s="325">
        <v>43669</v>
      </c>
      <c r="G72" s="312"/>
      <c r="H72" s="326"/>
      <c r="I72" s="327"/>
      <c r="J72" s="328"/>
      <c r="K72" s="218"/>
      <c r="L72" s="347"/>
      <c r="M72" s="346"/>
      <c r="N72" s="328"/>
      <c r="O72" s="54"/>
      <c r="P72" s="54"/>
      <c r="Q72" s="350"/>
      <c r="R72" s="343"/>
      <c r="S72" s="332"/>
      <c r="U72" s="334">
        <v>94</v>
      </c>
      <c r="V72" s="334" t="s">
        <v>2772</v>
      </c>
      <c r="W72" s="334" t="s">
        <v>2772</v>
      </c>
      <c r="X72" s="334">
        <f>COUNTIF([1]!MacroP[CP],[1]Settings!$U72)</f>
        <v>55</v>
      </c>
      <c r="Y72" s="334">
        <f>COUNTIFS([1]!MacroP[Statut],"OK",[1]!MacroP[CP],U72)</f>
        <v>1</v>
      </c>
    </row>
    <row r="73" spans="5:25" x14ac:dyDescent="0.25">
      <c r="E73" s="279" t="s">
        <v>92</v>
      </c>
      <c r="F73" s="311">
        <v>43670</v>
      </c>
      <c r="G73" s="312"/>
      <c r="H73" s="326"/>
      <c r="I73" s="327"/>
      <c r="J73" s="328"/>
      <c r="K73" s="218"/>
      <c r="L73" s="347"/>
      <c r="M73" s="346"/>
      <c r="N73" s="328"/>
      <c r="O73" s="54"/>
      <c r="P73" s="54"/>
      <c r="Q73" s="350"/>
      <c r="R73" s="343"/>
      <c r="S73" s="332"/>
      <c r="U73" s="333">
        <v>95</v>
      </c>
      <c r="V73" s="333" t="s">
        <v>2772</v>
      </c>
      <c r="W73" s="333" t="s">
        <v>2772</v>
      </c>
      <c r="X73" s="333">
        <f>COUNTIF([1]!MacroP[CP],[1]Settings!$U73)</f>
        <v>47</v>
      </c>
      <c r="Y73" s="333">
        <f>COUNTIFS([1]!MacroP[Statut],"OK",[1]!MacroP[CP],U73)</f>
        <v>0</v>
      </c>
    </row>
    <row r="74" spans="5:25" x14ac:dyDescent="0.25">
      <c r="E74" s="279" t="s">
        <v>93</v>
      </c>
      <c r="F74" s="311">
        <v>43671</v>
      </c>
      <c r="G74" s="312"/>
      <c r="H74" s="326"/>
      <c r="I74" s="327"/>
      <c r="J74" s="328"/>
      <c r="K74" s="218"/>
      <c r="L74" s="347"/>
      <c r="M74" s="346"/>
      <c r="N74" s="328"/>
      <c r="O74" s="54"/>
      <c r="P74" s="54"/>
      <c r="Q74" s="350"/>
      <c r="R74" s="343"/>
      <c r="S74" s="332"/>
      <c r="U74" s="334">
        <v>18</v>
      </c>
      <c r="V74" s="334" t="s">
        <v>2778</v>
      </c>
      <c r="W74" s="334" t="s">
        <v>2778</v>
      </c>
      <c r="X74" s="334">
        <f>COUNTIF([1]!MacroP[CP],[1]Settings!$U74)</f>
        <v>10</v>
      </c>
      <c r="Y74" s="334">
        <f>COUNTIFS([1]!MacroP[Statut],"OK",[1]!MacroP[CP],U74)</f>
        <v>0</v>
      </c>
    </row>
    <row r="75" spans="5:25" ht="15.75" thickBot="1" x14ac:dyDescent="0.3">
      <c r="E75" s="286" t="s">
        <v>94</v>
      </c>
      <c r="F75" s="325">
        <v>43672</v>
      </c>
      <c r="G75" s="312"/>
      <c r="H75" s="326"/>
      <c r="I75" s="337"/>
      <c r="J75" s="328"/>
      <c r="K75" s="218"/>
      <c r="L75" s="347"/>
      <c r="M75" s="346"/>
      <c r="N75" s="328"/>
      <c r="O75" s="54"/>
      <c r="P75" s="54"/>
      <c r="Q75" s="350"/>
      <c r="R75" s="343"/>
      <c r="S75" s="332"/>
      <c r="U75" s="333">
        <v>28</v>
      </c>
      <c r="V75" s="333" t="s">
        <v>2778</v>
      </c>
      <c r="W75" s="333" t="s">
        <v>2778</v>
      </c>
      <c r="X75" s="333">
        <f>COUNTIF([1]!MacroP[CP],[1]Settings!$U75)</f>
        <v>10</v>
      </c>
      <c r="Y75" s="333">
        <f>COUNTIFS([1]!MacroP[Statut],"OK",[1]!MacroP[CP],U75)</f>
        <v>0</v>
      </c>
    </row>
    <row r="76" spans="5:25" ht="21" customHeight="1" x14ac:dyDescent="0.25">
      <c r="E76" s="279" t="s">
        <v>91</v>
      </c>
      <c r="F76" s="311">
        <v>43676</v>
      </c>
      <c r="G76" s="312"/>
      <c r="H76" s="326"/>
      <c r="I76" s="339" t="s">
        <v>2786</v>
      </c>
      <c r="J76" s="328"/>
      <c r="K76" s="218"/>
      <c r="L76" s="347"/>
      <c r="M76" s="346"/>
      <c r="N76" s="328"/>
      <c r="O76" s="54"/>
      <c r="P76" s="54"/>
      <c r="Q76" s="350"/>
      <c r="R76" s="343"/>
      <c r="S76" s="332"/>
      <c r="U76" s="334">
        <v>36</v>
      </c>
      <c r="V76" s="334" t="s">
        <v>2778</v>
      </c>
      <c r="W76" s="334" t="s">
        <v>2778</v>
      </c>
      <c r="X76" s="334">
        <f>COUNTIF([1]!MacroP[CP],[1]Settings!$U76)</f>
        <v>6</v>
      </c>
      <c r="Y76" s="334">
        <f>COUNTIFS([1]!MacroP[Statut],"OK",[1]!MacroP[CP],U76)</f>
        <v>0</v>
      </c>
    </row>
    <row r="77" spans="5:25" x14ac:dyDescent="0.25">
      <c r="E77" s="286" t="s">
        <v>92</v>
      </c>
      <c r="F77" s="325">
        <v>43677</v>
      </c>
      <c r="G77" s="312"/>
      <c r="H77" s="326"/>
      <c r="I77" s="341"/>
      <c r="J77" s="328"/>
      <c r="K77" s="218"/>
      <c r="L77" s="347"/>
      <c r="M77" s="346"/>
      <c r="N77" s="328"/>
      <c r="O77" s="54"/>
      <c r="P77" s="54"/>
      <c r="Q77" s="350"/>
      <c r="R77" s="343"/>
      <c r="S77" s="332"/>
      <c r="U77" s="333">
        <v>37</v>
      </c>
      <c r="V77" s="333" t="s">
        <v>2778</v>
      </c>
      <c r="W77" s="333" t="s">
        <v>2778</v>
      </c>
      <c r="X77" s="333">
        <f>COUNTIF([1]!MacroP[CP],[1]Settings!$U77)</f>
        <v>13</v>
      </c>
      <c r="Y77" s="333">
        <f>COUNTIFS([1]!MacroP[Statut],"OK",[1]!MacroP[CP],U77)</f>
        <v>13</v>
      </c>
    </row>
    <row r="78" spans="5:25" x14ac:dyDescent="0.25">
      <c r="E78" s="279" t="s">
        <v>93</v>
      </c>
      <c r="F78" s="311">
        <v>43678</v>
      </c>
      <c r="G78" s="312"/>
      <c r="H78" s="326"/>
      <c r="I78" s="341"/>
      <c r="J78" s="328"/>
      <c r="K78" s="218"/>
      <c r="L78" s="347"/>
      <c r="M78" s="346"/>
      <c r="N78" s="328"/>
      <c r="O78" s="54"/>
      <c r="P78" s="54"/>
      <c r="Q78" s="350"/>
      <c r="R78" s="343"/>
      <c r="S78" s="332"/>
      <c r="U78" s="334">
        <v>41</v>
      </c>
      <c r="V78" s="334" t="s">
        <v>2778</v>
      </c>
      <c r="W78" s="334" t="s">
        <v>2778</v>
      </c>
      <c r="X78" s="334">
        <f>COUNTIF([1]!MacroP[CP],[1]Settings!$U78)</f>
        <v>8</v>
      </c>
      <c r="Y78" s="334">
        <f>COUNTIFS([1]!MacroP[Statut],"OK",[1]!MacroP[CP],U78)</f>
        <v>6</v>
      </c>
    </row>
    <row r="79" spans="5:25" x14ac:dyDescent="0.25">
      <c r="E79" s="286" t="s">
        <v>94</v>
      </c>
      <c r="F79" s="325">
        <v>43679</v>
      </c>
      <c r="G79" s="312"/>
      <c r="H79" s="326"/>
      <c r="I79" s="341"/>
      <c r="J79" s="328"/>
      <c r="K79" s="218"/>
      <c r="L79" s="347"/>
      <c r="M79" s="346"/>
      <c r="N79" s="328"/>
      <c r="O79" s="54"/>
      <c r="P79" s="54"/>
      <c r="Q79" s="350"/>
      <c r="R79" s="343"/>
      <c r="S79" s="332"/>
      <c r="U79" s="333">
        <v>45</v>
      </c>
      <c r="V79" s="333" t="s">
        <v>2778</v>
      </c>
      <c r="W79" s="333" t="s">
        <v>2778</v>
      </c>
      <c r="X79" s="333">
        <f>COUNTIF([1]!MacroP[CP],[1]Settings!$U79)</f>
        <v>20</v>
      </c>
      <c r="Y79" s="333">
        <f>COUNTIFS([1]!MacroP[Statut],"OK",[1]!MacroP[CP],U79)</f>
        <v>0</v>
      </c>
    </row>
    <row r="80" spans="5:25" x14ac:dyDescent="0.25">
      <c r="E80" s="279" t="s">
        <v>91</v>
      </c>
      <c r="F80" s="311">
        <v>43683</v>
      </c>
      <c r="G80" s="312"/>
      <c r="H80" s="326"/>
      <c r="I80" s="341"/>
      <c r="J80" s="328"/>
      <c r="K80" s="218"/>
      <c r="L80" s="347"/>
      <c r="M80" s="346"/>
      <c r="N80" s="328"/>
      <c r="O80" s="54"/>
      <c r="P80" s="54"/>
      <c r="Q80" s="350"/>
      <c r="R80" s="343"/>
      <c r="S80" s="332"/>
      <c r="U80" s="334">
        <v>14</v>
      </c>
      <c r="V80" s="334" t="s">
        <v>2787</v>
      </c>
      <c r="W80" s="334" t="s">
        <v>2777</v>
      </c>
      <c r="X80" s="334">
        <f>COUNTIF([1]!MacroP[CP],[1]Settings!$U80)</f>
        <v>29</v>
      </c>
      <c r="Y80" s="334">
        <f>COUNTIFS([1]!MacroP[Statut],"OK",[1]!MacroP[CP],U80)</f>
        <v>0</v>
      </c>
    </row>
    <row r="81" spans="5:25" x14ac:dyDescent="0.25">
      <c r="E81" s="279" t="s">
        <v>92</v>
      </c>
      <c r="F81" s="311">
        <v>43684</v>
      </c>
      <c r="G81" s="312"/>
      <c r="H81" s="326"/>
      <c r="I81" s="341"/>
      <c r="J81" s="328"/>
      <c r="K81" s="218"/>
      <c r="L81" s="347"/>
      <c r="M81" s="346"/>
      <c r="N81" s="328"/>
      <c r="O81" s="54"/>
      <c r="P81" s="54"/>
      <c r="Q81" s="350"/>
      <c r="R81" s="343"/>
      <c r="S81" s="332"/>
      <c r="U81" s="333">
        <v>27</v>
      </c>
      <c r="V81" s="333" t="s">
        <v>2787</v>
      </c>
      <c r="W81" s="333" t="s">
        <v>2777</v>
      </c>
      <c r="X81" s="333">
        <f>COUNTIF([1]!MacroP[CP],[1]Settings!$U81)</f>
        <v>21</v>
      </c>
      <c r="Y81" s="333">
        <f>COUNTIFS([1]!MacroP[Statut],"OK",[1]!MacroP[CP],U81)</f>
        <v>0</v>
      </c>
    </row>
    <row r="82" spans="5:25" x14ac:dyDescent="0.25">
      <c r="E82" s="286" t="s">
        <v>93</v>
      </c>
      <c r="F82" s="325">
        <v>43685</v>
      </c>
      <c r="G82" s="312"/>
      <c r="H82" s="326"/>
      <c r="I82" s="341"/>
      <c r="J82" s="328"/>
      <c r="K82" s="218"/>
      <c r="L82" s="347"/>
      <c r="M82" s="346"/>
      <c r="N82" s="328"/>
      <c r="O82" s="54"/>
      <c r="P82" s="54"/>
      <c r="Q82" s="350"/>
      <c r="R82" s="343"/>
      <c r="S82" s="332"/>
      <c r="U82" s="334">
        <v>50</v>
      </c>
      <c r="V82" s="334" t="s">
        <v>2787</v>
      </c>
      <c r="W82" s="334" t="s">
        <v>2777</v>
      </c>
      <c r="X82" s="334">
        <f>COUNTIF([1]!MacroP[CP],[1]Settings!$U82)</f>
        <v>16</v>
      </c>
      <c r="Y82" s="334">
        <f>COUNTIFS([1]!MacroP[Statut],"OK",[1]!MacroP[CP],U82)</f>
        <v>0</v>
      </c>
    </row>
    <row r="83" spans="5:25" x14ac:dyDescent="0.25">
      <c r="E83" s="279" t="s">
        <v>94</v>
      </c>
      <c r="F83" s="311">
        <v>43686</v>
      </c>
      <c r="G83" s="312"/>
      <c r="H83" s="326"/>
      <c r="I83" s="341"/>
      <c r="J83" s="328"/>
      <c r="K83" s="218"/>
      <c r="L83" s="347"/>
      <c r="M83" s="346"/>
      <c r="N83" s="328"/>
      <c r="O83" s="54"/>
      <c r="P83" s="54"/>
      <c r="Q83" s="350"/>
      <c r="R83" s="343"/>
      <c r="S83" s="332"/>
      <c r="U83" s="333">
        <v>61</v>
      </c>
      <c r="V83" s="333" t="s">
        <v>2787</v>
      </c>
      <c r="W83" s="333" t="s">
        <v>2777</v>
      </c>
      <c r="X83" s="333">
        <f>COUNTIF([1]!MacroP[CP],[1]Settings!$U83)</f>
        <v>6</v>
      </c>
      <c r="Y83" s="333">
        <f>COUNTIFS([1]!MacroP[Statut],"OK",[1]!MacroP[CP],U83)</f>
        <v>0</v>
      </c>
    </row>
    <row r="84" spans="5:25" x14ac:dyDescent="0.25">
      <c r="E84" s="286" t="s">
        <v>91</v>
      </c>
      <c r="F84" s="325">
        <v>43690</v>
      </c>
      <c r="G84" s="312"/>
      <c r="H84" s="326"/>
      <c r="I84" s="341"/>
      <c r="J84" s="328"/>
      <c r="K84" s="218"/>
      <c r="L84" s="347"/>
      <c r="M84" s="346"/>
      <c r="N84" s="328"/>
      <c r="O84" s="54"/>
      <c r="P84" s="54"/>
      <c r="Q84" s="350"/>
      <c r="R84" s="343"/>
      <c r="S84" s="332"/>
      <c r="U84" s="334">
        <v>76</v>
      </c>
      <c r="V84" s="334" t="s">
        <v>2787</v>
      </c>
      <c r="W84" s="334" t="s">
        <v>2777</v>
      </c>
      <c r="X84" s="334">
        <f>COUNTIF([1]!MacroP[CP],[1]Settings!$U84)</f>
        <v>43</v>
      </c>
      <c r="Y84" s="334">
        <f>COUNTIFS([1]!MacroP[Statut],"OK",[1]!MacroP[CP],U84)</f>
        <v>2</v>
      </c>
    </row>
    <row r="85" spans="5:25" x14ac:dyDescent="0.25">
      <c r="E85" s="279" t="s">
        <v>92</v>
      </c>
      <c r="F85" s="311">
        <v>43691</v>
      </c>
      <c r="G85" s="312"/>
      <c r="H85" s="326"/>
      <c r="I85" s="341"/>
      <c r="J85" s="328"/>
      <c r="K85" s="218"/>
      <c r="L85" s="347"/>
      <c r="M85" s="346"/>
      <c r="N85" s="328"/>
      <c r="O85" s="54"/>
      <c r="P85" s="54"/>
      <c r="Q85" s="350"/>
      <c r="R85" s="343"/>
      <c r="S85" s="332"/>
      <c r="U85" s="333">
        <v>44</v>
      </c>
      <c r="V85" s="333" t="s">
        <v>2788</v>
      </c>
      <c r="W85" s="333" t="s">
        <v>2789</v>
      </c>
      <c r="X85" s="333">
        <f>COUNTIF([1]!MacroP[CP],[1]Settings!$U85)</f>
        <v>31</v>
      </c>
      <c r="Y85" s="333">
        <f>COUNTIFS([1]!MacroP[Statut],"OK",[1]!MacroP[CP],U85)</f>
        <v>0</v>
      </c>
    </row>
    <row r="86" spans="5:25" x14ac:dyDescent="0.25">
      <c r="E86" s="286" t="s">
        <v>94</v>
      </c>
      <c r="F86" s="325">
        <v>43693</v>
      </c>
      <c r="G86" s="312"/>
      <c r="H86" s="326"/>
      <c r="I86" s="341"/>
      <c r="J86" s="328"/>
      <c r="K86" s="218"/>
      <c r="L86" s="347"/>
      <c r="M86" s="346"/>
      <c r="N86" s="328"/>
      <c r="O86" s="54"/>
      <c r="P86" s="54"/>
      <c r="Q86" s="350"/>
      <c r="R86" s="343"/>
      <c r="S86" s="332"/>
      <c r="U86" s="334">
        <v>49</v>
      </c>
      <c r="V86" s="334" t="s">
        <v>2788</v>
      </c>
      <c r="W86" s="334" t="s">
        <v>2789</v>
      </c>
      <c r="X86" s="334">
        <f>COUNTIF([1]!MacroP[CP],[1]Settings!$U86)</f>
        <v>11</v>
      </c>
      <c r="Y86" s="334">
        <f>COUNTIFS([1]!MacroP[Statut],"OK",[1]!MacroP[CP],U86)</f>
        <v>0</v>
      </c>
    </row>
    <row r="87" spans="5:25" x14ac:dyDescent="0.25">
      <c r="E87" s="279" t="s">
        <v>91</v>
      </c>
      <c r="F87" s="311">
        <v>43697</v>
      </c>
      <c r="G87" s="312"/>
      <c r="H87" s="326"/>
      <c r="I87" s="341"/>
      <c r="J87" s="328"/>
      <c r="K87" s="218"/>
      <c r="L87" s="347"/>
      <c r="M87" s="346"/>
      <c r="N87" s="328"/>
      <c r="O87" s="54"/>
      <c r="P87" s="54"/>
      <c r="Q87" s="350"/>
      <c r="R87" s="343"/>
      <c r="S87" s="332"/>
      <c r="U87" s="333">
        <v>53</v>
      </c>
      <c r="V87" s="333" t="s">
        <v>2788</v>
      </c>
      <c r="W87" s="333" t="s">
        <v>2789</v>
      </c>
      <c r="X87" s="333">
        <f>COUNTIF([1]!MacroP[CP],[1]Settings!$U87)</f>
        <v>4</v>
      </c>
      <c r="Y87" s="333">
        <f>COUNTIFS([1]!MacroP[Statut],"OK",[1]!MacroP[CP],U87)</f>
        <v>0</v>
      </c>
    </row>
    <row r="88" spans="5:25" x14ac:dyDescent="0.25">
      <c r="E88" s="279" t="s">
        <v>92</v>
      </c>
      <c r="F88" s="311">
        <v>43698</v>
      </c>
      <c r="G88" s="312"/>
      <c r="H88" s="326"/>
      <c r="I88" s="341"/>
      <c r="J88" s="328"/>
      <c r="K88" s="218"/>
      <c r="L88" s="347"/>
      <c r="M88" s="346"/>
      <c r="N88" s="328"/>
      <c r="O88" s="54"/>
      <c r="P88" s="54"/>
      <c r="Q88" s="350"/>
      <c r="R88" s="343"/>
      <c r="S88" s="332"/>
      <c r="U88" s="334">
        <v>72</v>
      </c>
      <c r="V88" s="334" t="s">
        <v>2788</v>
      </c>
      <c r="W88" s="334" t="s">
        <v>2789</v>
      </c>
      <c r="X88" s="334">
        <f>COUNTIF([1]!MacroP[CP],[1]Settings!$U88)</f>
        <v>11</v>
      </c>
      <c r="Y88" s="334">
        <f>COUNTIFS([1]!MacroP[Statut],"OK",[1]!MacroP[CP],U88)</f>
        <v>0</v>
      </c>
    </row>
    <row r="89" spans="5:25" x14ac:dyDescent="0.25">
      <c r="E89" s="286" t="s">
        <v>93</v>
      </c>
      <c r="F89" s="325">
        <v>43699</v>
      </c>
      <c r="G89" s="312"/>
      <c r="H89" s="326"/>
      <c r="I89" s="341"/>
      <c r="J89" s="328"/>
      <c r="K89" s="218"/>
      <c r="L89" s="347"/>
      <c r="M89" s="346"/>
      <c r="N89" s="328"/>
      <c r="O89" s="54"/>
      <c r="P89" s="54"/>
      <c r="Q89" s="350"/>
      <c r="R89" s="343"/>
      <c r="S89" s="332"/>
      <c r="U89" s="333">
        <v>85</v>
      </c>
      <c r="V89" s="333" t="s">
        <v>2788</v>
      </c>
      <c r="W89" s="333" t="s">
        <v>2789</v>
      </c>
      <c r="X89" s="333">
        <f>COUNTIF([1]!MacroP[CP],[1]Settings!$U89)</f>
        <v>11</v>
      </c>
      <c r="Y89" s="333">
        <f>COUNTIFS([1]!MacroP[Statut],"OK",[1]!MacroP[CP],U89)</f>
        <v>0</v>
      </c>
    </row>
    <row r="90" spans="5:25" x14ac:dyDescent="0.25">
      <c r="E90" s="279" t="s">
        <v>94</v>
      </c>
      <c r="F90" s="311">
        <v>43700</v>
      </c>
      <c r="G90" s="312"/>
      <c r="H90" s="326"/>
      <c r="I90" s="341"/>
      <c r="J90" s="328"/>
      <c r="K90" s="218"/>
      <c r="L90" s="347"/>
      <c r="M90" s="346"/>
      <c r="N90" s="328"/>
      <c r="O90" s="54"/>
      <c r="P90" s="54"/>
      <c r="Q90" s="350"/>
      <c r="R90" s="343"/>
      <c r="S90" s="332"/>
      <c r="U90" s="334">
        <v>9</v>
      </c>
      <c r="V90" s="334" t="s">
        <v>2790</v>
      </c>
      <c r="W90" s="334" t="s">
        <v>2773</v>
      </c>
      <c r="X90" s="334">
        <f>COUNTIF([1]!MacroP[CP],[1]Settings!$U90)</f>
        <v>7</v>
      </c>
      <c r="Y90" s="334">
        <f>COUNTIFS([1]!MacroP[Statut],"OK",[1]!MacroP[CP],U90)</f>
        <v>0</v>
      </c>
    </row>
    <row r="91" spans="5:25" x14ac:dyDescent="0.25">
      <c r="E91" s="286" t="s">
        <v>91</v>
      </c>
      <c r="F91" s="325">
        <v>43704</v>
      </c>
      <c r="G91" s="312"/>
      <c r="H91" s="326"/>
      <c r="I91" s="341"/>
      <c r="J91" s="328"/>
      <c r="K91" s="218"/>
      <c r="L91" s="347"/>
      <c r="M91" s="346"/>
      <c r="N91" s="328"/>
      <c r="O91" s="54"/>
      <c r="P91" s="54"/>
      <c r="Q91" s="350"/>
      <c r="R91" s="343"/>
      <c r="S91" s="332"/>
      <c r="U91" s="333">
        <v>11</v>
      </c>
      <c r="V91" s="333" t="s">
        <v>2790</v>
      </c>
      <c r="W91" s="333" t="s">
        <v>2773</v>
      </c>
      <c r="X91" s="333">
        <f>COUNTIF([1]!MacroP[CP],[1]Settings!$U91)</f>
        <v>6</v>
      </c>
      <c r="Y91" s="333">
        <f>COUNTIFS([1]!MacroP[Statut],"OK",[1]!MacroP[CP],U91)</f>
        <v>0</v>
      </c>
    </row>
    <row r="92" spans="5:25" x14ac:dyDescent="0.25">
      <c r="E92" s="279" t="s">
        <v>92</v>
      </c>
      <c r="F92" s="311">
        <v>43705</v>
      </c>
      <c r="G92" s="312"/>
      <c r="H92" s="326"/>
      <c r="I92" s="341"/>
      <c r="J92" s="328"/>
      <c r="K92" s="218"/>
      <c r="L92" s="347"/>
      <c r="M92" s="346"/>
      <c r="N92" s="328"/>
      <c r="O92" s="54"/>
      <c r="P92" s="54"/>
      <c r="Q92" s="350"/>
      <c r="R92" s="343"/>
      <c r="S92" s="332"/>
      <c r="U92" s="334">
        <v>12</v>
      </c>
      <c r="V92" s="334" t="s">
        <v>2790</v>
      </c>
      <c r="W92" s="334" t="s">
        <v>2773</v>
      </c>
      <c r="X92" s="334">
        <f>COUNTIF([1]!MacroP[CP],[1]Settings!$U92)</f>
        <v>5</v>
      </c>
      <c r="Y92" s="334">
        <f>COUNTIFS([1]!MacroP[Statut],"OK",[1]!MacroP[CP],U92)</f>
        <v>0</v>
      </c>
    </row>
    <row r="93" spans="5:25" x14ac:dyDescent="0.25">
      <c r="E93" s="286" t="s">
        <v>93</v>
      </c>
      <c r="F93" s="325">
        <v>43706</v>
      </c>
      <c r="G93" s="312"/>
      <c r="H93" s="326"/>
      <c r="I93" s="341"/>
      <c r="J93" s="328"/>
      <c r="K93" s="218"/>
      <c r="L93" s="347"/>
      <c r="M93" s="346"/>
      <c r="N93" s="328"/>
      <c r="O93" s="54"/>
      <c r="P93" s="54"/>
      <c r="Q93" s="350"/>
      <c r="R93" s="343"/>
      <c r="S93" s="332"/>
      <c r="U93" s="333">
        <v>30</v>
      </c>
      <c r="V93" s="333" t="s">
        <v>2790</v>
      </c>
      <c r="W93" s="333" t="s">
        <v>2773</v>
      </c>
      <c r="X93" s="333">
        <f>COUNTIF([1]!MacroP[CP],[1]Settings!$U93)</f>
        <v>17</v>
      </c>
      <c r="Y93" s="333">
        <f>COUNTIFS([1]!MacroP[Statut],"OK",[1]!MacroP[CP],U93)</f>
        <v>0</v>
      </c>
    </row>
    <row r="94" spans="5:25" x14ac:dyDescent="0.25">
      <c r="E94" s="279" t="s">
        <v>94</v>
      </c>
      <c r="F94" s="311">
        <v>43707</v>
      </c>
      <c r="G94" s="312"/>
      <c r="H94" s="326"/>
      <c r="I94" s="341"/>
      <c r="J94" s="328"/>
      <c r="K94" s="218"/>
      <c r="L94" s="347"/>
      <c r="M94" s="346"/>
      <c r="N94" s="328"/>
      <c r="O94" s="54"/>
      <c r="P94" s="54"/>
      <c r="Q94" s="350"/>
      <c r="R94" s="343"/>
      <c r="S94" s="332"/>
      <c r="U94" s="334">
        <v>31</v>
      </c>
      <c r="V94" s="334" t="s">
        <v>2790</v>
      </c>
      <c r="W94" s="334" t="s">
        <v>2773</v>
      </c>
      <c r="X94" s="334">
        <f>COUNTIF([1]!MacroP[CP],[1]Settings!$U94)</f>
        <v>40</v>
      </c>
      <c r="Y94" s="334">
        <f>COUNTIFS([1]!MacroP[Statut],"OK",[1]!MacroP[CP],U94)</f>
        <v>0</v>
      </c>
    </row>
    <row r="95" spans="5:25" x14ac:dyDescent="0.25">
      <c r="E95" s="279" t="s">
        <v>91</v>
      </c>
      <c r="F95" s="311">
        <v>43711</v>
      </c>
      <c r="G95" s="312"/>
      <c r="H95" s="326"/>
      <c r="I95" s="341"/>
      <c r="J95" s="328"/>
      <c r="K95" s="218"/>
      <c r="L95" s="347"/>
      <c r="M95" s="346"/>
      <c r="N95" s="328"/>
      <c r="O95" s="54"/>
      <c r="P95" s="54"/>
      <c r="Q95" s="350"/>
      <c r="R95" s="343"/>
      <c r="S95" s="332"/>
      <c r="U95" s="333">
        <v>32</v>
      </c>
      <c r="V95" s="333" t="s">
        <v>2790</v>
      </c>
      <c r="W95" s="333" t="s">
        <v>2773</v>
      </c>
      <c r="X95" s="333">
        <f>COUNTIF([1]!MacroP[CP],[1]Settings!$U95)</f>
        <v>4</v>
      </c>
      <c r="Y95" s="333">
        <f>COUNTIFS([1]!MacroP[Statut],"OK",[1]!MacroP[CP],U95)</f>
        <v>0</v>
      </c>
    </row>
    <row r="96" spans="5:25" x14ac:dyDescent="0.25">
      <c r="E96" s="286" t="s">
        <v>92</v>
      </c>
      <c r="F96" s="325">
        <v>43712</v>
      </c>
      <c r="G96" s="312"/>
      <c r="H96" s="326"/>
      <c r="I96" s="341"/>
      <c r="J96" s="328"/>
      <c r="K96" s="218"/>
      <c r="L96" s="347"/>
      <c r="M96" s="346"/>
      <c r="N96" s="328"/>
      <c r="O96" s="54"/>
      <c r="P96" s="54"/>
      <c r="Q96" s="350"/>
      <c r="R96" s="343"/>
      <c r="S96" s="332"/>
      <c r="U96" s="334">
        <v>34</v>
      </c>
      <c r="V96" s="334" t="s">
        <v>2790</v>
      </c>
      <c r="W96" s="334" t="s">
        <v>2773</v>
      </c>
      <c r="X96" s="334">
        <f>COUNTIF([1]!MacroP[CP],[1]Settings!$U96)</f>
        <v>38</v>
      </c>
      <c r="Y96" s="334">
        <f>COUNTIFS([1]!MacroP[Statut],"OK",[1]!MacroP[CP],U96)</f>
        <v>0</v>
      </c>
    </row>
    <row r="97" spans="5:25" ht="15.75" thickBot="1" x14ac:dyDescent="0.3">
      <c r="E97" s="279" t="s">
        <v>93</v>
      </c>
      <c r="F97" s="311">
        <v>43713</v>
      </c>
      <c r="G97" s="312"/>
      <c r="H97" s="351"/>
      <c r="I97" s="341"/>
      <c r="J97" s="328"/>
      <c r="K97" s="218"/>
      <c r="L97" s="347"/>
      <c r="M97" s="346"/>
      <c r="N97" s="328"/>
      <c r="O97" s="54"/>
      <c r="P97" s="54"/>
      <c r="Q97" s="350"/>
      <c r="R97" s="343"/>
      <c r="S97" s="332"/>
      <c r="U97" s="333">
        <v>46</v>
      </c>
      <c r="V97" s="333" t="s">
        <v>2790</v>
      </c>
      <c r="W97" s="333" t="s">
        <v>2773</v>
      </c>
      <c r="X97" s="333">
        <f>COUNTIF([1]!MacroP[CP],[1]Settings!$U97)</f>
        <v>3</v>
      </c>
      <c r="Y97" s="333">
        <f>COUNTIFS([1]!MacroP[Statut],"OK",[1]!MacroP[CP],U97)</f>
        <v>0</v>
      </c>
    </row>
    <row r="98" spans="5:25" ht="21.75" customHeight="1" thickBot="1" x14ac:dyDescent="0.3">
      <c r="E98" s="286" t="s">
        <v>94</v>
      </c>
      <c r="F98" s="325">
        <v>43714</v>
      </c>
      <c r="G98" s="312"/>
      <c r="H98" s="345" t="s">
        <v>2791</v>
      </c>
      <c r="I98" s="341"/>
      <c r="J98" s="328"/>
      <c r="K98" s="218"/>
      <c r="L98" s="347"/>
      <c r="M98" s="352"/>
      <c r="N98" s="328"/>
      <c r="O98" s="54"/>
      <c r="P98" s="54"/>
      <c r="Q98" s="350"/>
      <c r="R98" s="353"/>
      <c r="S98" s="332"/>
      <c r="U98" s="334">
        <v>48</v>
      </c>
      <c r="V98" s="334" t="s">
        <v>2790</v>
      </c>
      <c r="W98" s="334" t="s">
        <v>2773</v>
      </c>
      <c r="X98" s="334">
        <f>COUNTIF([1]!MacroP[CP],[1]Settings!$U98)</f>
        <v>3</v>
      </c>
      <c r="Y98" s="334">
        <f>COUNTIFS([1]!MacroP[Statut],"OK",[1]!MacroP[CP],U98)</f>
        <v>0</v>
      </c>
    </row>
    <row r="99" spans="5:25" ht="21.75" customHeight="1" thickBot="1" x14ac:dyDescent="0.3">
      <c r="E99" s="279" t="s">
        <v>91</v>
      </c>
      <c r="F99" s="311">
        <v>43718</v>
      </c>
      <c r="G99" s="312"/>
      <c r="H99" s="347"/>
      <c r="I99" s="341"/>
      <c r="J99" s="328"/>
      <c r="K99" s="218"/>
      <c r="L99" s="354"/>
      <c r="M99" s="355" t="s">
        <v>2792</v>
      </c>
      <c r="N99" s="328"/>
      <c r="O99" s="54"/>
      <c r="P99" s="54"/>
      <c r="Q99" s="350"/>
      <c r="R99" s="356" t="s">
        <v>860</v>
      </c>
      <c r="S99" s="332"/>
      <c r="U99" s="333">
        <v>65</v>
      </c>
      <c r="V99" s="333" t="s">
        <v>2790</v>
      </c>
      <c r="W99" s="333" t="s">
        <v>2773</v>
      </c>
      <c r="X99" s="333">
        <f>COUNTIF([1]!MacroP[CP],[1]Settings!$U99)</f>
        <v>8</v>
      </c>
      <c r="Y99" s="333">
        <f>COUNTIFS([1]!MacroP[Statut],"OK",[1]!MacroP[CP],U99)</f>
        <v>0</v>
      </c>
    </row>
    <row r="100" spans="5:25" ht="21" customHeight="1" x14ac:dyDescent="0.25">
      <c r="E100" s="286" t="s">
        <v>92</v>
      </c>
      <c r="F100" s="325">
        <v>43719</v>
      </c>
      <c r="G100" s="312"/>
      <c r="H100" s="347"/>
      <c r="I100" s="341"/>
      <c r="J100" s="328"/>
      <c r="K100" s="218"/>
      <c r="L100" s="357" t="s">
        <v>2793</v>
      </c>
      <c r="M100" s="358"/>
      <c r="N100" s="328"/>
      <c r="O100" s="54"/>
      <c r="P100" s="54"/>
      <c r="Q100" s="350"/>
      <c r="R100" s="359"/>
      <c r="S100" s="332"/>
      <c r="U100" s="334">
        <v>66</v>
      </c>
      <c r="V100" s="334" t="s">
        <v>2790</v>
      </c>
      <c r="W100" s="334" t="s">
        <v>2773</v>
      </c>
      <c r="X100" s="334">
        <f>COUNTIF([1]!MacroP[CP],[1]Settings!$U100)</f>
        <v>13</v>
      </c>
      <c r="Y100" s="334">
        <f>COUNTIFS([1]!MacroP[Statut],"OK",[1]!MacroP[CP],U100)</f>
        <v>0</v>
      </c>
    </row>
    <row r="101" spans="5:25" ht="15.75" thickBot="1" x14ac:dyDescent="0.3">
      <c r="E101" s="279" t="s">
        <v>93</v>
      </c>
      <c r="F101" s="311">
        <v>43720</v>
      </c>
      <c r="G101" s="312"/>
      <c r="H101" s="347"/>
      <c r="I101" s="341"/>
      <c r="J101" s="328"/>
      <c r="K101" s="218"/>
      <c r="L101" s="360"/>
      <c r="M101" s="358"/>
      <c r="N101" s="328"/>
      <c r="O101" s="54"/>
      <c r="P101" s="54"/>
      <c r="Q101" s="361"/>
      <c r="R101" s="359"/>
      <c r="S101" s="332"/>
      <c r="U101" s="333">
        <v>81</v>
      </c>
      <c r="V101" s="333" t="s">
        <v>2790</v>
      </c>
      <c r="W101" s="333" t="s">
        <v>2773</v>
      </c>
      <c r="X101" s="333">
        <f>COUNTIF([1]!MacroP[CP],[1]Settings!$U101)</f>
        <v>11</v>
      </c>
      <c r="Y101" s="333">
        <f>COUNTIFS([1]!MacroP[Statut],"OK",[1]!MacroP[CP],U101)</f>
        <v>0</v>
      </c>
    </row>
    <row r="102" spans="5:25" x14ac:dyDescent="0.25">
      <c r="E102" s="279" t="s">
        <v>94</v>
      </c>
      <c r="F102" s="311">
        <v>43721</v>
      </c>
      <c r="G102" s="312"/>
      <c r="H102" s="347"/>
      <c r="I102" s="341"/>
      <c r="J102" s="328"/>
      <c r="K102" s="218"/>
      <c r="L102" s="360"/>
      <c r="M102" s="358"/>
      <c r="N102" s="328"/>
      <c r="O102" s="54"/>
      <c r="P102" s="54"/>
      <c r="Q102" s="362" t="s">
        <v>861</v>
      </c>
      <c r="R102" s="359"/>
      <c r="S102" s="332"/>
      <c r="U102" s="334">
        <v>82</v>
      </c>
      <c r="V102" s="334" t="s">
        <v>2790</v>
      </c>
      <c r="W102" s="334" t="s">
        <v>2773</v>
      </c>
      <c r="X102" s="334">
        <f>COUNTIF([1]!MacroP[CP],[1]Settings!$U102)</f>
        <v>7</v>
      </c>
      <c r="Y102" s="334">
        <f>COUNTIFS([1]!MacroP[Statut],"OK",[1]!MacroP[CP],U102)</f>
        <v>0</v>
      </c>
    </row>
    <row r="103" spans="5:25" x14ac:dyDescent="0.25">
      <c r="E103" s="286" t="s">
        <v>91</v>
      </c>
      <c r="F103" s="325">
        <v>43725</v>
      </c>
      <c r="G103" s="312"/>
      <c r="H103" s="347"/>
      <c r="I103" s="341"/>
      <c r="J103" s="328"/>
      <c r="K103" s="218"/>
      <c r="L103" s="360"/>
      <c r="M103" s="358"/>
      <c r="N103" s="328"/>
      <c r="O103" s="54"/>
      <c r="P103" s="54"/>
      <c r="Q103" s="363"/>
      <c r="R103" s="359"/>
      <c r="S103" s="332"/>
      <c r="U103" s="333">
        <v>2</v>
      </c>
      <c r="V103" s="333" t="s">
        <v>2794</v>
      </c>
      <c r="W103" s="333" t="s">
        <v>2774</v>
      </c>
      <c r="X103" s="333">
        <f>COUNTIF([1]!MacroP[CP],[1]Settings!$U103)</f>
        <v>11</v>
      </c>
      <c r="Y103" s="333">
        <f>COUNTIFS([1]!MacroP[Statut],"OK",[1]!MacroP[CP],U103)</f>
        <v>7</v>
      </c>
    </row>
    <row r="104" spans="5:25" x14ac:dyDescent="0.25">
      <c r="E104" s="279" t="s">
        <v>92</v>
      </c>
      <c r="F104" s="311">
        <v>43726</v>
      </c>
      <c r="G104" s="312"/>
      <c r="H104" s="347"/>
      <c r="I104" s="341"/>
      <c r="J104" s="328"/>
      <c r="K104" s="218"/>
      <c r="L104" s="360"/>
      <c r="M104" s="358"/>
      <c r="N104" s="328"/>
      <c r="O104" s="54"/>
      <c r="P104" s="54"/>
      <c r="Q104" s="363"/>
      <c r="R104" s="359"/>
      <c r="S104" s="332"/>
      <c r="U104" s="334">
        <v>59</v>
      </c>
      <c r="V104" s="334" t="s">
        <v>2794</v>
      </c>
      <c r="W104" s="334" t="s">
        <v>2774</v>
      </c>
      <c r="X104" s="334">
        <f>COUNTIF([1]!MacroP[CP],[1]Settings!$U104)</f>
        <v>55</v>
      </c>
      <c r="Y104" s="334">
        <f>COUNTIFS([1]!MacroP[Statut],"OK",[1]!MacroP[CP],U104)</f>
        <v>0</v>
      </c>
    </row>
    <row r="105" spans="5:25" x14ac:dyDescent="0.25">
      <c r="E105" s="286" t="s">
        <v>93</v>
      </c>
      <c r="F105" s="325">
        <v>43727</v>
      </c>
      <c r="G105" s="312"/>
      <c r="H105" s="347"/>
      <c r="I105" s="341"/>
      <c r="J105" s="328"/>
      <c r="K105" s="218"/>
      <c r="L105" s="360"/>
      <c r="M105" s="358"/>
      <c r="N105" s="328"/>
      <c r="O105" s="54"/>
      <c r="P105" s="54"/>
      <c r="Q105" s="363"/>
      <c r="R105" s="359"/>
      <c r="S105" s="332"/>
      <c r="U105" s="333">
        <v>60</v>
      </c>
      <c r="V105" s="333" t="s">
        <v>2794</v>
      </c>
      <c r="W105" s="333" t="s">
        <v>2774</v>
      </c>
      <c r="X105" s="333">
        <f>COUNTIF([1]!MacroP[CP],[1]Settings!$U105)</f>
        <v>27</v>
      </c>
      <c r="Y105" s="333">
        <f>COUNTIFS([1]!MacroP[Statut],"OK",[1]!MacroP[CP],U105)</f>
        <v>0</v>
      </c>
    </row>
    <row r="106" spans="5:25" x14ac:dyDescent="0.25">
      <c r="E106" s="279" t="s">
        <v>94</v>
      </c>
      <c r="F106" s="311">
        <v>43728</v>
      </c>
      <c r="G106" s="312"/>
      <c r="H106" s="347"/>
      <c r="I106" s="341"/>
      <c r="J106" s="328"/>
      <c r="K106" s="218"/>
      <c r="L106" s="360"/>
      <c r="M106" s="358"/>
      <c r="N106" s="328"/>
      <c r="O106" s="54"/>
      <c r="P106" s="54"/>
      <c r="Q106" s="363"/>
      <c r="R106" s="359"/>
      <c r="S106" s="332"/>
      <c r="U106" s="334">
        <v>62</v>
      </c>
      <c r="V106" s="334" t="s">
        <v>2794</v>
      </c>
      <c r="W106" s="334" t="s">
        <v>2774</v>
      </c>
      <c r="X106" s="334">
        <f>COUNTIF([1]!MacroP[CP],[1]Settings!$U106)</f>
        <v>16</v>
      </c>
      <c r="Y106" s="334">
        <f>COUNTIFS([1]!MacroP[Statut],"OK",[1]!MacroP[CP],U106)</f>
        <v>0</v>
      </c>
    </row>
    <row r="107" spans="5:25" x14ac:dyDescent="0.25">
      <c r="E107" s="286" t="s">
        <v>91</v>
      </c>
      <c r="F107" s="325">
        <v>43732</v>
      </c>
      <c r="G107" s="312"/>
      <c r="H107" s="347"/>
      <c r="I107" s="341"/>
      <c r="J107" s="328"/>
      <c r="K107" s="218"/>
      <c r="L107" s="360"/>
      <c r="M107" s="358"/>
      <c r="N107" s="328"/>
      <c r="O107" s="54"/>
      <c r="P107" s="54"/>
      <c r="Q107" s="363"/>
      <c r="R107" s="359"/>
      <c r="S107" s="332"/>
      <c r="U107" s="333">
        <v>80</v>
      </c>
      <c r="V107" s="333" t="s">
        <v>2794</v>
      </c>
      <c r="W107" s="333" t="s">
        <v>2774</v>
      </c>
      <c r="X107" s="333">
        <f>COUNTIF([1]!MacroP[CP],[1]Settings!$U107)</f>
        <v>11</v>
      </c>
      <c r="Y107" s="333">
        <f>COUNTIFS([1]!MacroP[Statut],"OK",[1]!MacroP[CP],U107)</f>
        <v>11</v>
      </c>
    </row>
    <row r="108" spans="5:25" x14ac:dyDescent="0.25">
      <c r="E108" s="279" t="s">
        <v>92</v>
      </c>
      <c r="F108" s="311">
        <v>43733</v>
      </c>
      <c r="G108" s="312"/>
      <c r="H108" s="347"/>
      <c r="I108" s="341"/>
      <c r="J108" s="328"/>
      <c r="K108" s="218"/>
      <c r="L108" s="360"/>
      <c r="M108" s="358"/>
      <c r="N108" s="328"/>
      <c r="O108" s="54"/>
      <c r="P108" s="54"/>
      <c r="Q108" s="363"/>
      <c r="R108" s="359"/>
      <c r="S108" s="332"/>
      <c r="U108" s="334">
        <v>4</v>
      </c>
      <c r="V108" s="334" t="s">
        <v>2776</v>
      </c>
      <c r="W108" s="334" t="s">
        <v>2776</v>
      </c>
      <c r="X108" s="334">
        <f>COUNTIF([1]!MacroP[CP],[1]Settings!$U108)</f>
        <v>5</v>
      </c>
      <c r="Y108" s="334">
        <f>COUNTIFS([1]!MacroP[Statut],"OK",[1]!MacroP[CP],U108)</f>
        <v>0</v>
      </c>
    </row>
    <row r="109" spans="5:25" x14ac:dyDescent="0.25">
      <c r="E109" s="279" t="s">
        <v>93</v>
      </c>
      <c r="F109" s="311">
        <v>43734</v>
      </c>
      <c r="G109" s="312"/>
      <c r="H109" s="347"/>
      <c r="I109" s="341"/>
      <c r="J109" s="328"/>
      <c r="K109" s="218"/>
      <c r="L109" s="360"/>
      <c r="M109" s="358"/>
      <c r="N109" s="328"/>
      <c r="O109" s="54"/>
      <c r="P109" s="54"/>
      <c r="Q109" s="363"/>
      <c r="R109" s="359"/>
      <c r="S109" s="332"/>
      <c r="U109" s="333">
        <v>5</v>
      </c>
      <c r="V109" s="333" t="s">
        <v>2776</v>
      </c>
      <c r="W109" s="333" t="s">
        <v>2776</v>
      </c>
      <c r="X109" s="333">
        <f>COUNTIF([1]!MacroP[CP],[1]Settings!$U109)</f>
        <v>1</v>
      </c>
      <c r="Y109" s="333">
        <f>COUNTIFS([1]!MacroP[Statut],"OK",[1]!MacroP[CP],U109)</f>
        <v>0</v>
      </c>
    </row>
    <row r="110" spans="5:25" x14ac:dyDescent="0.25">
      <c r="E110" s="286" t="s">
        <v>94</v>
      </c>
      <c r="F110" s="325">
        <v>43735</v>
      </c>
      <c r="G110" s="312"/>
      <c r="H110" s="347"/>
      <c r="I110" s="341"/>
      <c r="J110" s="328"/>
      <c r="K110" s="218"/>
      <c r="L110" s="360"/>
      <c r="M110" s="358"/>
      <c r="N110" s="328"/>
      <c r="O110" s="54"/>
      <c r="P110" s="54"/>
      <c r="Q110" s="363"/>
      <c r="R110" s="359"/>
      <c r="S110" s="332"/>
      <c r="U110" s="334">
        <v>6</v>
      </c>
      <c r="V110" s="334" t="s">
        <v>2776</v>
      </c>
      <c r="W110" s="334" t="s">
        <v>2776</v>
      </c>
      <c r="X110" s="334">
        <f>COUNTIF([1]!MacroP[CP],[1]Settings!$U110)</f>
        <v>46</v>
      </c>
      <c r="Y110" s="334">
        <f>COUNTIFS([1]!MacroP[Statut],"OK",[1]!MacroP[CP],U110)</f>
        <v>0</v>
      </c>
    </row>
    <row r="111" spans="5:25" x14ac:dyDescent="0.25">
      <c r="E111" s="279" t="s">
        <v>91</v>
      </c>
      <c r="F111" s="311">
        <v>43739</v>
      </c>
      <c r="G111" s="312"/>
      <c r="H111" s="347"/>
      <c r="I111" s="341"/>
      <c r="J111" s="328"/>
      <c r="K111" s="218"/>
      <c r="L111" s="360"/>
      <c r="M111" s="358"/>
      <c r="N111" s="328"/>
      <c r="O111" s="54"/>
      <c r="P111" s="54"/>
      <c r="Q111" s="363"/>
      <c r="R111" s="359"/>
      <c r="S111" s="332"/>
      <c r="U111" s="333">
        <v>13</v>
      </c>
      <c r="V111" s="333" t="s">
        <v>2776</v>
      </c>
      <c r="W111" s="333" t="s">
        <v>2776</v>
      </c>
      <c r="X111" s="333">
        <f>COUNTIF([1]!MacroP[CP],[1]Settings!$U111)</f>
        <v>71</v>
      </c>
      <c r="Y111" s="333">
        <f>COUNTIFS([1]!MacroP[Statut],"OK",[1]!MacroP[CP],U111)</f>
        <v>0</v>
      </c>
    </row>
    <row r="112" spans="5:25" x14ac:dyDescent="0.25">
      <c r="E112" s="286" t="s">
        <v>92</v>
      </c>
      <c r="F112" s="325">
        <v>43740</v>
      </c>
      <c r="G112" s="312"/>
      <c r="H112" s="347"/>
      <c r="I112" s="341"/>
      <c r="J112" s="328"/>
      <c r="K112" s="218"/>
      <c r="L112" s="360"/>
      <c r="M112" s="358"/>
      <c r="N112" s="328"/>
      <c r="O112" s="54"/>
      <c r="P112" s="54"/>
      <c r="Q112" s="363"/>
      <c r="R112" s="359"/>
      <c r="S112" s="332"/>
      <c r="U112" s="334">
        <v>83</v>
      </c>
      <c r="V112" s="334" t="s">
        <v>2776</v>
      </c>
      <c r="W112" s="334" t="s">
        <v>2776</v>
      </c>
      <c r="X112" s="334">
        <f>COUNTIF([1]!MacroP[CP],[1]Settings!$U112)</f>
        <v>51</v>
      </c>
      <c r="Y112" s="334">
        <f>COUNTIFS([1]!MacroP[Statut],"OK",[1]!MacroP[CP],U112)</f>
        <v>0</v>
      </c>
    </row>
    <row r="113" spans="5:25" x14ac:dyDescent="0.25">
      <c r="E113" s="279" t="s">
        <v>93</v>
      </c>
      <c r="F113" s="311">
        <v>43741</v>
      </c>
      <c r="G113" s="312"/>
      <c r="H113" s="347"/>
      <c r="I113" s="341"/>
      <c r="J113" s="328"/>
      <c r="K113" s="218"/>
      <c r="L113" s="360"/>
      <c r="M113" s="358"/>
      <c r="N113" s="328"/>
      <c r="O113" s="54"/>
      <c r="P113" s="54"/>
      <c r="Q113" s="363"/>
      <c r="R113" s="359"/>
      <c r="S113" s="332"/>
      <c r="U113" s="333">
        <v>84</v>
      </c>
      <c r="V113" s="333" t="s">
        <v>2776</v>
      </c>
      <c r="W113" s="333" t="s">
        <v>2776</v>
      </c>
      <c r="X113" s="333">
        <f>COUNTIF([1]!MacroP[CP],[1]Settings!$U113)</f>
        <v>18</v>
      </c>
      <c r="Y113" s="333">
        <f>COUNTIFS([1]!MacroP[Statut],"OK",[1]!MacroP[CP],U113)</f>
        <v>0</v>
      </c>
    </row>
    <row r="114" spans="5:25" x14ac:dyDescent="0.25">
      <c r="E114" s="286" t="s">
        <v>94</v>
      </c>
      <c r="F114" s="325">
        <v>43742</v>
      </c>
      <c r="G114" s="312"/>
      <c r="H114" s="347"/>
      <c r="I114" s="341"/>
      <c r="J114" s="328"/>
      <c r="K114" s="218"/>
      <c r="L114" s="360"/>
      <c r="M114" s="358"/>
      <c r="N114" s="328"/>
      <c r="O114" s="54"/>
      <c r="P114" s="54"/>
      <c r="Q114" s="363"/>
      <c r="R114" s="359"/>
      <c r="S114" s="332"/>
      <c r="W114"/>
    </row>
    <row r="115" spans="5:25" x14ac:dyDescent="0.25">
      <c r="E115" s="279" t="s">
        <v>91</v>
      </c>
      <c r="F115" s="311">
        <v>43746</v>
      </c>
      <c r="G115" s="312"/>
      <c r="H115" s="347"/>
      <c r="I115" s="341"/>
      <c r="J115" s="328"/>
      <c r="K115" s="218"/>
      <c r="L115" s="360"/>
      <c r="M115" s="358"/>
      <c r="N115" s="328"/>
      <c r="O115" s="54"/>
      <c r="P115" s="54"/>
      <c r="Q115" s="363"/>
      <c r="R115" s="359"/>
      <c r="S115" s="332"/>
      <c r="W115"/>
    </row>
    <row r="116" spans="5:25" x14ac:dyDescent="0.25">
      <c r="E116" s="279" t="s">
        <v>92</v>
      </c>
      <c r="F116" s="311">
        <v>43747</v>
      </c>
      <c r="G116" s="312"/>
      <c r="H116" s="347"/>
      <c r="I116" s="341"/>
      <c r="J116" s="328"/>
      <c r="K116" s="218"/>
      <c r="L116" s="360"/>
      <c r="M116" s="358"/>
      <c r="N116" s="328"/>
      <c r="O116" s="54"/>
      <c r="P116" s="54"/>
      <c r="Q116" s="363"/>
      <c r="R116" s="359"/>
      <c r="S116" s="332"/>
      <c r="W116"/>
    </row>
    <row r="117" spans="5:25" x14ac:dyDescent="0.25">
      <c r="E117" s="286" t="s">
        <v>93</v>
      </c>
      <c r="F117" s="325">
        <v>43748</v>
      </c>
      <c r="G117" s="312"/>
      <c r="H117" s="347"/>
      <c r="I117" s="341"/>
      <c r="J117" s="328"/>
      <c r="K117" s="218"/>
      <c r="L117" s="360"/>
      <c r="M117" s="358"/>
      <c r="N117" s="328"/>
      <c r="O117" s="54"/>
      <c r="P117" s="54"/>
      <c r="Q117" s="363"/>
      <c r="R117" s="359"/>
      <c r="S117" s="332"/>
      <c r="W117"/>
    </row>
    <row r="118" spans="5:25" x14ac:dyDescent="0.25">
      <c r="E118" s="279" t="s">
        <v>94</v>
      </c>
      <c r="F118" s="311">
        <v>43749</v>
      </c>
      <c r="G118" s="312"/>
      <c r="H118" s="347"/>
      <c r="I118" s="341"/>
      <c r="J118" s="328"/>
      <c r="K118" s="218"/>
      <c r="L118" s="360"/>
      <c r="M118" s="358"/>
      <c r="N118" s="328"/>
      <c r="O118" s="54"/>
      <c r="P118" s="54"/>
      <c r="Q118" s="363"/>
      <c r="R118" s="359"/>
      <c r="S118" s="332"/>
      <c r="W118"/>
    </row>
    <row r="119" spans="5:25" x14ac:dyDescent="0.25">
      <c r="E119" s="286" t="s">
        <v>91</v>
      </c>
      <c r="F119" s="325">
        <v>43753</v>
      </c>
      <c r="G119" s="312"/>
      <c r="H119" s="347"/>
      <c r="I119" s="341"/>
      <c r="J119" s="328"/>
      <c r="K119" s="218"/>
      <c r="L119" s="360"/>
      <c r="M119" s="358"/>
      <c r="N119" s="328"/>
      <c r="O119" s="54"/>
      <c r="P119" s="54"/>
      <c r="Q119" s="363"/>
      <c r="R119" s="359"/>
      <c r="S119" s="332"/>
      <c r="W119"/>
    </row>
    <row r="120" spans="5:25" x14ac:dyDescent="0.25">
      <c r="E120" s="279" t="s">
        <v>92</v>
      </c>
      <c r="F120" s="311">
        <v>43754</v>
      </c>
      <c r="G120" s="312"/>
      <c r="H120" s="347"/>
      <c r="I120" s="341"/>
      <c r="J120" s="328"/>
      <c r="K120" s="218"/>
      <c r="L120" s="360"/>
      <c r="M120" s="358"/>
      <c r="N120" s="328"/>
      <c r="O120" s="54"/>
      <c r="P120" s="54"/>
      <c r="Q120" s="363"/>
      <c r="R120" s="359"/>
      <c r="S120" s="332"/>
      <c r="W120"/>
    </row>
    <row r="121" spans="5:25" x14ac:dyDescent="0.25">
      <c r="E121" s="286" t="s">
        <v>93</v>
      </c>
      <c r="F121" s="325">
        <v>43755</v>
      </c>
      <c r="G121" s="312"/>
      <c r="H121" s="347"/>
      <c r="I121" s="341"/>
      <c r="J121" s="328"/>
      <c r="K121" s="218"/>
      <c r="L121" s="360"/>
      <c r="M121" s="358"/>
      <c r="N121" s="328"/>
      <c r="O121" s="54"/>
      <c r="P121" s="54"/>
      <c r="Q121" s="363"/>
      <c r="R121" s="359"/>
      <c r="S121" s="332"/>
      <c r="W121"/>
    </row>
    <row r="122" spans="5:25" x14ac:dyDescent="0.25">
      <c r="E122" s="279" t="s">
        <v>94</v>
      </c>
      <c r="F122" s="311">
        <v>43756</v>
      </c>
      <c r="G122" s="312"/>
      <c r="H122" s="347"/>
      <c r="I122" s="341"/>
      <c r="J122" s="328"/>
      <c r="K122" s="218"/>
      <c r="L122" s="360"/>
      <c r="M122" s="358"/>
      <c r="N122" s="328"/>
      <c r="O122" s="54"/>
      <c r="P122" s="54"/>
      <c r="Q122" s="363"/>
      <c r="R122" s="359"/>
      <c r="S122" s="332"/>
      <c r="W122"/>
    </row>
    <row r="123" spans="5:25" x14ac:dyDescent="0.25">
      <c r="E123" s="279" t="s">
        <v>91</v>
      </c>
      <c r="F123" s="311">
        <v>43760</v>
      </c>
      <c r="G123" s="312"/>
      <c r="H123" s="347"/>
      <c r="I123" s="341"/>
      <c r="J123" s="328"/>
      <c r="K123" s="218"/>
      <c r="L123" s="360"/>
      <c r="M123" s="358"/>
      <c r="N123" s="328"/>
      <c r="O123" s="54"/>
      <c r="P123" s="54"/>
      <c r="Q123" s="363"/>
      <c r="R123" s="359"/>
      <c r="S123" s="332"/>
      <c r="W123"/>
    </row>
    <row r="124" spans="5:25" x14ac:dyDescent="0.25">
      <c r="E124" s="286" t="s">
        <v>92</v>
      </c>
      <c r="F124" s="325">
        <v>43761</v>
      </c>
      <c r="G124" s="312"/>
      <c r="H124" s="347"/>
      <c r="I124" s="341"/>
      <c r="J124" s="328"/>
      <c r="K124" s="218"/>
      <c r="L124" s="360"/>
      <c r="M124" s="358"/>
      <c r="N124" s="328"/>
      <c r="O124" s="54"/>
      <c r="P124" s="54"/>
      <c r="Q124" s="363"/>
      <c r="R124" s="359"/>
      <c r="S124" s="332"/>
      <c r="W124"/>
    </row>
    <row r="125" spans="5:25" x14ac:dyDescent="0.25">
      <c r="E125" s="279" t="s">
        <v>93</v>
      </c>
      <c r="F125" s="311">
        <v>43762</v>
      </c>
      <c r="G125" s="312"/>
      <c r="H125" s="347"/>
      <c r="I125" s="341"/>
      <c r="J125" s="328"/>
      <c r="K125" s="218"/>
      <c r="L125" s="360"/>
      <c r="M125" s="358"/>
      <c r="N125" s="328"/>
      <c r="O125" s="54"/>
      <c r="P125" s="54"/>
      <c r="Q125" s="363"/>
      <c r="R125" s="359"/>
      <c r="S125" s="332"/>
      <c r="W125"/>
    </row>
    <row r="126" spans="5:25" x14ac:dyDescent="0.25">
      <c r="E126" s="286" t="s">
        <v>94</v>
      </c>
      <c r="F126" s="325">
        <v>43763</v>
      </c>
      <c r="G126" s="312"/>
      <c r="H126" s="347"/>
      <c r="I126" s="341"/>
      <c r="J126" s="328"/>
      <c r="K126" s="218"/>
      <c r="L126" s="360"/>
      <c r="M126" s="358"/>
      <c r="N126" s="328"/>
      <c r="O126" s="54"/>
      <c r="P126" s="54"/>
      <c r="Q126" s="363"/>
      <c r="R126" s="359"/>
      <c r="S126" s="332"/>
      <c r="W126"/>
    </row>
    <row r="127" spans="5:25" x14ac:dyDescent="0.25">
      <c r="E127" s="279" t="s">
        <v>91</v>
      </c>
      <c r="F127" s="311">
        <v>43767</v>
      </c>
      <c r="G127" s="312"/>
      <c r="H127" s="347"/>
      <c r="I127" s="341"/>
      <c r="J127" s="328"/>
      <c r="K127" s="218"/>
      <c r="L127" s="360"/>
      <c r="M127" s="358"/>
      <c r="N127" s="328"/>
      <c r="O127" s="54"/>
      <c r="P127" s="54"/>
      <c r="Q127" s="363"/>
      <c r="R127" s="359"/>
      <c r="S127" s="332"/>
      <c r="W127"/>
    </row>
    <row r="128" spans="5:25" x14ac:dyDescent="0.25">
      <c r="E128" s="286" t="s">
        <v>92</v>
      </c>
      <c r="F128" s="325">
        <v>43768</v>
      </c>
      <c r="G128" s="312"/>
      <c r="H128" s="347"/>
      <c r="I128" s="341"/>
      <c r="J128" s="328"/>
      <c r="K128" s="218"/>
      <c r="L128" s="360"/>
      <c r="M128" s="358"/>
      <c r="N128" s="328"/>
      <c r="O128" s="54"/>
      <c r="P128" s="54"/>
      <c r="Q128" s="363"/>
      <c r="R128" s="359"/>
      <c r="S128" s="332"/>
      <c r="W128"/>
    </row>
    <row r="129" spans="5:23" x14ac:dyDescent="0.25">
      <c r="E129" s="279" t="s">
        <v>93</v>
      </c>
      <c r="F129" s="311">
        <v>43769</v>
      </c>
      <c r="G129" s="312"/>
      <c r="H129" s="347"/>
      <c r="I129" s="341"/>
      <c r="J129" s="328"/>
      <c r="K129" s="218"/>
      <c r="L129" s="360"/>
      <c r="M129" s="358"/>
      <c r="N129" s="328"/>
      <c r="O129" s="54"/>
      <c r="P129" s="54"/>
      <c r="Q129" s="363"/>
      <c r="R129" s="359"/>
      <c r="S129" s="332"/>
      <c r="W129"/>
    </row>
    <row r="130" spans="5:23" x14ac:dyDescent="0.25">
      <c r="E130" s="279" t="s">
        <v>91</v>
      </c>
      <c r="F130" s="311">
        <v>43774</v>
      </c>
      <c r="G130" s="312"/>
      <c r="H130" s="347"/>
      <c r="I130" s="341"/>
      <c r="J130" s="328"/>
      <c r="K130" s="218"/>
      <c r="L130" s="360"/>
      <c r="M130" s="358"/>
      <c r="N130" s="328"/>
      <c r="O130" s="54"/>
      <c r="P130" s="54"/>
      <c r="Q130" s="363"/>
      <c r="R130" s="359"/>
      <c r="S130" s="332"/>
      <c r="W130"/>
    </row>
    <row r="131" spans="5:23" x14ac:dyDescent="0.25">
      <c r="E131" s="286" t="s">
        <v>92</v>
      </c>
      <c r="F131" s="325">
        <v>43775</v>
      </c>
      <c r="G131" s="312"/>
      <c r="H131" s="347"/>
      <c r="I131" s="341"/>
      <c r="J131" s="328"/>
      <c r="K131" s="218"/>
      <c r="L131" s="360"/>
      <c r="M131" s="358"/>
      <c r="N131" s="328"/>
      <c r="O131" s="54"/>
      <c r="P131" s="54"/>
      <c r="Q131" s="363"/>
      <c r="R131" s="359"/>
      <c r="S131" s="332"/>
      <c r="W131"/>
    </row>
    <row r="132" spans="5:23" x14ac:dyDescent="0.25">
      <c r="E132" s="279" t="s">
        <v>93</v>
      </c>
      <c r="F132" s="311">
        <v>43776</v>
      </c>
      <c r="G132" s="312"/>
      <c r="H132" s="347"/>
      <c r="I132" s="341"/>
      <c r="J132" s="328"/>
      <c r="K132" s="218"/>
      <c r="L132" s="360"/>
      <c r="M132" s="358"/>
      <c r="N132" s="328"/>
      <c r="O132" s="54"/>
      <c r="P132" s="54"/>
      <c r="Q132" s="363"/>
      <c r="R132" s="359"/>
      <c r="S132" s="332"/>
      <c r="W132"/>
    </row>
    <row r="133" spans="5:23" x14ac:dyDescent="0.25">
      <c r="E133" s="286" t="s">
        <v>94</v>
      </c>
      <c r="F133" s="325">
        <v>43777</v>
      </c>
      <c r="G133" s="312"/>
      <c r="H133" s="347"/>
      <c r="I133" s="341"/>
      <c r="J133" s="328"/>
      <c r="K133" s="218"/>
      <c r="L133" s="360"/>
      <c r="M133" s="358"/>
      <c r="N133" s="328"/>
      <c r="O133" s="54"/>
      <c r="P133" s="54"/>
      <c r="Q133" s="363"/>
      <c r="R133" s="359"/>
      <c r="S133" s="332"/>
      <c r="W133"/>
    </row>
    <row r="134" spans="5:23" x14ac:dyDescent="0.25">
      <c r="E134" s="279" t="s">
        <v>91</v>
      </c>
      <c r="F134" s="311">
        <v>43781</v>
      </c>
      <c r="G134" s="312"/>
      <c r="H134" s="347"/>
      <c r="I134" s="341"/>
      <c r="J134" s="328"/>
      <c r="K134" s="218"/>
      <c r="L134" s="360"/>
      <c r="M134" s="358"/>
      <c r="N134" s="328"/>
      <c r="O134" s="54"/>
      <c r="P134" s="54"/>
      <c r="Q134" s="363"/>
      <c r="R134" s="359"/>
      <c r="S134" s="332"/>
      <c r="W134"/>
    </row>
    <row r="135" spans="5:23" x14ac:dyDescent="0.25">
      <c r="E135" s="286" t="s">
        <v>92</v>
      </c>
      <c r="F135" s="325">
        <v>43782</v>
      </c>
      <c r="G135" s="312"/>
      <c r="H135" s="347"/>
      <c r="I135" s="341"/>
      <c r="J135" s="328"/>
      <c r="K135" s="218"/>
      <c r="L135" s="360"/>
      <c r="M135" s="358"/>
      <c r="N135" s="328"/>
      <c r="O135" s="54"/>
      <c r="P135" s="54"/>
      <c r="Q135" s="363"/>
      <c r="R135" s="359"/>
      <c r="S135" s="332"/>
      <c r="W135"/>
    </row>
    <row r="136" spans="5:23" ht="15.75" thickBot="1" x14ac:dyDescent="0.3">
      <c r="E136" s="279" t="s">
        <v>93</v>
      </c>
      <c r="F136" s="311">
        <v>43783</v>
      </c>
      <c r="G136" s="312"/>
      <c r="H136" s="347"/>
      <c r="I136" s="341"/>
      <c r="J136" s="328"/>
      <c r="K136" s="218"/>
      <c r="L136" s="360"/>
      <c r="M136" s="358"/>
      <c r="N136" s="328"/>
      <c r="O136" s="54"/>
      <c r="P136" s="54"/>
      <c r="Q136" s="363"/>
      <c r="R136" s="359"/>
      <c r="S136" s="364"/>
      <c r="W136"/>
    </row>
    <row r="137" spans="5:23" ht="15.75" thickBot="1" x14ac:dyDescent="0.3">
      <c r="E137" s="279" t="s">
        <v>94</v>
      </c>
      <c r="F137" s="311">
        <v>43784</v>
      </c>
      <c r="G137" s="365"/>
      <c r="H137" s="347"/>
      <c r="I137" s="341"/>
      <c r="J137" s="328"/>
      <c r="K137" s="218"/>
      <c r="L137" s="360"/>
      <c r="M137" s="358"/>
      <c r="N137" s="328"/>
      <c r="O137" s="54"/>
      <c r="P137" s="54"/>
      <c r="Q137" s="363"/>
      <c r="R137" s="359"/>
      <c r="S137" s="267"/>
      <c r="W137"/>
    </row>
    <row r="138" spans="5:23" x14ac:dyDescent="0.25">
      <c r="E138" s="286" t="s">
        <v>96</v>
      </c>
      <c r="F138" s="325">
        <v>43787</v>
      </c>
      <c r="G138" s="366" t="s">
        <v>2795</v>
      </c>
      <c r="H138" s="347"/>
      <c r="I138" s="341"/>
      <c r="J138" s="328"/>
      <c r="K138" s="218"/>
      <c r="L138" s="360"/>
      <c r="M138" s="358"/>
      <c r="N138" s="328"/>
      <c r="O138" s="54"/>
      <c r="P138" s="54"/>
      <c r="Q138" s="363"/>
      <c r="R138" s="359"/>
      <c r="S138" s="267"/>
      <c r="W138"/>
    </row>
    <row r="139" spans="5:23" ht="15.75" thickBot="1" x14ac:dyDescent="0.3">
      <c r="E139" s="279" t="s">
        <v>91</v>
      </c>
      <c r="F139" s="311">
        <v>43788</v>
      </c>
      <c r="G139" s="367"/>
      <c r="H139" s="347"/>
      <c r="I139" s="341"/>
      <c r="J139" s="328"/>
      <c r="K139" s="218"/>
      <c r="L139" s="360"/>
      <c r="M139" s="358"/>
      <c r="N139" s="368"/>
      <c r="O139" s="54"/>
      <c r="P139" s="54"/>
      <c r="Q139" s="363"/>
      <c r="R139" s="359"/>
      <c r="S139"/>
      <c r="T139" s="267"/>
      <c r="W139"/>
    </row>
    <row r="140" spans="5:23" ht="15.75" thickBot="1" x14ac:dyDescent="0.3">
      <c r="E140" s="286" t="s">
        <v>92</v>
      </c>
      <c r="F140" s="325">
        <v>43789</v>
      </c>
      <c r="G140" s="367"/>
      <c r="H140" s="347"/>
      <c r="I140" s="341"/>
      <c r="J140" s="328"/>
      <c r="K140" s="218"/>
      <c r="L140" s="369"/>
      <c r="M140" s="358"/>
      <c r="O140" s="54"/>
      <c r="P140" s="54"/>
      <c r="Q140" s="363"/>
      <c r="R140" s="359"/>
      <c r="S140"/>
      <c r="T140" s="267"/>
      <c r="W140"/>
    </row>
    <row r="141" spans="5:23" x14ac:dyDescent="0.25">
      <c r="E141" s="279" t="s">
        <v>93</v>
      </c>
      <c r="F141" s="311">
        <v>43790</v>
      </c>
      <c r="G141" s="367"/>
      <c r="H141" s="347"/>
      <c r="I141" s="341"/>
      <c r="J141" s="328"/>
      <c r="K141" s="218"/>
      <c r="M141" s="358"/>
      <c r="O141" s="54"/>
      <c r="P141" s="54"/>
      <c r="Q141" s="363"/>
      <c r="R141" s="359"/>
      <c r="S141"/>
      <c r="T141" s="267"/>
      <c r="W141"/>
    </row>
    <row r="142" spans="5:23" ht="15.75" thickBot="1" x14ac:dyDescent="0.3">
      <c r="E142" s="286" t="s">
        <v>94</v>
      </c>
      <c r="F142" s="325">
        <v>43791</v>
      </c>
      <c r="G142" s="367"/>
      <c r="H142" s="347"/>
      <c r="I142" s="341"/>
      <c r="J142" s="328"/>
      <c r="K142" s="218"/>
      <c r="M142" s="358"/>
      <c r="O142" s="54"/>
      <c r="P142" s="54"/>
      <c r="Q142" s="370"/>
      <c r="R142" s="359"/>
      <c r="S142"/>
      <c r="T142" s="267"/>
      <c r="W142"/>
    </row>
    <row r="143" spans="5:23" x14ac:dyDescent="0.25">
      <c r="E143" s="279" t="s">
        <v>96</v>
      </c>
      <c r="F143" s="311">
        <v>43794</v>
      </c>
      <c r="G143" s="367"/>
      <c r="H143" s="347"/>
      <c r="I143" s="341"/>
      <c r="J143" s="328"/>
      <c r="K143" s="218"/>
      <c r="M143" s="358"/>
      <c r="O143" s="54"/>
      <c r="P143" s="54"/>
      <c r="R143" s="359"/>
      <c r="S143"/>
      <c r="T143" s="267"/>
      <c r="W143"/>
    </row>
    <row r="144" spans="5:23" x14ac:dyDescent="0.25">
      <c r="E144" s="279" t="s">
        <v>91</v>
      </c>
      <c r="F144" s="311">
        <v>43795</v>
      </c>
      <c r="G144" s="367"/>
      <c r="H144" s="347"/>
      <c r="I144" s="341"/>
      <c r="J144" s="328"/>
      <c r="K144" s="218"/>
      <c r="M144" s="358"/>
      <c r="O144" s="54"/>
      <c r="P144" s="54"/>
      <c r="R144" s="359"/>
      <c r="S144"/>
      <c r="T144" s="267"/>
      <c r="W144"/>
    </row>
    <row r="145" spans="5:23" x14ac:dyDescent="0.25">
      <c r="E145" s="286" t="s">
        <v>92</v>
      </c>
      <c r="F145" s="325">
        <v>43796</v>
      </c>
      <c r="G145" s="367"/>
      <c r="H145" s="347"/>
      <c r="I145" s="341"/>
      <c r="J145" s="328"/>
      <c r="K145" s="218"/>
      <c r="M145" s="358"/>
      <c r="O145" s="54"/>
      <c r="P145" s="54"/>
      <c r="R145" s="359"/>
      <c r="S145"/>
      <c r="T145" s="267"/>
      <c r="W145"/>
    </row>
    <row r="146" spans="5:23" x14ac:dyDescent="0.25">
      <c r="E146" s="279" t="s">
        <v>93</v>
      </c>
      <c r="F146" s="311">
        <v>43797</v>
      </c>
      <c r="G146" s="367"/>
      <c r="H146" s="347"/>
      <c r="I146" s="341"/>
      <c r="J146" s="328"/>
      <c r="K146" s="218"/>
      <c r="M146" s="358"/>
      <c r="O146" s="54"/>
      <c r="P146" s="54"/>
      <c r="R146" s="359"/>
      <c r="S146"/>
      <c r="T146" s="267"/>
      <c r="W146"/>
    </row>
    <row r="147" spans="5:23" x14ac:dyDescent="0.25">
      <c r="E147" s="286" t="s">
        <v>94</v>
      </c>
      <c r="F147" s="325">
        <v>43798</v>
      </c>
      <c r="G147" s="367"/>
      <c r="H147" s="347"/>
      <c r="I147" s="341"/>
      <c r="J147" s="328"/>
      <c r="K147" s="218"/>
      <c r="M147" s="358"/>
      <c r="O147" s="54"/>
      <c r="P147" s="54"/>
      <c r="R147" s="359"/>
      <c r="S147"/>
      <c r="T147" s="267"/>
      <c r="W147"/>
    </row>
    <row r="148" spans="5:23" x14ac:dyDescent="0.25">
      <c r="E148" s="279" t="s">
        <v>96</v>
      </c>
      <c r="F148" s="311">
        <v>43801</v>
      </c>
      <c r="G148" s="367"/>
      <c r="H148" s="347"/>
      <c r="I148" s="341"/>
      <c r="J148" s="328"/>
      <c r="K148" s="218"/>
      <c r="M148" s="358"/>
      <c r="O148" s="54"/>
      <c r="P148" s="54"/>
      <c r="R148" s="359"/>
      <c r="S148"/>
      <c r="T148" s="267"/>
      <c r="W148"/>
    </row>
    <row r="149" spans="5:23" ht="15.75" thickBot="1" x14ac:dyDescent="0.3">
      <c r="E149" s="286" t="s">
        <v>91</v>
      </c>
      <c r="F149" s="325">
        <v>43802</v>
      </c>
      <c r="G149" s="367"/>
      <c r="H149" s="347"/>
      <c r="I149" s="341"/>
      <c r="J149" s="328"/>
      <c r="K149" s="218"/>
      <c r="M149" s="371"/>
      <c r="O149" s="54"/>
      <c r="P149" s="54"/>
      <c r="R149" s="359"/>
      <c r="S149"/>
      <c r="T149" s="267"/>
      <c r="W149"/>
    </row>
    <row r="150" spans="5:23" x14ac:dyDescent="0.25">
      <c r="E150" s="279" t="s">
        <v>92</v>
      </c>
      <c r="F150" s="311">
        <v>43803</v>
      </c>
      <c r="G150" s="367"/>
      <c r="H150" s="347"/>
      <c r="I150" s="341"/>
      <c r="J150" s="328"/>
      <c r="K150" s="218"/>
      <c r="O150" s="54"/>
      <c r="P150" s="54"/>
      <c r="R150" s="359"/>
      <c r="S150"/>
      <c r="T150" s="267"/>
      <c r="W150"/>
    </row>
    <row r="151" spans="5:23" x14ac:dyDescent="0.25">
      <c r="E151" s="279" t="s">
        <v>93</v>
      </c>
      <c r="F151" s="311">
        <v>43804</v>
      </c>
      <c r="G151" s="367"/>
      <c r="H151" s="347"/>
      <c r="I151" s="341"/>
      <c r="J151" s="328"/>
      <c r="K151" s="218"/>
      <c r="O151" s="54"/>
      <c r="P151" s="54"/>
      <c r="R151" s="359"/>
      <c r="S151"/>
      <c r="T151" s="267"/>
      <c r="W151"/>
    </row>
    <row r="152" spans="5:23" ht="15.75" thickBot="1" x14ac:dyDescent="0.3">
      <c r="E152" s="286" t="s">
        <v>94</v>
      </c>
      <c r="F152" s="325">
        <v>43805</v>
      </c>
      <c r="G152" s="367"/>
      <c r="H152" s="372"/>
      <c r="I152" s="341"/>
      <c r="J152" s="328"/>
      <c r="K152" s="218"/>
      <c r="O152" s="54"/>
      <c r="P152" s="54"/>
      <c r="R152" s="359"/>
      <c r="S152"/>
      <c r="T152" s="267"/>
      <c r="W152"/>
    </row>
    <row r="153" spans="5:23" x14ac:dyDescent="0.25">
      <c r="E153" s="279" t="s">
        <v>96</v>
      </c>
      <c r="F153" s="311">
        <v>43808</v>
      </c>
      <c r="G153" s="367"/>
      <c r="H153" s="373" t="s">
        <v>2796</v>
      </c>
      <c r="I153" s="341"/>
      <c r="J153" s="328"/>
      <c r="K153" s="218"/>
      <c r="O153" s="54"/>
      <c r="P153" s="54"/>
      <c r="R153" s="359"/>
      <c r="S153"/>
      <c r="T153" s="267"/>
      <c r="W153"/>
    </row>
    <row r="154" spans="5:23" x14ac:dyDescent="0.25">
      <c r="E154" s="286" t="s">
        <v>91</v>
      </c>
      <c r="F154" s="325">
        <v>43809</v>
      </c>
      <c r="G154" s="367"/>
      <c r="H154" s="374"/>
      <c r="I154" s="341"/>
      <c r="J154" s="328"/>
      <c r="K154" s="218"/>
      <c r="O154" s="54"/>
      <c r="P154" s="54"/>
      <c r="R154" s="359"/>
      <c r="S154"/>
      <c r="T154" s="267"/>
      <c r="W154"/>
    </row>
    <row r="155" spans="5:23" ht="15.75" thickBot="1" x14ac:dyDescent="0.3">
      <c r="E155" s="279" t="s">
        <v>92</v>
      </c>
      <c r="F155" s="311">
        <v>43810</v>
      </c>
      <c r="G155" s="367"/>
      <c r="H155" s="374"/>
      <c r="I155" s="341"/>
      <c r="J155" s="328"/>
      <c r="K155" s="218"/>
      <c r="O155" s="54"/>
      <c r="P155" s="54"/>
      <c r="R155" s="375"/>
      <c r="S155"/>
      <c r="T155" s="267"/>
      <c r="W155"/>
    </row>
    <row r="156" spans="5:23" x14ac:dyDescent="0.25">
      <c r="E156" s="286" t="s">
        <v>93</v>
      </c>
      <c r="F156" s="325">
        <v>43811</v>
      </c>
      <c r="G156" s="367"/>
      <c r="H156" s="374"/>
      <c r="I156" s="341"/>
      <c r="J156" s="328"/>
      <c r="K156" s="218"/>
      <c r="O156" s="54"/>
      <c r="P156" s="54"/>
      <c r="R156"/>
      <c r="S156"/>
      <c r="T156" s="267"/>
      <c r="W156"/>
    </row>
    <row r="157" spans="5:23" x14ac:dyDescent="0.25">
      <c r="E157" s="279" t="s">
        <v>94</v>
      </c>
      <c r="F157" s="311">
        <v>43812</v>
      </c>
      <c r="G157" s="367"/>
      <c r="H157" s="374"/>
      <c r="I157" s="341"/>
      <c r="J157" s="328"/>
      <c r="K157" s="218"/>
      <c r="O157" s="54"/>
      <c r="P157" s="54"/>
      <c r="R157"/>
      <c r="S157"/>
      <c r="T157" s="267"/>
      <c r="W157"/>
    </row>
    <row r="158" spans="5:23" ht="15.75" thickBot="1" x14ac:dyDescent="0.3">
      <c r="E158" s="279" t="s">
        <v>96</v>
      </c>
      <c r="F158" s="311">
        <v>43815</v>
      </c>
      <c r="G158" s="367"/>
      <c r="H158" s="374"/>
      <c r="I158" s="376"/>
      <c r="J158" s="328"/>
      <c r="K158" s="218"/>
      <c r="O158" s="54"/>
      <c r="P158" s="54"/>
      <c r="R158"/>
      <c r="S158"/>
      <c r="T158" s="267"/>
      <c r="W158"/>
    </row>
    <row r="159" spans="5:23" ht="21" customHeight="1" x14ac:dyDescent="0.25">
      <c r="E159" s="286" t="s">
        <v>91</v>
      </c>
      <c r="F159" s="325">
        <v>43816</v>
      </c>
      <c r="G159" s="367"/>
      <c r="H159" s="374"/>
      <c r="I159" s="377" t="s">
        <v>2797</v>
      </c>
      <c r="J159" s="328"/>
      <c r="K159" s="218"/>
      <c r="O159" s="54"/>
      <c r="P159" s="54"/>
      <c r="R159"/>
      <c r="S159"/>
      <c r="T159" s="267"/>
      <c r="W159"/>
    </row>
    <row r="160" spans="5:23" x14ac:dyDescent="0.25">
      <c r="E160" s="279" t="s">
        <v>92</v>
      </c>
      <c r="F160" s="311">
        <v>43817</v>
      </c>
      <c r="G160" s="367"/>
      <c r="H160" s="374"/>
      <c r="I160" s="378"/>
      <c r="J160" s="328"/>
      <c r="K160" s="218"/>
      <c r="O160" s="54"/>
      <c r="P160" s="54"/>
      <c r="R160"/>
      <c r="S160"/>
      <c r="T160" s="267"/>
      <c r="W160"/>
    </row>
    <row r="161" spans="5:23" x14ac:dyDescent="0.25">
      <c r="E161" s="286" t="s">
        <v>93</v>
      </c>
      <c r="F161" s="325">
        <v>43818</v>
      </c>
      <c r="G161" s="367"/>
      <c r="H161" s="374"/>
      <c r="I161" s="378"/>
      <c r="J161" s="328"/>
      <c r="K161" s="218"/>
      <c r="O161" s="54"/>
      <c r="P161" s="54"/>
      <c r="R161"/>
      <c r="S161"/>
      <c r="T161" s="267"/>
      <c r="W161"/>
    </row>
    <row r="162" spans="5:23" x14ac:dyDescent="0.25">
      <c r="E162" s="279" t="s">
        <v>94</v>
      </c>
      <c r="F162" s="311">
        <v>43819</v>
      </c>
      <c r="G162" s="367"/>
      <c r="H162" s="374"/>
      <c r="I162" s="378"/>
      <c r="J162" s="328"/>
      <c r="K162" s="218"/>
      <c r="O162" s="54"/>
      <c r="P162" s="54"/>
      <c r="R162"/>
      <c r="S162"/>
      <c r="T162" s="267"/>
      <c r="W162"/>
    </row>
    <row r="163" spans="5:23" x14ac:dyDescent="0.25">
      <c r="E163" s="286" t="s">
        <v>96</v>
      </c>
      <c r="F163" s="325">
        <v>43822</v>
      </c>
      <c r="G163" s="367"/>
      <c r="H163" s="374"/>
      <c r="I163" s="378"/>
      <c r="J163" s="328"/>
      <c r="K163" s="218"/>
      <c r="O163" s="54"/>
      <c r="P163" s="54"/>
      <c r="R163"/>
      <c r="S163"/>
      <c r="T163" s="267"/>
      <c r="W163"/>
    </row>
    <row r="164" spans="5:23" x14ac:dyDescent="0.25">
      <c r="E164" s="279" t="s">
        <v>91</v>
      </c>
      <c r="F164" s="311">
        <v>43823</v>
      </c>
      <c r="G164" s="367"/>
      <c r="H164" s="374"/>
      <c r="I164" s="378"/>
      <c r="J164" s="328"/>
      <c r="K164" s="218"/>
      <c r="O164" s="54"/>
      <c r="P164" s="54"/>
      <c r="R164"/>
      <c r="S164"/>
      <c r="T164" s="267"/>
      <c r="W164"/>
    </row>
    <row r="165" spans="5:23" x14ac:dyDescent="0.25">
      <c r="E165" s="279" t="s">
        <v>93</v>
      </c>
      <c r="F165" s="311">
        <v>43825</v>
      </c>
      <c r="G165" s="367"/>
      <c r="H165" s="374"/>
      <c r="I165" s="378"/>
      <c r="J165" s="328"/>
      <c r="K165" s="218"/>
      <c r="O165" s="54"/>
      <c r="P165" s="54"/>
      <c r="R165"/>
      <c r="S165"/>
      <c r="T165" s="267"/>
      <c r="W165"/>
    </row>
    <row r="166" spans="5:23" x14ac:dyDescent="0.25">
      <c r="E166" s="286" t="s">
        <v>94</v>
      </c>
      <c r="F166" s="325">
        <v>43826</v>
      </c>
      <c r="G166" s="367"/>
      <c r="H166" s="374"/>
      <c r="I166" s="378"/>
      <c r="J166" s="328"/>
      <c r="K166" s="218"/>
      <c r="O166" s="54"/>
      <c r="P166" s="54"/>
      <c r="R166"/>
      <c r="S166"/>
      <c r="T166" s="267"/>
      <c r="W166"/>
    </row>
    <row r="167" spans="5:23" x14ac:dyDescent="0.25">
      <c r="E167" s="279" t="s">
        <v>96</v>
      </c>
      <c r="F167" s="311">
        <v>43829</v>
      </c>
      <c r="G167" s="367"/>
      <c r="H167" s="374"/>
      <c r="I167" s="378"/>
      <c r="J167" s="328"/>
      <c r="K167" s="218"/>
      <c r="O167" s="54"/>
      <c r="P167" s="54"/>
      <c r="R167"/>
      <c r="S167"/>
      <c r="T167" s="267"/>
      <c r="W167"/>
    </row>
    <row r="168" spans="5:23" ht="15.75" thickBot="1" x14ac:dyDescent="0.3">
      <c r="E168" s="286" t="s">
        <v>91</v>
      </c>
      <c r="F168" s="325">
        <v>43830</v>
      </c>
      <c r="G168" s="367"/>
      <c r="H168" s="374"/>
      <c r="I168" s="378"/>
      <c r="J168" s="368"/>
      <c r="K168" s="218"/>
      <c r="O168" s="54"/>
      <c r="P168" s="54"/>
      <c r="R168"/>
      <c r="S168"/>
      <c r="T168" s="267"/>
      <c r="W168"/>
    </row>
    <row r="169" spans="5:23" x14ac:dyDescent="0.25">
      <c r="E169" s="279" t="s">
        <v>93</v>
      </c>
      <c r="F169" s="311">
        <v>43832</v>
      </c>
      <c r="G169" s="367"/>
      <c r="H169" s="374"/>
      <c r="I169" s="378"/>
      <c r="O169" s="54"/>
      <c r="P169" s="54"/>
      <c r="R169"/>
      <c r="S169"/>
      <c r="T169" s="267"/>
      <c r="W169"/>
    </row>
    <row r="170" spans="5:23" x14ac:dyDescent="0.25">
      <c r="E170" s="286" t="s">
        <v>94</v>
      </c>
      <c r="F170" s="325">
        <v>43833</v>
      </c>
      <c r="G170" s="367"/>
      <c r="H170" s="374"/>
      <c r="I170" s="378"/>
      <c r="O170" s="54"/>
      <c r="P170" s="54"/>
      <c r="R170"/>
      <c r="S170"/>
      <c r="T170" s="267"/>
      <c r="W170"/>
    </row>
    <row r="171" spans="5:23" x14ac:dyDescent="0.25">
      <c r="E171" s="279" t="s">
        <v>96</v>
      </c>
      <c r="F171" s="311">
        <v>43836</v>
      </c>
      <c r="G171" s="367"/>
      <c r="H171" s="374"/>
      <c r="I171" s="378"/>
      <c r="O171" s="54"/>
      <c r="P171" s="54"/>
      <c r="R171"/>
      <c r="S171"/>
      <c r="T171" s="267"/>
      <c r="W171"/>
    </row>
    <row r="172" spans="5:23" x14ac:dyDescent="0.25">
      <c r="E172" s="279" t="s">
        <v>91</v>
      </c>
      <c r="F172" s="311">
        <v>43837</v>
      </c>
      <c r="G172" s="367"/>
      <c r="H172" s="374"/>
      <c r="I172" s="378"/>
      <c r="O172" s="54"/>
      <c r="P172" s="54"/>
      <c r="R172"/>
      <c r="S172"/>
      <c r="T172" s="267"/>
      <c r="W172"/>
    </row>
    <row r="173" spans="5:23" x14ac:dyDescent="0.25">
      <c r="E173" s="286" t="s">
        <v>92</v>
      </c>
      <c r="F173" s="325">
        <v>43838</v>
      </c>
      <c r="G173" s="367"/>
      <c r="H173" s="374"/>
      <c r="I173" s="378"/>
      <c r="O173" s="54"/>
      <c r="P173" s="54"/>
      <c r="R173"/>
      <c r="S173"/>
      <c r="T173" s="267"/>
      <c r="W173"/>
    </row>
    <row r="174" spans="5:23" x14ac:dyDescent="0.25">
      <c r="E174" s="279" t="s">
        <v>93</v>
      </c>
      <c r="F174" s="311">
        <v>43839</v>
      </c>
      <c r="G174" s="367"/>
      <c r="H174" s="374"/>
      <c r="I174" s="378"/>
      <c r="O174" s="54"/>
      <c r="P174" s="54"/>
      <c r="R174"/>
      <c r="S174"/>
      <c r="T174" s="267"/>
      <c r="W174"/>
    </row>
    <row r="175" spans="5:23" x14ac:dyDescent="0.25">
      <c r="E175" s="286" t="s">
        <v>94</v>
      </c>
      <c r="F175" s="325">
        <v>43840</v>
      </c>
      <c r="G175" s="367"/>
      <c r="H175" s="374"/>
      <c r="I175" s="378"/>
      <c r="O175" s="54"/>
      <c r="P175" s="54"/>
      <c r="R175"/>
      <c r="S175"/>
      <c r="T175" s="267"/>
      <c r="W175"/>
    </row>
    <row r="176" spans="5:23" x14ac:dyDescent="0.25">
      <c r="E176" s="279" t="s">
        <v>96</v>
      </c>
      <c r="F176" s="311">
        <v>43843</v>
      </c>
      <c r="G176" s="367"/>
      <c r="H176" s="374"/>
      <c r="I176" s="378"/>
      <c r="O176" s="54"/>
      <c r="P176" s="54"/>
      <c r="R176"/>
      <c r="S176"/>
      <c r="T176" s="267"/>
      <c r="W176"/>
    </row>
    <row r="177" spans="5:23" x14ac:dyDescent="0.25">
      <c r="E177" s="286" t="s">
        <v>91</v>
      </c>
      <c r="F177" s="325">
        <v>43844</v>
      </c>
      <c r="G177" s="367"/>
      <c r="H177" s="374"/>
      <c r="I177" s="378"/>
      <c r="O177" s="54"/>
      <c r="P177" s="54"/>
      <c r="R177"/>
      <c r="S177"/>
      <c r="T177" s="267"/>
      <c r="W177"/>
    </row>
    <row r="178" spans="5:23" x14ac:dyDescent="0.25">
      <c r="E178" s="279" t="s">
        <v>92</v>
      </c>
      <c r="F178" s="311">
        <v>43845</v>
      </c>
      <c r="G178" s="367"/>
      <c r="H178" s="374"/>
      <c r="I178" s="378"/>
      <c r="O178" s="54"/>
      <c r="P178" s="54"/>
      <c r="R178"/>
      <c r="S178"/>
      <c r="T178" s="267"/>
      <c r="W178"/>
    </row>
    <row r="179" spans="5:23" x14ac:dyDescent="0.25">
      <c r="E179" s="279" t="s">
        <v>93</v>
      </c>
      <c r="F179" s="311">
        <v>43846</v>
      </c>
      <c r="G179" s="367"/>
      <c r="H179" s="374"/>
      <c r="I179" s="378"/>
      <c r="O179" s="54"/>
      <c r="P179" s="54"/>
      <c r="R179"/>
      <c r="S179"/>
      <c r="T179" s="267"/>
      <c r="W179"/>
    </row>
    <row r="180" spans="5:23" x14ac:dyDescent="0.25">
      <c r="E180" s="286" t="s">
        <v>94</v>
      </c>
      <c r="F180" s="325">
        <v>43847</v>
      </c>
      <c r="G180" s="367"/>
      <c r="H180" s="374"/>
      <c r="I180" s="378"/>
      <c r="O180" s="54"/>
      <c r="P180" s="54"/>
      <c r="R180"/>
      <c r="S180"/>
      <c r="T180" s="267"/>
      <c r="W180"/>
    </row>
    <row r="181" spans="5:23" x14ac:dyDescent="0.25">
      <c r="E181" s="279" t="s">
        <v>96</v>
      </c>
      <c r="F181" s="311">
        <v>43850</v>
      </c>
      <c r="G181" s="367"/>
      <c r="H181" s="374"/>
      <c r="I181" s="378"/>
      <c r="O181" s="54"/>
      <c r="P181" s="54"/>
      <c r="R181"/>
      <c r="S181"/>
      <c r="T181" s="267"/>
      <c r="W181"/>
    </row>
    <row r="182" spans="5:23" x14ac:dyDescent="0.25">
      <c r="E182" s="286" t="s">
        <v>91</v>
      </c>
      <c r="F182" s="325">
        <v>43851</v>
      </c>
      <c r="G182" s="367"/>
      <c r="H182" s="374"/>
      <c r="I182" s="378"/>
      <c r="O182" s="54"/>
      <c r="P182" s="54"/>
      <c r="R182"/>
      <c r="S182"/>
      <c r="T182" s="267"/>
      <c r="W182"/>
    </row>
    <row r="183" spans="5:23" x14ac:dyDescent="0.25">
      <c r="E183" s="279" t="s">
        <v>92</v>
      </c>
      <c r="F183" s="311">
        <v>43852</v>
      </c>
      <c r="G183" s="367"/>
      <c r="H183" s="374"/>
      <c r="I183" s="378"/>
      <c r="O183" s="54"/>
      <c r="P183" s="54"/>
      <c r="R183"/>
      <c r="S183"/>
      <c r="T183" s="267"/>
      <c r="W183"/>
    </row>
    <row r="184" spans="5:23" x14ac:dyDescent="0.25">
      <c r="E184" s="286" t="s">
        <v>93</v>
      </c>
      <c r="F184" s="325">
        <v>43853</v>
      </c>
      <c r="G184" s="367"/>
      <c r="H184" s="374"/>
      <c r="I184" s="378"/>
      <c r="O184" s="54"/>
      <c r="P184" s="54"/>
      <c r="R184"/>
      <c r="S184"/>
      <c r="T184" s="267"/>
      <c r="W184"/>
    </row>
    <row r="185" spans="5:23" x14ac:dyDescent="0.25">
      <c r="E185" s="279" t="s">
        <v>94</v>
      </c>
      <c r="F185" s="311">
        <v>43854</v>
      </c>
      <c r="G185" s="367"/>
      <c r="H185" s="374"/>
      <c r="I185" s="378"/>
      <c r="O185" s="54"/>
      <c r="P185" s="54"/>
      <c r="R185"/>
      <c r="S185"/>
      <c r="T185" s="267"/>
      <c r="W185"/>
    </row>
    <row r="186" spans="5:23" x14ac:dyDescent="0.25">
      <c r="E186" s="279" t="s">
        <v>96</v>
      </c>
      <c r="F186" s="311">
        <v>43857</v>
      </c>
      <c r="G186" s="367"/>
      <c r="H186" s="374"/>
      <c r="I186" s="378"/>
      <c r="O186" s="54"/>
      <c r="P186" s="54"/>
      <c r="R186"/>
      <c r="S186"/>
      <c r="T186" s="267"/>
      <c r="W186"/>
    </row>
    <row r="187" spans="5:23" x14ac:dyDescent="0.25">
      <c r="E187" s="286" t="s">
        <v>91</v>
      </c>
      <c r="F187" s="325">
        <v>43858</v>
      </c>
      <c r="G187" s="367"/>
      <c r="H187" s="374"/>
      <c r="I187" s="378"/>
      <c r="O187" s="54"/>
      <c r="P187" s="54"/>
      <c r="R187"/>
      <c r="S187"/>
      <c r="T187" s="267"/>
      <c r="W187"/>
    </row>
    <row r="188" spans="5:23" x14ac:dyDescent="0.25">
      <c r="E188" s="279" t="s">
        <v>92</v>
      </c>
      <c r="F188" s="311">
        <v>43859</v>
      </c>
      <c r="G188" s="367"/>
      <c r="H188" s="374"/>
      <c r="I188" s="378"/>
      <c r="O188" s="54"/>
      <c r="P188" s="54"/>
      <c r="R188"/>
      <c r="S188"/>
      <c r="T188" s="267"/>
      <c r="W188"/>
    </row>
    <row r="189" spans="5:23" x14ac:dyDescent="0.25">
      <c r="E189" s="286" t="s">
        <v>93</v>
      </c>
      <c r="F189" s="325">
        <v>43860</v>
      </c>
      <c r="G189" s="367"/>
      <c r="H189" s="374"/>
      <c r="I189" s="378"/>
      <c r="O189" s="54"/>
      <c r="P189" s="54"/>
      <c r="R189"/>
      <c r="S189"/>
      <c r="T189" s="267"/>
      <c r="W189"/>
    </row>
    <row r="190" spans="5:23" x14ac:dyDescent="0.25">
      <c r="E190" s="279" t="s">
        <v>94</v>
      </c>
      <c r="F190" s="311">
        <v>43861</v>
      </c>
      <c r="G190" s="367"/>
      <c r="H190" s="374"/>
      <c r="I190" s="378"/>
      <c r="O190" s="54"/>
      <c r="P190" s="54"/>
      <c r="R190"/>
      <c r="S190"/>
      <c r="T190" s="267"/>
      <c r="W190"/>
    </row>
    <row r="191" spans="5:23" x14ac:dyDescent="0.25">
      <c r="E191" s="286" t="s">
        <v>96</v>
      </c>
      <c r="F191" s="325">
        <v>43864</v>
      </c>
      <c r="G191" s="367"/>
      <c r="H191" s="374"/>
      <c r="I191" s="378"/>
      <c r="O191" s="54"/>
      <c r="P191" s="54"/>
      <c r="R191"/>
      <c r="S191"/>
      <c r="T191" s="267"/>
      <c r="W191"/>
    </row>
    <row r="192" spans="5:23" x14ac:dyDescent="0.25">
      <c r="E192" s="279" t="s">
        <v>91</v>
      </c>
      <c r="F192" s="311">
        <v>43865</v>
      </c>
      <c r="G192" s="367"/>
      <c r="H192" s="374"/>
      <c r="I192" s="378"/>
      <c r="O192" s="54"/>
      <c r="P192" s="54"/>
      <c r="R192"/>
      <c r="S192"/>
      <c r="T192" s="267"/>
      <c r="W192"/>
    </row>
    <row r="193" spans="5:23" x14ac:dyDescent="0.25">
      <c r="E193" s="279" t="s">
        <v>92</v>
      </c>
      <c r="F193" s="311">
        <v>43866</v>
      </c>
      <c r="G193" s="367"/>
      <c r="H193" s="374"/>
      <c r="I193" s="378"/>
      <c r="P193" s="54"/>
      <c r="Q193" s="54"/>
      <c r="R193"/>
      <c r="S193"/>
      <c r="U193" s="267"/>
      <c r="W193"/>
    </row>
    <row r="194" spans="5:23" x14ac:dyDescent="0.25">
      <c r="E194" s="286" t="s">
        <v>93</v>
      </c>
      <c r="F194" s="325">
        <v>43867</v>
      </c>
      <c r="G194" s="367"/>
      <c r="H194" s="374"/>
      <c r="I194" s="378"/>
      <c r="P194" s="54"/>
      <c r="Q194" s="54"/>
      <c r="R194"/>
      <c r="S194"/>
      <c r="U194" s="267"/>
      <c r="W194"/>
    </row>
    <row r="195" spans="5:23" x14ac:dyDescent="0.25">
      <c r="E195" s="279" t="s">
        <v>94</v>
      </c>
      <c r="F195" s="311">
        <v>43868</v>
      </c>
      <c r="G195" s="367"/>
      <c r="H195" s="374"/>
      <c r="I195" s="378"/>
      <c r="P195" s="54"/>
      <c r="Q195" s="54"/>
      <c r="R195"/>
      <c r="S195"/>
      <c r="U195" s="267"/>
      <c r="W195"/>
    </row>
    <row r="196" spans="5:23" x14ac:dyDescent="0.25">
      <c r="E196" s="286" t="s">
        <v>96</v>
      </c>
      <c r="F196" s="325">
        <v>43871</v>
      </c>
      <c r="G196" s="367"/>
      <c r="H196" s="374"/>
      <c r="I196" s="378"/>
      <c r="P196" s="54"/>
      <c r="Q196" s="54"/>
      <c r="R196"/>
      <c r="S196"/>
      <c r="U196" s="267"/>
      <c r="W196"/>
    </row>
    <row r="197" spans="5:23" x14ac:dyDescent="0.25">
      <c r="E197" s="279" t="s">
        <v>91</v>
      </c>
      <c r="F197" s="311">
        <v>43872</v>
      </c>
      <c r="G197" s="367"/>
      <c r="H197" s="374"/>
      <c r="I197" s="378"/>
      <c r="P197" s="54"/>
      <c r="Q197" s="54"/>
      <c r="R197"/>
      <c r="S197"/>
      <c r="U197" s="267"/>
      <c r="W197"/>
    </row>
    <row r="198" spans="5:23" x14ac:dyDescent="0.25">
      <c r="E198" s="286" t="s">
        <v>92</v>
      </c>
      <c r="F198" s="325">
        <v>43873</v>
      </c>
      <c r="G198" s="367"/>
      <c r="H198" s="374"/>
      <c r="I198" s="378"/>
      <c r="P198" s="54"/>
      <c r="Q198" s="54"/>
      <c r="R198"/>
      <c r="S198"/>
      <c r="U198" s="267"/>
      <c r="W198"/>
    </row>
    <row r="199" spans="5:23" x14ac:dyDescent="0.25">
      <c r="E199" s="279" t="s">
        <v>93</v>
      </c>
      <c r="F199" s="311">
        <v>43874</v>
      </c>
      <c r="G199" s="367"/>
      <c r="H199" s="374"/>
      <c r="I199" s="378"/>
      <c r="P199" s="54"/>
      <c r="Q199" s="54"/>
      <c r="R199"/>
      <c r="S199"/>
      <c r="U199" s="267"/>
      <c r="W199"/>
    </row>
    <row r="200" spans="5:23" x14ac:dyDescent="0.25">
      <c r="E200" s="279" t="s">
        <v>94</v>
      </c>
      <c r="F200" s="311">
        <v>43875</v>
      </c>
      <c r="G200" s="367"/>
      <c r="H200" s="374"/>
      <c r="I200" s="378"/>
      <c r="P200" s="54"/>
      <c r="Q200" s="54"/>
      <c r="R200"/>
      <c r="S200"/>
      <c r="U200" s="267"/>
      <c r="W200"/>
    </row>
    <row r="201" spans="5:23" x14ac:dyDescent="0.25">
      <c r="E201" s="286" t="s">
        <v>96</v>
      </c>
      <c r="F201" s="325">
        <v>43878</v>
      </c>
      <c r="G201" s="367"/>
      <c r="H201" s="374"/>
      <c r="I201" s="378"/>
      <c r="P201" s="54"/>
      <c r="Q201" s="54"/>
      <c r="R201"/>
      <c r="S201"/>
      <c r="U201" s="267"/>
      <c r="W201"/>
    </row>
    <row r="202" spans="5:23" x14ac:dyDescent="0.25">
      <c r="E202" s="279" t="s">
        <v>91</v>
      </c>
      <c r="F202" s="311">
        <v>43879</v>
      </c>
      <c r="G202" s="367"/>
      <c r="H202" s="374"/>
      <c r="I202" s="378"/>
      <c r="P202" s="54"/>
      <c r="Q202" s="54"/>
      <c r="R202"/>
      <c r="S202"/>
      <c r="U202" s="267"/>
      <c r="W202"/>
    </row>
    <row r="203" spans="5:23" x14ac:dyDescent="0.25">
      <c r="E203" s="286" t="s">
        <v>92</v>
      </c>
      <c r="F203" s="325">
        <v>43880</v>
      </c>
      <c r="G203" s="367"/>
      <c r="H203" s="374"/>
      <c r="I203" s="378"/>
      <c r="P203" s="54"/>
      <c r="Q203" s="54"/>
      <c r="R203"/>
      <c r="S203"/>
      <c r="U203" s="267"/>
      <c r="W203"/>
    </row>
    <row r="204" spans="5:23" x14ac:dyDescent="0.25">
      <c r="E204" s="279" t="s">
        <v>93</v>
      </c>
      <c r="F204" s="311">
        <v>43881</v>
      </c>
      <c r="G204" s="367"/>
      <c r="H204" s="374"/>
      <c r="I204" s="378"/>
      <c r="P204" s="54"/>
      <c r="Q204" s="54"/>
      <c r="R204"/>
      <c r="S204"/>
      <c r="U204" s="267"/>
      <c r="W204"/>
    </row>
    <row r="205" spans="5:23" x14ac:dyDescent="0.25">
      <c r="E205" s="286" t="s">
        <v>94</v>
      </c>
      <c r="F205" s="325">
        <v>43882</v>
      </c>
      <c r="G205" s="367"/>
      <c r="H205" s="374"/>
      <c r="I205" s="378"/>
      <c r="P205" s="54"/>
      <c r="Q205" s="54"/>
      <c r="R205"/>
      <c r="S205"/>
      <c r="U205" s="267"/>
      <c r="W205"/>
    </row>
    <row r="206" spans="5:23" x14ac:dyDescent="0.25">
      <c r="E206" s="279" t="s">
        <v>96</v>
      </c>
      <c r="F206" s="311">
        <v>43885</v>
      </c>
      <c r="G206" s="367"/>
      <c r="H206" s="374"/>
      <c r="I206" s="378"/>
      <c r="P206" s="54"/>
      <c r="Q206" s="54"/>
      <c r="R206"/>
      <c r="S206"/>
      <c r="U206" s="267"/>
      <c r="W206"/>
    </row>
    <row r="207" spans="5:23" x14ac:dyDescent="0.25">
      <c r="E207" s="279" t="s">
        <v>91</v>
      </c>
      <c r="F207" s="311">
        <v>43886</v>
      </c>
      <c r="G207" s="367"/>
      <c r="H207" s="374"/>
      <c r="I207" s="378"/>
      <c r="P207" s="54"/>
      <c r="Q207" s="54"/>
      <c r="R207"/>
      <c r="S207"/>
      <c r="U207" s="267"/>
      <c r="W207"/>
    </row>
    <row r="208" spans="5:23" x14ac:dyDescent="0.25">
      <c r="E208" s="286" t="s">
        <v>92</v>
      </c>
      <c r="F208" s="325">
        <v>43887</v>
      </c>
      <c r="G208" s="367"/>
      <c r="H208" s="374"/>
      <c r="I208" s="378"/>
      <c r="P208" s="54"/>
      <c r="Q208" s="54"/>
      <c r="R208"/>
      <c r="S208"/>
      <c r="U208" s="267"/>
      <c r="W208"/>
    </row>
    <row r="209" spans="5:23" x14ac:dyDescent="0.25">
      <c r="E209" s="279" t="s">
        <v>93</v>
      </c>
      <c r="F209" s="311">
        <v>43888</v>
      </c>
      <c r="G209" s="367"/>
      <c r="H209" s="374"/>
      <c r="I209" s="378"/>
      <c r="P209" s="54"/>
      <c r="Q209" s="54"/>
      <c r="R209"/>
      <c r="S209"/>
      <c r="U209" s="267"/>
      <c r="W209"/>
    </row>
    <row r="210" spans="5:23" x14ac:dyDescent="0.25">
      <c r="E210" s="286" t="s">
        <v>94</v>
      </c>
      <c r="F210" s="325">
        <v>43889</v>
      </c>
      <c r="G210" s="367"/>
      <c r="H210" s="374"/>
      <c r="I210" s="378"/>
      <c r="P210" s="54"/>
      <c r="Q210" s="54"/>
      <c r="R210"/>
      <c r="S210"/>
      <c r="U210" s="267"/>
      <c r="W210"/>
    </row>
    <row r="211" spans="5:23" x14ac:dyDescent="0.25">
      <c r="E211" s="279" t="s">
        <v>96</v>
      </c>
      <c r="F211" s="311">
        <v>43892</v>
      </c>
      <c r="G211" s="367"/>
      <c r="H211" s="374"/>
      <c r="I211" s="378"/>
      <c r="P211" s="54"/>
      <c r="Q211" s="54"/>
      <c r="R211"/>
      <c r="S211"/>
      <c r="U211" s="267"/>
      <c r="W211"/>
    </row>
    <row r="212" spans="5:23" x14ac:dyDescent="0.25">
      <c r="E212" s="286" t="s">
        <v>91</v>
      </c>
      <c r="F212" s="325">
        <v>43893</v>
      </c>
      <c r="G212" s="367"/>
      <c r="H212" s="374"/>
      <c r="I212" s="378"/>
      <c r="P212" s="54"/>
      <c r="Q212" s="54"/>
      <c r="R212"/>
      <c r="S212"/>
      <c r="U212" s="267"/>
      <c r="W212"/>
    </row>
    <row r="213" spans="5:23" x14ac:dyDescent="0.25">
      <c r="E213" s="279" t="s">
        <v>92</v>
      </c>
      <c r="F213" s="311">
        <v>43894</v>
      </c>
      <c r="G213" s="367"/>
      <c r="H213" s="374"/>
      <c r="I213" s="378"/>
      <c r="P213" s="54"/>
      <c r="Q213" s="54"/>
      <c r="R213"/>
      <c r="S213"/>
      <c r="U213" s="267"/>
      <c r="W213"/>
    </row>
    <row r="214" spans="5:23" x14ac:dyDescent="0.25">
      <c r="E214" s="279" t="s">
        <v>93</v>
      </c>
      <c r="F214" s="311">
        <v>43895</v>
      </c>
      <c r="G214" s="367"/>
      <c r="H214" s="374"/>
      <c r="I214" s="378"/>
      <c r="P214" s="54"/>
      <c r="Q214" s="54"/>
      <c r="R214"/>
      <c r="S214"/>
      <c r="U214" s="267"/>
      <c r="W214"/>
    </row>
    <row r="215" spans="5:23" x14ac:dyDescent="0.25">
      <c r="E215" s="286" t="s">
        <v>94</v>
      </c>
      <c r="F215" s="325">
        <v>43896</v>
      </c>
      <c r="G215" s="367"/>
      <c r="H215" s="374"/>
      <c r="I215" s="378"/>
      <c r="P215" s="54"/>
      <c r="Q215" s="54"/>
      <c r="R215"/>
      <c r="S215"/>
      <c r="U215" s="267"/>
      <c r="W215"/>
    </row>
    <row r="216" spans="5:23" x14ac:dyDescent="0.25">
      <c r="E216" s="279" t="s">
        <v>96</v>
      </c>
      <c r="F216" s="311">
        <v>43899</v>
      </c>
      <c r="G216" s="367"/>
      <c r="H216" s="374"/>
      <c r="I216" s="378"/>
      <c r="P216" s="54"/>
      <c r="Q216" s="54"/>
      <c r="R216"/>
      <c r="S216"/>
      <c r="U216" s="267"/>
      <c r="W216"/>
    </row>
    <row r="217" spans="5:23" x14ac:dyDescent="0.25">
      <c r="E217" s="286" t="s">
        <v>91</v>
      </c>
      <c r="F217" s="325">
        <v>43900</v>
      </c>
      <c r="G217" s="367"/>
      <c r="H217" s="374"/>
      <c r="I217" s="378"/>
      <c r="P217" s="54"/>
      <c r="Q217" s="54"/>
      <c r="R217"/>
      <c r="S217"/>
      <c r="U217" s="267"/>
      <c r="W217"/>
    </row>
    <row r="218" spans="5:23" x14ac:dyDescent="0.25">
      <c r="E218" s="279" t="s">
        <v>92</v>
      </c>
      <c r="F218" s="311">
        <v>43901</v>
      </c>
      <c r="G218" s="367"/>
      <c r="H218" s="374"/>
      <c r="I218" s="378"/>
      <c r="P218" s="54"/>
      <c r="Q218" s="54"/>
      <c r="R218"/>
      <c r="S218"/>
      <c r="U218" s="267"/>
      <c r="W218"/>
    </row>
    <row r="219" spans="5:23" x14ac:dyDescent="0.25">
      <c r="E219" s="286" t="s">
        <v>93</v>
      </c>
      <c r="F219" s="325">
        <v>43902</v>
      </c>
      <c r="G219" s="367"/>
      <c r="H219" s="374"/>
      <c r="I219" s="378"/>
      <c r="P219" s="54"/>
      <c r="Q219" s="54"/>
      <c r="R219"/>
      <c r="S219"/>
      <c r="U219" s="267"/>
      <c r="W219"/>
    </row>
    <row r="220" spans="5:23" x14ac:dyDescent="0.25">
      <c r="E220" s="279" t="s">
        <v>94</v>
      </c>
      <c r="F220" s="311">
        <v>43903</v>
      </c>
      <c r="G220" s="367"/>
      <c r="H220" s="374"/>
      <c r="I220" s="378"/>
      <c r="P220" s="54"/>
      <c r="Q220" s="54"/>
      <c r="R220"/>
      <c r="S220"/>
      <c r="U220" s="267"/>
      <c r="W220"/>
    </row>
    <row r="221" spans="5:23" x14ac:dyDescent="0.25">
      <c r="E221" s="279" t="s">
        <v>96</v>
      </c>
      <c r="F221" s="311">
        <v>43906</v>
      </c>
      <c r="G221" s="367"/>
      <c r="H221" s="374"/>
      <c r="I221" s="378"/>
      <c r="P221" s="54"/>
      <c r="Q221" s="54"/>
      <c r="R221"/>
      <c r="S221"/>
      <c r="U221" s="267"/>
      <c r="W221"/>
    </row>
    <row r="222" spans="5:23" x14ac:dyDescent="0.25">
      <c r="E222" s="286" t="s">
        <v>91</v>
      </c>
      <c r="F222" s="325">
        <v>43907</v>
      </c>
      <c r="G222" s="367"/>
      <c r="H222" s="374"/>
      <c r="I222" s="378"/>
      <c r="P222" s="54"/>
      <c r="Q222" s="54"/>
      <c r="R222"/>
      <c r="S222"/>
      <c r="U222" s="267"/>
      <c r="W222"/>
    </row>
    <row r="223" spans="5:23" x14ac:dyDescent="0.25">
      <c r="E223" s="279" t="s">
        <v>92</v>
      </c>
      <c r="F223" s="311">
        <v>43908</v>
      </c>
      <c r="G223" s="367"/>
      <c r="H223" s="374"/>
      <c r="I223" s="378"/>
      <c r="P223" s="54"/>
      <c r="Q223" s="54"/>
      <c r="R223"/>
      <c r="S223"/>
      <c r="U223" s="267"/>
      <c r="W223"/>
    </row>
    <row r="224" spans="5:23" x14ac:dyDescent="0.25">
      <c r="E224" s="286" t="s">
        <v>93</v>
      </c>
      <c r="F224" s="325">
        <v>43909</v>
      </c>
      <c r="G224" s="367"/>
      <c r="H224" s="374"/>
      <c r="I224" s="378"/>
      <c r="P224" s="54"/>
      <c r="Q224" s="54"/>
      <c r="R224"/>
      <c r="S224"/>
      <c r="U224" s="267"/>
      <c r="W224"/>
    </row>
    <row r="225" spans="5:23" x14ac:dyDescent="0.25">
      <c r="E225" s="279" t="s">
        <v>94</v>
      </c>
      <c r="F225" s="311">
        <v>43910</v>
      </c>
      <c r="G225" s="367"/>
      <c r="H225" s="374"/>
      <c r="I225" s="378"/>
      <c r="P225" s="54"/>
      <c r="Q225" s="54"/>
      <c r="R225"/>
      <c r="S225"/>
      <c r="U225" s="267"/>
      <c r="W225"/>
    </row>
    <row r="226" spans="5:23" ht="15.75" thickBot="1" x14ac:dyDescent="0.3">
      <c r="E226" s="286" t="s">
        <v>96</v>
      </c>
      <c r="F226" s="325">
        <v>43913</v>
      </c>
      <c r="G226" s="367"/>
      <c r="H226" s="374"/>
      <c r="I226" s="379"/>
      <c r="P226" s="54"/>
      <c r="Q226" s="54"/>
      <c r="R226"/>
      <c r="S226"/>
      <c r="U226" s="267"/>
      <c r="W226"/>
    </row>
    <row r="227" spans="5:23" ht="15.75" thickBot="1" x14ac:dyDescent="0.3">
      <c r="E227" s="279" t="s">
        <v>91</v>
      </c>
      <c r="F227" s="311">
        <v>43914</v>
      </c>
      <c r="G227" s="380"/>
      <c r="H227" s="381"/>
      <c r="P227" s="54"/>
      <c r="Q227" s="54"/>
      <c r="R227"/>
      <c r="S227"/>
      <c r="U227" s="267"/>
      <c r="W227"/>
    </row>
    <row r="228" spans="5:23" x14ac:dyDescent="0.25">
      <c r="O228" s="262"/>
    </row>
    <row r="229" spans="5:23" x14ac:dyDescent="0.25">
      <c r="O229" s="262"/>
    </row>
    <row r="230" spans="5:23" x14ac:dyDescent="0.25">
      <c r="O230" s="262"/>
    </row>
    <row r="231" spans="5:23" x14ac:dyDescent="0.25">
      <c r="O231" s="262"/>
    </row>
    <row r="232" spans="5:23" x14ac:dyDescent="0.25">
      <c r="O232" s="262"/>
    </row>
    <row r="233" spans="5:23" x14ac:dyDescent="0.25">
      <c r="O233" s="262"/>
    </row>
    <row r="234" spans="5:23" x14ac:dyDescent="0.25">
      <c r="O234" s="262"/>
    </row>
    <row r="235" spans="5:23" x14ac:dyDescent="0.25">
      <c r="O235" s="262"/>
    </row>
    <row r="236" spans="5:23" x14ac:dyDescent="0.25">
      <c r="O236" s="262"/>
    </row>
    <row r="237" spans="5:23" x14ac:dyDescent="0.25">
      <c r="O237" s="262"/>
    </row>
    <row r="238" spans="5:23" x14ac:dyDescent="0.25">
      <c r="O238" s="262"/>
    </row>
    <row r="239" spans="5:23" x14ac:dyDescent="0.25">
      <c r="O239" s="262"/>
    </row>
    <row r="240" spans="5:23" x14ac:dyDescent="0.25">
      <c r="O240" s="262"/>
    </row>
    <row r="241" spans="15:15" x14ac:dyDescent="0.25">
      <c r="O241" s="262"/>
    </row>
    <row r="242" spans="15:15" x14ac:dyDescent="0.25">
      <c r="O242" s="262"/>
    </row>
    <row r="243" spans="15:15" x14ac:dyDescent="0.25">
      <c r="O243" s="262"/>
    </row>
    <row r="244" spans="15:15" x14ac:dyDescent="0.25">
      <c r="O244" s="262"/>
    </row>
    <row r="245" spans="15:15" x14ac:dyDescent="0.25">
      <c r="O245" s="262"/>
    </row>
    <row r="246" spans="15:15" x14ac:dyDescent="0.25">
      <c r="O246" s="262"/>
    </row>
    <row r="247" spans="15:15" x14ac:dyDescent="0.25">
      <c r="O247" s="262"/>
    </row>
    <row r="248" spans="15:15" x14ac:dyDescent="0.25">
      <c r="O248" s="262"/>
    </row>
    <row r="249" spans="15:15" x14ac:dyDescent="0.25">
      <c r="O249" s="262"/>
    </row>
    <row r="250" spans="15:15" x14ac:dyDescent="0.25">
      <c r="O250" s="262"/>
    </row>
    <row r="251" spans="15:15" x14ac:dyDescent="0.25">
      <c r="O251" s="262"/>
    </row>
    <row r="252" spans="15:15" x14ac:dyDescent="0.25">
      <c r="O252" s="262"/>
    </row>
    <row r="253" spans="15:15" x14ac:dyDescent="0.25">
      <c r="O253" s="262"/>
    </row>
    <row r="254" spans="15:15" x14ac:dyDescent="0.25">
      <c r="O254" s="262"/>
    </row>
    <row r="255" spans="15:15" x14ac:dyDescent="0.25">
      <c r="O255" s="262"/>
    </row>
    <row r="256" spans="15:15" x14ac:dyDescent="0.25">
      <c r="O256" s="262"/>
    </row>
    <row r="257" spans="15:15" x14ac:dyDescent="0.25">
      <c r="O257" s="262"/>
    </row>
    <row r="258" spans="15:15" x14ac:dyDescent="0.25">
      <c r="O258" s="262"/>
    </row>
    <row r="259" spans="15:15" x14ac:dyDescent="0.25">
      <c r="O259" s="262"/>
    </row>
    <row r="260" spans="15:15" x14ac:dyDescent="0.25">
      <c r="O260" s="262"/>
    </row>
    <row r="261" spans="15:15" x14ac:dyDescent="0.25">
      <c r="O261" s="262"/>
    </row>
    <row r="262" spans="15:15" x14ac:dyDescent="0.25">
      <c r="O262" s="262"/>
    </row>
    <row r="263" spans="15:15" x14ac:dyDescent="0.25">
      <c r="O263" s="262"/>
    </row>
    <row r="264" spans="15:15" x14ac:dyDescent="0.25">
      <c r="O264" s="262"/>
    </row>
    <row r="265" spans="15:15" x14ac:dyDescent="0.25">
      <c r="O265" s="262"/>
    </row>
    <row r="266" spans="15:15" x14ac:dyDescent="0.25">
      <c r="O266" s="262"/>
    </row>
    <row r="267" spans="15:15" x14ac:dyDescent="0.25">
      <c r="O267" s="262"/>
    </row>
    <row r="268" spans="15:15" x14ac:dyDescent="0.25">
      <c r="O268" s="262"/>
    </row>
    <row r="269" spans="15:15" x14ac:dyDescent="0.25">
      <c r="O269" s="262"/>
    </row>
    <row r="270" spans="15:15" x14ac:dyDescent="0.25">
      <c r="O270" s="262"/>
    </row>
    <row r="271" spans="15:15" x14ac:dyDescent="0.25">
      <c r="O271" s="262"/>
    </row>
    <row r="272" spans="15:15" x14ac:dyDescent="0.25">
      <c r="O272" s="262"/>
    </row>
    <row r="273" spans="15:15" x14ac:dyDescent="0.25">
      <c r="O273" s="262"/>
    </row>
    <row r="274" spans="15:15" x14ac:dyDescent="0.25">
      <c r="O274" s="262"/>
    </row>
    <row r="275" spans="15:15" x14ac:dyDescent="0.25">
      <c r="O275" s="262"/>
    </row>
    <row r="276" spans="15:15" x14ac:dyDescent="0.25">
      <c r="O276" s="262"/>
    </row>
    <row r="277" spans="15:15" x14ac:dyDescent="0.25">
      <c r="O277" s="262"/>
    </row>
    <row r="278" spans="15:15" x14ac:dyDescent="0.25">
      <c r="O278" s="262"/>
    </row>
    <row r="279" spans="15:15" x14ac:dyDescent="0.25">
      <c r="O279" s="262"/>
    </row>
    <row r="280" spans="15:15" x14ac:dyDescent="0.25">
      <c r="O280" s="262"/>
    </row>
    <row r="281" spans="15:15" x14ac:dyDescent="0.25">
      <c r="O281" s="262"/>
    </row>
    <row r="282" spans="15:15" x14ac:dyDescent="0.25">
      <c r="O282" s="262"/>
    </row>
    <row r="283" spans="15:15" x14ac:dyDescent="0.25">
      <c r="O283" s="262"/>
    </row>
    <row r="284" spans="15:15" x14ac:dyDescent="0.25">
      <c r="O284" s="262"/>
    </row>
    <row r="285" spans="15:15" x14ac:dyDescent="0.25">
      <c r="O285" s="262"/>
    </row>
    <row r="286" spans="15:15" x14ac:dyDescent="0.25">
      <c r="O286" s="262"/>
    </row>
    <row r="287" spans="15:15" x14ac:dyDescent="0.25">
      <c r="O287" s="262"/>
    </row>
    <row r="288" spans="15:15" x14ac:dyDescent="0.25">
      <c r="O288" s="262"/>
    </row>
    <row r="289" spans="15:15" x14ac:dyDescent="0.25">
      <c r="O289" s="262"/>
    </row>
    <row r="290" spans="15:15" x14ac:dyDescent="0.25">
      <c r="O290" s="262"/>
    </row>
    <row r="291" spans="15:15" x14ac:dyDescent="0.25">
      <c r="O291" s="262"/>
    </row>
  </sheetData>
  <mergeCells count="27">
    <mergeCell ref="G138:G227"/>
    <mergeCell ref="H153:H227"/>
    <mergeCell ref="I159:I226"/>
    <mergeCell ref="L67:L99"/>
    <mergeCell ref="Q70:Q101"/>
    <mergeCell ref="I76:I158"/>
    <mergeCell ref="H98:H152"/>
    <mergeCell ref="M99:M149"/>
    <mergeCell ref="R99:R155"/>
    <mergeCell ref="L100:L140"/>
    <mergeCell ref="Q102:Q142"/>
    <mergeCell ref="N18:N139"/>
    <mergeCell ref="Q18:Q69"/>
    <mergeCell ref="R18:R57"/>
    <mergeCell ref="S18:S136"/>
    <mergeCell ref="M57:M98"/>
    <mergeCell ref="R58:R98"/>
    <mergeCell ref="I3:J3"/>
    <mergeCell ref="H17:J17"/>
    <mergeCell ref="L17:N17"/>
    <mergeCell ref="Q17:S17"/>
    <mergeCell ref="G18:G137"/>
    <mergeCell ref="H18:H97"/>
    <mergeCell ref="I18:I75"/>
    <mergeCell ref="J18:J168"/>
    <mergeCell ref="L18:L66"/>
    <mergeCell ref="M18:M56"/>
  </mergeCells>
  <pageMargins left="0.7" right="0.7" top="0.75" bottom="0.75" header="0.3" footer="0.3"/>
  <pageSetup paperSize="9" orientation="portrait" horizontalDpi="4294967293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1]!Snamelist">
                <anchor moveWithCells="1" sizeWithCells="1">
                  <from>
                    <xdr:col>29</xdr:col>
                    <xdr:colOff>752475</xdr:colOff>
                    <xdr:row>16</xdr:row>
                    <xdr:rowOff>0</xdr:rowOff>
                  </from>
                  <to>
                    <xdr:col>32</xdr:col>
                    <xdr:colOff>733425</xdr:colOff>
                    <xdr:row>17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5" name="Button 4">
              <controlPr defaultSize="0" print="0" autoFill="0" autoPict="0">
                <anchor moveWithCells="1" sizeWithCells="1">
                  <from>
                    <xdr:col>1</xdr:col>
                    <xdr:colOff>133350</xdr:colOff>
                    <xdr:row>2</xdr:row>
                    <xdr:rowOff>0</xdr:rowOff>
                  </from>
                  <to>
                    <xdr:col>3</xdr:col>
                    <xdr:colOff>685800</xdr:colOff>
                    <xdr:row>6</xdr:row>
                    <xdr:rowOff>180975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DAAC25BF-9593-4121-9DD4-1F553DA7D624}">
          <x14:formula1>
            <xm:f>'C:\Users\botis\ownCloud\Digit''''30\Pilotage\[SGDIGIT Intégration.xlsm]Settings'!#REF!</xm:f>
          </x14:formula1>
          <xm:sqref>Z1:Z2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9</vt:i4>
      </vt:variant>
    </vt:vector>
  </HeadingPairs>
  <TitlesOfParts>
    <vt:vector size="9" baseType="lpstr">
      <vt:lpstr>Macro Planning Jour</vt:lpstr>
      <vt:lpstr>Macro planning hebdo</vt:lpstr>
      <vt:lpstr>Suivi des interventions</vt:lpstr>
      <vt:lpstr>tableau de bord</vt:lpstr>
      <vt:lpstr>Synthèse</vt:lpstr>
      <vt:lpstr>Inventaire Déployés</vt:lpstr>
      <vt:lpstr>Extract Logistique</vt:lpstr>
      <vt:lpstr>Base Client</vt:lpstr>
      <vt:lpstr>settings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2019-03-13T17:50:35Z</dcterms:created>
  <dcterms:modified xsi:type="dcterms:W3CDTF">2019-03-13T17:57:40Z</dcterms:modified>
</cp:coreProperties>
</file>