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\Desktop\Rêve Vert\"/>
    </mc:Choice>
  </mc:AlternateContent>
  <bookViews>
    <workbookView xWindow="0" yWindow="0" windowWidth="19200" windowHeight="11460"/>
  </bookViews>
  <sheets>
    <sheet name="Liste paiements" sheetId="1" r:id="rId1"/>
    <sheet name="Archive" sheetId="3" r:id="rId2"/>
    <sheet name="Feuil2" sheetId="2" r:id="rId3"/>
  </sheets>
  <definedNames>
    <definedName name="Abo">Feuil2!$A$1</definedName>
    <definedName name="Echéance">Tableau2[Échéance]</definedName>
    <definedName name="montant">Tableau2[Montant]</definedName>
    <definedName name="Paiement">Feuil2!$D$1:$D$2</definedName>
    <definedName name="Réglé">Tableau2[Paiem]</definedName>
    <definedName name="Relance">Feuil2!$F$1</definedName>
    <definedName name="Type">Feuil2!#REF!</definedName>
    <definedName name="TypeFact">Feuil2!$A$1:$A$2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3" l="1"/>
  <c r="E19" i="3"/>
  <c r="J19" i="3" s="1"/>
  <c r="I18" i="3"/>
  <c r="E18" i="3"/>
  <c r="J18" i="3" s="1"/>
  <c r="J17" i="3"/>
  <c r="I17" i="3"/>
  <c r="E17" i="3"/>
  <c r="J16" i="3"/>
  <c r="I16" i="3"/>
  <c r="E16" i="3"/>
  <c r="I15" i="3"/>
  <c r="E15" i="3"/>
  <c r="J15" i="3" s="1"/>
  <c r="I14" i="3"/>
  <c r="E14" i="3"/>
  <c r="J14" i="3" s="1"/>
  <c r="I13" i="3"/>
  <c r="E13" i="3"/>
  <c r="J13" i="3" s="1"/>
  <c r="I12" i="3"/>
  <c r="E12" i="3"/>
  <c r="J12" i="3" s="1"/>
  <c r="I11" i="3"/>
  <c r="E11" i="3"/>
  <c r="J11" i="3" s="1"/>
  <c r="I10" i="3"/>
  <c r="E10" i="3"/>
  <c r="J10" i="3" s="1"/>
  <c r="J9" i="3"/>
  <c r="I9" i="3"/>
  <c r="E9" i="3"/>
  <c r="J8" i="3"/>
  <c r="I8" i="3"/>
  <c r="E8" i="3"/>
  <c r="I7" i="3"/>
  <c r="E7" i="3"/>
  <c r="J7" i="3" s="1"/>
  <c r="I6" i="3"/>
  <c r="E6" i="3"/>
  <c r="J6" i="3" s="1"/>
  <c r="I5" i="3"/>
  <c r="E5" i="3"/>
  <c r="J5" i="3" s="1"/>
  <c r="I4" i="3"/>
  <c r="E4" i="3"/>
  <c r="J4" i="3" s="1"/>
  <c r="I3" i="3"/>
  <c r="E3" i="3"/>
  <c r="J3" i="3" s="1"/>
  <c r="I2" i="3"/>
  <c r="E2" i="3"/>
  <c r="J2" i="3" s="1"/>
  <c r="A21" i="3"/>
  <c r="E54" i="1" l="1"/>
  <c r="J54" i="1" s="1"/>
  <c r="I54" i="1"/>
  <c r="E37" i="1"/>
  <c r="J37" i="1" s="1"/>
  <c r="I37" i="1"/>
  <c r="E53" i="1"/>
  <c r="J53" i="1" s="1"/>
  <c r="I53" i="1"/>
  <c r="E38" i="1"/>
  <c r="J38" i="1" s="1"/>
  <c r="I38" i="1"/>
  <c r="E51" i="1"/>
  <c r="J51" i="1" s="1"/>
  <c r="I51" i="1"/>
  <c r="E52" i="1"/>
  <c r="J52" i="1" s="1"/>
  <c r="I52" i="1"/>
  <c r="E50" i="1"/>
  <c r="J50" i="1" s="1"/>
  <c r="I50" i="1"/>
  <c r="E49" i="1"/>
  <c r="J49" i="1" s="1"/>
  <c r="I49" i="1"/>
  <c r="E47" i="1"/>
  <c r="J47" i="1" s="1"/>
  <c r="I47" i="1"/>
  <c r="E48" i="1"/>
  <c r="J48" i="1" s="1"/>
  <c r="I48" i="1"/>
  <c r="E46" i="1"/>
  <c r="J46" i="1" s="1"/>
  <c r="I46" i="1"/>
  <c r="E45" i="1"/>
  <c r="J45" i="1" s="1"/>
  <c r="I45" i="1"/>
  <c r="E44" i="1"/>
  <c r="J44" i="1" s="1"/>
  <c r="I44" i="1"/>
  <c r="E39" i="1"/>
  <c r="J39" i="1" s="1"/>
  <c r="I39" i="1"/>
  <c r="E40" i="1"/>
  <c r="J40" i="1" s="1"/>
  <c r="I40" i="1"/>
  <c r="E43" i="1"/>
  <c r="J43" i="1" s="1"/>
  <c r="I43" i="1"/>
  <c r="E42" i="1"/>
  <c r="J42" i="1" s="1"/>
  <c r="I42" i="1"/>
  <c r="E41" i="1"/>
  <c r="J41" i="1" s="1"/>
  <c r="I41" i="1"/>
  <c r="E32" i="1"/>
  <c r="J32" i="1" s="1"/>
  <c r="I32" i="1"/>
  <c r="E34" i="1"/>
  <c r="J34" i="1" s="1"/>
  <c r="I34" i="1"/>
  <c r="E33" i="1"/>
  <c r="J33" i="1" s="1"/>
  <c r="I33" i="1"/>
  <c r="E35" i="1"/>
  <c r="J35" i="1" s="1"/>
  <c r="I35" i="1"/>
  <c r="E28" i="1"/>
  <c r="J28" i="1" s="1"/>
  <c r="I28" i="1"/>
  <c r="E30" i="1"/>
  <c r="J30" i="1" s="1"/>
  <c r="I30" i="1"/>
  <c r="E31" i="1"/>
  <c r="J31" i="1" s="1"/>
  <c r="I31" i="1"/>
  <c r="E29" i="1" l="1"/>
  <c r="J29" i="1" s="1"/>
  <c r="I29" i="1"/>
  <c r="E36" i="1"/>
  <c r="J36" i="1" s="1"/>
  <c r="I36" i="1"/>
  <c r="E4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E3" i="1"/>
  <c r="E2" i="1"/>
  <c r="J27" i="1" l="1"/>
  <c r="J26" i="1"/>
  <c r="J25" i="1"/>
  <c r="J24" i="1"/>
  <c r="J23" i="1"/>
  <c r="J22" i="1"/>
  <c r="J21" i="1"/>
  <c r="J20" i="1"/>
  <c r="J19" i="1" l="1"/>
  <c r="J18" i="1"/>
  <c r="J17" i="1"/>
  <c r="J16" i="1"/>
  <c r="J15" i="1"/>
  <c r="J5" i="1"/>
  <c r="J14" i="1"/>
  <c r="J13" i="1"/>
  <c r="J12" i="1"/>
  <c r="J6" i="1"/>
  <c r="J10" i="1"/>
  <c r="J11" i="1"/>
  <c r="J7" i="1"/>
  <c r="J8" i="1" l="1"/>
  <c r="A56" i="1"/>
  <c r="J9" i="1"/>
  <c r="I2" i="1"/>
  <c r="J2" i="1" l="1"/>
  <c r="J4" i="1" l="1"/>
  <c r="J3" i="1" l="1"/>
</calcChain>
</file>

<file path=xl/sharedStrings.xml><?xml version="1.0" encoding="utf-8"?>
<sst xmlns="http://schemas.openxmlformats.org/spreadsheetml/2006/main" count="239" uniqueCount="122">
  <si>
    <t>N° Fact</t>
  </si>
  <si>
    <t>Nom</t>
  </si>
  <si>
    <t>Montant</t>
  </si>
  <si>
    <t>Date Fact</t>
  </si>
  <si>
    <t>Échéance</t>
  </si>
  <si>
    <t>Type Fact</t>
  </si>
  <si>
    <t>F1399</t>
  </si>
  <si>
    <t>Abo</t>
  </si>
  <si>
    <t>Client</t>
  </si>
  <si>
    <t>En attente</t>
  </si>
  <si>
    <t>Payé</t>
  </si>
  <si>
    <t>F1398</t>
  </si>
  <si>
    <t>F1400</t>
  </si>
  <si>
    <t>X</t>
  </si>
  <si>
    <t>Retard</t>
  </si>
  <si>
    <t>F1393</t>
  </si>
  <si>
    <t>F1394</t>
  </si>
  <si>
    <t>F1395</t>
  </si>
  <si>
    <t>F1396</t>
  </si>
  <si>
    <t>F1397</t>
  </si>
  <si>
    <t>F1392</t>
  </si>
  <si>
    <t>F1391</t>
  </si>
  <si>
    <t>F1390</t>
  </si>
  <si>
    <t>F1389</t>
  </si>
  <si>
    <t>F1388</t>
  </si>
  <si>
    <t>F1387</t>
  </si>
  <si>
    <t>F1386</t>
  </si>
  <si>
    <t>F1385</t>
  </si>
  <si>
    <t>F1384</t>
  </si>
  <si>
    <t>F1383</t>
  </si>
  <si>
    <t>F1382</t>
  </si>
  <si>
    <t>F1381</t>
  </si>
  <si>
    <t>F1379</t>
  </si>
  <si>
    <t>Montant factures impayées à la date d'aujourd'hui</t>
  </si>
  <si>
    <t>F1378</t>
  </si>
  <si>
    <t>F1377</t>
  </si>
  <si>
    <t>F1375</t>
  </si>
  <si>
    <t>F1374</t>
  </si>
  <si>
    <t>F1373</t>
  </si>
  <si>
    <t>Relance</t>
  </si>
  <si>
    <t>Oui</t>
  </si>
  <si>
    <t>Paiem</t>
  </si>
  <si>
    <t>Date Paiem</t>
  </si>
  <si>
    <t>F1364</t>
  </si>
  <si>
    <t>F1371</t>
  </si>
  <si>
    <t>F1369</t>
  </si>
  <si>
    <t>F1370</t>
  </si>
  <si>
    <t>F1372</t>
  </si>
  <si>
    <t>F1365</t>
  </si>
  <si>
    <t>F1367</t>
  </si>
  <si>
    <t>F1366</t>
  </si>
  <si>
    <t>F1368</t>
  </si>
  <si>
    <t>F1273</t>
  </si>
  <si>
    <t>F1272</t>
  </si>
  <si>
    <t>F1271</t>
  </si>
  <si>
    <t>F1274</t>
  </si>
  <si>
    <t>F1285</t>
  </si>
  <si>
    <t>F1270</t>
  </si>
  <si>
    <t>F1269</t>
  </si>
  <si>
    <t>F1268</t>
  </si>
  <si>
    <t>F1266</t>
  </si>
  <si>
    <t>F1267</t>
  </si>
  <si>
    <t>F1265</t>
  </si>
  <si>
    <t>F1264</t>
  </si>
  <si>
    <t>F1286</t>
  </si>
  <si>
    <t>F1287</t>
  </si>
  <si>
    <t>F0844</t>
  </si>
  <si>
    <t>F0819</t>
  </si>
  <si>
    <t>F0770</t>
  </si>
  <si>
    <t>F0660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</si>
  <si>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</si>
  <si>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</si>
  <si>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</si>
  <si>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</si>
  <si>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</si>
  <si>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</si>
  <si>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</si>
  <si>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</si>
  <si>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</si>
  <si>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</si>
  <si>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</si>
  <si>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</si>
  <si>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</si>
  <si>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</si>
  <si>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</si>
  <si>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</si>
  <si>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</si>
  <si>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</si>
  <si>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</si>
  <si>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</si>
  <si>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</si>
  <si>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</si>
  <si>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</si>
  <si>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</si>
  <si>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M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</si>
  <si>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</si>
  <si>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</si>
  <si>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</si>
  <si>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</si>
  <si>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</si>
  <si>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</si>
  <si>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</si>
  <si>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</si>
  <si>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</si>
  <si>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</si>
  <si>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</si>
  <si>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</si>
  <si>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</si>
  <si>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</si>
  <si>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</si>
  <si>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</si>
  <si>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</si>
  <si>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</si>
  <si>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</si>
  <si>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</si>
  <si>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</si>
  <si>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</si>
  <si>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</si>
  <si>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</si>
  <si>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</si>
  <si>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</si>
  <si>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&lt;= à transférer sur la feuille Archive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</si>
</sst>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\ _€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222222"/>
      <name val="Calibri"/>
      <family val="2"/>
      <scheme val="minor"/>
    </font>
    <font>
      <b/>
      <sz val="11"/>
      <color rgb="FFFF0000"/>
      <name val="Arial Unicode MS"/>
    </font>
    <font>
      <sz val="11"/>
      <color rgb="FF222222"/>
      <name val="Courier New"/>
      <family val="3"/>
    </font>
    <font>
      <sz val="11"/>
      <color theme="1"/>
      <name val="Arial Unicode MS"/>
    </font>
    <font>
      <b/>
      <sz val="11"/>
      <color theme="5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scheme val="minor"/>
    </font>
    <font>
      <b/>
      <sz val="11"/>
      <color theme="5"/>
      <name val="Calibri"/>
      <scheme val="minor"/>
    </font>
    <font>
      <sz val="11"/>
      <color theme="1"/>
      <name val="Calibri"/>
      <scheme val="minor"/>
    </font>
    <font>
      <sz val="11"/>
      <color rgb="FF222222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8F7D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65" fontId="0" fillId="0" borderId="0" xfId="0" applyNumberFormat="1" applyFont="1" applyAlignment="1">
      <alignment horizontal="center"/>
    </xf>
    <xf numFmtId="164" fontId="2" fillId="0" borderId="0" xfId="0" applyNumberFormat="1" applyFont="1"/>
    <xf numFmtId="0" fontId="3" fillId="0" borderId="0" xfId="0" applyFont="1"/>
    <xf numFmtId="164" fontId="3" fillId="0" borderId="0" xfId="0" applyNumberFormat="1" applyFont="1"/>
    <xf numFmtId="14" fontId="3" fillId="0" borderId="0" xfId="0" applyNumberFormat="1" applyFont="1"/>
    <xf numFmtId="165" fontId="3" fillId="0" borderId="0" xfId="0" applyNumberFormat="1" applyFont="1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/>
    <xf numFmtId="164" fontId="0" fillId="0" borderId="0" xfId="0" applyNumberFormat="1" applyFont="1"/>
    <xf numFmtId="14" fontId="0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3" borderId="0" xfId="0" applyFont="1" applyFill="1" applyAlignment="1">
      <alignment vertical="center"/>
    </xf>
    <xf numFmtId="164" fontId="1" fillId="3" borderId="0" xfId="0" applyNumberFormat="1" applyFont="1" applyFill="1" applyAlignment="1">
      <alignment vertical="center"/>
    </xf>
    <xf numFmtId="14" fontId="1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14" fontId="1" fillId="3" borderId="0" xfId="0" applyNumberFormat="1" applyFont="1" applyFill="1" applyAlignment="1">
      <alignment horizontal="center" vertical="center"/>
    </xf>
    <xf numFmtId="164" fontId="6" fillId="0" borderId="0" xfId="0" applyNumberFormat="1" applyFont="1" applyAlignment="1"/>
    <xf numFmtId="14" fontId="9" fillId="0" borderId="0" xfId="0" applyNumberFormat="1" applyFont="1" applyAlignment="1">
      <alignment horizontal="center"/>
    </xf>
    <xf numFmtId="14" fontId="0" fillId="0" borderId="0" xfId="0" applyNumberFormat="1" applyFont="1" applyAlignment="1">
      <alignment horizontal="center"/>
    </xf>
    <xf numFmtId="14" fontId="10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NumberFormat="1" applyFont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3" borderId="0" xfId="0" applyFont="1" applyFill="1" applyAlignment="1">
      <alignment vertical="center"/>
    </xf>
  </cellXfs>
  <cellStyles count="1">
    <cellStyle name="Normal" xfId="0" builtinId="0"/>
  </cellStyles>
  <dxfs count="3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5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numFmt numFmtId="164" formatCode="#,##0.00\ &quot;€&quot;"/>
    </dxf>
    <dxf>
      <font>
        <strike val="0"/>
        <outline val="0"/>
        <shadow val="0"/>
        <u val="none"/>
        <vertAlign val="baseline"/>
        <sz val="11"/>
      </font>
      <numFmt numFmtId="19" formatCode="dd/mm/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9" formatCode="dd/mm/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9" formatCode="dd/mm/yy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</font>
      <numFmt numFmtId="164" formatCode="#,##0.00\ &quot;€&quot;"/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rgb="FFF8F7D7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5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numFmt numFmtId="164" formatCode="#,##0.00\ &quot;€&quot;"/>
    </dxf>
    <dxf>
      <font>
        <strike val="0"/>
        <outline val="0"/>
        <shadow val="0"/>
        <u val="none"/>
        <vertAlign val="baseline"/>
        <sz val="11"/>
      </font>
      <numFmt numFmtId="19" formatCode="dd/mm/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9" formatCode="dd/mm/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9" formatCode="dd/mm/yy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</font>
      <numFmt numFmtId="164" formatCode="#,##0.00\ &quot;€&quot;"/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rgb="FFF8F7D7"/>
        </patternFill>
      </fill>
      <alignment horizontal="general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F8F7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K54" totalsRowShown="0" headerRowDxfId="29" dataDxfId="28">
  <autoFilter ref="A1:K54"/>
  <sortState ref="A2:K54">
    <sortCondition descending="1" ref="B1:B54"/>
  </sortState>
  <tableColumns count="11">
    <tableColumn id="1" name="Nom" dataDxfId="27"/>
    <tableColumn id="2" name="N° Fact" dataDxfId="26"/>
    <tableColumn id="3" name="Montant" dataDxfId="25"/>
    <tableColumn id="4" name="Date Fact" dataDxfId="24"/>
    <tableColumn id="5" name="Échéance" dataDxfId="23">
      <calculatedColumnFormula>Tableau2[[#This Row],[Date Fact]]+14</calculatedColumnFormula>
    </tableColumn>
    <tableColumn id="6" name="Date Paiem" dataDxfId="22"/>
    <tableColumn id="7" name="Paiem" dataDxfId="21"/>
    <tableColumn id="8" name="Type Fact" dataDxfId="20"/>
    <tableColumn id="9" name="Payé" dataDxfId="19">
      <calculatedColumnFormula>IF(Tableau2[[#This Row],[Montant]]=Tableau2[[#This Row],[Paiem]],"Payé","En attente")</calculatedColumnFormula>
    </tableColumn>
    <tableColumn id="10" name="Retard" dataDxfId="18">
      <calculatedColumnFormula>IF(AND(E2&lt;TODAY(),F2=""),"Retard","OK")</calculatedColumnFormula>
    </tableColumn>
    <tableColumn id="13" name="Relance" dataDxfId="17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1" name="Tableau22" displayName="Tableau22" ref="A1:K19" totalsRowShown="0" headerRowDxfId="16" dataDxfId="15">
  <autoFilter ref="A1:K19"/>
  <sortState ref="A2:K54">
    <sortCondition descending="1" ref="B1:B54"/>
  </sortState>
  <tableColumns count="11">
    <tableColumn id="1" name="Nom" dataDxfId="14"/>
    <tableColumn id="2" name="N° Fact" dataDxfId="13"/>
    <tableColumn id="3" name="Montant" dataDxfId="12"/>
    <tableColumn id="4" name="Date Fact" dataDxfId="11"/>
    <tableColumn id="5" name="Échéance" dataDxfId="10">
      <calculatedColumnFormula>Tableau22[[#This Row],[Date Fact]]+14</calculatedColumnFormula>
    </tableColumn>
    <tableColumn id="6" name="Date Paiem" dataDxfId="9"/>
    <tableColumn id="7" name="Paiem" dataDxfId="8"/>
    <tableColumn id="8" name="Type Fact" dataDxfId="7"/>
    <tableColumn id="9" name="Payé" dataDxfId="6">
      <calculatedColumnFormula>IF(Tableau22[[#This Row],[Montant]]=Tableau22[[#This Row],[Paiem]],"Payé","En attente")</calculatedColumnFormula>
    </tableColumn>
    <tableColumn id="10" name="Retard" dataDxfId="5">
      <calculatedColumnFormula>IF(AND(E2&lt;TODAY(),F2=""),"Retard","OK")</calculatedColumnFormula>
    </tableColumn>
    <tableColumn id="13" name="Relance" dataDxfId="4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8"/>
  <sheetViews>
    <sheetView showGridLines="0" tabSelected="1" zoomScaleNormal="100" workbookViewId="0">
      <pane ySplit="1" topLeftCell="A17" activePane="bottomLeft" state="frozen"/>
      <selection pane="bottomLeft" activeCell="L41" sqref="L41"/>
    </sheetView>
  </sheetViews>
  <sheetFormatPr baseColWidth="10" defaultColWidth="27.42578125" defaultRowHeight="15"/>
  <cols>
    <col min="1" max="1" width="34.42578125" style="8" bestFit="1" customWidth="1"/>
    <col min="2" max="2" width="10.42578125" style="8" customWidth="1"/>
    <col min="3" max="3" width="10.42578125" style="9" customWidth="1"/>
    <col min="4" max="5" width="10.42578125" style="10" customWidth="1"/>
    <col min="6" max="6" width="10.42578125" style="8" customWidth="1"/>
    <col min="7" max="7" width="10.42578125" style="9" customWidth="1"/>
    <col min="8" max="8" width="10.42578125" style="8" customWidth="1"/>
    <col min="9" max="9" width="10.42578125" style="10" customWidth="1"/>
    <col min="10" max="10" width="10.42578125" style="1" customWidth="1"/>
    <col min="11" max="11" width="10.42578125" style="8" customWidth="1"/>
    <col min="12" max="16384" width="27.42578125" style="8"/>
  </cols>
  <sheetData>
    <row r="1" spans="1:12" s="7" customFormat="1">
      <c r="A1" s="18" t="s">
        <v>1</v>
      </c>
      <c r="B1" s="18" t="s">
        <v>0</v>
      </c>
      <c r="C1" s="19" t="s">
        <v>2</v>
      </c>
      <c r="D1" s="20" t="s">
        <v>3</v>
      </c>
      <c r="E1" s="20" t="s">
        <v>4</v>
      </c>
      <c r="F1" s="20" t="s">
        <v>42</v>
      </c>
      <c r="G1" s="19" t="s">
        <v>41</v>
      </c>
      <c r="H1" s="18" t="s">
        <v>5</v>
      </c>
      <c r="I1" s="21" t="s">
        <v>10</v>
      </c>
      <c r="J1" s="22" t="s">
        <v>14</v>
      </c>
      <c r="K1" s="18" t="s">
        <v>39</v>
      </c>
      <c r="L1" s="31"/>
    </row>
    <row r="2" spans="1:12">
      <c r="A2" s="8" t="s">
        <v>70</v>
      </c>
      <c r="B2" s="8" t="s">
        <v>12</v>
      </c>
      <c r="C2" s="2">
        <v>500</v>
      </c>
      <c r="D2" s="24">
        <v>43492</v>
      </c>
      <c r="E2" s="24">
        <f>Tableau2[[#This Row],[Date Fact]]+14</f>
        <v>43506</v>
      </c>
      <c r="F2" s="25"/>
      <c r="H2" s="16" t="s">
        <v>8</v>
      </c>
      <c r="I2" s="17" t="str">
        <f>IF(Tableau2[[#This Row],[Montant]]=Tableau2[[#This Row],[Paiem]],"Payé","En attente")</f>
        <v>En attente</v>
      </c>
      <c r="J2" s="11" t="str">
        <f t="shared" ref="J2:J33" ca="1" si="0">IF(AND(E2&lt;TODAY(),F2=""),"Retard","OK")</f>
        <v>OK</v>
      </c>
    </row>
    <row r="3" spans="1:12">
      <c r="A3" s="8" t="s">
        <v>71</v>
      </c>
      <c r="B3" s="8" t="s">
        <v>6</v>
      </c>
      <c r="C3" s="2">
        <v>145.19999999999999</v>
      </c>
      <c r="D3" s="24">
        <v>43489</v>
      </c>
      <c r="E3" s="24">
        <f>Tableau2[[#This Row],[Date Fact]]+14</f>
        <v>43503</v>
      </c>
      <c r="F3" s="25">
        <v>43494</v>
      </c>
      <c r="G3" s="9">
        <v>145.19999999999999</v>
      </c>
      <c r="H3" s="16" t="s">
        <v>8</v>
      </c>
      <c r="I3" s="17" t="str">
        <f>IF(Tableau2[[#This Row],[Montant]]=Tableau2[[#This Row],[Paiem]],"Payé","En attente")</f>
        <v>Payé</v>
      </c>
      <c r="J3" s="11" t="str">
        <f t="shared" ca="1" si="0"/>
        <v>OK</v>
      </c>
    </row>
    <row r="4" spans="1:12">
      <c r="A4" s="8" t="s">
        <v>72</v>
      </c>
      <c r="B4" s="8" t="s">
        <v>11</v>
      </c>
      <c r="C4" s="2">
        <v>571.92999999999995</v>
      </c>
      <c r="D4" s="24">
        <v>43489</v>
      </c>
      <c r="E4" s="24">
        <f>Tableau2[[#This Row],[Date Fact]]+14</f>
        <v>43503</v>
      </c>
      <c r="F4" s="25"/>
      <c r="H4" s="16" t="s">
        <v>8</v>
      </c>
      <c r="I4" s="17" t="str">
        <f>IF(Tableau2[[#This Row],[Montant]]=Tableau2[[#This Row],[Paiem]],"Payé","En attente")</f>
        <v>En attente</v>
      </c>
      <c r="J4" s="11" t="str">
        <f t="shared" ca="1" si="0"/>
        <v>OK</v>
      </c>
    </row>
    <row r="5" spans="1:12">
      <c r="A5" s="8" t="s">
        <v>73</v>
      </c>
      <c r="B5" s="8" t="s">
        <v>19</v>
      </c>
      <c r="C5" s="2">
        <v>96.8</v>
      </c>
      <c r="D5" s="24">
        <v>43473</v>
      </c>
      <c r="E5" s="24">
        <v>43496</v>
      </c>
      <c r="F5" s="25"/>
      <c r="H5" s="16" t="s">
        <v>8</v>
      </c>
      <c r="I5" s="17" t="str">
        <f>IF(Tableau2[[#This Row],[Montant]]=Tableau2[[#This Row],[Paiem]],"Payé","En attente")</f>
        <v>En attente</v>
      </c>
      <c r="J5" s="12" t="str">
        <f t="shared" ca="1" si="0"/>
        <v>OK</v>
      </c>
    </row>
    <row r="6" spans="1:12">
      <c r="A6" s="8" t="s">
        <v>74</v>
      </c>
      <c r="B6" s="8" t="s">
        <v>18</v>
      </c>
      <c r="C6" s="2">
        <v>205.7</v>
      </c>
      <c r="D6" s="24">
        <v>43473</v>
      </c>
      <c r="E6" s="24">
        <v>43496</v>
      </c>
      <c r="F6" s="25"/>
      <c r="H6" s="16" t="s">
        <v>8</v>
      </c>
      <c r="I6" s="17" t="str">
        <f>IF(Tableau2[[#This Row],[Montant]]=Tableau2[[#This Row],[Paiem]],"Payé","En attente")</f>
        <v>En attente</v>
      </c>
      <c r="J6" s="12" t="str">
        <f t="shared" ca="1" si="0"/>
        <v>OK</v>
      </c>
    </row>
    <row r="7" spans="1:12">
      <c r="A7" s="8" t="s">
        <v>75</v>
      </c>
      <c r="B7" s="8" t="s">
        <v>17</v>
      </c>
      <c r="C7" s="2">
        <v>20</v>
      </c>
      <c r="D7" s="24">
        <v>43473</v>
      </c>
      <c r="E7" s="24">
        <v>43496</v>
      </c>
      <c r="F7" s="25"/>
      <c r="H7" s="16" t="s">
        <v>8</v>
      </c>
      <c r="I7" s="17" t="str">
        <f>IF(Tableau2[[#This Row],[Montant]]=Tableau2[[#This Row],[Paiem]],"Payé","En attente")</f>
        <v>En attente</v>
      </c>
      <c r="J7" s="13" t="str">
        <f t="shared" ca="1" si="0"/>
        <v>OK</v>
      </c>
    </row>
    <row r="8" spans="1:12">
      <c r="A8" s="8" t="s">
        <v>76</v>
      </c>
      <c r="B8" s="8" t="s">
        <v>16</v>
      </c>
      <c r="C8" s="2">
        <v>1214</v>
      </c>
      <c r="D8" s="24">
        <v>43473</v>
      </c>
      <c r="E8" s="24">
        <v>43496</v>
      </c>
      <c r="F8" s="25">
        <v>43478</v>
      </c>
      <c r="G8" s="9">
        <v>1214</v>
      </c>
      <c r="H8" s="16" t="s">
        <v>8</v>
      </c>
      <c r="I8" s="17" t="str">
        <f>IF(Tableau2[[#This Row],[Montant]]=Tableau2[[#This Row],[Paiem]],"Payé","En attente")</f>
        <v>Payé</v>
      </c>
      <c r="J8" s="13" t="str">
        <f t="shared" ca="1" si="0"/>
        <v>OK</v>
      </c>
    </row>
    <row r="9" spans="1:12">
      <c r="A9" s="8" t="s">
        <v>77</v>
      </c>
      <c r="B9" s="8" t="s">
        <v>15</v>
      </c>
      <c r="C9" s="2">
        <v>80</v>
      </c>
      <c r="D9" s="24">
        <v>43473</v>
      </c>
      <c r="E9" s="24">
        <v>43496</v>
      </c>
      <c r="F9" s="25"/>
      <c r="H9" s="16" t="s">
        <v>8</v>
      </c>
      <c r="I9" s="17" t="str">
        <f>IF(Tableau2[[#This Row],[Montant]]=Tableau2[[#This Row],[Paiem]],"Payé","En attente")</f>
        <v>En attente</v>
      </c>
      <c r="J9" s="11" t="str">
        <f t="shared" ca="1" si="0"/>
        <v>OK</v>
      </c>
    </row>
    <row r="10" spans="1:12">
      <c r="A10" s="8" t="s">
        <v>78</v>
      </c>
      <c r="B10" s="8" t="s">
        <v>20</v>
      </c>
      <c r="C10" s="2">
        <v>66.069999999999993</v>
      </c>
      <c r="D10" s="24">
        <v>43473</v>
      </c>
      <c r="E10" s="24">
        <v>43496</v>
      </c>
      <c r="F10" s="25"/>
      <c r="H10" s="16" t="s">
        <v>7</v>
      </c>
      <c r="I10" s="17" t="str">
        <f>IF(Tableau2[[#This Row],[Montant]]=Tableau2[[#This Row],[Paiem]],"Payé","En attente")</f>
        <v>En attente</v>
      </c>
      <c r="J10" s="12" t="str">
        <f t="shared" ca="1" si="0"/>
        <v>OK</v>
      </c>
    </row>
    <row r="11" spans="1:12">
      <c r="A11" s="8" t="s">
        <v>79</v>
      </c>
      <c r="B11" s="8" t="s">
        <v>21</v>
      </c>
      <c r="C11" s="2">
        <v>96.56</v>
      </c>
      <c r="D11" s="24">
        <v>43473</v>
      </c>
      <c r="E11" s="24">
        <v>43496</v>
      </c>
      <c r="F11" s="25"/>
      <c r="H11" s="16" t="s">
        <v>7</v>
      </c>
      <c r="I11" s="17" t="str">
        <f>IF(Tableau2[[#This Row],[Montant]]=Tableau2[[#This Row],[Paiem]],"Payé","En attente")</f>
        <v>En attente</v>
      </c>
      <c r="J11" s="12" t="str">
        <f t="shared" ca="1" si="0"/>
        <v>OK</v>
      </c>
    </row>
    <row r="12" spans="1:12">
      <c r="A12" s="8" t="s">
        <v>80</v>
      </c>
      <c r="B12" s="8" t="s">
        <v>22</v>
      </c>
      <c r="C12" s="2">
        <v>96.56</v>
      </c>
      <c r="D12" s="24">
        <v>43473</v>
      </c>
      <c r="E12" s="24">
        <v>43496</v>
      </c>
      <c r="F12" s="25"/>
      <c r="H12" s="16" t="s">
        <v>7</v>
      </c>
      <c r="I12" s="17" t="str">
        <f>IF(Tableau2[[#This Row],[Montant]]=Tableau2[[#This Row],[Paiem]],"Payé","En attente")</f>
        <v>En attente</v>
      </c>
      <c r="J12" s="13" t="str">
        <f t="shared" ca="1" si="0"/>
        <v>OK</v>
      </c>
    </row>
    <row r="13" spans="1:12">
      <c r="A13" s="8" t="s">
        <v>81</v>
      </c>
      <c r="B13" s="8" t="s">
        <v>23</v>
      </c>
      <c r="C13" s="2">
        <v>127.05</v>
      </c>
      <c r="D13" s="24">
        <v>43473</v>
      </c>
      <c r="E13" s="24">
        <v>43496</v>
      </c>
      <c r="F13" s="25"/>
      <c r="H13" s="16" t="s">
        <v>7</v>
      </c>
      <c r="I13" s="17" t="str">
        <f>IF(Tableau2[[#This Row],[Montant]]=Tableau2[[#This Row],[Paiem]],"Payé","En attente")</f>
        <v>En attente</v>
      </c>
      <c r="J13" s="13" t="str">
        <f t="shared" ca="1" si="0"/>
        <v>OK</v>
      </c>
    </row>
    <row r="14" spans="1:12">
      <c r="A14" s="8" t="s">
        <v>94</v>
      </c>
      <c r="B14" s="8" t="s">
        <v>24</v>
      </c>
      <c r="C14" s="2">
        <v>126.81</v>
      </c>
      <c r="D14" s="24">
        <v>43473</v>
      </c>
      <c r="E14" s="24">
        <v>43496</v>
      </c>
      <c r="F14" s="25"/>
      <c r="H14" s="16" t="s">
        <v>7</v>
      </c>
      <c r="I14" s="17" t="str">
        <f>IF(Tableau2[[#This Row],[Montant]]=Tableau2[[#This Row],[Paiem]],"Payé","En attente")</f>
        <v>En attente</v>
      </c>
      <c r="J14" s="13" t="str">
        <f t="shared" ca="1" si="0"/>
        <v>OK</v>
      </c>
    </row>
    <row r="15" spans="1:12">
      <c r="A15" s="8" t="s">
        <v>82</v>
      </c>
      <c r="B15" s="8" t="s">
        <v>25</v>
      </c>
      <c r="C15" s="2">
        <v>109.81</v>
      </c>
      <c r="D15" s="24">
        <v>43473</v>
      </c>
      <c r="E15" s="24">
        <v>43496</v>
      </c>
      <c r="F15" s="25">
        <v>43476</v>
      </c>
      <c r="G15" s="9">
        <v>109.81</v>
      </c>
      <c r="H15" s="16" t="s">
        <v>7</v>
      </c>
      <c r="I15" s="17" t="str">
        <f>IF(Tableau2[[#This Row],[Montant]]=Tableau2[[#This Row],[Paiem]],"Payé","En attente")</f>
        <v>Payé</v>
      </c>
      <c r="J15" s="13" t="str">
        <f t="shared" ca="1" si="0"/>
        <v>OK</v>
      </c>
    </row>
    <row r="16" spans="1:12">
      <c r="A16" s="8" t="s">
        <v>83</v>
      </c>
      <c r="B16" s="8" t="s">
        <v>26</v>
      </c>
      <c r="C16" s="2">
        <v>302.5</v>
      </c>
      <c r="D16" s="24">
        <v>43473</v>
      </c>
      <c r="E16" s="24">
        <v>43496</v>
      </c>
      <c r="F16" s="25"/>
      <c r="H16" s="16" t="s">
        <v>7</v>
      </c>
      <c r="I16" s="17" t="str">
        <f>IF(Tableau2[[#This Row],[Montant]]=Tableau2[[#This Row],[Paiem]],"Payé","En attente")</f>
        <v>En attente</v>
      </c>
      <c r="J16" s="13" t="str">
        <f t="shared" ca="1" si="0"/>
        <v>OK</v>
      </c>
    </row>
    <row r="17" spans="1:10">
      <c r="A17" s="8" t="s">
        <v>84</v>
      </c>
      <c r="B17" s="8" t="s">
        <v>27</v>
      </c>
      <c r="C17" s="2">
        <v>363</v>
      </c>
      <c r="D17" s="24">
        <v>43473</v>
      </c>
      <c r="E17" s="24">
        <v>43496</v>
      </c>
      <c r="F17" s="25">
        <v>43494</v>
      </c>
      <c r="G17" s="9">
        <v>363</v>
      </c>
      <c r="H17" s="16" t="s">
        <v>7</v>
      </c>
      <c r="I17" s="17" t="str">
        <f>IF(Tableau2[[#This Row],[Montant]]=Tableau2[[#This Row],[Paiem]],"Payé","En attente")</f>
        <v>Payé</v>
      </c>
      <c r="J17" s="13" t="str">
        <f t="shared" ca="1" si="0"/>
        <v>OK</v>
      </c>
    </row>
    <row r="18" spans="1:10">
      <c r="A18" s="8" t="s">
        <v>85</v>
      </c>
      <c r="B18" s="8" t="s">
        <v>28</v>
      </c>
      <c r="C18" s="2">
        <v>580.79999999999995</v>
      </c>
      <c r="D18" s="24">
        <v>43473</v>
      </c>
      <c r="E18" s="24">
        <v>43496</v>
      </c>
      <c r="F18" s="25">
        <v>43494</v>
      </c>
      <c r="G18" s="9">
        <v>580</v>
      </c>
      <c r="H18" s="16" t="s">
        <v>7</v>
      </c>
      <c r="I18" s="17" t="str">
        <f>IF(Tableau2[[#This Row],[Montant]]=Tableau2[[#This Row],[Paiem]],"Payé","En attente")</f>
        <v>En attente</v>
      </c>
      <c r="J18" s="13" t="str">
        <f t="shared" ca="1" si="0"/>
        <v>OK</v>
      </c>
    </row>
    <row r="19" spans="1:10">
      <c r="A19" s="8" t="s">
        <v>86</v>
      </c>
      <c r="B19" s="8" t="s">
        <v>29</v>
      </c>
      <c r="C19" s="2">
        <v>302.5</v>
      </c>
      <c r="D19" s="24">
        <v>43473</v>
      </c>
      <c r="E19" s="24">
        <v>43496</v>
      </c>
      <c r="F19" s="25"/>
      <c r="H19" s="16" t="s">
        <v>7</v>
      </c>
      <c r="I19" s="17" t="str">
        <f>IF(Tableau2[[#This Row],[Montant]]=Tableau2[[#This Row],[Paiem]],"Payé","En attente")</f>
        <v>En attente</v>
      </c>
      <c r="J19" s="13" t="str">
        <f t="shared" ca="1" si="0"/>
        <v>OK</v>
      </c>
    </row>
    <row r="20" spans="1:10">
      <c r="A20" s="8" t="s">
        <v>87</v>
      </c>
      <c r="B20" s="8" t="s">
        <v>30</v>
      </c>
      <c r="C20" s="2">
        <v>1000</v>
      </c>
      <c r="D20" s="24">
        <v>43473</v>
      </c>
      <c r="E20" s="24">
        <v>43496</v>
      </c>
      <c r="F20" s="25">
        <v>43494</v>
      </c>
      <c r="G20" s="9">
        <v>1000</v>
      </c>
      <c r="H20" s="16" t="s">
        <v>7</v>
      </c>
      <c r="I20" s="17" t="str">
        <f>IF(Tableau2[[#This Row],[Montant]]=Tableau2[[#This Row],[Paiem]],"Payé","En attente")</f>
        <v>Payé</v>
      </c>
      <c r="J20" s="13" t="str">
        <f t="shared" ca="1" si="0"/>
        <v>OK</v>
      </c>
    </row>
    <row r="21" spans="1:10">
      <c r="A21" s="8" t="s">
        <v>88</v>
      </c>
      <c r="B21" s="8" t="s">
        <v>31</v>
      </c>
      <c r="C21" s="2">
        <v>145.19999999999999</v>
      </c>
      <c r="D21" s="24">
        <v>43473</v>
      </c>
      <c r="E21" s="24">
        <v>43496</v>
      </c>
      <c r="F21" s="25"/>
      <c r="H21" s="16" t="s">
        <v>7</v>
      </c>
      <c r="I21" s="17" t="str">
        <f>IF(Tableau2[[#This Row],[Montant]]=Tableau2[[#This Row],[Paiem]],"Payé","En attente")</f>
        <v>En attente</v>
      </c>
      <c r="J21" s="13" t="str">
        <f t="shared" ca="1" si="0"/>
        <v>OK</v>
      </c>
    </row>
    <row r="22" spans="1:10">
      <c r="A22" s="8" t="s">
        <v>89</v>
      </c>
      <c r="B22" s="8" t="s">
        <v>32</v>
      </c>
      <c r="C22" s="2">
        <v>124.34</v>
      </c>
      <c r="D22" s="24">
        <v>43473</v>
      </c>
      <c r="E22" s="24">
        <v>43496</v>
      </c>
      <c r="F22" s="25"/>
      <c r="H22" s="16" t="s">
        <v>7</v>
      </c>
      <c r="I22" s="17" t="str">
        <f>IF(Tableau2[[#This Row],[Montant]]=Tableau2[[#This Row],[Paiem]],"Payé","En attente")</f>
        <v>En attente</v>
      </c>
      <c r="J22" s="13" t="str">
        <f t="shared" ca="1" si="0"/>
        <v>OK</v>
      </c>
    </row>
    <row r="23" spans="1:10">
      <c r="A23" s="8" t="s">
        <v>90</v>
      </c>
      <c r="B23" s="8" t="s">
        <v>34</v>
      </c>
      <c r="C23" s="2">
        <v>113.75</v>
      </c>
      <c r="D23" s="24">
        <v>43473</v>
      </c>
      <c r="E23" s="24">
        <v>43496</v>
      </c>
      <c r="F23" s="25"/>
      <c r="H23" s="16" t="s">
        <v>7</v>
      </c>
      <c r="I23" s="17" t="str">
        <f>IF(Tableau2[[#This Row],[Montant]]=Tableau2[[#This Row],[Paiem]],"Payé","En attente")</f>
        <v>En attente</v>
      </c>
      <c r="J23" s="13" t="str">
        <f t="shared" ca="1" si="0"/>
        <v>OK</v>
      </c>
    </row>
    <row r="24" spans="1:10">
      <c r="A24" s="8" t="s">
        <v>91</v>
      </c>
      <c r="B24" s="8" t="s">
        <v>35</v>
      </c>
      <c r="C24" s="2">
        <v>181.5</v>
      </c>
      <c r="D24" s="24">
        <v>43473</v>
      </c>
      <c r="E24" s="24">
        <v>43496</v>
      </c>
      <c r="F24" s="25"/>
      <c r="H24" s="16" t="s">
        <v>7</v>
      </c>
      <c r="I24" s="17" t="str">
        <f>IF(Tableau2[[#This Row],[Montant]]=Tableau2[[#This Row],[Paiem]],"Payé","En attente")</f>
        <v>En attente</v>
      </c>
      <c r="J24" s="13" t="str">
        <f t="shared" ca="1" si="0"/>
        <v>OK</v>
      </c>
    </row>
    <row r="25" spans="1:10">
      <c r="A25" s="8" t="s">
        <v>13</v>
      </c>
      <c r="B25" s="8" t="s">
        <v>36</v>
      </c>
      <c r="C25" s="2">
        <v>90.75</v>
      </c>
      <c r="D25" s="24">
        <v>43473</v>
      </c>
      <c r="E25" s="24">
        <v>43496</v>
      </c>
      <c r="F25" s="25"/>
      <c r="H25" s="16" t="s">
        <v>7</v>
      </c>
      <c r="I25" s="17" t="str">
        <f>IF(Tableau2[[#This Row],[Montant]]=Tableau2[[#This Row],[Paiem]],"Payé","En attente")</f>
        <v>En attente</v>
      </c>
      <c r="J25" s="13" t="str">
        <f t="shared" ca="1" si="0"/>
        <v>OK</v>
      </c>
    </row>
    <row r="26" spans="1:10">
      <c r="A26" s="8" t="s">
        <v>92</v>
      </c>
      <c r="B26" s="8" t="s">
        <v>37</v>
      </c>
      <c r="C26" s="2">
        <v>333.45</v>
      </c>
      <c r="D26" s="24">
        <v>43473</v>
      </c>
      <c r="E26" s="24">
        <v>43496</v>
      </c>
      <c r="F26" s="25"/>
      <c r="H26" s="16" t="s">
        <v>7</v>
      </c>
      <c r="I26" s="17" t="str">
        <f>IF(Tableau2[[#This Row],[Montant]]=Tableau2[[#This Row],[Paiem]],"Payé","En attente")</f>
        <v>En attente</v>
      </c>
      <c r="J26" s="13" t="str">
        <f t="shared" ca="1" si="0"/>
        <v>OK</v>
      </c>
    </row>
    <row r="27" spans="1:10">
      <c r="A27" s="8" t="s">
        <v>93</v>
      </c>
      <c r="B27" s="8" t="s">
        <v>38</v>
      </c>
      <c r="C27" s="2">
        <v>88.21</v>
      </c>
      <c r="D27" s="24">
        <v>43473</v>
      </c>
      <c r="E27" s="24">
        <v>43496</v>
      </c>
      <c r="F27" s="25"/>
      <c r="H27" s="16" t="s">
        <v>7</v>
      </c>
      <c r="I27" s="17" t="str">
        <f>IF(Tableau2[[#This Row],[Montant]]=Tableau2[[#This Row],[Paiem]],"Payé","En attente")</f>
        <v>En attente</v>
      </c>
      <c r="J27" s="13" t="str">
        <f t="shared" ca="1" si="0"/>
        <v>OK</v>
      </c>
    </row>
    <row r="28" spans="1:10">
      <c r="A28" s="8" t="s">
        <v>95</v>
      </c>
      <c r="B28" s="8" t="s">
        <v>47</v>
      </c>
      <c r="C28" s="2">
        <v>795</v>
      </c>
      <c r="D28" s="26">
        <v>43454</v>
      </c>
      <c r="E28" s="26">
        <f>Tableau2[[#This Row],[Date Fact]]+14</f>
        <v>43468</v>
      </c>
      <c r="F28" s="25"/>
      <c r="H28" s="27" t="s">
        <v>8</v>
      </c>
      <c r="I28" s="17" t="str">
        <f>IF(Tableau2[[#This Row],[Montant]]=Tableau2[[#This Row],[Paiem]],"Payé","En attente")</f>
        <v>En attente</v>
      </c>
      <c r="J28" s="28" t="str">
        <f t="shared" ca="1" si="0"/>
        <v>Retard</v>
      </c>
    </row>
    <row r="29" spans="1:10">
      <c r="A29" s="8" t="s">
        <v>96</v>
      </c>
      <c r="B29" s="8" t="s">
        <v>44</v>
      </c>
      <c r="C29" s="2">
        <v>1028.5</v>
      </c>
      <c r="D29" s="26">
        <v>43454</v>
      </c>
      <c r="E29" s="26">
        <f>Tableau2[[#This Row],[Date Fact]]+14</f>
        <v>43468</v>
      </c>
      <c r="F29" s="25"/>
      <c r="H29" s="27" t="s">
        <v>8</v>
      </c>
      <c r="I29" s="17" t="str">
        <f>IF(Tableau2[[#This Row],[Montant]]=Tableau2[[#This Row],[Paiem]],"Payé","En attente")</f>
        <v>En attente</v>
      </c>
      <c r="J29" s="28" t="str">
        <f t="shared" ca="1" si="0"/>
        <v>Retard</v>
      </c>
    </row>
    <row r="30" spans="1:10">
      <c r="A30" s="8" t="s">
        <v>97</v>
      </c>
      <c r="B30" s="8" t="s">
        <v>46</v>
      </c>
      <c r="C30" s="2">
        <v>8139.67</v>
      </c>
      <c r="D30" s="26">
        <v>43454</v>
      </c>
      <c r="E30" s="26">
        <f>Tableau2[[#This Row],[Date Fact]]+14</f>
        <v>43468</v>
      </c>
      <c r="F30" s="25"/>
      <c r="H30" s="27" t="s">
        <v>8</v>
      </c>
      <c r="I30" s="17" t="str">
        <f>IF(Tableau2[[#This Row],[Montant]]=Tableau2[[#This Row],[Paiem]],"Payé","En attente")</f>
        <v>En attente</v>
      </c>
      <c r="J30" s="28" t="str">
        <f t="shared" ca="1" si="0"/>
        <v>Retard</v>
      </c>
    </row>
    <row r="31" spans="1:10">
      <c r="A31" s="8" t="s">
        <v>98</v>
      </c>
      <c r="B31" s="8" t="s">
        <v>45</v>
      </c>
      <c r="C31" s="2">
        <v>182.95</v>
      </c>
      <c r="D31" s="26">
        <v>43454</v>
      </c>
      <c r="E31" s="26">
        <f>Tableau2[[#This Row],[Date Fact]]+14</f>
        <v>43468</v>
      </c>
      <c r="F31" s="25"/>
      <c r="H31" s="27" t="s">
        <v>7</v>
      </c>
      <c r="I31" s="17" t="str">
        <f>IF(Tableau2[[#This Row],[Montant]]=Tableau2[[#This Row],[Paiem]],"Payé","En attente")</f>
        <v>En attente</v>
      </c>
      <c r="J31" s="28" t="str">
        <f t="shared" ca="1" si="0"/>
        <v>Retard</v>
      </c>
    </row>
    <row r="32" spans="1:10">
      <c r="A32" s="8" t="s">
        <v>99</v>
      </c>
      <c r="B32" s="8" t="s">
        <v>51</v>
      </c>
      <c r="C32" s="2">
        <v>190.58</v>
      </c>
      <c r="D32" s="26">
        <v>43454</v>
      </c>
      <c r="E32" s="26">
        <f>Tableau2[[#This Row],[Date Fact]]+14</f>
        <v>43468</v>
      </c>
      <c r="F32" s="25"/>
      <c r="H32" s="27" t="s">
        <v>7</v>
      </c>
      <c r="I32" s="17" t="str">
        <f>IF(Tableau2[[#This Row],[Montant]]=Tableau2[[#This Row],[Paiem]],"Payé","En attente")</f>
        <v>En attente</v>
      </c>
      <c r="J32" s="28" t="str">
        <f t="shared" ca="1" si="0"/>
        <v>Retard</v>
      </c>
    </row>
    <row r="33" spans="1:12">
      <c r="A33" s="8" t="s">
        <v>100</v>
      </c>
      <c r="B33" s="8" t="s">
        <v>49</v>
      </c>
      <c r="C33" s="2">
        <v>605</v>
      </c>
      <c r="D33" s="26">
        <v>43448</v>
      </c>
      <c r="E33" s="26">
        <f>Tableau2[[#This Row],[Date Fact]]+14</f>
        <v>43462</v>
      </c>
      <c r="F33" s="25"/>
      <c r="H33" s="27" t="s">
        <v>8</v>
      </c>
      <c r="I33" s="17" t="str">
        <f>IF(Tableau2[[#This Row],[Montant]]=Tableau2[[#This Row],[Paiem]],"Payé","En attente")</f>
        <v>En attente</v>
      </c>
      <c r="J33" s="28" t="str">
        <f t="shared" ca="1" si="0"/>
        <v>Retard</v>
      </c>
    </row>
    <row r="34" spans="1:12">
      <c r="A34" s="8" t="s">
        <v>101</v>
      </c>
      <c r="B34" s="8" t="s">
        <v>50</v>
      </c>
      <c r="C34" s="2">
        <v>2787.84</v>
      </c>
      <c r="D34" s="26">
        <v>43448</v>
      </c>
      <c r="E34" s="26">
        <f>Tableau2[[#This Row],[Date Fact]]+14</f>
        <v>43462</v>
      </c>
      <c r="F34" s="25"/>
      <c r="H34" s="27" t="s">
        <v>8</v>
      </c>
      <c r="I34" s="17" t="str">
        <f>IF(Tableau2[[#This Row],[Montant]]=Tableau2[[#This Row],[Paiem]],"Payé","En attente")</f>
        <v>En attente</v>
      </c>
      <c r="J34" s="28" t="str">
        <f t="shared" ref="J34:J54" ca="1" si="1">IF(AND(E34&lt;TODAY(),F34=""),"Retard","OK")</f>
        <v>Retard</v>
      </c>
    </row>
    <row r="35" spans="1:12">
      <c r="A35" s="8" t="s">
        <v>102</v>
      </c>
      <c r="B35" s="8" t="s">
        <v>48</v>
      </c>
      <c r="C35" s="2">
        <v>10554.83</v>
      </c>
      <c r="D35" s="26">
        <v>43448</v>
      </c>
      <c r="E35" s="26">
        <f>Tableau2[[#This Row],[Date Fact]]+14</f>
        <v>43462</v>
      </c>
      <c r="F35" s="25"/>
      <c r="H35" s="27" t="s">
        <v>8</v>
      </c>
      <c r="I35" s="17" t="str">
        <f>IF(Tableau2[[#This Row],[Montant]]=Tableau2[[#This Row],[Paiem]],"Payé","En attente")</f>
        <v>En attente</v>
      </c>
      <c r="J35" s="28" t="str">
        <f t="shared" ca="1" si="1"/>
        <v>Retard</v>
      </c>
    </row>
    <row r="36" spans="1:12">
      <c r="A36" s="8" t="s">
        <v>103</v>
      </c>
      <c r="B36" s="8" t="s">
        <v>43</v>
      </c>
      <c r="C36" s="2">
        <v>80</v>
      </c>
      <c r="D36" s="26">
        <v>43448</v>
      </c>
      <c r="E36" s="26">
        <f>Tableau2[[#This Row],[Date Fact]]+14</f>
        <v>43462</v>
      </c>
      <c r="F36" s="25"/>
      <c r="H36" s="16" t="s">
        <v>7</v>
      </c>
      <c r="I36" s="17" t="str">
        <f>IF(Tableau2[[#This Row],[Montant]]=Tableau2[[#This Row],[Paiem]],"Payé","En attente")</f>
        <v>En attente</v>
      </c>
      <c r="J36" s="28" t="str">
        <f t="shared" ca="1" si="1"/>
        <v>Retard</v>
      </c>
    </row>
    <row r="37" spans="1:12">
      <c r="A37" s="8" t="s">
        <v>104</v>
      </c>
      <c r="B37" s="8" t="s">
        <v>65</v>
      </c>
      <c r="C37" s="2">
        <v>66.069999999999993</v>
      </c>
      <c r="D37" s="26">
        <v>43387</v>
      </c>
      <c r="E37" s="26">
        <f>Tableau2[[#This Row],[Date Fact]]+14</f>
        <v>43401</v>
      </c>
      <c r="F37" s="25"/>
      <c r="H37" s="27" t="s">
        <v>7</v>
      </c>
      <c r="I37" s="17" t="str">
        <f>IF(Tableau2[[#This Row],[Montant]]=Tableau2[[#This Row],[Paiem]],"Payé","En attente")</f>
        <v>En attente</v>
      </c>
      <c r="J37" s="28" t="str">
        <f t="shared" ca="1" si="1"/>
        <v>Retard</v>
      </c>
      <c r="L37" s="8" t="s">
        <v>121</v>
      </c>
    </row>
    <row r="38" spans="1:12">
      <c r="A38" s="8" t="s">
        <v>105</v>
      </c>
      <c r="B38" s="8" t="s">
        <v>64</v>
      </c>
      <c r="C38" s="2">
        <v>96.56</v>
      </c>
      <c r="D38" s="26">
        <v>43387</v>
      </c>
      <c r="E38" s="26">
        <f>Tableau2[[#This Row],[Date Fact]]+14</f>
        <v>43401</v>
      </c>
      <c r="F38" s="25"/>
      <c r="H38" s="27" t="s">
        <v>7</v>
      </c>
      <c r="I38" s="17" t="str">
        <f>IF(Tableau2[[#This Row],[Montant]]=Tableau2[[#This Row],[Paiem]],"Payé","En attente")</f>
        <v>En attente</v>
      </c>
      <c r="J38" s="28" t="str">
        <f t="shared" ca="1" si="1"/>
        <v>Retard</v>
      </c>
    </row>
    <row r="39" spans="1:12">
      <c r="A39" s="8" t="s">
        <v>106</v>
      </c>
      <c r="B39" s="8" t="s">
        <v>56</v>
      </c>
      <c r="C39" s="2">
        <v>96.56</v>
      </c>
      <c r="D39" s="26">
        <v>43387</v>
      </c>
      <c r="E39" s="26">
        <f>Tableau2[[#This Row],[Date Fact]]+14</f>
        <v>43401</v>
      </c>
      <c r="F39" s="25"/>
      <c r="H39" s="27" t="s">
        <v>7</v>
      </c>
      <c r="I39" s="17" t="str">
        <f>IF(Tableau2[[#This Row],[Montant]]=Tableau2[[#This Row],[Paiem]],"Payé","En attente")</f>
        <v>En attente</v>
      </c>
      <c r="J39" s="28" t="str">
        <f t="shared" ca="1" si="1"/>
        <v>Retard</v>
      </c>
    </row>
    <row r="40" spans="1:12">
      <c r="A40" s="8" t="s">
        <v>107</v>
      </c>
      <c r="B40" s="8" t="s">
        <v>55</v>
      </c>
      <c r="C40" s="2">
        <v>124.34</v>
      </c>
      <c r="D40" s="26">
        <v>43385</v>
      </c>
      <c r="E40" s="26">
        <f>Tableau2[[#This Row],[Date Fact]]+14</f>
        <v>43399</v>
      </c>
      <c r="F40" s="25"/>
      <c r="H40" s="27" t="s">
        <v>7</v>
      </c>
      <c r="I40" s="17" t="str">
        <f>IF(Tableau2[[#This Row],[Montant]]=Tableau2[[#This Row],[Paiem]],"Payé","En attente")</f>
        <v>En attente</v>
      </c>
      <c r="J40" s="28" t="str">
        <f t="shared" ca="1" si="1"/>
        <v>Retard</v>
      </c>
    </row>
    <row r="41" spans="1:12">
      <c r="A41" s="8" t="s">
        <v>108</v>
      </c>
      <c r="B41" s="8" t="s">
        <v>52</v>
      </c>
      <c r="C41" s="2">
        <v>113.75</v>
      </c>
      <c r="D41" s="26">
        <v>43385</v>
      </c>
      <c r="E41" s="26">
        <f>Tableau2[[#This Row],[Date Fact]]+14</f>
        <v>43399</v>
      </c>
      <c r="F41" s="25"/>
      <c r="H41" s="27" t="s">
        <v>7</v>
      </c>
      <c r="I41" s="17" t="str">
        <f>IF(Tableau2[[#This Row],[Montant]]=Tableau2[[#This Row],[Paiem]],"Payé","En attente")</f>
        <v>En attente</v>
      </c>
      <c r="J41" s="28" t="str">
        <f t="shared" ca="1" si="1"/>
        <v>Retard</v>
      </c>
    </row>
    <row r="42" spans="1:12">
      <c r="A42" s="8" t="s">
        <v>109</v>
      </c>
      <c r="B42" s="8" t="s">
        <v>53</v>
      </c>
      <c r="C42" s="2">
        <v>181.5</v>
      </c>
      <c r="D42" s="26">
        <v>43385</v>
      </c>
      <c r="E42" s="26">
        <f>Tableau2[[#This Row],[Date Fact]]+14</f>
        <v>43399</v>
      </c>
      <c r="F42" s="25"/>
      <c r="H42" s="27" t="s">
        <v>7</v>
      </c>
      <c r="I42" s="17" t="str">
        <f>IF(Tableau2[[#This Row],[Montant]]=Tableau2[[#This Row],[Paiem]],"Payé","En attente")</f>
        <v>En attente</v>
      </c>
      <c r="J42" s="28" t="str">
        <f t="shared" ca="1" si="1"/>
        <v>Retard</v>
      </c>
    </row>
    <row r="43" spans="1:12">
      <c r="A43" s="8" t="s">
        <v>110</v>
      </c>
      <c r="B43" s="8" t="s">
        <v>54</v>
      </c>
      <c r="C43" s="2">
        <v>302.5</v>
      </c>
      <c r="D43" s="26">
        <v>43385</v>
      </c>
      <c r="E43" s="26">
        <f>Tableau2[[#This Row],[Date Fact]]+14</f>
        <v>43399</v>
      </c>
      <c r="F43" s="25"/>
      <c r="H43" s="27" t="s">
        <v>7</v>
      </c>
      <c r="I43" s="17" t="str">
        <f>IF(Tableau2[[#This Row],[Montant]]=Tableau2[[#This Row],[Paiem]],"Payé","En attente")</f>
        <v>En attente</v>
      </c>
      <c r="J43" s="28" t="str">
        <f t="shared" ca="1" si="1"/>
        <v>Retard</v>
      </c>
    </row>
    <row r="44" spans="1:12">
      <c r="A44" s="8" t="s">
        <v>111</v>
      </c>
      <c r="B44" s="8" t="s">
        <v>57</v>
      </c>
      <c r="C44" s="2">
        <v>90.75</v>
      </c>
      <c r="D44" s="26">
        <v>43385</v>
      </c>
      <c r="E44" s="26">
        <f>Tableau2[[#This Row],[Date Fact]]+14</f>
        <v>43399</v>
      </c>
      <c r="F44" s="25"/>
      <c r="H44" s="27" t="s">
        <v>7</v>
      </c>
      <c r="I44" s="17" t="str">
        <f>IF(Tableau2[[#This Row],[Montant]]=Tableau2[[#This Row],[Paiem]],"Payé","En attente")</f>
        <v>En attente</v>
      </c>
      <c r="J44" s="28" t="str">
        <f t="shared" ca="1" si="1"/>
        <v>Retard</v>
      </c>
    </row>
    <row r="45" spans="1:12">
      <c r="A45" s="8" t="s">
        <v>112</v>
      </c>
      <c r="B45" s="8" t="s">
        <v>58</v>
      </c>
      <c r="C45" s="2">
        <v>333.45</v>
      </c>
      <c r="D45" s="26">
        <v>43385</v>
      </c>
      <c r="E45" s="26">
        <f>Tableau2[[#This Row],[Date Fact]]+14</f>
        <v>43399</v>
      </c>
      <c r="F45" s="25"/>
      <c r="H45" s="27" t="s">
        <v>7</v>
      </c>
      <c r="I45" s="17" t="str">
        <f>IF(Tableau2[[#This Row],[Montant]]=Tableau2[[#This Row],[Paiem]],"Payé","En attente")</f>
        <v>En attente</v>
      </c>
      <c r="J45" s="28" t="str">
        <f t="shared" ca="1" si="1"/>
        <v>Retard</v>
      </c>
    </row>
    <row r="46" spans="1:12">
      <c r="A46" s="8" t="s">
        <v>113</v>
      </c>
      <c r="B46" s="8" t="s">
        <v>59</v>
      </c>
      <c r="C46" s="2">
        <v>88.21</v>
      </c>
      <c r="D46" s="26">
        <v>43385</v>
      </c>
      <c r="E46" s="26">
        <f>Tableau2[[#This Row],[Date Fact]]+14</f>
        <v>43399</v>
      </c>
      <c r="F46" s="25"/>
      <c r="H46" s="27" t="s">
        <v>7</v>
      </c>
      <c r="I46" s="17" t="str">
        <f>IF(Tableau2[[#This Row],[Montant]]=Tableau2[[#This Row],[Paiem]],"Payé","En attente")</f>
        <v>En attente</v>
      </c>
      <c r="J46" s="28" t="str">
        <f t="shared" ca="1" si="1"/>
        <v>Retard</v>
      </c>
    </row>
    <row r="47" spans="1:12">
      <c r="A47" s="8" t="s">
        <v>114</v>
      </c>
      <c r="B47" s="8" t="s">
        <v>61</v>
      </c>
      <c r="C47" s="2">
        <v>7745</v>
      </c>
      <c r="D47" s="26">
        <v>43384</v>
      </c>
      <c r="E47" s="26">
        <f>Tableau2[[#This Row],[Date Fact]]+14</f>
        <v>43398</v>
      </c>
      <c r="F47" s="25"/>
      <c r="H47" s="27" t="s">
        <v>8</v>
      </c>
      <c r="I47" s="17" t="str">
        <f>IF(Tableau2[[#This Row],[Montant]]=Tableau2[[#This Row],[Paiem]],"Payé","En attente")</f>
        <v>En attente</v>
      </c>
      <c r="J47" s="28" t="str">
        <f t="shared" ca="1" si="1"/>
        <v>Retard</v>
      </c>
    </row>
    <row r="48" spans="1:12">
      <c r="A48" s="8" t="s">
        <v>115</v>
      </c>
      <c r="B48" s="8" t="s">
        <v>60</v>
      </c>
      <c r="C48" s="2">
        <v>130</v>
      </c>
      <c r="D48" s="26">
        <v>43376</v>
      </c>
      <c r="E48" s="26">
        <f>Tableau2[[#This Row],[Date Fact]]+14</f>
        <v>43390</v>
      </c>
      <c r="F48" s="25"/>
      <c r="H48" s="27" t="s">
        <v>7</v>
      </c>
      <c r="I48" s="17" t="str">
        <f>IF(Tableau2[[#This Row],[Montant]]=Tableau2[[#This Row],[Paiem]],"Payé","En attente")</f>
        <v>En attente</v>
      </c>
      <c r="J48" s="28" t="str">
        <f t="shared" ca="1" si="1"/>
        <v>Retard</v>
      </c>
    </row>
    <row r="49" spans="1:11">
      <c r="A49" s="8" t="s">
        <v>116</v>
      </c>
      <c r="B49" s="8" t="s">
        <v>62</v>
      </c>
      <c r="C49" s="2">
        <v>238.37</v>
      </c>
      <c r="D49" s="26">
        <v>43376</v>
      </c>
      <c r="E49" s="26">
        <f>Tableau2[[#This Row],[Date Fact]]+14</f>
        <v>43390</v>
      </c>
      <c r="F49" s="25"/>
      <c r="H49" s="27" t="s">
        <v>8</v>
      </c>
      <c r="I49" s="17" t="str">
        <f>IF(Tableau2[[#This Row],[Montant]]=Tableau2[[#This Row],[Paiem]],"Payé","En attente")</f>
        <v>En attente</v>
      </c>
      <c r="J49" s="28" t="str">
        <f t="shared" ca="1" si="1"/>
        <v>Retard</v>
      </c>
    </row>
    <row r="50" spans="1:11">
      <c r="A50" s="8" t="s">
        <v>117</v>
      </c>
      <c r="B50" s="8" t="s">
        <v>63</v>
      </c>
      <c r="C50" s="2">
        <v>40</v>
      </c>
      <c r="D50" s="26">
        <v>43376</v>
      </c>
      <c r="E50" s="26">
        <f>Tableau2[[#This Row],[Date Fact]]+14</f>
        <v>43390</v>
      </c>
      <c r="F50" s="25"/>
      <c r="H50" s="27" t="s">
        <v>8</v>
      </c>
      <c r="I50" s="17" t="str">
        <f>IF(Tableau2[[#This Row],[Montant]]=Tableau2[[#This Row],[Paiem]],"Payé","En attente")</f>
        <v>En attente</v>
      </c>
      <c r="J50" s="28" t="str">
        <f t="shared" ca="1" si="1"/>
        <v>Retard</v>
      </c>
    </row>
    <row r="51" spans="1:11">
      <c r="A51" s="8" t="s">
        <v>118</v>
      </c>
      <c r="B51" s="8" t="s">
        <v>66</v>
      </c>
      <c r="C51" s="2">
        <v>1000</v>
      </c>
      <c r="D51" s="26">
        <v>43017</v>
      </c>
      <c r="E51" s="26">
        <f>Tableau2[[#This Row],[Date Fact]]+14</f>
        <v>43031</v>
      </c>
      <c r="F51" s="25"/>
      <c r="H51" s="27" t="s">
        <v>7</v>
      </c>
      <c r="I51" s="17" t="str">
        <f>IF(Tableau2[[#This Row],[Montant]]=Tableau2[[#This Row],[Paiem]],"Payé","En attente")</f>
        <v>En attente</v>
      </c>
      <c r="J51" s="28" t="str">
        <f t="shared" ca="1" si="1"/>
        <v>Retard</v>
      </c>
    </row>
    <row r="52" spans="1:11">
      <c r="A52" s="8" t="s">
        <v>119</v>
      </c>
      <c r="B52" s="8" t="s">
        <v>67</v>
      </c>
      <c r="C52" s="2">
        <v>790</v>
      </c>
      <c r="D52" s="26">
        <v>42989</v>
      </c>
      <c r="E52" s="26">
        <f>Tableau2[[#This Row],[Date Fact]]+14</f>
        <v>43003</v>
      </c>
      <c r="F52" s="25"/>
      <c r="H52" s="27" t="s">
        <v>7</v>
      </c>
      <c r="I52" s="17" t="str">
        <f>IF(Tableau2[[#This Row],[Montant]]=Tableau2[[#This Row],[Paiem]],"Payé","En attente")</f>
        <v>En attente</v>
      </c>
      <c r="J52" s="28" t="str">
        <f t="shared" ca="1" si="1"/>
        <v>Retard</v>
      </c>
    </row>
    <row r="53" spans="1:11">
      <c r="A53" s="8" t="s">
        <v>120</v>
      </c>
      <c r="B53" s="8" t="s">
        <v>68</v>
      </c>
      <c r="C53" s="2">
        <v>5000</v>
      </c>
      <c r="D53" s="26">
        <v>42945</v>
      </c>
      <c r="E53" s="26">
        <f>Tableau2[[#This Row],[Date Fact]]+14</f>
        <v>42959</v>
      </c>
      <c r="F53" s="25"/>
      <c r="H53" s="27" t="s">
        <v>8</v>
      </c>
      <c r="I53" s="17" t="str">
        <f>IF(Tableau2[[#This Row],[Montant]]=Tableau2[[#This Row],[Paiem]],"Payé","En attente")</f>
        <v>En attente</v>
      </c>
      <c r="J53" s="28" t="str">
        <f t="shared" ca="1" si="1"/>
        <v>Retard</v>
      </c>
    </row>
    <row r="54" spans="1:11">
      <c r="B54" s="8" t="s">
        <v>69</v>
      </c>
      <c r="C54" s="2">
        <v>150</v>
      </c>
      <c r="D54" s="26">
        <v>42863</v>
      </c>
      <c r="E54" s="26">
        <f>Tableau2[[#This Row],[Date Fact]]+14</f>
        <v>42877</v>
      </c>
      <c r="F54" s="25"/>
      <c r="H54" s="27"/>
      <c r="I54" s="17" t="str">
        <f>IF(Tableau2[[#This Row],[Montant]]=Tableau2[[#This Row],[Paiem]],"Payé","En attente")</f>
        <v>En attente</v>
      </c>
      <c r="J54" s="29" t="str">
        <f t="shared" ca="1" si="1"/>
        <v>Retard</v>
      </c>
    </row>
    <row r="55" spans="1:11">
      <c r="A55" s="30" t="s">
        <v>33</v>
      </c>
      <c r="B55" s="30"/>
      <c r="C55" s="30"/>
      <c r="D55" s="5"/>
      <c r="E55" s="5"/>
      <c r="F55" s="3"/>
      <c r="G55" s="4"/>
      <c r="H55" s="3"/>
      <c r="I55" s="14"/>
      <c r="J55" s="6"/>
      <c r="K55" s="3"/>
    </row>
    <row r="56" spans="1:11">
      <c r="A56" s="23">
        <f ca="1">SUMIF(Tableau2[Échéance],"&lt;"&amp;TODAY(),Tableau2[Montant])</f>
        <v>40951.430000000008</v>
      </c>
      <c r="I56" s="15"/>
    </row>
    <row r="57" spans="1:11">
      <c r="I57" s="15"/>
    </row>
    <row r="58" spans="1:11">
      <c r="I58" s="15"/>
    </row>
  </sheetData>
  <mergeCells count="1">
    <mergeCell ref="A55:C55"/>
  </mergeCells>
  <conditionalFormatting sqref="I2:I54">
    <cfRule type="containsText" dxfId="3" priority="4" operator="containsText" text="En attente">
      <formula>NOT(ISERROR(SEARCH("En attente",I2)))</formula>
    </cfRule>
  </conditionalFormatting>
  <conditionalFormatting sqref="I2:I54">
    <cfRule type="containsText" dxfId="2" priority="3" operator="containsText" text="Payé">
      <formula>NOT(ISERROR(SEARCH("Payé",I2)))</formula>
    </cfRule>
  </conditionalFormatting>
  <dataValidations count="3">
    <dataValidation type="list" allowBlank="1" showInputMessage="1" showErrorMessage="1" sqref="H2:H54">
      <formula1>TypeFact</formula1>
    </dataValidation>
    <dataValidation type="list" allowBlank="1" showInputMessage="1" showErrorMessage="1" sqref="I2:I54">
      <formula1>Paiement</formula1>
    </dataValidation>
    <dataValidation type="list" allowBlank="1" showInputMessage="1" showErrorMessage="1" sqref="K2:K54">
      <formula1>Relance</formula1>
    </dataValidation>
  </dataValidations>
  <pageMargins left="0.31496062992125984" right="0.31496062992125984" top="0.74803149606299213" bottom="0.74803149606299213" header="0.31496062992125984" footer="0.31496062992125984"/>
  <pageSetup paperSize="9" orientation="landscape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23" sqref="A23"/>
    </sheetView>
  </sheetViews>
  <sheetFormatPr baseColWidth="10" defaultColWidth="27.42578125" defaultRowHeight="15"/>
  <cols>
    <col min="1" max="1" width="34.42578125" style="8" bestFit="1" customWidth="1"/>
    <col min="2" max="2" width="10.42578125" style="8" customWidth="1"/>
    <col min="3" max="3" width="10.42578125" style="9" customWidth="1"/>
    <col min="4" max="5" width="10.42578125" style="10" customWidth="1"/>
    <col min="6" max="6" width="10.42578125" style="8" customWidth="1"/>
    <col min="7" max="7" width="10.42578125" style="9" customWidth="1"/>
    <col min="8" max="8" width="10.42578125" style="8" customWidth="1"/>
    <col min="9" max="9" width="10.42578125" style="10" customWidth="1"/>
    <col min="10" max="10" width="10.42578125" style="1" customWidth="1"/>
    <col min="11" max="11" width="10.42578125" style="8" customWidth="1"/>
    <col min="12" max="16384" width="27.42578125" style="8"/>
  </cols>
  <sheetData>
    <row r="1" spans="1:11" s="7" customFormat="1">
      <c r="A1" s="18" t="s">
        <v>1</v>
      </c>
      <c r="B1" s="18" t="s">
        <v>0</v>
      </c>
      <c r="C1" s="19" t="s">
        <v>2</v>
      </c>
      <c r="D1" s="20" t="s">
        <v>3</v>
      </c>
      <c r="E1" s="20" t="s">
        <v>4</v>
      </c>
      <c r="F1" s="20" t="s">
        <v>42</v>
      </c>
      <c r="G1" s="19" t="s">
        <v>41</v>
      </c>
      <c r="H1" s="18" t="s">
        <v>5</v>
      </c>
      <c r="I1" s="21" t="s">
        <v>10</v>
      </c>
      <c r="J1" s="22" t="s">
        <v>14</v>
      </c>
      <c r="K1" s="18" t="s">
        <v>39</v>
      </c>
    </row>
    <row r="2" spans="1:11">
      <c r="A2" s="8" t="s">
        <v>104</v>
      </c>
      <c r="B2" s="8" t="s">
        <v>65</v>
      </c>
      <c r="C2" s="2">
        <v>66.069999999999993</v>
      </c>
      <c r="D2" s="26">
        <v>43387</v>
      </c>
      <c r="E2" s="26">
        <f>Tableau22[[#This Row],[Date Fact]]+14</f>
        <v>43401</v>
      </c>
      <c r="F2" s="25"/>
      <c r="H2" s="27" t="s">
        <v>7</v>
      </c>
      <c r="I2" s="17" t="str">
        <f>IF(Tableau22[[#This Row],[Montant]]=Tableau22[[#This Row],[Paiem]],"Payé","En attente")</f>
        <v>En attente</v>
      </c>
      <c r="J2" s="28" t="str">
        <f t="shared" ref="J2:J19" ca="1" si="0">IF(AND(E2&lt;TODAY(),F2=""),"Retard","OK")</f>
        <v>Retard</v>
      </c>
    </row>
    <row r="3" spans="1:11">
      <c r="A3" s="8" t="s">
        <v>105</v>
      </c>
      <c r="B3" s="8" t="s">
        <v>64</v>
      </c>
      <c r="C3" s="2">
        <v>96.56</v>
      </c>
      <c r="D3" s="26">
        <v>43387</v>
      </c>
      <c r="E3" s="26">
        <f>Tableau22[[#This Row],[Date Fact]]+14</f>
        <v>43401</v>
      </c>
      <c r="F3" s="25"/>
      <c r="H3" s="27" t="s">
        <v>7</v>
      </c>
      <c r="I3" s="17" t="str">
        <f>IF(Tableau22[[#This Row],[Montant]]=Tableau22[[#This Row],[Paiem]],"Payé","En attente")</f>
        <v>En attente</v>
      </c>
      <c r="J3" s="28" t="str">
        <f t="shared" ca="1" si="0"/>
        <v>Retard</v>
      </c>
    </row>
    <row r="4" spans="1:11">
      <c r="A4" s="8" t="s">
        <v>106</v>
      </c>
      <c r="B4" s="8" t="s">
        <v>56</v>
      </c>
      <c r="C4" s="2">
        <v>96.56</v>
      </c>
      <c r="D4" s="26">
        <v>43387</v>
      </c>
      <c r="E4" s="26">
        <f>Tableau22[[#This Row],[Date Fact]]+14</f>
        <v>43401</v>
      </c>
      <c r="F4" s="25"/>
      <c r="H4" s="27" t="s">
        <v>7</v>
      </c>
      <c r="I4" s="17" t="str">
        <f>IF(Tableau22[[#This Row],[Montant]]=Tableau22[[#This Row],[Paiem]],"Payé","En attente")</f>
        <v>En attente</v>
      </c>
      <c r="J4" s="28" t="str">
        <f t="shared" ca="1" si="0"/>
        <v>Retard</v>
      </c>
    </row>
    <row r="5" spans="1:11">
      <c r="A5" s="8" t="s">
        <v>107</v>
      </c>
      <c r="B5" s="8" t="s">
        <v>55</v>
      </c>
      <c r="C5" s="2">
        <v>124.34</v>
      </c>
      <c r="D5" s="26">
        <v>43385</v>
      </c>
      <c r="E5" s="26">
        <f>Tableau22[[#This Row],[Date Fact]]+14</f>
        <v>43399</v>
      </c>
      <c r="F5" s="25"/>
      <c r="H5" s="27" t="s">
        <v>7</v>
      </c>
      <c r="I5" s="17" t="str">
        <f>IF(Tableau22[[#This Row],[Montant]]=Tableau22[[#This Row],[Paiem]],"Payé","En attente")</f>
        <v>En attente</v>
      </c>
      <c r="J5" s="28" t="str">
        <f t="shared" ca="1" si="0"/>
        <v>Retard</v>
      </c>
    </row>
    <row r="6" spans="1:11">
      <c r="A6" s="8" t="s">
        <v>108</v>
      </c>
      <c r="B6" s="8" t="s">
        <v>52</v>
      </c>
      <c r="C6" s="2">
        <v>113.75</v>
      </c>
      <c r="D6" s="26">
        <v>43385</v>
      </c>
      <c r="E6" s="26">
        <f>Tableau22[[#This Row],[Date Fact]]+14</f>
        <v>43399</v>
      </c>
      <c r="F6" s="25"/>
      <c r="H6" s="27" t="s">
        <v>7</v>
      </c>
      <c r="I6" s="17" t="str">
        <f>IF(Tableau22[[#This Row],[Montant]]=Tableau22[[#This Row],[Paiem]],"Payé","En attente")</f>
        <v>En attente</v>
      </c>
      <c r="J6" s="28" t="str">
        <f t="shared" ca="1" si="0"/>
        <v>Retard</v>
      </c>
    </row>
    <row r="7" spans="1:11">
      <c r="A7" s="8" t="s">
        <v>109</v>
      </c>
      <c r="B7" s="8" t="s">
        <v>53</v>
      </c>
      <c r="C7" s="2">
        <v>181.5</v>
      </c>
      <c r="D7" s="26">
        <v>43385</v>
      </c>
      <c r="E7" s="26">
        <f>Tableau22[[#This Row],[Date Fact]]+14</f>
        <v>43399</v>
      </c>
      <c r="F7" s="25"/>
      <c r="H7" s="27" t="s">
        <v>7</v>
      </c>
      <c r="I7" s="17" t="str">
        <f>IF(Tableau22[[#This Row],[Montant]]=Tableau22[[#This Row],[Paiem]],"Payé","En attente")</f>
        <v>En attente</v>
      </c>
      <c r="J7" s="28" t="str">
        <f t="shared" ca="1" si="0"/>
        <v>Retard</v>
      </c>
    </row>
    <row r="8" spans="1:11">
      <c r="A8" s="8" t="s">
        <v>110</v>
      </c>
      <c r="B8" s="8" t="s">
        <v>54</v>
      </c>
      <c r="C8" s="2">
        <v>302.5</v>
      </c>
      <c r="D8" s="26">
        <v>43385</v>
      </c>
      <c r="E8" s="26">
        <f>Tableau22[[#This Row],[Date Fact]]+14</f>
        <v>43399</v>
      </c>
      <c r="F8" s="25"/>
      <c r="H8" s="27" t="s">
        <v>7</v>
      </c>
      <c r="I8" s="17" t="str">
        <f>IF(Tableau22[[#This Row],[Montant]]=Tableau22[[#This Row],[Paiem]],"Payé","En attente")</f>
        <v>En attente</v>
      </c>
      <c r="J8" s="28" t="str">
        <f t="shared" ca="1" si="0"/>
        <v>Retard</v>
      </c>
    </row>
    <row r="9" spans="1:11">
      <c r="A9" s="8" t="s">
        <v>111</v>
      </c>
      <c r="B9" s="8" t="s">
        <v>57</v>
      </c>
      <c r="C9" s="2">
        <v>90.75</v>
      </c>
      <c r="D9" s="26">
        <v>43385</v>
      </c>
      <c r="E9" s="26">
        <f>Tableau22[[#This Row],[Date Fact]]+14</f>
        <v>43399</v>
      </c>
      <c r="F9" s="25"/>
      <c r="H9" s="27" t="s">
        <v>7</v>
      </c>
      <c r="I9" s="17" t="str">
        <f>IF(Tableau22[[#This Row],[Montant]]=Tableau22[[#This Row],[Paiem]],"Payé","En attente")</f>
        <v>En attente</v>
      </c>
      <c r="J9" s="28" t="str">
        <f t="shared" ca="1" si="0"/>
        <v>Retard</v>
      </c>
    </row>
    <row r="10" spans="1:11">
      <c r="A10" s="8" t="s">
        <v>112</v>
      </c>
      <c r="B10" s="8" t="s">
        <v>58</v>
      </c>
      <c r="C10" s="2">
        <v>333.45</v>
      </c>
      <c r="D10" s="26">
        <v>43385</v>
      </c>
      <c r="E10" s="26">
        <f>Tableau22[[#This Row],[Date Fact]]+14</f>
        <v>43399</v>
      </c>
      <c r="F10" s="25"/>
      <c r="H10" s="27" t="s">
        <v>7</v>
      </c>
      <c r="I10" s="17" t="str">
        <f>IF(Tableau22[[#This Row],[Montant]]=Tableau22[[#This Row],[Paiem]],"Payé","En attente")</f>
        <v>En attente</v>
      </c>
      <c r="J10" s="28" t="str">
        <f t="shared" ca="1" si="0"/>
        <v>Retard</v>
      </c>
    </row>
    <row r="11" spans="1:11">
      <c r="A11" s="8" t="s">
        <v>113</v>
      </c>
      <c r="B11" s="8" t="s">
        <v>59</v>
      </c>
      <c r="C11" s="2">
        <v>88.21</v>
      </c>
      <c r="D11" s="26">
        <v>43385</v>
      </c>
      <c r="E11" s="26">
        <f>Tableau22[[#This Row],[Date Fact]]+14</f>
        <v>43399</v>
      </c>
      <c r="F11" s="25"/>
      <c r="H11" s="27" t="s">
        <v>7</v>
      </c>
      <c r="I11" s="17" t="str">
        <f>IF(Tableau22[[#This Row],[Montant]]=Tableau22[[#This Row],[Paiem]],"Payé","En attente")</f>
        <v>En attente</v>
      </c>
      <c r="J11" s="28" t="str">
        <f t="shared" ca="1" si="0"/>
        <v>Retard</v>
      </c>
    </row>
    <row r="12" spans="1:11">
      <c r="A12" s="8" t="s">
        <v>114</v>
      </c>
      <c r="B12" s="8" t="s">
        <v>61</v>
      </c>
      <c r="C12" s="2">
        <v>7745</v>
      </c>
      <c r="D12" s="26">
        <v>43384</v>
      </c>
      <c r="E12" s="26">
        <f>Tableau22[[#This Row],[Date Fact]]+14</f>
        <v>43398</v>
      </c>
      <c r="F12" s="25"/>
      <c r="H12" s="27" t="s">
        <v>8</v>
      </c>
      <c r="I12" s="17" t="str">
        <f>IF(Tableau22[[#This Row],[Montant]]=Tableau22[[#This Row],[Paiem]],"Payé","En attente")</f>
        <v>En attente</v>
      </c>
      <c r="J12" s="28" t="str">
        <f t="shared" ca="1" si="0"/>
        <v>Retard</v>
      </c>
    </row>
    <row r="13" spans="1:11">
      <c r="A13" s="8" t="s">
        <v>115</v>
      </c>
      <c r="B13" s="8" t="s">
        <v>60</v>
      </c>
      <c r="C13" s="2">
        <v>130</v>
      </c>
      <c r="D13" s="26">
        <v>43376</v>
      </c>
      <c r="E13" s="26">
        <f>Tableau22[[#This Row],[Date Fact]]+14</f>
        <v>43390</v>
      </c>
      <c r="F13" s="25"/>
      <c r="H13" s="27" t="s">
        <v>7</v>
      </c>
      <c r="I13" s="17" t="str">
        <f>IF(Tableau22[[#This Row],[Montant]]=Tableau22[[#This Row],[Paiem]],"Payé","En attente")</f>
        <v>En attente</v>
      </c>
      <c r="J13" s="28" t="str">
        <f t="shared" ca="1" si="0"/>
        <v>Retard</v>
      </c>
    </row>
    <row r="14" spans="1:11">
      <c r="A14" s="8" t="s">
        <v>116</v>
      </c>
      <c r="B14" s="8" t="s">
        <v>62</v>
      </c>
      <c r="C14" s="2">
        <v>238.37</v>
      </c>
      <c r="D14" s="26">
        <v>43376</v>
      </c>
      <c r="E14" s="26">
        <f>Tableau22[[#This Row],[Date Fact]]+14</f>
        <v>43390</v>
      </c>
      <c r="F14" s="25"/>
      <c r="H14" s="27" t="s">
        <v>8</v>
      </c>
      <c r="I14" s="17" t="str">
        <f>IF(Tableau22[[#This Row],[Montant]]=Tableau22[[#This Row],[Paiem]],"Payé","En attente")</f>
        <v>En attente</v>
      </c>
      <c r="J14" s="28" t="str">
        <f t="shared" ca="1" si="0"/>
        <v>Retard</v>
      </c>
    </row>
    <row r="15" spans="1:11">
      <c r="A15" s="8" t="s">
        <v>117</v>
      </c>
      <c r="B15" s="8" t="s">
        <v>63</v>
      </c>
      <c r="C15" s="2">
        <v>40</v>
      </c>
      <c r="D15" s="26">
        <v>43376</v>
      </c>
      <c r="E15" s="26">
        <f>Tableau22[[#This Row],[Date Fact]]+14</f>
        <v>43390</v>
      </c>
      <c r="F15" s="25"/>
      <c r="H15" s="27" t="s">
        <v>8</v>
      </c>
      <c r="I15" s="17" t="str">
        <f>IF(Tableau22[[#This Row],[Montant]]=Tableau22[[#This Row],[Paiem]],"Payé","En attente")</f>
        <v>En attente</v>
      </c>
      <c r="J15" s="28" t="str">
        <f t="shared" ca="1" si="0"/>
        <v>Retard</v>
      </c>
    </row>
    <row r="16" spans="1:11">
      <c r="A16" s="8" t="s">
        <v>118</v>
      </c>
      <c r="B16" s="8" t="s">
        <v>66</v>
      </c>
      <c r="C16" s="2">
        <v>1000</v>
      </c>
      <c r="D16" s="26">
        <v>43017</v>
      </c>
      <c r="E16" s="26">
        <f>Tableau22[[#This Row],[Date Fact]]+14</f>
        <v>43031</v>
      </c>
      <c r="F16" s="25"/>
      <c r="H16" s="27" t="s">
        <v>7</v>
      </c>
      <c r="I16" s="17" t="str">
        <f>IF(Tableau22[[#This Row],[Montant]]=Tableau22[[#This Row],[Paiem]],"Payé","En attente")</f>
        <v>En attente</v>
      </c>
      <c r="J16" s="28" t="str">
        <f t="shared" ca="1" si="0"/>
        <v>Retard</v>
      </c>
    </row>
    <row r="17" spans="1:11">
      <c r="A17" s="8" t="s">
        <v>119</v>
      </c>
      <c r="B17" s="8" t="s">
        <v>67</v>
      </c>
      <c r="C17" s="2">
        <v>790</v>
      </c>
      <c r="D17" s="26">
        <v>42989</v>
      </c>
      <c r="E17" s="26">
        <f>Tableau22[[#This Row],[Date Fact]]+14</f>
        <v>43003</v>
      </c>
      <c r="F17" s="25"/>
      <c r="H17" s="27" t="s">
        <v>7</v>
      </c>
      <c r="I17" s="17" t="str">
        <f>IF(Tableau22[[#This Row],[Montant]]=Tableau22[[#This Row],[Paiem]],"Payé","En attente")</f>
        <v>En attente</v>
      </c>
      <c r="J17" s="28" t="str">
        <f t="shared" ca="1" si="0"/>
        <v>Retard</v>
      </c>
    </row>
    <row r="18" spans="1:11">
      <c r="A18" s="8" t="s">
        <v>120</v>
      </c>
      <c r="B18" s="8" t="s">
        <v>68</v>
      </c>
      <c r="C18" s="2">
        <v>5000</v>
      </c>
      <c r="D18" s="26">
        <v>42945</v>
      </c>
      <c r="E18" s="26">
        <f>Tableau22[[#This Row],[Date Fact]]+14</f>
        <v>42959</v>
      </c>
      <c r="F18" s="25"/>
      <c r="H18" s="27" t="s">
        <v>8</v>
      </c>
      <c r="I18" s="17" t="str">
        <f>IF(Tableau22[[#This Row],[Montant]]=Tableau22[[#This Row],[Paiem]],"Payé","En attente")</f>
        <v>En attente</v>
      </c>
      <c r="J18" s="28" t="str">
        <f t="shared" ca="1" si="0"/>
        <v>Retard</v>
      </c>
    </row>
    <row r="19" spans="1:11">
      <c r="B19" s="8" t="s">
        <v>69</v>
      </c>
      <c r="C19" s="2">
        <v>150</v>
      </c>
      <c r="D19" s="26">
        <v>42863</v>
      </c>
      <c r="E19" s="26">
        <f>Tableau22[[#This Row],[Date Fact]]+14</f>
        <v>42877</v>
      </c>
      <c r="F19" s="25"/>
      <c r="H19" s="27"/>
      <c r="I19" s="17" t="str">
        <f>IF(Tableau22[[#This Row],[Montant]]=Tableau22[[#This Row],[Paiem]],"Payé","En attente")</f>
        <v>En attente</v>
      </c>
      <c r="J19" s="29" t="str">
        <f t="shared" ca="1" si="0"/>
        <v>Retard</v>
      </c>
    </row>
    <row r="20" spans="1:11">
      <c r="A20" s="30" t="s">
        <v>33</v>
      </c>
      <c r="B20" s="30"/>
      <c r="C20" s="30"/>
      <c r="D20" s="5"/>
      <c r="E20" s="5"/>
      <c r="F20" s="3"/>
      <c r="G20" s="4"/>
      <c r="H20" s="3"/>
      <c r="I20" s="14"/>
      <c r="J20" s="6"/>
      <c r="K20" s="3"/>
    </row>
    <row r="21" spans="1:11">
      <c r="A21" s="23">
        <f ca="1">SUMIF(Tableau22[Échéance],"&lt;"&amp;TODAY(),Tableau22[Montant])</f>
        <v>16587.060000000001</v>
      </c>
      <c r="I21" s="15"/>
    </row>
    <row r="22" spans="1:11">
      <c r="I22" s="15"/>
    </row>
    <row r="23" spans="1:11">
      <c r="I23" s="15"/>
    </row>
  </sheetData>
  <mergeCells count="1">
    <mergeCell ref="A20:C20"/>
  </mergeCells>
  <conditionalFormatting sqref="I2:I19">
    <cfRule type="containsText" dxfId="1" priority="2" operator="containsText" text="En attente">
      <formula>NOT(ISERROR(SEARCH("En attente",I2)))</formula>
    </cfRule>
  </conditionalFormatting>
  <conditionalFormatting sqref="I2:I19">
    <cfRule type="containsText" dxfId="0" priority="1" operator="containsText" text="Payé">
      <formula>NOT(ISERROR(SEARCH("Payé",I2)))</formula>
    </cfRule>
  </conditionalFormatting>
  <dataValidations count="3">
    <dataValidation type="list" allowBlank="1" showInputMessage="1" showErrorMessage="1" sqref="K2:K19">
      <formula1>Relance</formula1>
    </dataValidation>
    <dataValidation type="list" allowBlank="1" showInputMessage="1" showErrorMessage="1" sqref="I2:I19">
      <formula1>Paiement</formula1>
    </dataValidation>
    <dataValidation type="list" allowBlank="1" showInputMessage="1" showErrorMessage="1" sqref="H2:H19">
      <formula1>TypeFact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workbookViewId="0">
      <selection activeCell="B14" sqref="B14:B15"/>
    </sheetView>
  </sheetViews>
  <sheetFormatPr baseColWidth="10" defaultRowHeight="15"/>
  <sheetData>
    <row r="1" spans="1:6">
      <c r="A1" t="s">
        <v>8</v>
      </c>
      <c r="D1" t="s">
        <v>9</v>
      </c>
      <c r="F1" t="s">
        <v>40</v>
      </c>
    </row>
    <row r="2" spans="1:6">
      <c r="A2" t="s">
        <v>7</v>
      </c>
      <c r="D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Liste paiements</vt:lpstr>
      <vt:lpstr>Archive</vt:lpstr>
      <vt:lpstr>Feuil2</vt:lpstr>
      <vt:lpstr>Abo</vt:lpstr>
      <vt:lpstr>Echéance</vt:lpstr>
      <vt:lpstr>montant</vt:lpstr>
      <vt:lpstr>Paiement</vt:lpstr>
      <vt:lpstr>Réglé</vt:lpstr>
      <vt:lpstr>Relance</vt:lpstr>
      <vt:lpstr>TypeFact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2019-01-28T18:44:49Z</cp:lastPrinted>
  <dcterms:created xsi:type="dcterms:W3CDTF">2019-01-27T17:15:56Z</dcterms:created>
  <dcterms:modified xsi:type="dcterms:W3CDTF">2019-01-29T16:49:51Z</dcterms:modified>
</cp:coreProperties>
</file>