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richar\OneDrive - SCC SA\DXC\002_Fichier des présences - Subco\Suivi expiration de comptes\"/>
    </mc:Choice>
  </mc:AlternateContent>
  <xr:revisionPtr revIDLastSave="676" documentId="8_{8B3B7A90-2E68-4E72-835E-7F761D8ED6A8}" xr6:coauthVersionLast="36" xr6:coauthVersionMax="40" xr10:uidLastSave="{816F37A9-1476-4E79-9FC6-3D0A59D26C8C}"/>
  <bookViews>
    <workbookView xWindow="0" yWindow="0" windowWidth="20490" windowHeight="7755" tabRatio="651" activeTab="3" xr2:uid="{00000000-000D-0000-FFFF-FFFF00000000}"/>
  </bookViews>
  <sheets>
    <sheet name="nov-18" sheetId="34" r:id="rId1"/>
    <sheet name="déc-18" sheetId="21" r:id="rId2"/>
    <sheet name="janv-19" sheetId="32" r:id="rId3"/>
    <sheet name="févr-19" sheetId="33" r:id="rId4"/>
    <sheet name="Expiration cpte" sheetId="28" r:id="rId5"/>
    <sheet name="Variables" sheetId="2" r:id="rId6"/>
  </sheets>
  <definedNames>
    <definedName name="_xlnm._FilterDatabase" localSheetId="4" hidden="1">'Expiration cpte'!$B$2:$K$17</definedName>
    <definedName name="ferie">Variables!$C$4:$C$16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H11" i="28" l="1"/>
  <c r="H12" i="28"/>
  <c r="H13" i="28"/>
  <c r="H14" i="28"/>
  <c r="H15" i="28"/>
  <c r="H16" i="28"/>
  <c r="H17" i="28"/>
  <c r="I11" i="28"/>
  <c r="I12" i="28"/>
  <c r="I13" i="28"/>
  <c r="I14" i="28"/>
  <c r="I15" i="28"/>
  <c r="I16" i="28"/>
  <c r="I17" i="28"/>
  <c r="K14" i="28"/>
  <c r="K15" i="28"/>
  <c r="K17" i="28"/>
  <c r="K16" i="28"/>
  <c r="AM15" i="32"/>
  <c r="AM16" i="32"/>
  <c r="AM17" i="32"/>
  <c r="AM19" i="32"/>
  <c r="AM13" i="21"/>
  <c r="AM14" i="21"/>
  <c r="AM15" i="21"/>
  <c r="AM16" i="21"/>
  <c r="AM17" i="21"/>
  <c r="AM18" i="21"/>
  <c r="AM19" i="21"/>
  <c r="AM5" i="21"/>
  <c r="AM6" i="21"/>
  <c r="AM7" i="21"/>
  <c r="AM8" i="21"/>
  <c r="AM9" i="21"/>
  <c r="AM10" i="21"/>
  <c r="AM11" i="21"/>
  <c r="AM4" i="21"/>
  <c r="AM13" i="34"/>
  <c r="AM14" i="34"/>
  <c r="AM15" i="34"/>
  <c r="AM17" i="34"/>
  <c r="AM18" i="34"/>
  <c r="AM19" i="34"/>
  <c r="AM13" i="33"/>
  <c r="AM14" i="33"/>
  <c r="AM15" i="33"/>
  <c r="AM16" i="33"/>
  <c r="AM17" i="33"/>
  <c r="AM18" i="33"/>
  <c r="AQ22" i="21"/>
  <c r="AP21" i="21"/>
  <c r="AO21" i="21"/>
  <c r="F11" i="28"/>
  <c r="F12" i="28"/>
  <c r="F13" i="28"/>
  <c r="F14" i="28"/>
  <c r="F15" i="28"/>
  <c r="F16" i="28"/>
  <c r="F17" i="28"/>
  <c r="G3" i="28"/>
  <c r="G4" i="28"/>
  <c r="G5" i="28"/>
  <c r="G6" i="28"/>
  <c r="G7" i="28"/>
  <c r="G8" i="28"/>
  <c r="G9" i="28"/>
  <c r="G10" i="28"/>
  <c r="G11" i="28"/>
  <c r="G12" i="28"/>
  <c r="G13" i="28"/>
  <c r="G14" i="28"/>
  <c r="G15" i="28"/>
  <c r="G16" i="28"/>
  <c r="G17" i="28"/>
  <c r="G2" i="34"/>
  <c r="H3" i="34" s="1"/>
  <c r="I3" i="34" s="1"/>
  <c r="I2" i="34" s="1"/>
  <c r="G2" i="33"/>
  <c r="H3" i="33" s="1"/>
  <c r="H1" i="33" s="1"/>
  <c r="G2" i="32"/>
  <c r="G2" i="21"/>
  <c r="AN1" i="21" s="1"/>
  <c r="I2" i="28"/>
  <c r="H2" i="28" s="1"/>
  <c r="AT19" i="34"/>
  <c r="AS19" i="34"/>
  <c r="AR19" i="34"/>
  <c r="AP19" i="34"/>
  <c r="AO19" i="34"/>
  <c r="AN19" i="34"/>
  <c r="C19" i="34"/>
  <c r="AT18" i="34"/>
  <c r="AS18" i="34"/>
  <c r="AR18" i="34"/>
  <c r="AP18" i="34"/>
  <c r="AN18" i="34"/>
  <c r="C18" i="34"/>
  <c r="C17" i="34"/>
  <c r="AT16" i="34"/>
  <c r="AS16" i="34"/>
  <c r="AR16" i="34"/>
  <c r="AP16" i="34"/>
  <c r="AO16" i="34"/>
  <c r="AN16" i="34"/>
  <c r="C16" i="34"/>
  <c r="AT15" i="34"/>
  <c r="AS15" i="34"/>
  <c r="AR15" i="34"/>
  <c r="AP15" i="34"/>
  <c r="AO15" i="34"/>
  <c r="AN15" i="34"/>
  <c r="C15" i="34"/>
  <c r="AT14" i="34"/>
  <c r="AS14" i="34"/>
  <c r="AR14" i="34"/>
  <c r="AP14" i="34"/>
  <c r="AO14" i="34"/>
  <c r="AN14" i="34"/>
  <c r="C14" i="34"/>
  <c r="AT13" i="34"/>
  <c r="AS13" i="34"/>
  <c r="AR13" i="34"/>
  <c r="AP13" i="34"/>
  <c r="AO13" i="34"/>
  <c r="AN13" i="34"/>
  <c r="C13" i="34"/>
  <c r="AT12" i="34"/>
  <c r="AS12" i="34"/>
  <c r="AR12" i="34"/>
  <c r="AP12" i="34"/>
  <c r="AO12" i="34"/>
  <c r="AN12" i="34"/>
  <c r="AQ11" i="34"/>
  <c r="C11" i="34"/>
  <c r="C10" i="34"/>
  <c r="C9" i="34"/>
  <c r="C8" i="34"/>
  <c r="C7" i="34"/>
  <c r="C6" i="34"/>
  <c r="C5" i="34"/>
  <c r="C4" i="34"/>
  <c r="AM1" i="34"/>
  <c r="AT20" i="33"/>
  <c r="AS20" i="33"/>
  <c r="AR20" i="33"/>
  <c r="AN20" i="33"/>
  <c r="AT19" i="33"/>
  <c r="AS19" i="33"/>
  <c r="AR19" i="33"/>
  <c r="AP19" i="33"/>
  <c r="AO19" i="33"/>
  <c r="AN19" i="33"/>
  <c r="C19" i="33"/>
  <c r="AT18" i="33"/>
  <c r="AS18" i="33"/>
  <c r="AR18" i="33"/>
  <c r="AP18" i="33"/>
  <c r="AO18" i="33"/>
  <c r="AN18" i="33"/>
  <c r="C18" i="33"/>
  <c r="AO17" i="33"/>
  <c r="AN17" i="33"/>
  <c r="C17" i="33"/>
  <c r="AT16" i="33"/>
  <c r="AS16" i="33"/>
  <c r="AR16" i="33"/>
  <c r="AP16" i="33"/>
  <c r="AO16" i="33"/>
  <c r="AN16" i="33"/>
  <c r="C16" i="33"/>
  <c r="AT15" i="33"/>
  <c r="AS15" i="33"/>
  <c r="AR15" i="33"/>
  <c r="AP15" i="33"/>
  <c r="AO15" i="33"/>
  <c r="AN15" i="33"/>
  <c r="C15" i="33"/>
  <c r="AT14" i="33"/>
  <c r="AS14" i="33"/>
  <c r="AR14" i="33"/>
  <c r="AP14" i="33"/>
  <c r="AO14" i="33"/>
  <c r="AN14" i="33"/>
  <c r="C14" i="33"/>
  <c r="AT13" i="33"/>
  <c r="AS13" i="33"/>
  <c r="AR13" i="33"/>
  <c r="AP13" i="33"/>
  <c r="AO13" i="33"/>
  <c r="AN13" i="33"/>
  <c r="C13" i="33"/>
  <c r="AT12" i="33"/>
  <c r="AS12" i="33"/>
  <c r="AR12" i="33"/>
  <c r="AP12" i="33"/>
  <c r="AO12" i="33"/>
  <c r="AN12" i="33"/>
  <c r="AQ11" i="33"/>
  <c r="C11" i="33"/>
  <c r="C10" i="33"/>
  <c r="C9" i="33"/>
  <c r="C8" i="33"/>
  <c r="C7" i="33"/>
  <c r="C6" i="33"/>
  <c r="C5" i="33"/>
  <c r="C4" i="33"/>
  <c r="F2" i="28" l="1"/>
  <c r="AM1" i="33"/>
  <c r="G2" i="28"/>
  <c r="H2" i="34"/>
  <c r="AP1" i="34" s="1"/>
  <c r="H1" i="34"/>
  <c r="I1" i="34"/>
  <c r="J1" i="34"/>
  <c r="I11" i="34"/>
  <c r="I10" i="34"/>
  <c r="I9" i="34"/>
  <c r="I8" i="34"/>
  <c r="I7" i="34"/>
  <c r="I4" i="34"/>
  <c r="J3" i="34"/>
  <c r="I5" i="34"/>
  <c r="AP22" i="34"/>
  <c r="I3" i="33"/>
  <c r="H2" i="33"/>
  <c r="AP23" i="33"/>
  <c r="L16" i="28"/>
  <c r="M16" i="28" s="1"/>
  <c r="L17" i="28"/>
  <c r="M17" i="28" s="1"/>
  <c r="L14" i="28"/>
  <c r="M14" i="28" s="1"/>
  <c r="L15" i="28"/>
  <c r="M15" i="28" s="1"/>
  <c r="K3" i="34" l="1"/>
  <c r="J2" i="34"/>
  <c r="K1" i="34"/>
  <c r="I2" i="33"/>
  <c r="J3" i="33"/>
  <c r="I1" i="33"/>
  <c r="L3" i="34" l="1"/>
  <c r="K2" i="34"/>
  <c r="L1" i="34"/>
  <c r="J11" i="34"/>
  <c r="J10" i="34"/>
  <c r="J9" i="34"/>
  <c r="J8" i="34"/>
  <c r="J7" i="34"/>
  <c r="J6" i="34"/>
  <c r="J5" i="34"/>
  <c r="J4" i="34"/>
  <c r="J1" i="33"/>
  <c r="K3" i="33"/>
  <c r="J2" i="33"/>
  <c r="I9" i="33"/>
  <c r="I8" i="33"/>
  <c r="I10" i="33"/>
  <c r="K8" i="34" l="1"/>
  <c r="K7" i="34"/>
  <c r="K4" i="34"/>
  <c r="K6" i="34"/>
  <c r="K5" i="34"/>
  <c r="K9" i="34"/>
  <c r="K11" i="34"/>
  <c r="K10" i="34"/>
  <c r="M3" i="34"/>
  <c r="L2" i="34"/>
  <c r="M1" i="34"/>
  <c r="J10" i="33"/>
  <c r="J9" i="33"/>
  <c r="J8" i="33"/>
  <c r="J11" i="33"/>
  <c r="K2" i="33"/>
  <c r="K1" i="33"/>
  <c r="L3" i="33"/>
  <c r="K3" i="28"/>
  <c r="K4" i="28"/>
  <c r="K5" i="28"/>
  <c r="K6" i="28"/>
  <c r="K7" i="28"/>
  <c r="K8" i="28"/>
  <c r="K9" i="28"/>
  <c r="K10" i="28"/>
  <c r="K11" i="28"/>
  <c r="K12" i="28"/>
  <c r="K13" i="28"/>
  <c r="M2" i="34" l="1"/>
  <c r="N3" i="34"/>
  <c r="N1" i="34"/>
  <c r="L6" i="34"/>
  <c r="L5" i="34"/>
  <c r="L11" i="34"/>
  <c r="L10" i="34"/>
  <c r="L9" i="34"/>
  <c r="L4" i="34"/>
  <c r="L8" i="34"/>
  <c r="L2" i="33"/>
  <c r="M3" i="33"/>
  <c r="L1" i="33"/>
  <c r="K8" i="33"/>
  <c r="K11" i="33"/>
  <c r="K9" i="33"/>
  <c r="AO17" i="32"/>
  <c r="AO18" i="32"/>
  <c r="AO19" i="32"/>
  <c r="AO12" i="32"/>
  <c r="AO13" i="32"/>
  <c r="AO14" i="32"/>
  <c r="AO15" i="32"/>
  <c r="AO16" i="32"/>
  <c r="M11" i="34" l="1"/>
  <c r="M10" i="34"/>
  <c r="M9" i="34"/>
  <c r="M8" i="34"/>
  <c r="M4" i="34"/>
  <c r="M5" i="34"/>
  <c r="M6" i="34"/>
  <c r="O3" i="34"/>
  <c r="O1" i="34"/>
  <c r="N2" i="34"/>
  <c r="M1" i="33"/>
  <c r="M2" i="33"/>
  <c r="N3" i="33"/>
  <c r="L7" i="33"/>
  <c r="L6" i="33"/>
  <c r="L5" i="33"/>
  <c r="L11" i="33"/>
  <c r="L9" i="33"/>
  <c r="L4" i="33"/>
  <c r="L8" i="33"/>
  <c r="AN1" i="32"/>
  <c r="H1" i="21"/>
  <c r="C35" i="2"/>
  <c r="C34" i="2"/>
  <c r="C33" i="2"/>
  <c r="C32" i="2"/>
  <c r="C31" i="2"/>
  <c r="C30" i="2"/>
  <c r="C26" i="2"/>
  <c r="C25" i="2"/>
  <c r="C23" i="2"/>
  <c r="C29" i="2" s="1"/>
  <c r="C22" i="2"/>
  <c r="H3" i="32"/>
  <c r="H2" i="21"/>
  <c r="I3" i="21"/>
  <c r="I1" i="21" s="1"/>
  <c r="P1" i="34" l="1"/>
  <c r="O2" i="34"/>
  <c r="P3" i="34"/>
  <c r="AM16" i="34" s="1"/>
  <c r="N11" i="34"/>
  <c r="N10" i="34"/>
  <c r="N9" i="34"/>
  <c r="N8" i="34"/>
  <c r="N6" i="34"/>
  <c r="N5" i="34"/>
  <c r="N4" i="34"/>
  <c r="N2" i="33"/>
  <c r="N1" i="33"/>
  <c r="O3" i="33"/>
  <c r="AM19" i="33" s="1"/>
  <c r="M5" i="33"/>
  <c r="M9" i="33"/>
  <c r="M11" i="33"/>
  <c r="M4" i="33"/>
  <c r="M8" i="33"/>
  <c r="M7" i="33"/>
  <c r="M6" i="33"/>
  <c r="I3" i="32"/>
  <c r="I2" i="32" s="1"/>
  <c r="H2" i="32"/>
  <c r="H1" i="32"/>
  <c r="I2" i="21"/>
  <c r="J3" i="21"/>
  <c r="C27" i="2"/>
  <c r="C24" i="2"/>
  <c r="C28" i="2"/>
  <c r="J3" i="32" l="1"/>
  <c r="J2" i="32" s="1"/>
  <c r="Q3" i="34"/>
  <c r="P2" i="34"/>
  <c r="Q1" i="34"/>
  <c r="O8" i="34"/>
  <c r="O4" i="34"/>
  <c r="O6" i="34"/>
  <c r="O5" i="34"/>
  <c r="O11" i="34"/>
  <c r="O10" i="34"/>
  <c r="O9" i="34"/>
  <c r="I1" i="32"/>
  <c r="O2" i="33"/>
  <c r="O1" i="33"/>
  <c r="P3" i="33"/>
  <c r="N6" i="33"/>
  <c r="N8" i="33"/>
  <c r="N9" i="33"/>
  <c r="N11" i="33"/>
  <c r="N5" i="33"/>
  <c r="N7" i="33"/>
  <c r="K3" i="21"/>
  <c r="J2" i="21"/>
  <c r="J1" i="21"/>
  <c r="L10" i="28"/>
  <c r="M10" i="28" s="1"/>
  <c r="J1" i="32" l="1"/>
  <c r="K3" i="32"/>
  <c r="P6" i="34"/>
  <c r="P5" i="34"/>
  <c r="P11" i="34"/>
  <c r="P10" i="34"/>
  <c r="P9" i="34"/>
  <c r="P8" i="34"/>
  <c r="P4" i="34"/>
  <c r="Q2" i="34"/>
  <c r="R3" i="34"/>
  <c r="R1" i="34"/>
  <c r="P1" i="33"/>
  <c r="Q3" i="33"/>
  <c r="P2" i="33"/>
  <c r="O7" i="33"/>
  <c r="O6" i="33"/>
  <c r="O5" i="33"/>
  <c r="O9" i="33"/>
  <c r="O11" i="33"/>
  <c r="O8" i="33"/>
  <c r="L3" i="21"/>
  <c r="K1" i="21"/>
  <c r="K2" i="21"/>
  <c r="K2" i="32" l="1"/>
  <c r="AM13" i="32"/>
  <c r="K1" i="32"/>
  <c r="L3" i="32"/>
  <c r="L1" i="32" s="1"/>
  <c r="S3" i="34"/>
  <c r="R2" i="34"/>
  <c r="S1" i="34"/>
  <c r="Q11" i="34"/>
  <c r="Q10" i="34"/>
  <c r="Q9" i="34"/>
  <c r="Q8" i="34"/>
  <c r="Q4" i="34"/>
  <c r="Q5" i="34"/>
  <c r="Q7" i="34"/>
  <c r="Q6" i="34"/>
  <c r="P7" i="33"/>
  <c r="P6" i="33"/>
  <c r="P10" i="33"/>
  <c r="P5" i="33"/>
  <c r="P9" i="33"/>
  <c r="P11" i="33"/>
  <c r="P8" i="33"/>
  <c r="Q1" i="33"/>
  <c r="Q2" i="33"/>
  <c r="R3" i="33"/>
  <c r="M3" i="21"/>
  <c r="L1" i="21"/>
  <c r="L2" i="21"/>
  <c r="C5" i="32"/>
  <c r="C6" i="32"/>
  <c r="C7" i="32"/>
  <c r="C8" i="32"/>
  <c r="C9" i="32"/>
  <c r="C10" i="32"/>
  <c r="C11" i="32"/>
  <c r="C13" i="32"/>
  <c r="C14" i="32"/>
  <c r="C15" i="32"/>
  <c r="C16" i="32"/>
  <c r="C17" i="32"/>
  <c r="C18" i="32"/>
  <c r="C19" i="32"/>
  <c r="C4" i="32"/>
  <c r="AT20" i="32"/>
  <c r="AS20" i="32"/>
  <c r="AR20" i="32"/>
  <c r="AN20" i="32"/>
  <c r="AT19" i="32"/>
  <c r="AS19" i="32"/>
  <c r="AR19" i="32"/>
  <c r="AP19" i="32"/>
  <c r="AN19" i="32"/>
  <c r="AT18" i="32"/>
  <c r="AS18" i="32"/>
  <c r="AR18" i="32"/>
  <c r="AP18" i="32"/>
  <c r="AN18" i="32"/>
  <c r="AN17" i="32"/>
  <c r="AT16" i="32"/>
  <c r="AS16" i="32"/>
  <c r="AR16" i="32"/>
  <c r="AP16" i="32"/>
  <c r="AN16" i="32"/>
  <c r="AT15" i="32"/>
  <c r="AS15" i="32"/>
  <c r="AR15" i="32"/>
  <c r="AP15" i="32"/>
  <c r="AN15" i="32"/>
  <c r="AT14" i="32"/>
  <c r="AS14" i="32"/>
  <c r="AR14" i="32"/>
  <c r="AP14" i="32"/>
  <c r="AN14" i="32"/>
  <c r="AT13" i="32"/>
  <c r="AS13" i="32"/>
  <c r="AR13" i="32"/>
  <c r="AP13" i="32"/>
  <c r="AN13" i="32"/>
  <c r="AT12" i="32"/>
  <c r="AS12" i="32"/>
  <c r="AR12" i="32"/>
  <c r="AP12" i="32"/>
  <c r="AN12" i="32"/>
  <c r="AQ11" i="32"/>
  <c r="J11" i="32"/>
  <c r="L2" i="32" l="1"/>
  <c r="L9" i="32" s="1"/>
  <c r="M3" i="32"/>
  <c r="R11" i="34"/>
  <c r="R10" i="34"/>
  <c r="R9" i="34"/>
  <c r="R8" i="34"/>
  <c r="R7" i="34"/>
  <c r="R6" i="34"/>
  <c r="R5" i="34"/>
  <c r="R4" i="34"/>
  <c r="T3" i="34"/>
  <c r="T1" i="34"/>
  <c r="S2" i="34"/>
  <c r="R1" i="33"/>
  <c r="S3" i="33"/>
  <c r="R2" i="33"/>
  <c r="Q11" i="33"/>
  <c r="Q5" i="33"/>
  <c r="Q8" i="33"/>
  <c r="Q10" i="33"/>
  <c r="Q7" i="33"/>
  <c r="Q6" i="33"/>
  <c r="Q9" i="33"/>
  <c r="N3" i="21"/>
  <c r="M1" i="21"/>
  <c r="M2" i="21"/>
  <c r="I9" i="32"/>
  <c r="I8" i="32"/>
  <c r="I10" i="32"/>
  <c r="J10" i="32"/>
  <c r="J9" i="32"/>
  <c r="J8" i="32"/>
  <c r="K11" i="32"/>
  <c r="K10" i="32"/>
  <c r="K9" i="32"/>
  <c r="K8" i="32"/>
  <c r="AP22" i="32"/>
  <c r="L5" i="32" l="1"/>
  <c r="L10" i="32"/>
  <c r="L7" i="32"/>
  <c r="L11" i="32"/>
  <c r="L6" i="32"/>
  <c r="L8" i="32"/>
  <c r="L4" i="32"/>
  <c r="M1" i="32"/>
  <c r="M2" i="32"/>
  <c r="N3" i="32"/>
  <c r="S8" i="34"/>
  <c r="S4" i="34"/>
  <c r="S7" i="34"/>
  <c r="S6" i="34"/>
  <c r="S5" i="34"/>
  <c r="S11" i="34"/>
  <c r="S10" i="34"/>
  <c r="S9" i="34"/>
  <c r="U3" i="34"/>
  <c r="U1" i="34"/>
  <c r="T2" i="34"/>
  <c r="R9" i="33"/>
  <c r="R5" i="33"/>
  <c r="R11" i="33"/>
  <c r="R7" i="33"/>
  <c r="R10" i="33"/>
  <c r="R6" i="33"/>
  <c r="R8" i="33"/>
  <c r="S1" i="33"/>
  <c r="T3" i="33"/>
  <c r="S2" i="33"/>
  <c r="O3" i="21"/>
  <c r="N2" i="21"/>
  <c r="N1" i="21"/>
  <c r="O3" i="32" l="1"/>
  <c r="N1" i="32"/>
  <c r="N2" i="32"/>
  <c r="M10" i="32"/>
  <c r="M11" i="32"/>
  <c r="M5" i="32"/>
  <c r="M9" i="32"/>
  <c r="M4" i="32"/>
  <c r="M6" i="32"/>
  <c r="M8" i="32"/>
  <c r="M7" i="32"/>
  <c r="T7" i="34"/>
  <c r="T6" i="34"/>
  <c r="T5" i="34"/>
  <c r="T10" i="34"/>
  <c r="T9" i="34"/>
  <c r="T8" i="34"/>
  <c r="T4" i="34"/>
  <c r="U2" i="34"/>
  <c r="V3" i="34"/>
  <c r="V1" i="34"/>
  <c r="S9" i="33"/>
  <c r="S4" i="33"/>
  <c r="S6" i="33"/>
  <c r="S11" i="33"/>
  <c r="S8" i="33"/>
  <c r="S10" i="33"/>
  <c r="S7" i="33"/>
  <c r="S5" i="33"/>
  <c r="U3" i="33"/>
  <c r="T1" i="33"/>
  <c r="T2" i="33"/>
  <c r="P3" i="21"/>
  <c r="O2" i="21"/>
  <c r="O1" i="21"/>
  <c r="N10" i="32" l="1"/>
  <c r="N6" i="32"/>
  <c r="N8" i="32"/>
  <c r="N11" i="32"/>
  <c r="N5" i="32"/>
  <c r="N7" i="32"/>
  <c r="N9" i="32"/>
  <c r="O1" i="32"/>
  <c r="O2" i="32"/>
  <c r="P3" i="32"/>
  <c r="W3" i="34"/>
  <c r="V2" i="34"/>
  <c r="W1" i="34"/>
  <c r="U10" i="34"/>
  <c r="U9" i="34"/>
  <c r="U11" i="34"/>
  <c r="U8" i="34"/>
  <c r="U4" i="34"/>
  <c r="U7" i="34"/>
  <c r="U6" i="34"/>
  <c r="U5" i="34"/>
  <c r="T7" i="33"/>
  <c r="T6" i="33"/>
  <c r="T10" i="33"/>
  <c r="T4" i="33"/>
  <c r="T8" i="33"/>
  <c r="T11" i="33"/>
  <c r="T5" i="33"/>
  <c r="T9" i="33"/>
  <c r="U2" i="33"/>
  <c r="V3" i="33"/>
  <c r="U1" i="33"/>
  <c r="Q3" i="21"/>
  <c r="P1" i="21"/>
  <c r="P2" i="21"/>
  <c r="P2" i="32" l="1"/>
  <c r="Q3" i="32"/>
  <c r="P1" i="32"/>
  <c r="O7" i="32"/>
  <c r="O9" i="32"/>
  <c r="O11" i="32"/>
  <c r="O5" i="32"/>
  <c r="O6" i="32"/>
  <c r="O8" i="32"/>
  <c r="O10" i="32"/>
  <c r="V10" i="34"/>
  <c r="V9" i="34"/>
  <c r="V8" i="34"/>
  <c r="V7" i="34"/>
  <c r="V6" i="34"/>
  <c r="V5" i="34"/>
  <c r="X1" i="34"/>
  <c r="W2" i="34"/>
  <c r="X3" i="34"/>
  <c r="V2" i="33"/>
  <c r="V1" i="33"/>
  <c r="W3" i="33"/>
  <c r="U5" i="33"/>
  <c r="U9" i="33"/>
  <c r="U11" i="33"/>
  <c r="U7" i="33"/>
  <c r="U8" i="33"/>
  <c r="U10" i="33"/>
  <c r="U6" i="33"/>
  <c r="R3" i="21"/>
  <c r="Q1" i="21"/>
  <c r="Q2" i="21"/>
  <c r="Q2" i="32" l="1"/>
  <c r="R3" i="32"/>
  <c r="AM18" i="32" s="1"/>
  <c r="Q1" i="32"/>
  <c r="P9" i="32"/>
  <c r="P6" i="32"/>
  <c r="P8" i="32"/>
  <c r="P5" i="32"/>
  <c r="P11" i="32"/>
  <c r="P10" i="32"/>
  <c r="P7" i="32"/>
  <c r="W8" i="34"/>
  <c r="W11" i="34"/>
  <c r="W7" i="34"/>
  <c r="W6" i="34"/>
  <c r="W5" i="34"/>
  <c r="W10" i="34"/>
  <c r="W9" i="34"/>
  <c r="Y3" i="34"/>
  <c r="Y1" i="34"/>
  <c r="X2" i="34"/>
  <c r="W1" i="33"/>
  <c r="W2" i="33"/>
  <c r="X3" i="33"/>
  <c r="AM4" i="33" s="1"/>
  <c r="V10" i="33"/>
  <c r="V5" i="33"/>
  <c r="V11" i="33"/>
  <c r="V6" i="33"/>
  <c r="V7" i="33"/>
  <c r="V9" i="33"/>
  <c r="V8" i="33"/>
  <c r="S3" i="21"/>
  <c r="R2" i="21"/>
  <c r="R1" i="21"/>
  <c r="Q9" i="32" l="1"/>
  <c r="Q5" i="32"/>
  <c r="Q10" i="32"/>
  <c r="Q6" i="32"/>
  <c r="Q7" i="32"/>
  <c r="Q8" i="32"/>
  <c r="Q11" i="32"/>
  <c r="R1" i="32"/>
  <c r="S3" i="32"/>
  <c r="R2" i="32"/>
  <c r="X11" i="34"/>
  <c r="AM11" i="34" s="1"/>
  <c r="X7" i="34"/>
  <c r="AM7" i="34" s="1"/>
  <c r="X6" i="34"/>
  <c r="AM6" i="34" s="1"/>
  <c r="X5" i="34"/>
  <c r="AM5" i="34" s="1"/>
  <c r="X10" i="34"/>
  <c r="AM10" i="34" s="1"/>
  <c r="X9" i="34"/>
  <c r="AM9" i="34" s="1"/>
  <c r="X4" i="34"/>
  <c r="AM4" i="34" s="1"/>
  <c r="X8" i="34"/>
  <c r="AM8" i="34" s="1"/>
  <c r="Y2" i="34"/>
  <c r="Z3" i="34"/>
  <c r="Z1" i="34"/>
  <c r="X2" i="33"/>
  <c r="X1" i="33"/>
  <c r="Y3" i="33"/>
  <c r="W9" i="33"/>
  <c r="W11" i="33"/>
  <c r="AM11" i="33" s="1"/>
  <c r="W8" i="33"/>
  <c r="W6" i="33"/>
  <c r="W10" i="33"/>
  <c r="W7" i="33"/>
  <c r="W5" i="33"/>
  <c r="T3" i="21"/>
  <c r="S1" i="21"/>
  <c r="S2" i="21"/>
  <c r="R11" i="32" l="1"/>
  <c r="R8" i="32"/>
  <c r="R10" i="32"/>
  <c r="R6" i="32"/>
  <c r="R7" i="32"/>
  <c r="R5" i="32"/>
  <c r="R9" i="32"/>
  <c r="S2" i="32"/>
  <c r="T3" i="32"/>
  <c r="S1" i="32"/>
  <c r="Y4" i="34"/>
  <c r="Y10" i="34"/>
  <c r="Y9" i="34"/>
  <c r="Y8" i="34"/>
  <c r="Y7" i="34"/>
  <c r="Y6" i="34"/>
  <c r="Y5" i="34"/>
  <c r="Y11" i="34"/>
  <c r="AA3" i="34"/>
  <c r="Z2" i="34"/>
  <c r="AA1" i="34"/>
  <c r="Y2" i="33"/>
  <c r="Z3" i="33"/>
  <c r="Y1" i="33"/>
  <c r="X7" i="33"/>
  <c r="AM7" i="33" s="1"/>
  <c r="X9" i="33"/>
  <c r="AM9" i="33" s="1"/>
  <c r="X6" i="33"/>
  <c r="AM6" i="33" s="1"/>
  <c r="X8" i="33"/>
  <c r="AM8" i="33" s="1"/>
  <c r="X5" i="33"/>
  <c r="AM5" i="33" s="1"/>
  <c r="X10" i="33"/>
  <c r="AM10" i="33" s="1"/>
  <c r="U3" i="21"/>
  <c r="T1" i="21"/>
  <c r="T2" i="21"/>
  <c r="T1" i="32" l="1"/>
  <c r="U3" i="32"/>
  <c r="T2" i="32"/>
  <c r="S11" i="32"/>
  <c r="S6" i="32"/>
  <c r="S9" i="32"/>
  <c r="S7" i="32"/>
  <c r="S10" i="32"/>
  <c r="S4" i="32"/>
  <c r="S5" i="32"/>
  <c r="S8" i="32"/>
  <c r="Z10" i="34"/>
  <c r="Z8" i="34"/>
  <c r="Z11" i="34"/>
  <c r="Z7" i="34"/>
  <c r="Z6" i="34"/>
  <c r="Z5" i="34"/>
  <c r="Z4" i="34"/>
  <c r="AB3" i="34"/>
  <c r="AA2" i="34"/>
  <c r="AB1" i="34"/>
  <c r="AA3" i="33"/>
  <c r="Z2" i="33"/>
  <c r="Z1" i="33"/>
  <c r="Y5" i="33"/>
  <c r="Y10" i="33"/>
  <c r="Y8" i="33"/>
  <c r="Y6" i="33"/>
  <c r="Y9" i="33"/>
  <c r="V3" i="21"/>
  <c r="U1" i="21"/>
  <c r="U2" i="21"/>
  <c r="U1" i="32" l="1"/>
  <c r="U2" i="32"/>
  <c r="V3" i="32"/>
  <c r="T5" i="32"/>
  <c r="T10" i="32"/>
  <c r="T11" i="32"/>
  <c r="T6" i="32"/>
  <c r="T7" i="32"/>
  <c r="T8" i="32"/>
  <c r="T9" i="32"/>
  <c r="T4" i="32"/>
  <c r="AC3" i="34"/>
  <c r="AB2" i="34"/>
  <c r="AC1" i="34"/>
  <c r="AA8" i="34"/>
  <c r="AA7" i="34"/>
  <c r="AA6" i="34"/>
  <c r="AA5" i="34"/>
  <c r="AA4" i="34"/>
  <c r="AA10" i="34"/>
  <c r="Z9" i="33"/>
  <c r="Z11" i="33"/>
  <c r="Z6" i="33"/>
  <c r="Z5" i="33"/>
  <c r="Z4" i="33"/>
  <c r="Z10" i="33"/>
  <c r="Z8" i="33"/>
  <c r="AA2" i="33"/>
  <c r="AB3" i="33"/>
  <c r="AA1" i="33"/>
  <c r="W3" i="21"/>
  <c r="V1" i="21"/>
  <c r="V2" i="21"/>
  <c r="V2" i="32" l="1"/>
  <c r="V1" i="32"/>
  <c r="W3" i="32"/>
  <c r="U7" i="32"/>
  <c r="U8" i="32"/>
  <c r="U11" i="32"/>
  <c r="U5" i="32"/>
  <c r="U10" i="32"/>
  <c r="U9" i="32"/>
  <c r="U6" i="32"/>
  <c r="AB7" i="34"/>
  <c r="AB6" i="34"/>
  <c r="AB5" i="34"/>
  <c r="AB11" i="34"/>
  <c r="AB10" i="34"/>
  <c r="AB8" i="34"/>
  <c r="AB4" i="34"/>
  <c r="AC2" i="34"/>
  <c r="AD3" i="34"/>
  <c r="AD1" i="34"/>
  <c r="AB1" i="33"/>
  <c r="AC3" i="33"/>
  <c r="AB2" i="33"/>
  <c r="AA11" i="33"/>
  <c r="AA4" i="33"/>
  <c r="AA10" i="33"/>
  <c r="AA8" i="33"/>
  <c r="AA6" i="33"/>
  <c r="AA9" i="33"/>
  <c r="AA5" i="33"/>
  <c r="X3" i="21"/>
  <c r="W2" i="21"/>
  <c r="W1" i="21"/>
  <c r="V11" i="32" l="1"/>
  <c r="V5" i="32"/>
  <c r="V10" i="32"/>
  <c r="V6" i="32"/>
  <c r="V8" i="32"/>
  <c r="V7" i="32"/>
  <c r="V9" i="32"/>
  <c r="X3" i="32"/>
  <c r="W1" i="32"/>
  <c r="W2" i="32"/>
  <c r="AE3" i="34"/>
  <c r="AE1" i="34"/>
  <c r="AD2" i="34"/>
  <c r="AC11" i="34"/>
  <c r="AC4" i="34"/>
  <c r="AC10" i="34"/>
  <c r="AC8" i="34"/>
  <c r="AC5" i="34"/>
  <c r="AC7" i="34"/>
  <c r="AC6" i="34"/>
  <c r="AB8" i="33"/>
  <c r="AB6" i="33"/>
  <c r="AB5" i="33"/>
  <c r="AB10" i="33"/>
  <c r="AB9" i="33"/>
  <c r="AD3" i="33"/>
  <c r="AC2" i="33"/>
  <c r="AC1" i="33"/>
  <c r="Y3" i="21"/>
  <c r="X1" i="21"/>
  <c r="X2" i="21"/>
  <c r="AM4" i="32" l="1"/>
  <c r="AM14" i="32"/>
  <c r="X2" i="32"/>
  <c r="X1" i="32"/>
  <c r="Y3" i="32"/>
  <c r="W11" i="32"/>
  <c r="AM11" i="32" s="1"/>
  <c r="W9" i="32"/>
  <c r="W5" i="32"/>
  <c r="W7" i="32"/>
  <c r="W10" i="32"/>
  <c r="W8" i="32"/>
  <c r="W6" i="32"/>
  <c r="AD10" i="34"/>
  <c r="AD8" i="34"/>
  <c r="AD7" i="34"/>
  <c r="AD6" i="34"/>
  <c r="AD5" i="34"/>
  <c r="AD11" i="34"/>
  <c r="AD4" i="34"/>
  <c r="AE2" i="34"/>
  <c r="AF1" i="34"/>
  <c r="AF3" i="34"/>
  <c r="AC9" i="33"/>
  <c r="AC10" i="33"/>
  <c r="AC5" i="33"/>
  <c r="AC8" i="33"/>
  <c r="AC6" i="33"/>
  <c r="AD2" i="33"/>
  <c r="AE3" i="33"/>
  <c r="AD1" i="33"/>
  <c r="Z3" i="21"/>
  <c r="Y1" i="21"/>
  <c r="Y2" i="21"/>
  <c r="C5" i="21"/>
  <c r="C6" i="21"/>
  <c r="C7" i="21"/>
  <c r="C8" i="21"/>
  <c r="C9" i="21"/>
  <c r="C10" i="21"/>
  <c r="C11" i="21"/>
  <c r="C13" i="21"/>
  <c r="C14" i="21"/>
  <c r="C15" i="21"/>
  <c r="C16" i="21"/>
  <c r="C17" i="21"/>
  <c r="C18" i="21"/>
  <c r="C19" i="21"/>
  <c r="C4" i="21"/>
  <c r="L6" i="28"/>
  <c r="M6" i="28" s="1"/>
  <c r="L4" i="28"/>
  <c r="M4" i="28" s="1"/>
  <c r="L5" i="28"/>
  <c r="M5" i="28" s="1"/>
  <c r="L7" i="28"/>
  <c r="M7" i="28" s="1"/>
  <c r="L8" i="28"/>
  <c r="M8" i="28" s="1"/>
  <c r="L9" i="28"/>
  <c r="M9" i="28" s="1"/>
  <c r="L11" i="28"/>
  <c r="M11" i="28" s="1"/>
  <c r="L12" i="28"/>
  <c r="M12" i="28" s="1"/>
  <c r="L13" i="28"/>
  <c r="M13" i="28" s="1"/>
  <c r="Y1" i="32" l="1"/>
  <c r="Y2" i="32"/>
  <c r="Z3" i="32"/>
  <c r="X7" i="32"/>
  <c r="AM7" i="32" s="1"/>
  <c r="X9" i="32"/>
  <c r="AM9" i="32" s="1"/>
  <c r="X5" i="32"/>
  <c r="AM5" i="32" s="1"/>
  <c r="X8" i="32"/>
  <c r="AM8" i="32" s="1"/>
  <c r="X10" i="32"/>
  <c r="AM10" i="32" s="1"/>
  <c r="X6" i="32"/>
  <c r="AM6" i="32" s="1"/>
  <c r="AE9" i="34"/>
  <c r="AE8" i="34"/>
  <c r="AE7" i="34"/>
  <c r="AE6" i="34"/>
  <c r="AE5" i="34"/>
  <c r="AE11" i="34"/>
  <c r="AE4" i="34"/>
  <c r="AE10" i="34"/>
  <c r="AG3" i="34"/>
  <c r="AG1" i="34"/>
  <c r="AF2" i="34"/>
  <c r="AE2" i="33"/>
  <c r="AF3" i="33"/>
  <c r="AE1" i="33"/>
  <c r="AD5" i="33"/>
  <c r="AD10" i="33"/>
  <c r="AD7" i="33"/>
  <c r="AD6" i="33"/>
  <c r="AD8" i="33"/>
  <c r="AD9" i="33"/>
  <c r="AA3" i="21"/>
  <c r="Z1" i="21"/>
  <c r="Z2" i="21"/>
  <c r="Z1" i="32" l="1"/>
  <c r="AA3" i="32"/>
  <c r="Z2" i="32"/>
  <c r="Y5" i="32"/>
  <c r="Y7" i="32"/>
  <c r="Y8" i="32"/>
  <c r="Y6" i="32"/>
  <c r="Y10" i="32"/>
  <c r="Y9" i="32"/>
  <c r="AF7" i="34"/>
  <c r="AF6" i="34"/>
  <c r="AF5" i="34"/>
  <c r="AF11" i="34"/>
  <c r="AF10" i="34"/>
  <c r="AF9" i="34"/>
  <c r="AF4" i="34"/>
  <c r="AF8" i="34"/>
  <c r="AG2" i="34"/>
  <c r="AH1" i="34"/>
  <c r="AH3" i="34"/>
  <c r="AG3" i="33"/>
  <c r="AF2" i="33"/>
  <c r="AF1" i="33"/>
  <c r="AE8" i="33"/>
  <c r="AE10" i="33"/>
  <c r="AE7" i="33"/>
  <c r="AE6" i="33"/>
  <c r="AE5" i="33"/>
  <c r="AE9" i="33"/>
  <c r="AB3" i="21"/>
  <c r="AA1" i="21"/>
  <c r="AA2" i="21"/>
  <c r="AN13" i="21"/>
  <c r="AN14" i="21"/>
  <c r="AN15" i="21"/>
  <c r="AN16" i="21"/>
  <c r="AN17" i="21"/>
  <c r="AN18" i="21"/>
  <c r="AN19" i="21"/>
  <c r="AP22" i="21" l="1"/>
  <c r="AN21" i="21"/>
  <c r="Z6" i="32"/>
  <c r="Z7" i="32"/>
  <c r="Z5" i="32"/>
  <c r="Z11" i="32"/>
  <c r="Z8" i="32"/>
  <c r="Z10" i="32"/>
  <c r="Z4" i="32"/>
  <c r="Z9" i="32"/>
  <c r="AA2" i="32"/>
  <c r="AA1" i="32"/>
  <c r="AB3" i="32"/>
  <c r="AG11" i="34"/>
  <c r="AG4" i="34"/>
  <c r="AG10" i="34"/>
  <c r="AG9" i="34"/>
  <c r="AG8" i="34"/>
  <c r="AG7" i="34"/>
  <c r="AG6" i="34"/>
  <c r="AG5" i="34"/>
  <c r="AI3" i="34"/>
  <c r="AH2" i="34"/>
  <c r="AI1" i="34"/>
  <c r="AG1" i="33"/>
  <c r="AG2" i="33"/>
  <c r="AH3" i="33"/>
  <c r="AC3" i="21"/>
  <c r="AB1" i="21"/>
  <c r="AB2" i="21"/>
  <c r="L3" i="28"/>
  <c r="M3" i="28" s="1"/>
  <c r="AB2" i="32" l="1"/>
  <c r="AB1" i="32"/>
  <c r="AC3" i="32"/>
  <c r="AA4" i="32"/>
  <c r="AA8" i="32"/>
  <c r="AA10" i="32"/>
  <c r="AA9" i="32"/>
  <c r="AA5" i="32"/>
  <c r="AA6" i="32"/>
  <c r="AA7" i="32"/>
  <c r="AA11" i="32"/>
  <c r="AH10" i="34"/>
  <c r="AH9" i="34"/>
  <c r="AH8" i="34"/>
  <c r="AH7" i="34"/>
  <c r="AH6" i="34"/>
  <c r="AH5" i="34"/>
  <c r="AH11" i="34"/>
  <c r="AH4" i="34"/>
  <c r="AI2" i="34"/>
  <c r="AJ3" i="34"/>
  <c r="AJ1" i="34"/>
  <c r="AH2" i="33"/>
  <c r="AH1" i="33"/>
  <c r="AI3" i="33"/>
  <c r="AP1" i="33" s="1"/>
  <c r="AG9" i="33"/>
  <c r="AG5" i="33"/>
  <c r="AG8" i="33"/>
  <c r="AG6" i="33"/>
  <c r="AG7" i="33"/>
  <c r="AG11" i="33"/>
  <c r="AG4" i="33"/>
  <c r="AG10" i="33"/>
  <c r="AD3" i="21"/>
  <c r="AC1" i="21"/>
  <c r="AC2" i="21"/>
  <c r="AD3" i="32" l="1"/>
  <c r="AC1" i="32"/>
  <c r="AC2" i="32"/>
  <c r="AB10" i="32"/>
  <c r="AB8" i="32"/>
  <c r="AB6" i="32"/>
  <c r="AB7" i="32"/>
  <c r="AB9" i="32"/>
  <c r="AB5" i="32"/>
  <c r="AI9" i="34"/>
  <c r="AI8" i="34"/>
  <c r="AI7" i="34"/>
  <c r="AI6" i="34"/>
  <c r="AI5" i="34"/>
  <c r="AI11" i="34"/>
  <c r="AI4" i="34"/>
  <c r="AI10" i="34"/>
  <c r="AK3" i="34"/>
  <c r="AK1" i="34"/>
  <c r="AJ2" i="34"/>
  <c r="AI2" i="33"/>
  <c r="AI1" i="33"/>
  <c r="AH8" i="33"/>
  <c r="AH6" i="33"/>
  <c r="AH7" i="33"/>
  <c r="AH4" i="33"/>
  <c r="AS4" i="33" s="1"/>
  <c r="AH5" i="33"/>
  <c r="AH9" i="33"/>
  <c r="AH11" i="33"/>
  <c r="AH10" i="33"/>
  <c r="AE3" i="21"/>
  <c r="AD2" i="21"/>
  <c r="AD1" i="21"/>
  <c r="AC7" i="32" l="1"/>
  <c r="AC9" i="32"/>
  <c r="AC5" i="32"/>
  <c r="AC6" i="32"/>
  <c r="AC8" i="32"/>
  <c r="AC10" i="32"/>
  <c r="AE3" i="32"/>
  <c r="AD1" i="32"/>
  <c r="AD2" i="32"/>
  <c r="AJ7" i="34"/>
  <c r="AJ6" i="34"/>
  <c r="AJ5" i="34"/>
  <c r="AJ11" i="34"/>
  <c r="AJ8" i="34"/>
  <c r="AJ9" i="34"/>
  <c r="AJ4" i="34"/>
  <c r="AK2" i="34"/>
  <c r="AS11" i="33"/>
  <c r="AP11" i="33"/>
  <c r="AT11" i="33"/>
  <c r="AN11" i="33"/>
  <c r="I10" i="28" s="1"/>
  <c r="AR11" i="33"/>
  <c r="AO11" i="33"/>
  <c r="AI6" i="33"/>
  <c r="AI8" i="33"/>
  <c r="AI10" i="33"/>
  <c r="AI5" i="33"/>
  <c r="AI9" i="33"/>
  <c r="AI7" i="33"/>
  <c r="AN4" i="33"/>
  <c r="I3" i="28" s="1"/>
  <c r="AO4" i="33"/>
  <c r="AT4" i="33"/>
  <c r="AR4" i="33"/>
  <c r="AQ4" i="33"/>
  <c r="AP4" i="33"/>
  <c r="AF3" i="21"/>
  <c r="AE2" i="21"/>
  <c r="AE1" i="21"/>
  <c r="AE2" i="32" l="1"/>
  <c r="AF3" i="32"/>
  <c r="AE1" i="32"/>
  <c r="AD5" i="32"/>
  <c r="AD10" i="32"/>
  <c r="AD9" i="32"/>
  <c r="AD7" i="32"/>
  <c r="AD6" i="32"/>
  <c r="AD8" i="32"/>
  <c r="AK11" i="34"/>
  <c r="AK4" i="34"/>
  <c r="AK10" i="34"/>
  <c r="AK9" i="34"/>
  <c r="AK8" i="34"/>
  <c r="AK7" i="34"/>
  <c r="AK6" i="34"/>
  <c r="AK5" i="34"/>
  <c r="AG3" i="21"/>
  <c r="AF1" i="21"/>
  <c r="AF2" i="21"/>
  <c r="AF1" i="32" l="1"/>
  <c r="AG3" i="32"/>
  <c r="AF2" i="32"/>
  <c r="AE7" i="32"/>
  <c r="AE9" i="32"/>
  <c r="AE8" i="32"/>
  <c r="AE10" i="32"/>
  <c r="AE5" i="32"/>
  <c r="AE6" i="32"/>
  <c r="AO5" i="34"/>
  <c r="AT5" i="34"/>
  <c r="AQ5" i="34"/>
  <c r="AR5" i="34"/>
  <c r="AS5" i="34"/>
  <c r="AP5" i="34"/>
  <c r="AN5" i="34"/>
  <c r="F4" i="28" s="1"/>
  <c r="AT6" i="34"/>
  <c r="AS6" i="34"/>
  <c r="AP6" i="34"/>
  <c r="AO6" i="34"/>
  <c r="AQ6" i="34"/>
  <c r="AR6" i="34"/>
  <c r="AN6" i="34"/>
  <c r="F5" i="28" s="1"/>
  <c r="AP4" i="34"/>
  <c r="AN4" i="34"/>
  <c r="F3" i="28" s="1"/>
  <c r="AQ4" i="34"/>
  <c r="AS4" i="34"/>
  <c r="AR4" i="34"/>
  <c r="AO4" i="34"/>
  <c r="AT4" i="34"/>
  <c r="AP9" i="34"/>
  <c r="AO9" i="34"/>
  <c r="AN9" i="34"/>
  <c r="F8" i="28" s="1"/>
  <c r="AS9" i="34"/>
  <c r="AQ9" i="34"/>
  <c r="AR9" i="34"/>
  <c r="AT9" i="34"/>
  <c r="AO10" i="34"/>
  <c r="AT10" i="34"/>
  <c r="AN10" i="34"/>
  <c r="F9" i="28" s="1"/>
  <c r="AQ10" i="34"/>
  <c r="AS10" i="34"/>
  <c r="AP10" i="34"/>
  <c r="AR10" i="34"/>
  <c r="AN7" i="34"/>
  <c r="F6" i="28" s="1"/>
  <c r="AO7" i="34"/>
  <c r="AT7" i="34"/>
  <c r="AP7" i="34"/>
  <c r="AQ7" i="34"/>
  <c r="AS7" i="34"/>
  <c r="AR7" i="34"/>
  <c r="AO8" i="34"/>
  <c r="AR8" i="34"/>
  <c r="AN8" i="34"/>
  <c r="F7" i="28" s="1"/>
  <c r="AT8" i="34"/>
  <c r="AP8" i="34"/>
  <c r="AQ8" i="34"/>
  <c r="AS8" i="34"/>
  <c r="AO11" i="34"/>
  <c r="AN11" i="34"/>
  <c r="F10" i="28" s="1"/>
  <c r="AP11" i="34"/>
  <c r="AS11" i="34"/>
  <c r="AT11" i="34"/>
  <c r="AR11" i="34"/>
  <c r="AO7" i="33"/>
  <c r="AO9" i="33"/>
  <c r="AO8" i="33"/>
  <c r="AO10" i="33"/>
  <c r="AO5" i="33"/>
  <c r="AH3" i="21"/>
  <c r="AG1" i="21"/>
  <c r="AG2" i="21"/>
  <c r="AG2" i="32" l="1"/>
  <c r="AG1" i="32"/>
  <c r="AH3" i="32"/>
  <c r="AO21" i="34"/>
  <c r="AP21" i="34"/>
  <c r="AN21" i="34"/>
  <c r="AQ22" i="34"/>
  <c r="AP5" i="33"/>
  <c r="AQ5" i="33"/>
  <c r="AO6" i="33"/>
  <c r="AO22" i="33" s="1"/>
  <c r="AQ6" i="33"/>
  <c r="AS6" i="33"/>
  <c r="AN6" i="33"/>
  <c r="I5" i="28" s="1"/>
  <c r="AP6" i="33"/>
  <c r="AR6" i="33"/>
  <c r="AI3" i="21"/>
  <c r="AH2" i="21"/>
  <c r="AH1" i="21"/>
  <c r="AH2" i="32" l="1"/>
  <c r="AH1" i="32"/>
  <c r="AI3" i="32"/>
  <c r="AG5" i="32"/>
  <c r="AG11" i="32"/>
  <c r="AG9" i="32"/>
  <c r="AG6" i="32"/>
  <c r="AG10" i="32"/>
  <c r="AG4" i="32"/>
  <c r="AG7" i="32"/>
  <c r="AG8" i="32"/>
  <c r="AT5" i="33"/>
  <c r="AR5" i="33"/>
  <c r="AS5" i="33"/>
  <c r="AN8" i="33"/>
  <c r="I7" i="28" s="1"/>
  <c r="AT8" i="33"/>
  <c r="AR8" i="33"/>
  <c r="AP8" i="33"/>
  <c r="AQ8" i="33"/>
  <c r="AS8" i="33"/>
  <c r="AT6" i="33"/>
  <c r="AN5" i="33"/>
  <c r="I4" i="28" s="1"/>
  <c r="AJ3" i="21"/>
  <c r="AI1" i="21"/>
  <c r="AI2" i="21"/>
  <c r="AI1" i="32" l="1"/>
  <c r="AJ3" i="32"/>
  <c r="AI2" i="32"/>
  <c r="AH8" i="32"/>
  <c r="AH5" i="32"/>
  <c r="AH4" i="32"/>
  <c r="AH10" i="32"/>
  <c r="AH9" i="32"/>
  <c r="AH6" i="32"/>
  <c r="AH11" i="32"/>
  <c r="AH7" i="32"/>
  <c r="AP7" i="33"/>
  <c r="AR7" i="33"/>
  <c r="AN7" i="33"/>
  <c r="I6" i="28" s="1"/>
  <c r="AS7" i="33"/>
  <c r="AQ7" i="33"/>
  <c r="AT7" i="33"/>
  <c r="AT10" i="33"/>
  <c r="AN10" i="33"/>
  <c r="I9" i="28" s="1"/>
  <c r="AQ10" i="33"/>
  <c r="AS10" i="33"/>
  <c r="AR10" i="33"/>
  <c r="AP10" i="33"/>
  <c r="AK3" i="21"/>
  <c r="AJ1" i="21"/>
  <c r="AJ2" i="21"/>
  <c r="AT19" i="21"/>
  <c r="AS19" i="21"/>
  <c r="AR19" i="21"/>
  <c r="AP19" i="21"/>
  <c r="AO19" i="21"/>
  <c r="AT18" i="21"/>
  <c r="AS18" i="21"/>
  <c r="AR18" i="21"/>
  <c r="AP18" i="21"/>
  <c r="AT16" i="21"/>
  <c r="AS16" i="21"/>
  <c r="AR16" i="21"/>
  <c r="AP16" i="21"/>
  <c r="AO16" i="21"/>
  <c r="AT15" i="21"/>
  <c r="AS15" i="21"/>
  <c r="AR15" i="21"/>
  <c r="AP15" i="21"/>
  <c r="AO15" i="21"/>
  <c r="AT14" i="21"/>
  <c r="AS14" i="21"/>
  <c r="AR14" i="21"/>
  <c r="AP14" i="21"/>
  <c r="AO14" i="21"/>
  <c r="AT13" i="21"/>
  <c r="AS13" i="21"/>
  <c r="AR13" i="21"/>
  <c r="AP13" i="21"/>
  <c r="AO13" i="21"/>
  <c r="AT12" i="21"/>
  <c r="AS12" i="21"/>
  <c r="AR12" i="21"/>
  <c r="AP12" i="21"/>
  <c r="AO12" i="21"/>
  <c r="AN12" i="21"/>
  <c r="AQ11" i="21"/>
  <c r="AQ10" i="21"/>
  <c r="AQ9" i="21"/>
  <c r="AQ8" i="21"/>
  <c r="AQ7" i="21"/>
  <c r="AQ6" i="21"/>
  <c r="AQ5" i="21"/>
  <c r="AQ4" i="21"/>
  <c r="C16" i="2"/>
  <c r="C17" i="2" s="1"/>
  <c r="C15" i="2"/>
  <c r="C14" i="2"/>
  <c r="C13" i="2"/>
  <c r="C12" i="2"/>
  <c r="C8" i="2"/>
  <c r="C7" i="2"/>
  <c r="C5" i="2"/>
  <c r="C4" i="2"/>
  <c r="AI7" i="32" l="1"/>
  <c r="AI6" i="32"/>
  <c r="AI9" i="32"/>
  <c r="AI10" i="32"/>
  <c r="AI5" i="32"/>
  <c r="AI8" i="32"/>
  <c r="AO11" i="32"/>
  <c r="AR11" i="32"/>
  <c r="AP11" i="32"/>
  <c r="AS11" i="32"/>
  <c r="AT11" i="32"/>
  <c r="AN11" i="32"/>
  <c r="H10" i="28" s="1"/>
  <c r="AQ4" i="32"/>
  <c r="AN4" i="32"/>
  <c r="H3" i="28" s="1"/>
  <c r="AO4" i="32"/>
  <c r="AR4" i="32"/>
  <c r="AP4" i="32"/>
  <c r="AT4" i="32"/>
  <c r="AS4" i="32"/>
  <c r="AJ1" i="32"/>
  <c r="AK3" i="32"/>
  <c r="AJ2" i="32"/>
  <c r="AN9" i="33"/>
  <c r="I8" i="28" s="1"/>
  <c r="AS9" i="33"/>
  <c r="AT9" i="33"/>
  <c r="AP9" i="33"/>
  <c r="AP22" i="33" s="1"/>
  <c r="AP24" i="33" s="1"/>
  <c r="AQ9" i="33"/>
  <c r="AQ23" i="33" s="1"/>
  <c r="AR9" i="33"/>
  <c r="AL3" i="21"/>
  <c r="AK2" i="21"/>
  <c r="AK1" i="21"/>
  <c r="C9" i="2"/>
  <c r="C10" i="2"/>
  <c r="C11" i="2"/>
  <c r="C6" i="2"/>
  <c r="AN22" i="33" l="1"/>
  <c r="AJ6" i="32"/>
  <c r="AJ9" i="32"/>
  <c r="AJ10" i="32"/>
  <c r="AJ8" i="32"/>
  <c r="AJ5" i="32"/>
  <c r="AL3" i="32"/>
  <c r="AK1" i="32"/>
  <c r="AK2" i="32"/>
  <c r="AL2" i="21"/>
  <c r="AL1" i="21"/>
  <c r="AP7" i="21"/>
  <c r="AT11" i="21"/>
  <c r="AP6" i="21"/>
  <c r="AO9" i="21"/>
  <c r="AN6" i="21"/>
  <c r="AO8" i="21"/>
  <c r="AR5" i="21"/>
  <c r="AR10" i="21"/>
  <c r="AT4" i="21"/>
  <c r="AN10" i="21"/>
  <c r="AS10" i="21"/>
  <c r="AO10" i="21"/>
  <c r="AQ1" i="21"/>
  <c r="AN8" i="21"/>
  <c r="AR9" i="21"/>
  <c r="AP9" i="21"/>
  <c r="AS7" i="21"/>
  <c r="AR7" i="21"/>
  <c r="AT10" i="21"/>
  <c r="AP5" i="21"/>
  <c r="AN9" i="21"/>
  <c r="AT8" i="21"/>
  <c r="AT7" i="21"/>
  <c r="AP11" i="21"/>
  <c r="AN11" i="21"/>
  <c r="AO11" i="21"/>
  <c r="AS11" i="21"/>
  <c r="AS5" i="21"/>
  <c r="AP10" i="21"/>
  <c r="AP4" i="21"/>
  <c r="AP8" i="21"/>
  <c r="AR6" i="21"/>
  <c r="AT6" i="21"/>
  <c r="AO6" i="21"/>
  <c r="AO7" i="21"/>
  <c r="AN5" i="21"/>
  <c r="AT5" i="21"/>
  <c r="AO5" i="21"/>
  <c r="AS8" i="21"/>
  <c r="AS9" i="21"/>
  <c r="AR11" i="21"/>
  <c r="AT9" i="21"/>
  <c r="AR8" i="21"/>
  <c r="AS4" i="21"/>
  <c r="AO4" i="21"/>
  <c r="AR4" i="21"/>
  <c r="AN4" i="21"/>
  <c r="AN7" i="21"/>
  <c r="AS6" i="21"/>
  <c r="AK5" i="32" l="1"/>
  <c r="AO5" i="32" s="1"/>
  <c r="AK7" i="32"/>
  <c r="AO7" i="32" s="1"/>
  <c r="AK6" i="32"/>
  <c r="AO6" i="32" s="1"/>
  <c r="AK10" i="32"/>
  <c r="AO10" i="32" s="1"/>
  <c r="AK8" i="32"/>
  <c r="AO8" i="32" s="1"/>
  <c r="AK9" i="32"/>
  <c r="AO9" i="32" s="1"/>
  <c r="AQ1" i="32"/>
  <c r="AL2" i="32"/>
  <c r="AL1" i="32"/>
  <c r="AL6" i="32" l="1"/>
  <c r="AL5" i="32"/>
  <c r="AQ5" i="32" l="1"/>
  <c r="AP5" i="32"/>
  <c r="AL7" i="32"/>
  <c r="AR5" i="32"/>
  <c r="AN5" i="32"/>
  <c r="H4" i="28" s="1"/>
  <c r="AS5" i="32"/>
  <c r="AT5" i="32"/>
  <c r="AQ6" i="32"/>
  <c r="AP6" i="32"/>
  <c r="AR6" i="32"/>
  <c r="AL8" i="32"/>
  <c r="AT6" i="32"/>
  <c r="AS6" i="32"/>
  <c r="AN6" i="32"/>
  <c r="H5" i="28" s="1"/>
  <c r="AQ8" i="32" l="1"/>
  <c r="AN8" i="32"/>
  <c r="H7" i="28" s="1"/>
  <c r="AR8" i="32"/>
  <c r="AS8" i="32"/>
  <c r="AL10" i="32"/>
  <c r="AT8" i="32"/>
  <c r="AP8" i="32"/>
  <c r="AQ7" i="32"/>
  <c r="AN7" i="32"/>
  <c r="H6" i="28" s="1"/>
  <c r="AR7" i="32"/>
  <c r="AT7" i="32"/>
  <c r="AL9" i="32"/>
  <c r="AP7" i="32"/>
  <c r="AS7" i="32"/>
  <c r="AQ10" i="32" l="1"/>
  <c r="AS10" i="32"/>
  <c r="AR10" i="32"/>
  <c r="AT10" i="32"/>
  <c r="AN10" i="32"/>
  <c r="H9" i="28" s="1"/>
  <c r="AP10" i="32"/>
  <c r="AQ9" i="32"/>
  <c r="AT9" i="32"/>
  <c r="AN9" i="32"/>
  <c r="H8" i="28" s="1"/>
  <c r="AR9" i="32"/>
  <c r="AP9" i="32"/>
  <c r="AS9" i="32"/>
  <c r="AQ22" i="32" l="1"/>
  <c r="AO21" i="32" l="1"/>
  <c r="AP21" i="32"/>
  <c r="AP23" i="32" s="1"/>
  <c r="AN21" i="32" l="1"/>
</calcChain>
</file>

<file path=xl/sharedStrings.xml><?xml version="1.0" encoding="utf-8"?>
<sst xmlns="http://schemas.openxmlformats.org/spreadsheetml/2006/main" count="548" uniqueCount="98">
  <si>
    <t xml:space="preserve">Planning Présence </t>
  </si>
  <si>
    <t>Sites</t>
  </si>
  <si>
    <t>Nom</t>
  </si>
  <si>
    <t>Prénom</t>
  </si>
  <si>
    <t>Backup</t>
  </si>
  <si>
    <t>Nbr jours travaillés</t>
  </si>
  <si>
    <t>Nbr jours absences</t>
  </si>
  <si>
    <t>Nbr jours backupés</t>
  </si>
  <si>
    <t>A</t>
  </si>
  <si>
    <t>B</t>
  </si>
  <si>
    <t>N</t>
  </si>
  <si>
    <t>BACKUP</t>
  </si>
  <si>
    <t>F</t>
  </si>
  <si>
    <t>Nbr j.ouvrés</t>
  </si>
  <si>
    <t>T</t>
  </si>
  <si>
    <t>G</t>
  </si>
  <si>
    <t>Non prévue</t>
  </si>
  <si>
    <t>Nbr jours non Backupé</t>
  </si>
  <si>
    <t>Fin de prestation</t>
  </si>
  <si>
    <t>Jour de l’an</t>
  </si>
  <si>
    <t>En prestation</t>
  </si>
  <si>
    <t xml:space="preserve">Pâques </t>
  </si>
  <si>
    <t>Lundi de Pâques</t>
  </si>
  <si>
    <t>Absence, backupé</t>
  </si>
  <si>
    <t>Fête du travail</t>
  </si>
  <si>
    <t>Armistice 39/45</t>
  </si>
  <si>
    <t>Absence non backupé</t>
  </si>
  <si>
    <t>Ascension</t>
  </si>
  <si>
    <t>Pentecôte</t>
  </si>
  <si>
    <t>Prestation Samedi (facturation séparée)</t>
  </si>
  <si>
    <t>WE</t>
  </si>
  <si>
    <t>Lundi de Pentecôte</t>
  </si>
  <si>
    <t>Fête Nationale</t>
  </si>
  <si>
    <t>Journée de recouvrement non facturable</t>
  </si>
  <si>
    <t>Assomption</t>
  </si>
  <si>
    <t>Toussaint</t>
  </si>
  <si>
    <t>Fermeture Site</t>
  </si>
  <si>
    <t>Armistice 14/18</t>
  </si>
  <si>
    <t>Noël</t>
  </si>
  <si>
    <t>Pas de prestation prévue</t>
  </si>
  <si>
    <t>NOM</t>
  </si>
  <si>
    <t>Commentaire</t>
  </si>
  <si>
    <t>Client final</t>
  </si>
  <si>
    <t>Prenom</t>
  </si>
  <si>
    <t>Date de dernier passage</t>
  </si>
  <si>
    <t>Date expiration cpte</t>
  </si>
  <si>
    <t>Jours restant avant expiration cpte</t>
  </si>
  <si>
    <t>Etat du compte</t>
  </si>
  <si>
    <t>SE CONNECTER AU COMPTE !</t>
  </si>
  <si>
    <t>COMPTE EXPIRE</t>
  </si>
  <si>
    <t>PREVOIR CONNEXION AU COMPTE</t>
  </si>
  <si>
    <t>COMPTE ACTIF</t>
  </si>
  <si>
    <t>StéA NANTES</t>
  </si>
  <si>
    <t>StéB BORDEAUX</t>
  </si>
  <si>
    <t>StéC TOULOUSE</t>
  </si>
  <si>
    <t>StéD LYON</t>
  </si>
  <si>
    <t>StéE VALENCE</t>
  </si>
  <si>
    <t>StéF PARIS</t>
  </si>
  <si>
    <t>StéG MARSEILLES</t>
  </si>
  <si>
    <t>StéH AIX en PROVENCE</t>
  </si>
  <si>
    <t>TECH</t>
  </si>
  <si>
    <t>o</t>
  </si>
  <si>
    <t>C</t>
  </si>
  <si>
    <t>D</t>
  </si>
  <si>
    <t>E</t>
  </si>
  <si>
    <t>H</t>
  </si>
  <si>
    <t>X</t>
  </si>
  <si>
    <t>Z</t>
  </si>
  <si>
    <t>Y</t>
  </si>
  <si>
    <t>StéA</t>
  </si>
  <si>
    <t>StéB</t>
  </si>
  <si>
    <t>StéC</t>
  </si>
  <si>
    <t>StéD</t>
  </si>
  <si>
    <t>StéE</t>
  </si>
  <si>
    <t>StéF</t>
  </si>
  <si>
    <t>StéG</t>
  </si>
  <si>
    <t>StéH</t>
  </si>
  <si>
    <t>W</t>
  </si>
  <si>
    <t>Dernier passage</t>
  </si>
  <si>
    <t>N° Projet</t>
  </si>
  <si>
    <t>ID</t>
  </si>
  <si>
    <t>001</t>
  </si>
  <si>
    <t>002</t>
  </si>
  <si>
    <t>003</t>
  </si>
  <si>
    <t>004</t>
  </si>
  <si>
    <t>005</t>
  </si>
  <si>
    <t>006</t>
  </si>
  <si>
    <t>007</t>
  </si>
  <si>
    <t>008</t>
  </si>
  <si>
    <t>jours</t>
  </si>
  <si>
    <t>14/02/2019</t>
  </si>
  <si>
    <t>15/02/2019</t>
  </si>
  <si>
    <t>08/02/2019</t>
  </si>
  <si>
    <t>04/01/2019</t>
  </si>
  <si>
    <t>17/01/2019</t>
  </si>
  <si>
    <t>11/01/2019</t>
  </si>
  <si>
    <t>09/11/2018</t>
  </si>
  <si>
    <t>Rechercher sur les 4 dernières feuilles la dernière date de passage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</si>
</sst>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ddd"/>
    <numFmt numFmtId="165" formatCode="[$-F800]dddd\,\ mmmm\ dd\,\ yyyy"/>
    <numFmt numFmtId="166" formatCode="0.0"/>
    <numFmt numFmtId="167" formatCode="dd"/>
  </numFmts>
  <fonts count="22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rgb="FF171717"/>
      <name val="Calibri"/>
      <family val="2"/>
      <scheme val="minor"/>
    </font>
    <font>
      <sz val="10"/>
      <color rgb="FF171717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0"/>
      <name val="Comic Sans MS"/>
      <family val="4"/>
    </font>
    <font>
      <b/>
      <sz val="11"/>
      <color rgb="FF0070C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0"/>
      <color theme="1"/>
      <name val="Calibri"/>
      <family val="2"/>
    </font>
    <font>
      <b/>
      <sz val="12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1"/>
      <name val="Calibri"/>
      <family val="2"/>
      <scheme val="minor"/>
    </font>
    <font>
      <b/>
      <sz val="1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8"/>
        <bgColor indexed="64"/>
      </patternFill>
    </fill>
  </fills>
  <borders count="6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AECEE"/>
      </top>
      <bottom/>
      <diagonal/>
    </border>
    <border>
      <left style="medium">
        <color rgb="FFEAECEE"/>
      </left>
      <right style="medium">
        <color rgb="FFEAECEE"/>
      </right>
      <top style="medium">
        <color rgb="FFEAECEE"/>
      </top>
      <bottom/>
      <diagonal/>
    </border>
    <border>
      <left/>
      <right/>
      <top style="medium">
        <color rgb="FFEAECEE"/>
      </top>
      <bottom style="medium">
        <color rgb="FFEAECEE"/>
      </bottom>
      <diagonal/>
    </border>
    <border>
      <left style="medium">
        <color rgb="FFEAECEE"/>
      </left>
      <right style="medium">
        <color rgb="FFEAECEE"/>
      </right>
      <top style="medium">
        <color rgb="FFEAECEE"/>
      </top>
      <bottom style="medium">
        <color rgb="FFEAECEE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auto="1"/>
      </bottom>
      <diagonal/>
    </border>
  </borders>
  <cellStyleXfs count="2">
    <xf numFmtId="0" fontId="0" fillId="0" borderId="0"/>
    <xf numFmtId="0" fontId="11" fillId="0" borderId="0"/>
  </cellStyleXfs>
  <cellXfs count="317">
    <xf numFmtId="0" fontId="0" fillId="0" borderId="0" xfId="0"/>
    <xf numFmtId="0" fontId="0" fillId="0" borderId="0" xfId="0" applyFont="1"/>
    <xf numFmtId="0" fontId="2" fillId="0" borderId="2" xfId="0" applyFont="1" applyBorder="1" applyAlignment="1">
      <alignment vertical="center" wrapText="1"/>
    </xf>
    <xf numFmtId="165" fontId="3" fillId="0" borderId="3" xfId="0" applyNumberFormat="1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165" fontId="3" fillId="0" borderId="5" xfId="0" applyNumberFormat="1" applyFont="1" applyBorder="1" applyAlignment="1">
      <alignment vertical="center" wrapText="1"/>
    </xf>
    <xf numFmtId="0" fontId="4" fillId="0" borderId="0" xfId="0" applyFont="1"/>
    <xf numFmtId="0" fontId="0" fillId="0" borderId="0" xfId="0" applyAlignment="1">
      <alignment horizontal="center"/>
    </xf>
    <xf numFmtId="0" fontId="0" fillId="0" borderId="1" xfId="0" applyFont="1" applyBorder="1"/>
    <xf numFmtId="0" fontId="5" fillId="0" borderId="0" xfId="0" applyFont="1" applyFill="1" applyBorder="1"/>
    <xf numFmtId="0" fontId="5" fillId="0" borderId="0" xfId="0" applyFont="1" applyBorder="1" applyAlignment="1">
      <alignment horizontal="center"/>
    </xf>
    <xf numFmtId="0" fontId="5" fillId="0" borderId="0" xfId="0" applyFont="1" applyBorder="1"/>
    <xf numFmtId="0" fontId="0" fillId="0" borderId="0" xfId="0" applyBorder="1"/>
    <xf numFmtId="0" fontId="5" fillId="0" borderId="6" xfId="0" applyFont="1" applyBorder="1" applyAlignment="1">
      <alignment horizontal="center"/>
    </xf>
    <xf numFmtId="0" fontId="0" fillId="0" borderId="0" xfId="0" applyNumberForma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5" fillId="0" borderId="6" xfId="0" applyFont="1" applyBorder="1" applyAlignment="1">
      <alignment horizontal="center" vertical="center"/>
    </xf>
    <xf numFmtId="166" fontId="0" fillId="4" borderId="6" xfId="0" applyNumberFormat="1" applyFill="1" applyBorder="1" applyAlignment="1">
      <alignment horizontal="center"/>
    </xf>
    <xf numFmtId="166" fontId="0" fillId="5" borderId="6" xfId="0" applyNumberFormat="1" applyFill="1" applyBorder="1" applyAlignment="1">
      <alignment horizontal="center"/>
    </xf>
    <xf numFmtId="0" fontId="5" fillId="3" borderId="6" xfId="0" applyFont="1" applyFill="1" applyBorder="1" applyAlignment="1">
      <alignment horizontal="center"/>
    </xf>
    <xf numFmtId="0" fontId="6" fillId="2" borderId="1" xfId="0" applyNumberFormat="1" applyFont="1" applyFill="1" applyBorder="1" applyAlignment="1">
      <alignment horizontal="center"/>
    </xf>
    <xf numFmtId="0" fontId="5" fillId="8" borderId="6" xfId="0" applyFont="1" applyFill="1" applyBorder="1" applyAlignment="1">
      <alignment horizontal="center"/>
    </xf>
    <xf numFmtId="0" fontId="5" fillId="9" borderId="6" xfId="0" applyFont="1" applyFill="1" applyBorder="1" applyAlignment="1">
      <alignment horizontal="center"/>
    </xf>
    <xf numFmtId="0" fontId="0" fillId="2" borderId="1" xfId="0" applyNumberFormat="1" applyFont="1" applyFill="1" applyBorder="1" applyAlignment="1">
      <alignment horizontal="center"/>
    </xf>
    <xf numFmtId="0" fontId="0" fillId="10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8" xfId="0" applyFont="1" applyBorder="1" applyAlignment="1">
      <alignment horizontal="left"/>
    </xf>
    <xf numFmtId="0" fontId="0" fillId="2" borderId="8" xfId="0" applyNumberFormat="1" applyFont="1" applyFill="1" applyBorder="1" applyAlignment="1">
      <alignment horizontal="center"/>
    </xf>
    <xf numFmtId="0" fontId="0" fillId="0" borderId="11" xfId="0" applyFont="1" applyBorder="1" applyAlignment="1">
      <alignment horizontal="left"/>
    </xf>
    <xf numFmtId="0" fontId="0" fillId="0" borderId="13" xfId="0" applyFont="1" applyBorder="1" applyAlignment="1">
      <alignment horizontal="left"/>
    </xf>
    <xf numFmtId="0" fontId="0" fillId="0" borderId="13" xfId="0" applyFont="1" applyBorder="1"/>
    <xf numFmtId="0" fontId="0" fillId="2" borderId="13" xfId="0" applyNumberFormat="1" applyFont="1" applyFill="1" applyBorder="1" applyAlignment="1">
      <alignment horizontal="center"/>
    </xf>
    <xf numFmtId="0" fontId="0" fillId="0" borderId="8" xfId="0" applyFont="1" applyBorder="1"/>
    <xf numFmtId="0" fontId="0" fillId="0" borderId="16" xfId="0" applyFont="1" applyBorder="1" applyAlignment="1">
      <alignment horizontal="left"/>
    </xf>
    <xf numFmtId="0" fontId="0" fillId="7" borderId="0" xfId="0" applyFont="1" applyFill="1" applyAlignment="1">
      <alignment horizontal="center"/>
    </xf>
    <xf numFmtId="0" fontId="7" fillId="6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vertical="center" wrapText="1"/>
    </xf>
    <xf numFmtId="0" fontId="0" fillId="0" borderId="0" xfId="0"/>
    <xf numFmtId="0" fontId="8" fillId="0" borderId="0" xfId="0" applyFont="1"/>
    <xf numFmtId="0" fontId="8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8" fillId="0" borderId="0" xfId="0" applyFont="1" applyAlignment="1">
      <alignment horizontal="center" vertical="center"/>
    </xf>
    <xf numFmtId="0" fontId="15" fillId="0" borderId="0" xfId="0" applyFont="1"/>
    <xf numFmtId="0" fontId="15" fillId="0" borderId="0" xfId="0" applyFont="1" applyAlignment="1">
      <alignment horizontal="center"/>
    </xf>
    <xf numFmtId="0" fontId="8" fillId="2" borderId="1" xfId="0" applyNumberFormat="1" applyFont="1" applyFill="1" applyBorder="1" applyAlignment="1">
      <alignment horizontal="center"/>
    </xf>
    <xf numFmtId="0" fontId="8" fillId="2" borderId="8" xfId="0" applyNumberFormat="1" applyFont="1" applyFill="1" applyBorder="1" applyAlignment="1">
      <alignment horizontal="center"/>
    </xf>
    <xf numFmtId="0" fontId="8" fillId="7" borderId="0" xfId="0" applyFont="1" applyFill="1" applyAlignment="1">
      <alignment horizontal="center"/>
    </xf>
    <xf numFmtId="0" fontId="16" fillId="0" borderId="0" xfId="0" applyFont="1" applyAlignment="1">
      <alignment horizontal="center"/>
    </xf>
    <xf numFmtId="0" fontId="8" fillId="0" borderId="8" xfId="0" applyFont="1" applyBorder="1" applyAlignment="1">
      <alignment horizontal="left"/>
    </xf>
    <xf numFmtId="0" fontId="8" fillId="0" borderId="1" xfId="0" applyFont="1" applyBorder="1" applyAlignment="1">
      <alignment horizontal="center"/>
    </xf>
    <xf numFmtId="0" fontId="8" fillId="0" borderId="13" xfId="0" applyFont="1" applyBorder="1" applyAlignment="1">
      <alignment horizontal="left"/>
    </xf>
    <xf numFmtId="0" fontId="13" fillId="0" borderId="1" xfId="0" applyFont="1" applyBorder="1" applyAlignment="1">
      <alignment horizontal="center"/>
    </xf>
    <xf numFmtId="0" fontId="0" fillId="0" borderId="0" xfId="0" applyFill="1"/>
    <xf numFmtId="0" fontId="0" fillId="0" borderId="0" xfId="0" applyNumberFormat="1" applyAlignment="1">
      <alignment horizontal="center" vertical="center"/>
    </xf>
    <xf numFmtId="0" fontId="8" fillId="0" borderId="13" xfId="0" applyFont="1" applyBorder="1" applyAlignment="1">
      <alignment horizontal="center"/>
    </xf>
    <xf numFmtId="0" fontId="8" fillId="0" borderId="0" xfId="0" applyFont="1" applyBorder="1" applyAlignment="1">
      <alignment horizontal="left"/>
    </xf>
    <xf numFmtId="0" fontId="0" fillId="0" borderId="0" xfId="0"/>
    <xf numFmtId="0" fontId="0" fillId="0" borderId="0" xfId="0" applyAlignment="1">
      <alignment wrapText="1"/>
    </xf>
    <xf numFmtId="0" fontId="0" fillId="0" borderId="1" xfId="0" applyFont="1" applyBorder="1" applyAlignment="1">
      <alignment horizontal="left"/>
    </xf>
    <xf numFmtId="0" fontId="0" fillId="0" borderId="0" xfId="0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8" fillId="0" borderId="1" xfId="0" applyFont="1" applyBorder="1" applyAlignment="1">
      <alignment horizontal="left"/>
    </xf>
    <xf numFmtId="0" fontId="13" fillId="0" borderId="17" xfId="0" applyFont="1" applyBorder="1" applyAlignment="1">
      <alignment horizontal="center"/>
    </xf>
    <xf numFmtId="0" fontId="0" fillId="0" borderId="1" xfId="0" applyFont="1" applyBorder="1" applyAlignment="1">
      <alignment horizontal="left" wrapText="1"/>
    </xf>
    <xf numFmtId="0" fontId="13" fillId="0" borderId="17" xfId="0" applyFont="1" applyFill="1" applyBorder="1" applyAlignment="1">
      <alignment horizontal="center"/>
    </xf>
    <xf numFmtId="0" fontId="13" fillId="0" borderId="17" xfId="0" applyNumberFormat="1" applyFont="1" applyFill="1" applyBorder="1" applyAlignment="1">
      <alignment horizontal="center"/>
    </xf>
    <xf numFmtId="0" fontId="13" fillId="0" borderId="1" xfId="0" applyNumberFormat="1" applyFont="1" applyBorder="1" applyAlignment="1">
      <alignment horizontal="center" vertical="center"/>
    </xf>
    <xf numFmtId="17" fontId="0" fillId="0" borderId="0" xfId="0" applyNumberFormat="1"/>
    <xf numFmtId="0" fontId="8" fillId="0" borderId="0" xfId="0" applyFont="1" applyAlignment="1">
      <alignment wrapText="1"/>
    </xf>
    <xf numFmtId="14" fontId="9" fillId="0" borderId="22" xfId="0" applyNumberFormat="1" applyFont="1" applyFill="1" applyBorder="1" applyAlignment="1">
      <alignment horizontal="center"/>
    </xf>
    <xf numFmtId="0" fontId="8" fillId="13" borderId="1" xfId="0" applyNumberFormat="1" applyFont="1" applyFill="1" applyBorder="1" applyAlignment="1">
      <alignment horizontal="center"/>
    </xf>
    <xf numFmtId="0" fontId="8" fillId="13" borderId="8" xfId="0" applyNumberFormat="1" applyFont="1" applyFill="1" applyBorder="1" applyAlignment="1">
      <alignment horizontal="center"/>
    </xf>
    <xf numFmtId="0" fontId="8" fillId="2" borderId="17" xfId="0" applyNumberFormat="1" applyFont="1" applyFill="1" applyBorder="1" applyAlignment="1">
      <alignment horizontal="center"/>
    </xf>
    <xf numFmtId="0" fontId="10" fillId="0" borderId="0" xfId="0" applyFont="1"/>
    <xf numFmtId="164" fontId="0" fillId="0" borderId="8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0" fontId="8" fillId="0" borderId="0" xfId="0" applyFont="1" applyAlignment="1">
      <alignment horizontal="left"/>
    </xf>
    <xf numFmtId="0" fontId="8" fillId="0" borderId="0" xfId="0" applyNumberFormat="1" applyFont="1" applyAlignment="1">
      <alignment horizontal="left"/>
    </xf>
    <xf numFmtId="17" fontId="20" fillId="14" borderId="0" xfId="0" applyNumberFormat="1" applyFont="1" applyFill="1" applyAlignment="1">
      <alignment horizontal="center"/>
    </xf>
    <xf numFmtId="14" fontId="17" fillId="0" borderId="18" xfId="0" applyNumberFormat="1" applyFont="1" applyBorder="1" applyAlignment="1">
      <alignment horizontal="center" vertical="center" wrapText="1"/>
    </xf>
    <xf numFmtId="0" fontId="18" fillId="0" borderId="18" xfId="0" applyNumberFormat="1" applyFont="1" applyBorder="1" applyAlignment="1">
      <alignment horizontal="center" vertical="center" wrapText="1"/>
    </xf>
    <xf numFmtId="0" fontId="18" fillId="0" borderId="18" xfId="0" applyFont="1" applyBorder="1" applyAlignment="1">
      <alignment horizontal="center" vertical="center" wrapText="1"/>
    </xf>
    <xf numFmtId="17" fontId="18" fillId="0" borderId="18" xfId="0" applyNumberFormat="1" applyFont="1" applyBorder="1" applyAlignment="1">
      <alignment horizontal="center" vertical="center" wrapText="1"/>
    </xf>
    <xf numFmtId="0" fontId="18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0" fillId="0" borderId="8" xfId="0" applyFont="1" applyBorder="1" applyAlignment="1">
      <alignment horizontal="left" wrapText="1"/>
    </xf>
    <xf numFmtId="0" fontId="0" fillId="0" borderId="13" xfId="0" applyFont="1" applyBorder="1" applyAlignment="1">
      <alignment horizontal="left" wrapText="1"/>
    </xf>
    <xf numFmtId="0" fontId="0" fillId="0" borderId="13" xfId="0" applyNumberFormat="1" applyFont="1" applyFill="1" applyBorder="1" applyAlignment="1">
      <alignment horizontal="center"/>
    </xf>
    <xf numFmtId="0" fontId="0" fillId="0" borderId="14" xfId="0" applyBorder="1" applyAlignment="1">
      <alignment horizontal="center"/>
    </xf>
    <xf numFmtId="0" fontId="19" fillId="16" borderId="20" xfId="0" applyFont="1" applyFill="1" applyBorder="1"/>
    <xf numFmtId="0" fontId="19" fillId="16" borderId="19" xfId="0" applyFont="1" applyFill="1" applyBorder="1" applyAlignment="1">
      <alignment horizontal="center"/>
    </xf>
    <xf numFmtId="0" fontId="8" fillId="0" borderId="8" xfId="0" applyFont="1" applyBorder="1" applyAlignment="1">
      <alignment horizontal="center"/>
    </xf>
    <xf numFmtId="0" fontId="8" fillId="0" borderId="10" xfId="0" applyFont="1" applyBorder="1" applyAlignment="1">
      <alignment horizontal="center"/>
    </xf>
    <xf numFmtId="0" fontId="8" fillId="2" borderId="13" xfId="0" applyNumberFormat="1" applyFont="1" applyFill="1" applyBorder="1" applyAlignment="1">
      <alignment horizontal="center"/>
    </xf>
    <xf numFmtId="0" fontId="8" fillId="13" borderId="13" xfId="0" applyNumberFormat="1" applyFont="1" applyFill="1" applyBorder="1" applyAlignment="1">
      <alignment horizontal="center"/>
    </xf>
    <xf numFmtId="164" fontId="8" fillId="0" borderId="8" xfId="0" applyNumberFormat="1" applyFont="1" applyBorder="1" applyAlignment="1">
      <alignment horizontal="center"/>
    </xf>
    <xf numFmtId="164" fontId="8" fillId="0" borderId="10" xfId="0" applyNumberFormat="1" applyFont="1" applyBorder="1" applyAlignment="1">
      <alignment horizontal="center"/>
    </xf>
    <xf numFmtId="0" fontId="12" fillId="0" borderId="0" xfId="0" applyFont="1"/>
    <xf numFmtId="0" fontId="13" fillId="0" borderId="1" xfId="0" applyNumberFormat="1" applyFont="1" applyFill="1" applyBorder="1" applyAlignment="1">
      <alignment horizontal="center"/>
    </xf>
    <xf numFmtId="0" fontId="13" fillId="0" borderId="1" xfId="0" applyNumberFormat="1" applyFont="1" applyBorder="1" applyAlignment="1">
      <alignment horizontal="center"/>
    </xf>
    <xf numFmtId="0" fontId="13" fillId="0" borderId="24" xfId="0" applyFont="1" applyBorder="1" applyAlignment="1">
      <alignment horizontal="center"/>
    </xf>
    <xf numFmtId="0" fontId="13" fillId="0" borderId="25" xfId="0" applyFont="1" applyBorder="1" applyAlignment="1">
      <alignment horizontal="center"/>
    </xf>
    <xf numFmtId="0" fontId="13" fillId="0" borderId="25" xfId="0" applyNumberFormat="1" applyFont="1" applyFill="1" applyBorder="1" applyAlignment="1">
      <alignment horizontal="center"/>
    </xf>
    <xf numFmtId="14" fontId="9" fillId="0" borderId="26" xfId="0" applyNumberFormat="1" applyFont="1" applyFill="1" applyBorder="1" applyAlignment="1">
      <alignment horizontal="center"/>
    </xf>
    <xf numFmtId="0" fontId="13" fillId="0" borderId="27" xfId="0" applyNumberFormat="1" applyFont="1" applyBorder="1" applyAlignment="1">
      <alignment horizontal="center" vertical="center"/>
    </xf>
    <xf numFmtId="0" fontId="13" fillId="0" borderId="13" xfId="0" applyFont="1" applyBorder="1" applyAlignment="1">
      <alignment horizontal="center"/>
    </xf>
    <xf numFmtId="0" fontId="13" fillId="0" borderId="28" xfId="0" applyFont="1" applyBorder="1" applyAlignment="1">
      <alignment horizontal="center"/>
    </xf>
    <xf numFmtId="0" fontId="13" fillId="0" borderId="1" xfId="0" applyFont="1" applyFill="1" applyBorder="1" applyAlignment="1">
      <alignment horizontal="center"/>
    </xf>
    <xf numFmtId="14" fontId="9" fillId="0" borderId="1" xfId="0" applyNumberFormat="1" applyFont="1" applyFill="1" applyBorder="1" applyAlignment="1">
      <alignment horizontal="center"/>
    </xf>
    <xf numFmtId="0" fontId="13" fillId="0" borderId="8" xfId="0" applyFont="1" applyFill="1" applyBorder="1" applyAlignment="1">
      <alignment horizontal="center"/>
    </xf>
    <xf numFmtId="0" fontId="13" fillId="0" borderId="8" xfId="0" applyNumberFormat="1" applyFont="1" applyFill="1" applyBorder="1" applyAlignment="1">
      <alignment horizontal="center"/>
    </xf>
    <xf numFmtId="14" fontId="9" fillId="0" borderId="8" xfId="0" applyNumberFormat="1" applyFont="1" applyFill="1" applyBorder="1" applyAlignment="1">
      <alignment horizontal="center"/>
    </xf>
    <xf numFmtId="0" fontId="13" fillId="0" borderId="8" xfId="0" applyNumberFormat="1" applyFont="1" applyBorder="1" applyAlignment="1">
      <alignment horizontal="center" vertical="center"/>
    </xf>
    <xf numFmtId="0" fontId="13" fillId="0" borderId="8" xfId="0" applyFont="1" applyBorder="1" applyAlignment="1">
      <alignment horizontal="center"/>
    </xf>
    <xf numFmtId="0" fontId="13" fillId="0" borderId="10" xfId="0" applyFont="1" applyBorder="1" applyAlignment="1">
      <alignment horizontal="center"/>
    </xf>
    <xf numFmtId="0" fontId="13" fillId="0" borderId="12" xfId="0" applyFont="1" applyBorder="1" applyAlignment="1">
      <alignment horizontal="center"/>
    </xf>
    <xf numFmtId="0" fontId="13" fillId="0" borderId="13" xfId="0" applyNumberFormat="1" applyFont="1" applyFill="1" applyBorder="1" applyAlignment="1">
      <alignment horizontal="center"/>
    </xf>
    <xf numFmtId="14" fontId="9" fillId="0" borderId="13" xfId="0" applyNumberFormat="1" applyFont="1" applyFill="1" applyBorder="1" applyAlignment="1">
      <alignment horizontal="center"/>
    </xf>
    <xf numFmtId="0" fontId="13" fillId="0" borderId="13" xfId="0" applyNumberFormat="1" applyFont="1" applyBorder="1" applyAlignment="1">
      <alignment horizontal="center" vertical="center"/>
    </xf>
    <xf numFmtId="0" fontId="13" fillId="0" borderId="13" xfId="0" applyNumberFormat="1" applyFont="1" applyBorder="1" applyAlignment="1">
      <alignment horizontal="center"/>
    </xf>
    <xf numFmtId="0" fontId="13" fillId="0" borderId="15" xfId="0" applyFont="1" applyBorder="1" applyAlignment="1">
      <alignment horizontal="center"/>
    </xf>
    <xf numFmtId="14" fontId="9" fillId="0" borderId="9" xfId="0" applyNumberFormat="1" applyFont="1" applyFill="1" applyBorder="1" applyAlignment="1">
      <alignment horizontal="center"/>
    </xf>
    <xf numFmtId="0" fontId="13" fillId="0" borderId="29" xfId="0" applyNumberFormat="1" applyFont="1" applyBorder="1" applyAlignment="1">
      <alignment horizontal="center" vertical="center"/>
    </xf>
    <xf numFmtId="0" fontId="13" fillId="0" borderId="29" xfId="0" applyFont="1" applyBorder="1" applyAlignment="1">
      <alignment horizontal="center"/>
    </xf>
    <xf numFmtId="14" fontId="13" fillId="0" borderId="23" xfId="0" applyNumberFormat="1" applyFont="1" applyBorder="1" applyAlignment="1">
      <alignment horizontal="center"/>
    </xf>
    <xf numFmtId="0" fontId="8" fillId="0" borderId="17" xfId="0" applyNumberFormat="1" applyFont="1" applyFill="1" applyBorder="1" applyAlignment="1">
      <alignment horizontal="center"/>
    </xf>
    <xf numFmtId="0" fontId="8" fillId="0" borderId="1" xfId="0" applyNumberFormat="1" applyFont="1" applyFill="1" applyBorder="1" applyAlignment="1">
      <alignment horizontal="center"/>
    </xf>
    <xf numFmtId="0" fontId="8" fillId="0" borderId="13" xfId="0" applyNumberFormat="1" applyFont="1" applyFill="1" applyBorder="1" applyAlignment="1">
      <alignment horizontal="center"/>
    </xf>
    <xf numFmtId="164" fontId="8" fillId="0" borderId="0" xfId="0" applyNumberFormat="1" applyFont="1" applyBorder="1" applyAlignment="1">
      <alignment horizontal="center"/>
    </xf>
    <xf numFmtId="164" fontId="8" fillId="0" borderId="0" xfId="0" applyNumberFormat="1" applyFont="1" applyFill="1" applyBorder="1" applyAlignment="1">
      <alignment horizontal="center"/>
    </xf>
    <xf numFmtId="0" fontId="8" fillId="0" borderId="9" xfId="0" applyFont="1" applyBorder="1" applyAlignment="1">
      <alignment horizontal="center"/>
    </xf>
    <xf numFmtId="0" fontId="8" fillId="0" borderId="32" xfId="0" applyFont="1" applyBorder="1" applyAlignment="1">
      <alignment horizontal="center"/>
    </xf>
    <xf numFmtId="0" fontId="8" fillId="0" borderId="33" xfId="0" applyFont="1" applyBorder="1" applyAlignment="1">
      <alignment horizontal="center"/>
    </xf>
    <xf numFmtId="0" fontId="8" fillId="0" borderId="7" xfId="0" applyNumberFormat="1" applyFont="1" applyFill="1" applyBorder="1" applyAlignment="1">
      <alignment horizontal="center"/>
    </xf>
    <xf numFmtId="0" fontId="8" fillId="0" borderId="11" xfId="0" applyNumberFormat="1" applyFont="1" applyFill="1" applyBorder="1" applyAlignment="1">
      <alignment horizontal="center"/>
    </xf>
    <xf numFmtId="0" fontId="8" fillId="0" borderId="16" xfId="0" applyNumberFormat="1" applyFont="1" applyFill="1" applyBorder="1" applyAlignment="1">
      <alignment horizontal="center"/>
    </xf>
    <xf numFmtId="0" fontId="0" fillId="0" borderId="34" xfId="0" applyFont="1" applyBorder="1" applyAlignment="1">
      <alignment horizontal="left"/>
    </xf>
    <xf numFmtId="0" fontId="0" fillId="0" borderId="35" xfId="0" applyFont="1" applyBorder="1" applyAlignment="1">
      <alignment horizontal="left"/>
    </xf>
    <xf numFmtId="0" fontId="0" fillId="0" borderId="36" xfId="0" applyFont="1" applyBorder="1" applyAlignment="1">
      <alignment horizontal="left"/>
    </xf>
    <xf numFmtId="0" fontId="16" fillId="6" borderId="41" xfId="0" applyFont="1" applyFill="1" applyBorder="1" applyAlignment="1"/>
    <xf numFmtId="0" fontId="8" fillId="0" borderId="6" xfId="0" applyFont="1" applyBorder="1" applyAlignment="1">
      <alignment horizontal="center" vertical="center" wrapText="1"/>
    </xf>
    <xf numFmtId="0" fontId="8" fillId="0" borderId="44" xfId="0" applyFont="1" applyBorder="1" applyAlignment="1">
      <alignment horizontal="left"/>
    </xf>
    <xf numFmtId="0" fontId="0" fillId="0" borderId="45" xfId="0" applyFont="1" applyBorder="1" applyAlignment="1">
      <alignment horizontal="left"/>
    </xf>
    <xf numFmtId="0" fontId="0" fillId="0" borderId="44" xfId="0" applyFont="1" applyBorder="1" applyAlignment="1">
      <alignment horizontal="left"/>
    </xf>
    <xf numFmtId="0" fontId="0" fillId="0" borderId="44" xfId="0" applyFont="1" applyBorder="1"/>
    <xf numFmtId="0" fontId="0" fillId="0" borderId="46" xfId="0" applyFont="1" applyBorder="1" applyAlignment="1">
      <alignment horizontal="left"/>
    </xf>
    <xf numFmtId="0" fontId="8" fillId="0" borderId="17" xfId="0" applyFont="1" applyBorder="1" applyAlignment="1">
      <alignment horizontal="left"/>
    </xf>
    <xf numFmtId="0" fontId="0" fillId="0" borderId="17" xfId="0" applyFont="1" applyBorder="1" applyAlignment="1">
      <alignment horizontal="left"/>
    </xf>
    <xf numFmtId="0" fontId="0" fillId="0" borderId="17" xfId="0" applyFont="1" applyBorder="1"/>
    <xf numFmtId="0" fontId="16" fillId="6" borderId="47" xfId="0" applyFont="1" applyFill="1" applyBorder="1" applyAlignment="1"/>
    <xf numFmtId="0" fontId="16" fillId="6" borderId="41" xfId="0" applyFont="1" applyFill="1" applyBorder="1" applyAlignment="1">
      <alignment horizontal="center"/>
    </xf>
    <xf numFmtId="0" fontId="16" fillId="6" borderId="48" xfId="0" applyFont="1" applyFill="1" applyBorder="1" applyAlignment="1">
      <alignment horizontal="center"/>
    </xf>
    <xf numFmtId="49" fontId="8" fillId="0" borderId="38" xfId="0" applyNumberFormat="1" applyFont="1" applyBorder="1" applyAlignment="1">
      <alignment horizontal="center"/>
    </xf>
    <xf numFmtId="49" fontId="8" fillId="0" borderId="40" xfId="0" applyNumberFormat="1" applyFont="1" applyBorder="1" applyAlignment="1">
      <alignment horizontal="center"/>
    </xf>
    <xf numFmtId="49" fontId="8" fillId="0" borderId="39" xfId="0" applyNumberFormat="1" applyFont="1" applyBorder="1" applyAlignment="1">
      <alignment horizontal="center"/>
    </xf>
    <xf numFmtId="49" fontId="8" fillId="0" borderId="42" xfId="0" applyNumberFormat="1" applyFont="1" applyBorder="1" applyAlignment="1">
      <alignment horizontal="center"/>
    </xf>
    <xf numFmtId="49" fontId="8" fillId="0" borderId="43" xfId="0" applyNumberFormat="1" applyFont="1" applyBorder="1" applyAlignment="1">
      <alignment horizontal="center"/>
    </xf>
    <xf numFmtId="0" fontId="8" fillId="0" borderId="22" xfId="0" applyFont="1" applyBorder="1" applyAlignment="1">
      <alignment horizontal="center"/>
    </xf>
    <xf numFmtId="0" fontId="8" fillId="0" borderId="49" xfId="0" applyNumberFormat="1" applyFont="1" applyFill="1" applyBorder="1" applyAlignment="1">
      <alignment horizontal="center"/>
    </xf>
    <xf numFmtId="0" fontId="8" fillId="0" borderId="21" xfId="0" applyFont="1" applyBorder="1" applyAlignment="1">
      <alignment horizontal="center"/>
    </xf>
    <xf numFmtId="0" fontId="8" fillId="0" borderId="50" xfId="0" applyFont="1" applyBorder="1" applyAlignment="1">
      <alignment horizontal="center"/>
    </xf>
    <xf numFmtId="164" fontId="8" fillId="0" borderId="7" xfId="0" applyNumberFormat="1" applyFont="1" applyBorder="1" applyAlignment="1">
      <alignment horizontal="center"/>
    </xf>
    <xf numFmtId="0" fontId="12" fillId="0" borderId="0" xfId="0" applyFont="1" applyBorder="1"/>
    <xf numFmtId="0" fontId="15" fillId="0" borderId="0" xfId="0" applyFont="1" applyBorder="1"/>
    <xf numFmtId="0" fontId="15" fillId="0" borderId="0" xfId="0" applyFont="1" applyBorder="1" applyAlignment="1">
      <alignment horizontal="center"/>
    </xf>
    <xf numFmtId="17" fontId="20" fillId="14" borderId="0" xfId="0" applyNumberFormat="1" applyFont="1" applyFill="1" applyBorder="1" applyAlignment="1">
      <alignment horizontal="center"/>
    </xf>
    <xf numFmtId="0" fontId="8" fillId="0" borderId="7" xfId="0" applyFont="1" applyBorder="1" applyAlignment="1">
      <alignment wrapText="1"/>
    </xf>
    <xf numFmtId="0" fontId="8" fillId="0" borderId="36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/>
    </xf>
    <xf numFmtId="0" fontId="8" fillId="0" borderId="15" xfId="0" applyFont="1" applyBorder="1" applyAlignment="1">
      <alignment horizontal="center"/>
    </xf>
    <xf numFmtId="167" fontId="8" fillId="0" borderId="16" xfId="0" applyNumberFormat="1" applyFont="1" applyBorder="1" applyAlignment="1">
      <alignment horizontal="center" vertical="center" wrapText="1"/>
    </xf>
    <xf numFmtId="167" fontId="8" fillId="0" borderId="13" xfId="0" applyNumberFormat="1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12" borderId="7" xfId="0" applyNumberFormat="1" applyFont="1" applyFill="1" applyBorder="1" applyAlignment="1">
      <alignment horizontal="center"/>
    </xf>
    <xf numFmtId="0" fontId="8" fillId="12" borderId="11" xfId="0" applyNumberFormat="1" applyFont="1" applyFill="1" applyBorder="1" applyAlignment="1">
      <alignment horizontal="center"/>
    </xf>
    <xf numFmtId="0" fontId="8" fillId="12" borderId="16" xfId="0" applyNumberFormat="1" applyFont="1" applyFill="1" applyBorder="1" applyAlignment="1">
      <alignment horizontal="center"/>
    </xf>
    <xf numFmtId="0" fontId="10" fillId="6" borderId="6" xfId="0" applyFont="1" applyFill="1" applyBorder="1" applyAlignment="1"/>
    <xf numFmtId="0" fontId="7" fillId="6" borderId="41" xfId="0" applyFont="1" applyFill="1" applyBorder="1" applyAlignment="1">
      <alignment wrapText="1"/>
    </xf>
    <xf numFmtId="0" fontId="7" fillId="6" borderId="41" xfId="0" applyFont="1" applyFill="1" applyBorder="1" applyAlignment="1"/>
    <xf numFmtId="0" fontId="7" fillId="6" borderId="41" xfId="0" applyFont="1" applyFill="1" applyBorder="1" applyAlignment="1">
      <alignment horizontal="center"/>
    </xf>
    <xf numFmtId="0" fontId="12" fillId="0" borderId="0" xfId="0" applyFont="1" applyBorder="1" applyAlignment="1">
      <alignment wrapText="1"/>
    </xf>
    <xf numFmtId="0" fontId="1" fillId="0" borderId="0" xfId="0" applyFont="1" applyBorder="1" applyAlignment="1">
      <alignment wrapText="1"/>
    </xf>
    <xf numFmtId="0" fontId="1" fillId="0" borderId="0" xfId="0" applyFont="1" applyBorder="1"/>
    <xf numFmtId="0" fontId="1" fillId="0" borderId="0" xfId="0" applyFont="1" applyBorder="1" applyAlignment="1">
      <alignment horizontal="center"/>
    </xf>
    <xf numFmtId="17" fontId="19" fillId="14" borderId="0" xfId="0" applyNumberFormat="1" applyFont="1" applyFill="1" applyBorder="1" applyAlignment="1">
      <alignment horizontal="center"/>
    </xf>
    <xf numFmtId="167" fontId="0" fillId="0" borderId="25" xfId="0" applyNumberFormat="1" applyBorder="1" applyAlignment="1">
      <alignment horizontal="center" vertical="center" wrapText="1"/>
    </xf>
    <xf numFmtId="0" fontId="0" fillId="0" borderId="9" xfId="0" applyFont="1" applyBorder="1" applyAlignment="1">
      <alignment horizontal="center"/>
    </xf>
    <xf numFmtId="0" fontId="0" fillId="0" borderId="32" xfId="0" applyFont="1" applyBorder="1" applyAlignment="1">
      <alignment horizontal="center"/>
    </xf>
    <xf numFmtId="0" fontId="0" fillId="0" borderId="33" xfId="0" applyFont="1" applyFill="1" applyBorder="1" applyAlignment="1">
      <alignment horizontal="center"/>
    </xf>
    <xf numFmtId="0" fontId="0" fillId="0" borderId="49" xfId="0" applyFont="1" applyBorder="1" applyAlignment="1">
      <alignment horizontal="left"/>
    </xf>
    <xf numFmtId="0" fontId="0" fillId="0" borderId="17" xfId="0" applyFont="1" applyBorder="1" applyAlignment="1">
      <alignment horizontal="left" wrapText="1"/>
    </xf>
    <xf numFmtId="0" fontId="0" fillId="0" borderId="20" xfId="0" applyBorder="1" applyAlignment="1">
      <alignment horizontal="center" vertical="center" wrapText="1"/>
    </xf>
    <xf numFmtId="0" fontId="0" fillId="0" borderId="52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8" fillId="0" borderId="52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0" fontId="8" fillId="13" borderId="7" xfId="0" applyNumberFormat="1" applyFont="1" applyFill="1" applyBorder="1" applyAlignment="1">
      <alignment horizontal="center"/>
    </xf>
    <xf numFmtId="0" fontId="8" fillId="13" borderId="11" xfId="0" applyNumberFormat="1" applyFont="1" applyFill="1" applyBorder="1" applyAlignment="1">
      <alignment horizontal="center"/>
    </xf>
    <xf numFmtId="0" fontId="8" fillId="13" borderId="16" xfId="0" applyNumberFormat="1" applyFont="1" applyFill="1" applyBorder="1" applyAlignment="1">
      <alignment horizontal="center"/>
    </xf>
    <xf numFmtId="0" fontId="8" fillId="0" borderId="53" xfId="0" applyFont="1" applyBorder="1" applyAlignment="1">
      <alignment horizontal="center" vertical="center" wrapText="1"/>
    </xf>
    <xf numFmtId="167" fontId="8" fillId="13" borderId="16" xfId="0" applyNumberFormat="1" applyFont="1" applyFill="1" applyBorder="1" applyAlignment="1">
      <alignment horizontal="center" vertical="center" wrapText="1"/>
    </xf>
    <xf numFmtId="167" fontId="8" fillId="13" borderId="13" xfId="0" applyNumberFormat="1" applyFont="1" applyFill="1" applyBorder="1" applyAlignment="1">
      <alignment horizontal="center" vertical="center" wrapText="1"/>
    </xf>
    <xf numFmtId="167" fontId="8" fillId="2" borderId="13" xfId="0" applyNumberFormat="1" applyFont="1" applyFill="1" applyBorder="1" applyAlignment="1">
      <alignment horizontal="center" vertical="center" wrapText="1"/>
    </xf>
    <xf numFmtId="167" fontId="8" fillId="2" borderId="15" xfId="0" applyNumberFormat="1" applyFont="1" applyFill="1" applyBorder="1" applyAlignment="1">
      <alignment horizontal="center" vertical="center" wrapText="1"/>
    </xf>
    <xf numFmtId="0" fontId="8" fillId="2" borderId="18" xfId="0" applyNumberFormat="1" applyFont="1" applyFill="1" applyBorder="1" applyAlignment="1">
      <alignment horizontal="center" vertical="center" wrapText="1"/>
    </xf>
    <xf numFmtId="0" fontId="8" fillId="2" borderId="9" xfId="0" applyNumberFormat="1" applyFont="1" applyFill="1" applyBorder="1" applyAlignment="1">
      <alignment horizontal="center"/>
    </xf>
    <xf numFmtId="0" fontId="8" fillId="2" borderId="32" xfId="0" applyNumberFormat="1" applyFont="1" applyFill="1" applyBorder="1" applyAlignment="1">
      <alignment horizontal="center"/>
    </xf>
    <xf numFmtId="0" fontId="8" fillId="2" borderId="33" xfId="0" applyNumberFormat="1" applyFont="1" applyFill="1" applyBorder="1" applyAlignment="1">
      <alignment horizontal="center"/>
    </xf>
    <xf numFmtId="0" fontId="8" fillId="0" borderId="54" xfId="0" applyFont="1" applyBorder="1" applyAlignment="1">
      <alignment horizontal="center" vertical="center" wrapText="1"/>
    </xf>
    <xf numFmtId="0" fontId="8" fillId="11" borderId="30" xfId="0" applyFont="1" applyFill="1" applyBorder="1" applyAlignment="1">
      <alignment horizontal="center" vertical="center" wrapText="1"/>
    </xf>
    <xf numFmtId="0" fontId="8" fillId="2" borderId="29" xfId="0" applyNumberFormat="1" applyFont="1" applyFill="1" applyBorder="1" applyAlignment="1">
      <alignment horizontal="center" vertical="center" wrapText="1"/>
    </xf>
    <xf numFmtId="0" fontId="8" fillId="2" borderId="23" xfId="0" applyNumberFormat="1" applyFont="1" applyFill="1" applyBorder="1" applyAlignment="1">
      <alignment horizontal="center" vertical="center" wrapText="1"/>
    </xf>
    <xf numFmtId="0" fontId="8" fillId="0" borderId="7" xfId="0" applyFont="1" applyBorder="1" applyAlignment="1">
      <alignment horizontal="center"/>
    </xf>
    <xf numFmtId="0" fontId="8" fillId="0" borderId="11" xfId="0" applyFont="1" applyBorder="1" applyAlignment="1">
      <alignment horizontal="center"/>
    </xf>
    <xf numFmtId="0" fontId="8" fillId="0" borderId="16" xfId="0" applyFont="1" applyBorder="1" applyAlignment="1">
      <alignment horizontal="center"/>
    </xf>
    <xf numFmtId="0" fontId="8" fillId="0" borderId="44" xfId="0" applyFont="1" applyBorder="1" applyAlignment="1">
      <alignment horizontal="center"/>
    </xf>
    <xf numFmtId="0" fontId="8" fillId="0" borderId="56" xfId="0" applyFont="1" applyBorder="1" applyAlignment="1">
      <alignment horizontal="center"/>
    </xf>
    <xf numFmtId="167" fontId="0" fillId="0" borderId="26" xfId="0" applyNumberFormat="1" applyBorder="1" applyAlignment="1">
      <alignment horizontal="center" vertical="center" wrapText="1"/>
    </xf>
    <xf numFmtId="0" fontId="0" fillId="2" borderId="9" xfId="0" applyNumberFormat="1" applyFont="1" applyFill="1" applyBorder="1" applyAlignment="1">
      <alignment horizontal="center"/>
    </xf>
    <xf numFmtId="0" fontId="0" fillId="2" borderId="32" xfId="0" applyNumberFormat="1" applyFont="1" applyFill="1" applyBorder="1" applyAlignment="1">
      <alignment horizontal="center"/>
    </xf>
    <xf numFmtId="0" fontId="0" fillId="2" borderId="33" xfId="0" applyNumberFormat="1" applyFont="1" applyFill="1" applyBorder="1" applyAlignment="1">
      <alignment horizontal="center"/>
    </xf>
    <xf numFmtId="0" fontId="0" fillId="0" borderId="33" xfId="0" applyNumberFormat="1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4" borderId="18" xfId="0" applyFill="1" applyBorder="1" applyAlignment="1">
      <alignment horizontal="center" vertical="center" wrapText="1"/>
    </xf>
    <xf numFmtId="0" fontId="0" fillId="5" borderId="18" xfId="0" applyFill="1" applyBorder="1" applyAlignment="1">
      <alignment horizontal="center" vertical="center" wrapText="1"/>
    </xf>
    <xf numFmtId="0" fontId="0" fillId="11" borderId="18" xfId="0" applyFill="1" applyBorder="1" applyAlignment="1">
      <alignment horizontal="center" vertical="center" wrapText="1"/>
    </xf>
    <xf numFmtId="164" fontId="0" fillId="17" borderId="7" xfId="0" applyNumberFormat="1" applyFill="1" applyBorder="1" applyAlignment="1">
      <alignment horizontal="center"/>
    </xf>
    <xf numFmtId="167" fontId="0" fillId="17" borderId="51" xfId="0" applyNumberFormat="1" applyFill="1" applyBorder="1" applyAlignment="1">
      <alignment horizontal="center" vertical="center" wrapText="1"/>
    </xf>
    <xf numFmtId="0" fontId="0" fillId="17" borderId="7" xfId="0" applyNumberFormat="1" applyFont="1" applyFill="1" applyBorder="1" applyAlignment="1">
      <alignment horizontal="center"/>
    </xf>
    <xf numFmtId="0" fontId="0" fillId="17" borderId="11" xfId="0" applyNumberFormat="1" applyFont="1" applyFill="1" applyBorder="1" applyAlignment="1">
      <alignment horizontal="center"/>
    </xf>
    <xf numFmtId="0" fontId="0" fillId="17" borderId="16" xfId="0" applyNumberFormat="1" applyFont="1" applyFill="1" applyBorder="1" applyAlignment="1">
      <alignment horizontal="center"/>
    </xf>
    <xf numFmtId="167" fontId="8" fillId="0" borderId="33" xfId="0" applyNumberFormat="1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8" fillId="4" borderId="18" xfId="0" applyFont="1" applyFill="1" applyBorder="1" applyAlignment="1">
      <alignment horizontal="center" vertical="center" wrapText="1"/>
    </xf>
    <xf numFmtId="0" fontId="8" fillId="5" borderId="18" xfId="0" applyFont="1" applyFill="1" applyBorder="1" applyAlignment="1">
      <alignment horizontal="center" vertical="center" wrapText="1"/>
    </xf>
    <xf numFmtId="0" fontId="8" fillId="11" borderId="18" xfId="0" applyFont="1" applyFill="1" applyBorder="1" applyAlignment="1">
      <alignment horizontal="center" vertical="center" wrapText="1"/>
    </xf>
    <xf numFmtId="0" fontId="8" fillId="2" borderId="19" xfId="0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horizontal="left" vertical="center"/>
    </xf>
    <xf numFmtId="0" fontId="8" fillId="0" borderId="0" xfId="0" applyNumberFormat="1" applyFont="1" applyFill="1" applyBorder="1" applyAlignment="1">
      <alignment horizontal="right" vertical="center"/>
    </xf>
    <xf numFmtId="14" fontId="0" fillId="0" borderId="0" xfId="0" applyNumberFormat="1" applyFill="1"/>
    <xf numFmtId="0" fontId="13" fillId="0" borderId="29" xfId="0" applyFont="1" applyFill="1" applyBorder="1" applyAlignment="1">
      <alignment horizontal="center"/>
    </xf>
    <xf numFmtId="0" fontId="13" fillId="0" borderId="44" xfId="0" applyFont="1" applyFill="1" applyBorder="1" applyAlignment="1">
      <alignment horizontal="center"/>
    </xf>
    <xf numFmtId="0" fontId="13" fillId="0" borderId="13" xfId="0" applyFont="1" applyFill="1" applyBorder="1" applyAlignment="1">
      <alignment horizontal="center"/>
    </xf>
    <xf numFmtId="0" fontId="0" fillId="0" borderId="0" xfId="0" applyNumberFormat="1" applyFill="1" applyAlignment="1">
      <alignment horizontal="center"/>
    </xf>
    <xf numFmtId="0" fontId="18" fillId="0" borderId="52" xfId="0" applyFont="1" applyFill="1" applyBorder="1" applyAlignment="1">
      <alignment horizontal="center" vertical="center" wrapText="1"/>
    </xf>
    <xf numFmtId="49" fontId="8" fillId="0" borderId="37" xfId="0" applyNumberFormat="1" applyFont="1" applyBorder="1" applyAlignment="1">
      <alignment horizontal="center"/>
    </xf>
    <xf numFmtId="49" fontId="8" fillId="0" borderId="60" xfId="0" applyNumberFormat="1" applyFont="1" applyBorder="1" applyAlignment="1">
      <alignment horizontal="center"/>
    </xf>
    <xf numFmtId="0" fontId="21" fillId="0" borderId="6" xfId="0" applyFont="1" applyBorder="1" applyAlignment="1">
      <alignment horizontal="center" vertical="center" wrapText="1"/>
    </xf>
    <xf numFmtId="0" fontId="0" fillId="0" borderId="0" xfId="0" applyFill="1" applyBorder="1"/>
    <xf numFmtId="0" fontId="0" fillId="0" borderId="0" xfId="0" applyNumberFormat="1" applyBorder="1" applyAlignment="1">
      <alignment horizontal="center" vertical="center"/>
    </xf>
    <xf numFmtId="167" fontId="8" fillId="0" borderId="47" xfId="0" applyNumberFormat="1" applyFont="1" applyBorder="1" applyAlignment="1">
      <alignment horizontal="center" vertical="center" wrapText="1"/>
    </xf>
    <xf numFmtId="0" fontId="8" fillId="0" borderId="36" xfId="0" applyFont="1" applyBorder="1" applyAlignment="1">
      <alignment horizontal="center"/>
    </xf>
    <xf numFmtId="0" fontId="8" fillId="0" borderId="34" xfId="0" applyFont="1" applyBorder="1" applyAlignment="1">
      <alignment horizontal="center"/>
    </xf>
    <xf numFmtId="0" fontId="8" fillId="0" borderId="35" xfId="0" applyFont="1" applyBorder="1" applyAlignment="1">
      <alignment horizontal="center"/>
    </xf>
    <xf numFmtId="0" fontId="8" fillId="2" borderId="11" xfId="0" applyNumberFormat="1" applyFont="1" applyFill="1" applyBorder="1" applyAlignment="1">
      <alignment horizontal="center"/>
    </xf>
    <xf numFmtId="0" fontId="8" fillId="2" borderId="16" xfId="0" applyNumberFormat="1" applyFont="1" applyFill="1" applyBorder="1" applyAlignment="1">
      <alignment horizontal="center"/>
    </xf>
    <xf numFmtId="0" fontId="8" fillId="2" borderId="22" xfId="0" applyNumberFormat="1" applyFont="1" applyFill="1" applyBorder="1" applyAlignment="1">
      <alignment horizontal="center"/>
    </xf>
    <xf numFmtId="0" fontId="8" fillId="0" borderId="1" xfId="0" applyFont="1" applyFill="1" applyBorder="1" applyAlignment="1">
      <alignment horizontal="center"/>
    </xf>
    <xf numFmtId="0" fontId="8" fillId="0" borderId="11" xfId="0" applyFont="1" applyFill="1" applyBorder="1" applyAlignment="1">
      <alignment horizontal="center"/>
    </xf>
    <xf numFmtId="167" fontId="8" fillId="0" borderId="20" xfId="0" applyNumberFormat="1" applyFont="1" applyFill="1" applyBorder="1" applyAlignment="1">
      <alignment horizontal="center" vertical="center" wrapText="1"/>
    </xf>
    <xf numFmtId="167" fontId="8" fillId="0" borderId="18" xfId="0" applyNumberFormat="1" applyFont="1" applyFill="1" applyBorder="1" applyAlignment="1">
      <alignment horizontal="center" vertical="center" wrapText="1"/>
    </xf>
    <xf numFmtId="0" fontId="0" fillId="0" borderId="8" xfId="0" applyBorder="1" applyAlignment="1">
      <alignment horizontal="center"/>
    </xf>
    <xf numFmtId="0" fontId="0" fillId="0" borderId="10" xfId="0" applyBorder="1" applyAlignment="1">
      <alignment horizontal="center"/>
    </xf>
    <xf numFmtId="0" fontId="7" fillId="6" borderId="31" xfId="0" applyFont="1" applyFill="1" applyBorder="1" applyAlignment="1">
      <alignment horizontal="center"/>
    </xf>
    <xf numFmtId="0" fontId="0" fillId="0" borderId="61" xfId="0" applyBorder="1"/>
    <xf numFmtId="0" fontId="0" fillId="0" borderId="62" xfId="0" applyBorder="1"/>
    <xf numFmtId="0" fontId="0" fillId="0" borderId="63" xfId="0" applyBorder="1"/>
    <xf numFmtId="0" fontId="0" fillId="0" borderId="47" xfId="0" applyBorder="1"/>
    <xf numFmtId="0" fontId="0" fillId="8" borderId="19" xfId="0" applyNumberFormat="1" applyFont="1" applyFill="1" applyBorder="1" applyAlignment="1">
      <alignment horizontal="center" vertical="center" wrapText="1"/>
    </xf>
    <xf numFmtId="0" fontId="0" fillId="3" borderId="18" xfId="0" applyNumberFormat="1" applyFont="1" applyFill="1" applyBorder="1" applyAlignment="1">
      <alignment horizontal="center" vertical="center" wrapText="1"/>
    </xf>
    <xf numFmtId="0" fontId="0" fillId="15" borderId="18" xfId="0" applyNumberFormat="1" applyFont="1" applyFill="1" applyBorder="1" applyAlignment="1">
      <alignment horizontal="center" vertical="center" wrapText="1"/>
    </xf>
    <xf numFmtId="0" fontId="8" fillId="0" borderId="45" xfId="0" applyFont="1" applyBorder="1" applyAlignment="1">
      <alignment horizontal="center"/>
    </xf>
    <xf numFmtId="0" fontId="8" fillId="2" borderId="55" xfId="0" applyNumberFormat="1" applyFont="1" applyFill="1" applyBorder="1" applyAlignment="1">
      <alignment horizontal="center"/>
    </xf>
    <xf numFmtId="0" fontId="8" fillId="2" borderId="57" xfId="0" applyNumberFormat="1" applyFont="1" applyFill="1" applyBorder="1" applyAlignment="1">
      <alignment horizontal="center"/>
    </xf>
    <xf numFmtId="0" fontId="8" fillId="2" borderId="49" xfId="0" applyNumberFormat="1" applyFont="1" applyFill="1" applyBorder="1" applyAlignment="1">
      <alignment horizontal="center"/>
    </xf>
    <xf numFmtId="0" fontId="8" fillId="2" borderId="51" xfId="0" applyNumberFormat="1" applyFont="1" applyFill="1" applyBorder="1" applyAlignment="1">
      <alignment horizontal="center"/>
    </xf>
    <xf numFmtId="0" fontId="0" fillId="0" borderId="61" xfId="0" applyBorder="1" applyAlignment="1">
      <alignment horizontal="center"/>
    </xf>
    <xf numFmtId="0" fontId="0" fillId="0" borderId="62" xfId="0" applyBorder="1" applyAlignment="1">
      <alignment horizontal="center"/>
    </xf>
    <xf numFmtId="0" fontId="0" fillId="0" borderId="63" xfId="0" applyBorder="1" applyAlignment="1">
      <alignment horizontal="center"/>
    </xf>
    <xf numFmtId="0" fontId="8" fillId="0" borderId="22" xfId="0" applyNumberFormat="1" applyFont="1" applyFill="1" applyBorder="1" applyAlignment="1">
      <alignment horizontal="center"/>
    </xf>
    <xf numFmtId="0" fontId="8" fillId="0" borderId="32" xfId="0" applyNumberFormat="1" applyFont="1" applyFill="1" applyBorder="1" applyAlignment="1">
      <alignment horizontal="center"/>
    </xf>
    <xf numFmtId="0" fontId="8" fillId="0" borderId="32" xfId="0" applyFont="1" applyFill="1" applyBorder="1" applyAlignment="1">
      <alignment horizontal="center"/>
    </xf>
    <xf numFmtId="0" fontId="8" fillId="0" borderId="33" xfId="0" applyNumberFormat="1" applyFont="1" applyFill="1" applyBorder="1" applyAlignment="1">
      <alignment horizontal="center"/>
    </xf>
    <xf numFmtId="167" fontId="8" fillId="0" borderId="53" xfId="0" applyNumberFormat="1" applyFont="1" applyFill="1" applyBorder="1" applyAlignment="1">
      <alignment horizontal="center" vertical="center" wrapText="1"/>
    </xf>
    <xf numFmtId="167" fontId="8" fillId="17" borderId="13" xfId="0" applyNumberFormat="1" applyFont="1" applyFill="1" applyBorder="1" applyAlignment="1">
      <alignment horizontal="center" vertical="center" wrapText="1"/>
    </xf>
    <xf numFmtId="0" fontId="8" fillId="17" borderId="8" xfId="0" applyNumberFormat="1" applyFont="1" applyFill="1" applyBorder="1" applyAlignment="1">
      <alignment horizontal="center"/>
    </xf>
    <xf numFmtId="0" fontId="8" fillId="17" borderId="1" xfId="0" applyNumberFormat="1" applyFont="1" applyFill="1" applyBorder="1" applyAlignment="1">
      <alignment horizontal="center"/>
    </xf>
    <xf numFmtId="0" fontId="8" fillId="17" borderId="13" xfId="0" applyNumberFormat="1" applyFont="1" applyFill="1" applyBorder="1" applyAlignment="1">
      <alignment horizontal="center"/>
    </xf>
    <xf numFmtId="14" fontId="9" fillId="4" borderId="8" xfId="0" applyNumberFormat="1" applyFont="1" applyFill="1" applyBorder="1" applyAlignment="1">
      <alignment horizontal="center" vertical="center"/>
    </xf>
    <xf numFmtId="14" fontId="9" fillId="4" borderId="1" xfId="0" applyNumberFormat="1" applyFont="1" applyFill="1" applyBorder="1" applyAlignment="1">
      <alignment horizontal="center" vertical="center"/>
    </xf>
    <xf numFmtId="14" fontId="9" fillId="4" borderId="13" xfId="0" applyNumberFormat="1" applyFont="1" applyFill="1" applyBorder="1" applyAlignment="1">
      <alignment horizontal="center" vertical="center"/>
    </xf>
    <xf numFmtId="49" fontId="8" fillId="0" borderId="59" xfId="0" applyNumberFormat="1" applyFont="1" applyBorder="1" applyAlignment="1">
      <alignment horizontal="center"/>
    </xf>
    <xf numFmtId="0" fontId="13" fillId="0" borderId="29" xfId="0" applyNumberFormat="1" applyFont="1" applyFill="1" applyBorder="1" applyAlignment="1">
      <alignment horizontal="center"/>
    </xf>
    <xf numFmtId="0" fontId="13" fillId="0" borderId="58" xfId="0" applyNumberFormat="1" applyFont="1" applyFill="1" applyBorder="1" applyAlignment="1">
      <alignment horizontal="center"/>
    </xf>
    <xf numFmtId="0" fontId="9" fillId="0" borderId="36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13" fillId="0" borderId="8" xfId="0" applyFont="1" applyFill="1" applyBorder="1" applyAlignment="1">
      <alignment horizontal="center" vertical="center"/>
    </xf>
    <xf numFmtId="0" fontId="9" fillId="0" borderId="34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3" fillId="0" borderId="17" xfId="0" applyFont="1" applyFill="1" applyBorder="1" applyAlignment="1">
      <alignment horizontal="center" vertical="center"/>
    </xf>
    <xf numFmtId="0" fontId="13" fillId="0" borderId="17" xfId="0" applyFont="1" applyBorder="1" applyAlignment="1">
      <alignment horizontal="center" vertical="center"/>
    </xf>
    <xf numFmtId="0" fontId="9" fillId="0" borderId="35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13" fillId="0" borderId="25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13" fillId="0" borderId="8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13" fillId="0" borderId="13" xfId="0" applyFont="1" applyBorder="1" applyAlignment="1">
      <alignment horizontal="center" vertical="center"/>
    </xf>
  </cellXfs>
  <cellStyles count="2">
    <cellStyle name="Normal" xfId="0" builtinId="0"/>
    <cellStyle name="Normal 2" xfId="1" xr:uid="{00000000-0005-0000-0000-000002000000}"/>
  </cellStyles>
  <dxfs count="385">
    <dxf>
      <font>
        <color auto="1"/>
      </font>
      <fill>
        <patternFill>
          <bgColor theme="0" tint="-0.34998626667073579"/>
        </patternFill>
      </fill>
    </dxf>
    <dxf>
      <font>
        <b val="0"/>
        <i val="0"/>
      </font>
      <fill>
        <patternFill>
          <bgColor theme="8" tint="0.59996337778862885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theme="0" tint="-0.34998626667073579"/>
        </patternFill>
      </fill>
    </dxf>
    <dxf>
      <font>
        <b val="0"/>
        <i val="0"/>
      </font>
      <fill>
        <patternFill>
          <bgColor theme="8" tint="0.59996337778862885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theme="0" tint="-0.34998626667073579"/>
        </patternFill>
      </fill>
    </dxf>
    <dxf>
      <font>
        <b val="0"/>
        <i val="0"/>
      </font>
      <fill>
        <patternFill>
          <bgColor theme="8" tint="0.59996337778862885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theme="4" tint="0.59996337778862885"/>
        </patternFill>
      </fill>
    </dxf>
    <dxf>
      <fill>
        <patternFill>
          <bgColor rgb="FFFF0000"/>
        </patternFill>
      </fill>
    </dxf>
    <dxf>
      <fill>
        <patternFill>
          <bgColor theme="6" tint="0.39994506668294322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theme="4" tint="0.59996337778862885"/>
        </patternFill>
      </fill>
    </dxf>
    <dxf>
      <fill>
        <patternFill>
          <bgColor rgb="FFFF0000"/>
        </patternFill>
      </fill>
    </dxf>
    <dxf>
      <fill>
        <patternFill>
          <bgColor theme="6" tint="0.39994506668294322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ont>
        <b val="0"/>
        <i val="0"/>
      </font>
      <fill>
        <patternFill>
          <bgColor theme="8" tint="0.59996337778862885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99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99"/>
        </patternFill>
      </fill>
    </dxf>
    <dxf>
      <fill>
        <patternFill>
          <bgColor theme="4" tint="-0.24994659260841701"/>
        </patternFill>
      </fill>
    </dxf>
    <dxf>
      <fill>
        <patternFill>
          <bgColor theme="2" tint="-9.9948118533890809E-2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99"/>
        </patternFill>
      </fill>
    </dxf>
    <dxf>
      <fill>
        <patternFill>
          <bgColor theme="4" tint="-0.24994659260841701"/>
        </patternFill>
      </fill>
    </dxf>
    <dxf>
      <fill>
        <patternFill>
          <bgColor theme="2" tint="-9.9948118533890809E-2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99"/>
        </patternFill>
      </fill>
    </dxf>
    <dxf>
      <fill>
        <patternFill>
          <bgColor theme="4" tint="-0.24994659260841701"/>
        </patternFill>
      </fill>
    </dxf>
    <dxf>
      <fill>
        <patternFill>
          <bgColor theme="2" tint="-9.9948118533890809E-2"/>
        </patternFill>
      </fill>
    </dxf>
    <dxf>
      <font>
        <b/>
        <i val="0"/>
        <color rgb="FFFF000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rgb="FFFFCCCC"/>
        </patternFill>
      </fill>
    </dxf>
    <dxf>
      <font>
        <color theme="5" tint="-0.24994659260841701"/>
      </font>
      <fill>
        <patternFill>
          <bgColor theme="7" tint="0.59996337778862885"/>
        </patternFill>
      </fill>
    </dxf>
    <dxf>
      <font>
        <color theme="9" tint="-0.499984740745262"/>
      </font>
      <fill>
        <patternFill>
          <bgColor rgb="FFC6EFCE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theme="0" tint="-0.34998626667073579"/>
        </patternFill>
      </fill>
    </dxf>
    <dxf>
      <font>
        <b val="0"/>
        <i val="0"/>
      </font>
      <fill>
        <patternFill>
          <bgColor theme="8" tint="0.59996337778862885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theme="0" tint="-0.34998626667073579"/>
        </patternFill>
      </fill>
    </dxf>
    <dxf>
      <font>
        <color auto="1"/>
      </font>
      <fill>
        <patternFill>
          <bgColor theme="0" tint="-0.34998626667073579"/>
        </patternFill>
      </fill>
    </dxf>
    <dxf>
      <font>
        <color auto="1"/>
      </font>
      <fill>
        <patternFill>
          <bgColor theme="0" tint="-0.34998626667073579"/>
        </patternFill>
      </fill>
    </dxf>
    <dxf>
      <font>
        <color auto="1"/>
      </font>
      <fill>
        <patternFill>
          <bgColor theme="0" tint="-0.34998626667073579"/>
        </patternFill>
      </fill>
    </dxf>
    <dxf>
      <font>
        <b val="0"/>
        <i val="0"/>
      </font>
      <fill>
        <patternFill>
          <bgColor theme="8" tint="0.59996337778862885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99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99"/>
        </patternFill>
      </fill>
    </dxf>
    <dxf>
      <fill>
        <patternFill>
          <bgColor theme="4" tint="-0.24994659260841701"/>
        </patternFill>
      </fill>
    </dxf>
    <dxf>
      <fill>
        <patternFill>
          <bgColor theme="2" tint="-9.9948118533890809E-2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99"/>
        </patternFill>
      </fill>
    </dxf>
    <dxf>
      <fill>
        <patternFill>
          <bgColor theme="4" tint="-0.24994659260841701"/>
        </patternFill>
      </fill>
    </dxf>
    <dxf>
      <fill>
        <patternFill>
          <bgColor theme="2" tint="-9.9948118533890809E-2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99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99"/>
        </patternFill>
      </fill>
    </dxf>
    <dxf>
      <fill>
        <patternFill>
          <bgColor theme="4" tint="-0.24994659260841701"/>
        </patternFill>
      </fill>
    </dxf>
    <dxf>
      <fill>
        <patternFill>
          <bgColor theme="2" tint="-9.9948118533890809E-2"/>
        </patternFill>
      </fill>
    </dxf>
    <dxf>
      <font>
        <b val="0"/>
        <i val="0"/>
      </font>
      <fill>
        <patternFill>
          <bgColor theme="8" tint="0.59996337778862885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99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99"/>
        </patternFill>
      </fill>
    </dxf>
    <dxf>
      <fill>
        <patternFill>
          <bgColor theme="4" tint="-0.24994659260841701"/>
        </patternFill>
      </fill>
    </dxf>
    <dxf>
      <fill>
        <patternFill>
          <bgColor theme="2" tint="-9.9948118533890809E-2"/>
        </patternFill>
      </fill>
    </dxf>
    <dxf>
      <font>
        <b val="0"/>
        <i val="0"/>
      </font>
      <fill>
        <patternFill>
          <bgColor theme="8" tint="0.59996337778862885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99"/>
        </patternFill>
      </fill>
    </dxf>
    <dxf>
      <fill>
        <patternFill>
          <bgColor theme="4" tint="-0.24994659260841701"/>
        </patternFill>
      </fill>
    </dxf>
    <dxf>
      <fill>
        <patternFill>
          <bgColor theme="2" tint="-9.9948118533890809E-2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theme="4" tint="0.59996337778862885"/>
        </patternFill>
      </fill>
    </dxf>
    <dxf>
      <fill>
        <patternFill>
          <bgColor rgb="FFFF0000"/>
        </patternFill>
      </fill>
    </dxf>
    <dxf>
      <fill>
        <patternFill>
          <bgColor theme="6" tint="0.39994506668294322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theme="4" tint="0.59996337778862885"/>
        </patternFill>
      </fill>
    </dxf>
    <dxf>
      <fill>
        <patternFill>
          <bgColor rgb="FFFF0000"/>
        </patternFill>
      </fill>
    </dxf>
    <dxf>
      <fill>
        <patternFill>
          <bgColor theme="6" tint="0.39994506668294322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ont>
        <b val="0"/>
        <i val="0"/>
      </font>
      <fill>
        <patternFill>
          <bgColor theme="8" tint="0.59996337778862885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99"/>
        </patternFill>
      </fill>
    </dxf>
    <dxf>
      <fill>
        <patternFill>
          <bgColor theme="4" tint="-0.24994659260841701"/>
        </patternFill>
      </fill>
    </dxf>
    <dxf>
      <fill>
        <patternFill>
          <bgColor theme="2" tint="-9.9948118533890809E-2"/>
        </patternFill>
      </fill>
    </dxf>
    <dxf>
      <font>
        <color auto="1"/>
      </font>
      <fill>
        <patternFill>
          <bgColor theme="0" tint="-0.34998626667073579"/>
        </patternFill>
      </fill>
    </dxf>
    <dxf>
      <font>
        <b val="0"/>
        <i val="0"/>
      </font>
      <fill>
        <patternFill>
          <bgColor theme="8" tint="0.59996337778862885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theme="0" tint="-0.34998626667073579"/>
        </patternFill>
      </fill>
    </dxf>
    <dxf>
      <font>
        <color auto="1"/>
      </font>
      <fill>
        <patternFill>
          <bgColor theme="0" tint="-0.34998626667073579"/>
        </patternFill>
      </fill>
    </dxf>
    <dxf>
      <font>
        <color auto="1"/>
      </font>
      <fill>
        <patternFill>
          <bgColor theme="0" tint="-0.34998626667073579"/>
        </patternFill>
      </fill>
    </dxf>
    <dxf>
      <font>
        <color auto="1"/>
      </font>
      <fill>
        <patternFill>
          <bgColor theme="0" tint="-0.34998626667073579"/>
        </patternFill>
      </fill>
    </dxf>
    <dxf>
      <font>
        <b val="0"/>
        <i val="0"/>
      </font>
      <fill>
        <patternFill>
          <bgColor theme="8" tint="0.59996337778862885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99"/>
        </patternFill>
      </fill>
    </dxf>
    <dxf>
      <fill>
        <patternFill>
          <bgColor theme="4" tint="-0.24994659260841701"/>
        </patternFill>
      </fill>
    </dxf>
    <dxf>
      <fill>
        <patternFill>
          <bgColor theme="2" tint="-9.9948118533890809E-2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99"/>
        </patternFill>
      </fill>
    </dxf>
    <dxf>
      <fill>
        <patternFill>
          <bgColor theme="4" tint="-0.24994659260841701"/>
        </patternFill>
      </fill>
    </dxf>
    <dxf>
      <fill>
        <patternFill>
          <bgColor theme="2" tint="-9.9948118533890809E-2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99"/>
        </patternFill>
      </fill>
    </dxf>
    <dxf>
      <fill>
        <patternFill>
          <bgColor theme="4" tint="-0.24994659260841701"/>
        </patternFill>
      </fill>
    </dxf>
    <dxf>
      <fill>
        <patternFill>
          <bgColor theme="2" tint="-9.9948118533890809E-2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99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99"/>
        </patternFill>
      </fill>
    </dxf>
    <dxf>
      <fill>
        <patternFill>
          <bgColor theme="4" tint="-0.24994659260841701"/>
        </patternFill>
      </fill>
    </dxf>
    <dxf>
      <fill>
        <patternFill>
          <bgColor theme="2" tint="-9.9948118533890809E-2"/>
        </patternFill>
      </fill>
    </dxf>
    <dxf>
      <font>
        <b val="0"/>
        <i val="0"/>
      </font>
      <fill>
        <patternFill>
          <bgColor theme="8" tint="0.59996337778862885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99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99"/>
        </patternFill>
      </fill>
    </dxf>
    <dxf>
      <fill>
        <patternFill>
          <bgColor theme="4" tint="-0.24994659260841701"/>
        </patternFill>
      </fill>
    </dxf>
    <dxf>
      <fill>
        <patternFill>
          <bgColor theme="2" tint="-9.9948118533890809E-2"/>
        </patternFill>
      </fill>
    </dxf>
    <dxf>
      <font>
        <b val="0"/>
        <i val="0"/>
      </font>
      <fill>
        <patternFill>
          <bgColor theme="8" tint="0.59996337778862885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99"/>
        </patternFill>
      </fill>
    </dxf>
    <dxf>
      <fill>
        <patternFill>
          <bgColor theme="4" tint="-0.24994659260841701"/>
        </patternFill>
      </fill>
    </dxf>
    <dxf>
      <fill>
        <patternFill>
          <bgColor theme="2" tint="-9.9948118533890809E-2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theme="4" tint="0.59996337778862885"/>
        </patternFill>
      </fill>
    </dxf>
    <dxf>
      <fill>
        <patternFill>
          <bgColor rgb="FFFF0000"/>
        </patternFill>
      </fill>
    </dxf>
    <dxf>
      <fill>
        <patternFill>
          <bgColor theme="6" tint="0.39994506668294322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theme="4" tint="0.59996337778862885"/>
        </patternFill>
      </fill>
    </dxf>
    <dxf>
      <fill>
        <patternFill>
          <bgColor rgb="FFFF0000"/>
        </patternFill>
      </fill>
    </dxf>
    <dxf>
      <fill>
        <patternFill>
          <bgColor theme="6" tint="0.39994506668294322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ont>
        <b val="0"/>
        <i val="0"/>
      </font>
      <fill>
        <patternFill>
          <bgColor theme="8" tint="0.59996337778862885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99"/>
        </patternFill>
      </fill>
    </dxf>
    <dxf>
      <fill>
        <patternFill>
          <bgColor theme="4" tint="-0.24994659260841701"/>
        </patternFill>
      </fill>
    </dxf>
    <dxf>
      <fill>
        <patternFill>
          <bgColor theme="2" tint="-9.9948118533890809E-2"/>
        </patternFill>
      </fill>
    </dxf>
    <dxf>
      <font>
        <color auto="1"/>
      </font>
      <fill>
        <patternFill>
          <bgColor theme="0" tint="-0.34998626667073579"/>
        </patternFill>
      </fill>
    </dxf>
    <dxf>
      <font>
        <b val="0"/>
        <i val="0"/>
      </font>
      <fill>
        <patternFill>
          <bgColor theme="8" tint="0.59996337778862885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theme="4" tint="0.59996337778862885"/>
        </patternFill>
      </fill>
    </dxf>
    <dxf>
      <fill>
        <patternFill>
          <bgColor rgb="FFFF0000"/>
        </patternFill>
      </fill>
    </dxf>
    <dxf>
      <fill>
        <patternFill>
          <bgColor theme="6" tint="0.39994506668294322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theme="4" tint="0.59996337778862885"/>
        </patternFill>
      </fill>
    </dxf>
    <dxf>
      <fill>
        <patternFill>
          <bgColor rgb="FFFF0000"/>
        </patternFill>
      </fill>
    </dxf>
    <dxf>
      <fill>
        <patternFill>
          <bgColor theme="6" tint="0.39994506668294322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ont>
        <b val="0"/>
        <i val="0"/>
      </font>
      <fill>
        <patternFill>
          <bgColor theme="8" tint="0.59996337778862885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99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99"/>
        </patternFill>
      </fill>
    </dxf>
    <dxf>
      <fill>
        <patternFill>
          <bgColor theme="4" tint="-0.24994659260841701"/>
        </patternFill>
      </fill>
    </dxf>
    <dxf>
      <fill>
        <patternFill>
          <bgColor theme="2" tint="-9.9948118533890809E-2"/>
        </patternFill>
      </fill>
    </dxf>
    <dxf>
      <font>
        <color auto="1"/>
      </font>
      <fill>
        <patternFill>
          <bgColor theme="0" tint="-0.34998626667073579"/>
        </patternFill>
      </fill>
    </dxf>
    <dxf>
      <font>
        <b val="0"/>
        <i val="0"/>
      </font>
      <fill>
        <patternFill>
          <bgColor theme="8" tint="0.59996337778862885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theme="0" tint="-0.34998626667073579"/>
        </patternFill>
      </fill>
    </dxf>
    <dxf>
      <font>
        <b val="0"/>
        <i val="0"/>
      </font>
      <fill>
        <patternFill>
          <bgColor theme="8" tint="0.59996337778862885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theme="0" tint="-0.34998626667073579"/>
        </patternFill>
      </fill>
    </dxf>
    <dxf>
      <font>
        <b val="0"/>
        <i val="0"/>
      </font>
      <fill>
        <patternFill>
          <bgColor theme="8" tint="0.59996337778862885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theme="0" tint="-0.34998626667073579"/>
        </patternFill>
      </fill>
    </dxf>
    <dxf>
      <font>
        <color auto="1"/>
      </font>
      <fill>
        <patternFill>
          <bgColor theme="0" tint="-0.34998626667073579"/>
        </patternFill>
      </fill>
    </dxf>
    <dxf>
      <font>
        <b val="0"/>
        <i val="0"/>
      </font>
      <fill>
        <patternFill>
          <bgColor theme="8" tint="0.59996337778862885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99"/>
        </patternFill>
      </fill>
    </dxf>
    <dxf>
      <fill>
        <patternFill>
          <bgColor theme="4" tint="-0.24994659260841701"/>
        </patternFill>
      </fill>
    </dxf>
    <dxf>
      <fill>
        <patternFill>
          <bgColor theme="2" tint="-9.9948118533890809E-2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theme="4" tint="0.59996337778862885"/>
        </patternFill>
      </fill>
    </dxf>
    <dxf>
      <fill>
        <patternFill>
          <bgColor rgb="FFFF0000"/>
        </patternFill>
      </fill>
    </dxf>
    <dxf>
      <fill>
        <patternFill>
          <bgColor theme="6" tint="0.3999450666829432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theme="4" tint="0.59996337778862885"/>
        </patternFill>
      </fill>
    </dxf>
    <dxf>
      <fill>
        <patternFill>
          <bgColor rgb="FFFF0000"/>
        </patternFill>
      </fill>
    </dxf>
    <dxf>
      <fill>
        <patternFill>
          <bgColor theme="6" tint="0.3999450666829432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b val="0"/>
        <i val="0"/>
      </font>
      <fill>
        <patternFill>
          <bgColor theme="8" tint="0.59996337778862885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99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99"/>
        </patternFill>
      </fill>
    </dxf>
    <dxf>
      <fill>
        <patternFill>
          <bgColor theme="4" tint="-0.24994659260841701"/>
        </patternFill>
      </fill>
    </dxf>
    <dxf>
      <fill>
        <patternFill>
          <bgColor theme="2" tint="-9.9948118533890809E-2"/>
        </patternFill>
      </fill>
    </dxf>
    <dxf>
      <fill>
        <patternFill>
          <bgColor rgb="FF0070C0"/>
        </patternFill>
      </fill>
    </dxf>
    <dxf>
      <fill>
        <patternFill>
          <bgColor theme="0" tint="-0.24994659260841701"/>
        </patternFill>
      </fill>
    </dxf>
    <dxf>
      <font>
        <color auto="1"/>
      </font>
      <fill>
        <patternFill>
          <bgColor theme="0" tint="-0.34998626667073579"/>
        </patternFill>
      </fill>
    </dxf>
    <dxf>
      <font>
        <b val="0"/>
        <i val="0"/>
      </font>
      <fill>
        <patternFill>
          <bgColor theme="8" tint="0.59996337778862885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theme="0" tint="-0.34998626667073579"/>
        </patternFill>
      </fill>
    </dxf>
    <dxf>
      <font>
        <b val="0"/>
        <i val="0"/>
      </font>
      <fill>
        <patternFill>
          <bgColor theme="8" tint="0.59996337778862885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theme="0" tint="-0.34998626667073579"/>
        </patternFill>
      </fill>
    </dxf>
    <dxf>
      <font>
        <b val="0"/>
        <i val="0"/>
      </font>
      <fill>
        <patternFill>
          <bgColor theme="8" tint="0.59996337778862885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theme="0" tint="-0.34998626667073579"/>
        </patternFill>
      </fill>
    </dxf>
    <dxf>
      <font>
        <color auto="1"/>
      </font>
      <fill>
        <patternFill>
          <bgColor theme="0" tint="-0.34998626667073579"/>
        </patternFill>
      </fill>
    </dxf>
    <dxf>
      <font>
        <b val="0"/>
        <i val="0"/>
      </font>
      <fill>
        <patternFill>
          <bgColor theme="8" tint="0.59996337778862885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99"/>
        </patternFill>
      </fill>
    </dxf>
    <dxf>
      <fill>
        <patternFill>
          <bgColor theme="4" tint="-0.24994659260841701"/>
        </patternFill>
      </fill>
    </dxf>
    <dxf>
      <fill>
        <patternFill>
          <bgColor theme="2" tint="-9.9948118533890809E-2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theme="4" tint="0.59996337778862885"/>
        </patternFill>
      </fill>
    </dxf>
    <dxf>
      <fill>
        <patternFill>
          <bgColor rgb="FFFF0000"/>
        </patternFill>
      </fill>
    </dxf>
    <dxf>
      <fill>
        <patternFill>
          <bgColor theme="6" tint="0.3999450666829432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theme="4" tint="0.59996337778862885"/>
        </patternFill>
      </fill>
    </dxf>
    <dxf>
      <fill>
        <patternFill>
          <bgColor rgb="FFFF0000"/>
        </patternFill>
      </fill>
    </dxf>
    <dxf>
      <fill>
        <patternFill>
          <bgColor theme="6" tint="0.3999450666829432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b val="0"/>
        <i val="0"/>
      </font>
      <fill>
        <patternFill>
          <bgColor theme="8" tint="0.59996337778862885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99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99"/>
        </patternFill>
      </fill>
    </dxf>
    <dxf>
      <fill>
        <patternFill>
          <bgColor theme="4" tint="-0.24994659260841701"/>
        </patternFill>
      </fill>
    </dxf>
    <dxf>
      <fill>
        <patternFill>
          <bgColor theme="2" tint="-9.9948118533890809E-2"/>
        </patternFill>
      </fill>
    </dxf>
    <dxf>
      <fill>
        <patternFill>
          <bgColor rgb="FF0070C0"/>
        </patternFill>
      </fill>
    </dxf>
    <dxf>
      <fill>
        <patternFill>
          <bgColor theme="0" tint="-0.2499465926084170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textRotation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22" formatCode="mmm\-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8" formatCode="mmmm\-yyyy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vertic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color auto="1"/>
        <name val="Calibri"/>
        <scheme val="minor"/>
      </font>
      <numFmt numFmtId="19" formatCode="dd/mm/yyyy"/>
      <alignment horizontal="center" textRotation="0" wrapText="0" 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color auto="1"/>
        <name val="Calibri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0" formatCode="General"/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indexed="64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8" formatCode="mmmm\-yyyy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auto="1"/>
        </right>
        <top/>
        <bottom style="medium">
          <color indexed="64"/>
        </bottom>
      </border>
    </dxf>
    <dxf>
      <border outline="0">
        <right style="medium">
          <color indexed="64"/>
        </right>
        <top style="medium">
          <color indexed="64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bottom" textRotation="0" wrapText="0" indent="0" justifyLastLine="0" shrinkToFit="0" readingOrder="0"/>
    </dxf>
    <dxf>
      <border outline="0"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color auto="1"/>
        <name val="Calibri"/>
        <scheme val="minor"/>
      </font>
      <numFmt numFmtId="30" formatCode="@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C6EFCE"/>
      <color rgb="FFFFCCCC"/>
      <color rgb="FFFF9999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657225</xdr:colOff>
      <xdr:row>17</xdr:row>
      <xdr:rowOff>28575</xdr:rowOff>
    </xdr:from>
    <xdr:to>
      <xdr:col>9</xdr:col>
      <xdr:colOff>666750</xdr:colOff>
      <xdr:row>19</xdr:row>
      <xdr:rowOff>0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387D9DDB-446F-4655-8CAA-2AEA10D26D32}"/>
            </a:ext>
          </a:extLst>
        </xdr:cNvPr>
        <xdr:cNvCxnSpPr/>
      </xdr:nvCxnSpPr>
      <xdr:spPr>
        <a:xfrm flipV="1">
          <a:off x="8086725" y="3724275"/>
          <a:ext cx="9525" cy="352425"/>
        </a:xfrm>
        <a:prstGeom prst="straightConnector1">
          <a:avLst/>
        </a:prstGeom>
        <a:ln>
          <a:tailEnd type="triangle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Expiration_cpte" displayName="Expiration_cpte" ref="B2:N17" headerRowCount="0" totalsRowShown="0" headerRowDxfId="384" dataDxfId="382" headerRowBorderDxfId="383" tableBorderDxfId="381">
  <sortState ref="B3:N13">
    <sortCondition ref="B2:B13"/>
  </sortState>
  <tableColumns count="13">
    <tableColumn id="1" xr3:uid="{00000000-0010-0000-0000-000001000000}" name="NOM" headerRowDxfId="380" dataDxfId="379"/>
    <tableColumn id="2" xr3:uid="{00000000-0010-0000-0000-000002000000}" name="Prénom" headerRowDxfId="378" dataDxfId="357"/>
    <tableColumn id="13" xr3:uid="{00000000-0010-0000-0000-00000D000000}" name="Client final" headerRowDxfId="377" dataDxfId="376"/>
    <tableColumn id="7" xr3:uid="{2F4320E0-810D-491A-BB7C-0579C882DB55}" name="Colonne2" headerRowDxfId="356" dataDxfId="355"/>
    <tableColumn id="4" xr3:uid="{26CCC216-2C0F-4DCA-B83E-3D0150E19A6D}" name="Colonne1" headerRowDxfId="359" dataDxfId="358"/>
    <tableColumn id="5" xr3:uid="{00000000-0010-0000-0000-000005000000}" name="décembre-2018" headerRowDxfId="375" dataDxfId="360">
      <calculatedColumnFormula>SUMIFS('déc-18'!$AN$4:$AN$19,'déc-18'!E3:E18,'Expiration cpte'!$B$3:$B$17, 'déc-18'!$F$4:$F$19, 'Expiration cpte'!$C$3:$C$17, 'déc-18'!$C$4:$C$19, 'Expiration cpte'!$D$3:$D$17)</calculatedColumnFormula>
    </tableColumn>
    <tableColumn id="6" xr3:uid="{00000000-0010-0000-0000-000006000000}" name="janvier-2019" headerRowDxfId="374" dataDxfId="373">
      <calculatedColumnFormula>IF(AND(#REF!&gt;=1,#REF!&lt;=#REF!),SUMIFS(#REF!,#REF!, Expiration_cpte[[#This Row],[NOM]],#REF!,Expiration_cpte[[#This Row],[Prénom]],#REF!, Expiration_cpte[[#This Row],[Client final]]),"ERREUR")</calculatedColumnFormula>
    </tableColumn>
    <tableColumn id="3" xr3:uid="{E1CB34F8-3D78-4279-8338-7A3B018F278C}" name="Colonne3" headerRowDxfId="362" dataDxfId="361">
      <calculatedColumnFormula>B1</calculatedColumnFormula>
    </tableColumn>
    <tableColumn id="8" xr3:uid="{00000000-0010-0000-0000-000008000000}" name="Dernier passage" headerRowDxfId="372" dataDxfId="371"/>
    <tableColumn id="9" xr3:uid="{00000000-0010-0000-0000-000009000000}" name="Expiration du compte" headerRowDxfId="370" dataDxfId="369">
      <calculatedColumnFormula>EDATE(J4, 3)</calculatedColumnFormula>
    </tableColumn>
    <tableColumn id="10" xr3:uid="{00000000-0010-0000-0000-00000A000000}" name="Jours restant avant expiration" headerRowDxfId="368" dataDxfId="367">
      <calculatedColumnFormula>IF(Expiration_cpte[[#This Row],[Dernier passage]]&gt;TODAY()-Expiration_cpte[[#This Row],[Expiration du compte]],Expiration_cpte[[#This Row],[Expiration du compte]]-TODAY(),0)</calculatedColumnFormula>
    </tableColumn>
    <tableColumn id="11" xr3:uid="{00000000-0010-0000-0000-00000B000000}" name="Action à réaliser sur les comptes" headerRowDxfId="366" dataDxfId="365">
      <calculatedColumnFormula>_xlfn.IFS(Expiration_cpte[[#This Row],[Jours restant avant expiration]]&lt;1,"COMPTE EXPIRE", Expiration_cpte[[#This Row],[Jours restant avant expiration]]&lt;16,"SE CONNECTER AU COMPTE !", Expiration_cpte[[#This Row],[Jours restant avant expiration]]&lt;31,"PREVOIR CONNEXION AU COMPTE", Expiration_cpte[[#This Row],[Jours restant avant expiration]]&gt;30, "COMPTE ACTIF")</calculatedColumnFormula>
    </tableColumn>
    <tableColumn id="12" xr3:uid="{00000000-0010-0000-0000-00000C000000}" name="Commentaires" headerRowDxfId="364" dataDxfId="363"/>
  </tableColumns>
  <tableStyleInfo name="TableStyleLight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8E919C-1F07-412A-BD61-A8DD62DA36B0}">
  <dimension ref="A1:AT22"/>
  <sheetViews>
    <sheetView zoomScale="90" zoomScaleNormal="90" workbookViewId="0">
      <selection activeCell="AM16" sqref="AM16"/>
    </sheetView>
  </sheetViews>
  <sheetFormatPr baseColWidth="10" defaultRowHeight="15" x14ac:dyDescent="0.25"/>
  <cols>
    <col min="1" max="1" width="8.28515625" bestFit="1" customWidth="1"/>
    <col min="2" max="2" width="21.5703125" bestFit="1" customWidth="1"/>
    <col min="3" max="3" width="10.7109375" bestFit="1" customWidth="1"/>
    <col min="4" max="4" width="3" style="56" bestFit="1" customWidth="1"/>
    <col min="5" max="5" width="5.42578125" bestFit="1" customWidth="1"/>
    <col min="6" max="6" width="8" bestFit="1" customWidth="1"/>
    <col min="7" max="7" width="7.28515625" bestFit="1" customWidth="1"/>
    <col min="8" max="8" width="3.85546875" bestFit="1" customWidth="1"/>
    <col min="9" max="9" width="4.28515625" bestFit="1" customWidth="1"/>
    <col min="10" max="10" width="4.7109375" bestFit="1" customWidth="1"/>
    <col min="11" max="11" width="4.42578125" bestFit="1" customWidth="1"/>
    <col min="12" max="12" width="4" bestFit="1" customWidth="1"/>
    <col min="13" max="14" width="4.5703125" bestFit="1" customWidth="1"/>
    <col min="15" max="15" width="3.85546875" bestFit="1" customWidth="1"/>
    <col min="16" max="16" width="4.28515625" bestFit="1" customWidth="1"/>
    <col min="17" max="17" width="4.7109375" bestFit="1" customWidth="1"/>
    <col min="18" max="18" width="4.42578125" bestFit="1" customWidth="1"/>
    <col min="19" max="19" width="4" bestFit="1" customWidth="1"/>
    <col min="20" max="21" width="4.5703125" bestFit="1" customWidth="1"/>
    <col min="22" max="22" width="3.85546875" bestFit="1" customWidth="1"/>
    <col min="23" max="23" width="4.28515625" bestFit="1" customWidth="1"/>
    <col min="24" max="24" width="4.7109375" bestFit="1" customWidth="1"/>
    <col min="25" max="25" width="4.42578125" bestFit="1" customWidth="1"/>
    <col min="26" max="26" width="4" bestFit="1" customWidth="1"/>
    <col min="27" max="28" width="4.5703125" bestFit="1" customWidth="1"/>
    <col min="29" max="29" width="3.85546875" bestFit="1" customWidth="1"/>
    <col min="30" max="30" width="4.28515625" bestFit="1" customWidth="1"/>
    <col min="31" max="31" width="4.7109375" bestFit="1" customWidth="1"/>
    <col min="32" max="32" width="4.42578125" bestFit="1" customWidth="1"/>
    <col min="33" max="33" width="4" bestFit="1" customWidth="1"/>
    <col min="34" max="35" width="4.5703125" bestFit="1" customWidth="1"/>
    <col min="36" max="36" width="3.85546875" bestFit="1" customWidth="1"/>
    <col min="37" max="37" width="4.28515625" bestFit="1" customWidth="1"/>
    <col min="38" max="38" width="7.42578125" hidden="1" customWidth="1"/>
    <col min="39" max="39" width="17.28515625" bestFit="1" customWidth="1"/>
    <col min="40" max="40" width="11.85546875" bestFit="1" customWidth="1"/>
    <col min="41" max="42" width="9.28515625" bestFit="1" customWidth="1"/>
    <col min="44" max="44" width="6.7109375" customWidth="1"/>
    <col min="45" max="46" width="4.7109375" customWidth="1"/>
  </cols>
  <sheetData>
    <row r="1" spans="1:46" ht="15.75" thickBot="1" x14ac:dyDescent="0.3">
      <c r="A1" s="56"/>
      <c r="B1" s="77">
        <v>8</v>
      </c>
      <c r="C1" s="56"/>
      <c r="E1" s="56"/>
      <c r="F1" s="56"/>
      <c r="G1" s="7"/>
      <c r="H1" s="40">
        <f ca="1">_xlfn.ISOWEEKNUM(H3)</f>
        <v>44</v>
      </c>
      <c r="I1" s="40">
        <f t="shared" ref="I1:AK1" ca="1" si="0">_xlfn.ISOWEEKNUM(H3)</f>
        <v>44</v>
      </c>
      <c r="J1" s="40">
        <f t="shared" ca="1" si="0"/>
        <v>44</v>
      </c>
      <c r="K1" s="40">
        <f t="shared" ca="1" si="0"/>
        <v>44</v>
      </c>
      <c r="L1" s="40">
        <f t="shared" ca="1" si="0"/>
        <v>44</v>
      </c>
      <c r="M1" s="40">
        <f t="shared" ca="1" si="0"/>
        <v>45</v>
      </c>
      <c r="N1" s="40">
        <f t="shared" ca="1" si="0"/>
        <v>45</v>
      </c>
      <c r="O1" s="40">
        <f t="shared" ca="1" si="0"/>
        <v>45</v>
      </c>
      <c r="P1" s="40">
        <f t="shared" ca="1" si="0"/>
        <v>45</v>
      </c>
      <c r="Q1" s="40">
        <f t="shared" ca="1" si="0"/>
        <v>45</v>
      </c>
      <c r="R1" s="40">
        <f t="shared" ca="1" si="0"/>
        <v>45</v>
      </c>
      <c r="S1" s="40">
        <f t="shared" ca="1" si="0"/>
        <v>45</v>
      </c>
      <c r="T1" s="40">
        <f t="shared" ca="1" si="0"/>
        <v>46</v>
      </c>
      <c r="U1" s="40">
        <f t="shared" ca="1" si="0"/>
        <v>46</v>
      </c>
      <c r="V1" s="40">
        <f t="shared" ca="1" si="0"/>
        <v>46</v>
      </c>
      <c r="W1" s="40">
        <f t="shared" ca="1" si="0"/>
        <v>46</v>
      </c>
      <c r="X1" s="40">
        <f t="shared" ca="1" si="0"/>
        <v>46</v>
      </c>
      <c r="Y1" s="40">
        <f t="shared" ca="1" si="0"/>
        <v>46</v>
      </c>
      <c r="Z1" s="40">
        <f t="shared" ca="1" si="0"/>
        <v>46</v>
      </c>
      <c r="AA1" s="40">
        <f t="shared" ca="1" si="0"/>
        <v>47</v>
      </c>
      <c r="AB1" s="40">
        <f t="shared" ca="1" si="0"/>
        <v>47</v>
      </c>
      <c r="AC1" s="40">
        <f t="shared" ca="1" si="0"/>
        <v>47</v>
      </c>
      <c r="AD1" s="40">
        <f t="shared" ca="1" si="0"/>
        <v>47</v>
      </c>
      <c r="AE1" s="40">
        <f t="shared" ca="1" si="0"/>
        <v>47</v>
      </c>
      <c r="AF1" s="40">
        <f t="shared" ca="1" si="0"/>
        <v>47</v>
      </c>
      <c r="AG1" s="40">
        <f t="shared" ca="1" si="0"/>
        <v>47</v>
      </c>
      <c r="AH1" s="40">
        <f t="shared" ca="1" si="0"/>
        <v>48</v>
      </c>
      <c r="AI1" s="40">
        <f t="shared" ca="1" si="0"/>
        <v>48</v>
      </c>
      <c r="AJ1" s="40">
        <f t="shared" ca="1" si="0"/>
        <v>48</v>
      </c>
      <c r="AK1" s="40">
        <f t="shared" ca="1" si="0"/>
        <v>48</v>
      </c>
      <c r="AM1" s="245">
        <f>DAY(DATE(YEAR(F2),MONTH(F2) + 1,0))</f>
        <v>31</v>
      </c>
      <c r="AN1" s="244" t="s">
        <v>89</v>
      </c>
      <c r="AO1" s="89" t="s">
        <v>13</v>
      </c>
      <c r="AP1" s="90">
        <f ca="1">NETWORKDAYS(H2,EDATE(H2,1)-DAY(H2),Variables!C4:C16 )</f>
        <v>19</v>
      </c>
      <c r="AQ1" s="56"/>
      <c r="AR1" s="56"/>
      <c r="AS1" s="56"/>
      <c r="AT1" s="56"/>
    </row>
    <row r="2" spans="1:46" ht="19.5" thickBot="1" x14ac:dyDescent="0.35">
      <c r="A2" s="56"/>
      <c r="B2" s="183" t="s">
        <v>0</v>
      </c>
      <c r="C2" s="184"/>
      <c r="D2" s="184"/>
      <c r="E2" s="185"/>
      <c r="F2" s="186"/>
      <c r="G2" s="187" t="str">
        <f ca="1">MID(CELL("filename",A1),FIND("]",CELL("filename",A1))+1,32)</f>
        <v>nov-18</v>
      </c>
      <c r="H2" s="233">
        <f ca="1">WEEKDAY(H3)</f>
        <v>5</v>
      </c>
      <c r="I2" s="74">
        <f t="shared" ref="I2:AK2" ca="1" si="1">WEEKDAY(I3)</f>
        <v>6</v>
      </c>
      <c r="J2" s="74">
        <f t="shared" ca="1" si="1"/>
        <v>7</v>
      </c>
      <c r="K2" s="74">
        <f t="shared" ca="1" si="1"/>
        <v>1</v>
      </c>
      <c r="L2" s="74">
        <f t="shared" ca="1" si="1"/>
        <v>2</v>
      </c>
      <c r="M2" s="74">
        <f t="shared" ca="1" si="1"/>
        <v>3</v>
      </c>
      <c r="N2" s="74">
        <f t="shared" ca="1" si="1"/>
        <v>4</v>
      </c>
      <c r="O2" s="74">
        <f t="shared" ca="1" si="1"/>
        <v>5</v>
      </c>
      <c r="P2" s="74">
        <f t="shared" ca="1" si="1"/>
        <v>6</v>
      </c>
      <c r="Q2" s="74">
        <f t="shared" ca="1" si="1"/>
        <v>7</v>
      </c>
      <c r="R2" s="74">
        <f t="shared" ca="1" si="1"/>
        <v>1</v>
      </c>
      <c r="S2" s="74">
        <f t="shared" ca="1" si="1"/>
        <v>2</v>
      </c>
      <c r="T2" s="74">
        <f t="shared" ca="1" si="1"/>
        <v>3</v>
      </c>
      <c r="U2" s="74">
        <f t="shared" ca="1" si="1"/>
        <v>4</v>
      </c>
      <c r="V2" s="74">
        <f t="shared" ca="1" si="1"/>
        <v>5</v>
      </c>
      <c r="W2" s="74">
        <f t="shared" ca="1" si="1"/>
        <v>6</v>
      </c>
      <c r="X2" s="74">
        <f t="shared" ca="1" si="1"/>
        <v>7</v>
      </c>
      <c r="Y2" s="74">
        <f t="shared" ca="1" si="1"/>
        <v>1</v>
      </c>
      <c r="Z2" s="74">
        <f t="shared" ca="1" si="1"/>
        <v>2</v>
      </c>
      <c r="AA2" s="74">
        <f t="shared" ca="1" si="1"/>
        <v>3</v>
      </c>
      <c r="AB2" s="74">
        <f t="shared" ca="1" si="1"/>
        <v>4</v>
      </c>
      <c r="AC2" s="74">
        <f t="shared" ca="1" si="1"/>
        <v>5</v>
      </c>
      <c r="AD2" s="74">
        <f t="shared" ca="1" si="1"/>
        <v>6</v>
      </c>
      <c r="AE2" s="74">
        <f t="shared" ca="1" si="1"/>
        <v>7</v>
      </c>
      <c r="AF2" s="74">
        <f t="shared" ca="1" si="1"/>
        <v>1</v>
      </c>
      <c r="AG2" s="74">
        <f t="shared" ca="1" si="1"/>
        <v>2</v>
      </c>
      <c r="AH2" s="74">
        <f t="shared" ca="1" si="1"/>
        <v>3</v>
      </c>
      <c r="AI2" s="74">
        <f t="shared" ca="1" si="1"/>
        <v>4</v>
      </c>
      <c r="AJ2" s="74">
        <f t="shared" ca="1" si="1"/>
        <v>5</v>
      </c>
      <c r="AK2" s="75">
        <f t="shared" ca="1" si="1"/>
        <v>6</v>
      </c>
      <c r="AM2" s="56"/>
      <c r="AN2" s="56"/>
      <c r="AO2" s="7"/>
      <c r="AP2" s="25"/>
      <c r="AQ2" s="25"/>
      <c r="AR2" s="25"/>
      <c r="AS2" s="25"/>
      <c r="AT2" s="25"/>
    </row>
    <row r="3" spans="1:46" ht="45.75" thickBot="1" x14ac:dyDescent="0.3">
      <c r="A3" s="140" t="s">
        <v>79</v>
      </c>
      <c r="B3" s="194" t="s">
        <v>1</v>
      </c>
      <c r="C3" s="195" t="s">
        <v>42</v>
      </c>
      <c r="D3" s="195" t="s">
        <v>80</v>
      </c>
      <c r="E3" s="196" t="s">
        <v>2</v>
      </c>
      <c r="F3" s="196" t="s">
        <v>3</v>
      </c>
      <c r="G3" s="197" t="s">
        <v>4</v>
      </c>
      <c r="H3" s="234">
        <f ca="1">DATE(YEAR(G2),MONTH(G2),1)</f>
        <v>43405</v>
      </c>
      <c r="I3" s="188">
        <f ca="1">H3+1</f>
        <v>43406</v>
      </c>
      <c r="J3" s="188">
        <f t="shared" ref="J3:AK3" ca="1" si="2">I3+1</f>
        <v>43407</v>
      </c>
      <c r="K3" s="188">
        <f t="shared" ca="1" si="2"/>
        <v>43408</v>
      </c>
      <c r="L3" s="188">
        <f t="shared" ca="1" si="2"/>
        <v>43409</v>
      </c>
      <c r="M3" s="188">
        <f t="shared" ca="1" si="2"/>
        <v>43410</v>
      </c>
      <c r="N3" s="188">
        <f t="shared" ca="1" si="2"/>
        <v>43411</v>
      </c>
      <c r="O3" s="188">
        <f t="shared" ca="1" si="2"/>
        <v>43412</v>
      </c>
      <c r="P3" s="188">
        <f t="shared" ca="1" si="2"/>
        <v>43413</v>
      </c>
      <c r="Q3" s="188">
        <f t="shared" ca="1" si="2"/>
        <v>43414</v>
      </c>
      <c r="R3" s="188">
        <f t="shared" ca="1" si="2"/>
        <v>43415</v>
      </c>
      <c r="S3" s="188">
        <f t="shared" ca="1" si="2"/>
        <v>43416</v>
      </c>
      <c r="T3" s="188">
        <f t="shared" ca="1" si="2"/>
        <v>43417</v>
      </c>
      <c r="U3" s="188">
        <f t="shared" ca="1" si="2"/>
        <v>43418</v>
      </c>
      <c r="V3" s="188">
        <f t="shared" ca="1" si="2"/>
        <v>43419</v>
      </c>
      <c r="W3" s="188">
        <f t="shared" ca="1" si="2"/>
        <v>43420</v>
      </c>
      <c r="X3" s="188">
        <f t="shared" ca="1" si="2"/>
        <v>43421</v>
      </c>
      <c r="Y3" s="188">
        <f t="shared" ca="1" si="2"/>
        <v>43422</v>
      </c>
      <c r="Z3" s="188">
        <f t="shared" ca="1" si="2"/>
        <v>43423</v>
      </c>
      <c r="AA3" s="188">
        <f t="shared" ca="1" si="2"/>
        <v>43424</v>
      </c>
      <c r="AB3" s="188">
        <f t="shared" ca="1" si="2"/>
        <v>43425</v>
      </c>
      <c r="AC3" s="188">
        <f t="shared" ca="1" si="2"/>
        <v>43426</v>
      </c>
      <c r="AD3" s="188">
        <f t="shared" ca="1" si="2"/>
        <v>43427</v>
      </c>
      <c r="AE3" s="188">
        <f t="shared" ca="1" si="2"/>
        <v>43428</v>
      </c>
      <c r="AF3" s="188">
        <f t="shared" ca="1" si="2"/>
        <v>43429</v>
      </c>
      <c r="AG3" s="188">
        <f t="shared" ca="1" si="2"/>
        <v>43430</v>
      </c>
      <c r="AH3" s="188">
        <f t="shared" ca="1" si="2"/>
        <v>43431</v>
      </c>
      <c r="AI3" s="188">
        <f t="shared" ca="1" si="2"/>
        <v>43432</v>
      </c>
      <c r="AJ3" s="188">
        <f t="shared" ca="1" si="2"/>
        <v>43433</v>
      </c>
      <c r="AK3" s="221">
        <f t="shared" ca="1" si="2"/>
        <v>43434</v>
      </c>
      <c r="AL3" s="274"/>
      <c r="AM3" s="194" t="s">
        <v>78</v>
      </c>
      <c r="AN3" s="196" t="s">
        <v>5</v>
      </c>
      <c r="AO3" s="230" t="s">
        <v>6</v>
      </c>
      <c r="AP3" s="231" t="s">
        <v>7</v>
      </c>
      <c r="AQ3" s="232" t="s">
        <v>17</v>
      </c>
      <c r="AR3" s="277" t="s">
        <v>16</v>
      </c>
      <c r="AS3" s="276" t="s">
        <v>15</v>
      </c>
      <c r="AT3" s="275" t="s">
        <v>12</v>
      </c>
    </row>
    <row r="4" spans="1:46" x14ac:dyDescent="0.25">
      <c r="A4" s="152" t="s">
        <v>81</v>
      </c>
      <c r="B4" s="192" t="s">
        <v>52</v>
      </c>
      <c r="C4" s="193" t="str">
        <f>LEFT(B4,FIND(" ",B4)-1)</f>
        <v>StéA</v>
      </c>
      <c r="D4" s="193"/>
      <c r="E4" s="147" t="s">
        <v>60</v>
      </c>
      <c r="F4" s="148" t="s">
        <v>8</v>
      </c>
      <c r="G4" s="159" t="s">
        <v>61</v>
      </c>
      <c r="H4" s="235"/>
      <c r="I4" s="27">
        <f t="shared" ref="I4:W11" ca="1" si="3">IF(WEEKDAY(I$2,2)&lt;6,1,"")</f>
        <v>1</v>
      </c>
      <c r="J4" s="27" t="str">
        <f t="shared" ca="1" si="3"/>
        <v/>
      </c>
      <c r="K4" s="27" t="str">
        <f t="shared" ca="1" si="3"/>
        <v/>
      </c>
      <c r="L4" s="27">
        <f t="shared" ca="1" si="3"/>
        <v>1</v>
      </c>
      <c r="M4" s="27">
        <f t="shared" ca="1" si="3"/>
        <v>1</v>
      </c>
      <c r="N4" s="27">
        <f t="shared" ca="1" si="3"/>
        <v>1</v>
      </c>
      <c r="O4" s="27">
        <f t="shared" ca="1" si="3"/>
        <v>1</v>
      </c>
      <c r="P4" s="27">
        <f t="shared" ca="1" si="3"/>
        <v>1</v>
      </c>
      <c r="Q4" s="27" t="str">
        <f t="shared" ca="1" si="3"/>
        <v/>
      </c>
      <c r="R4" s="27" t="str">
        <f t="shared" ca="1" si="3"/>
        <v/>
      </c>
      <c r="S4" s="27">
        <f t="shared" ca="1" si="3"/>
        <v>1</v>
      </c>
      <c r="T4" s="27">
        <f t="shared" ca="1" si="3"/>
        <v>1</v>
      </c>
      <c r="U4" s="27">
        <f t="shared" ca="1" si="3"/>
        <v>1</v>
      </c>
      <c r="V4" s="27">
        <v>1</v>
      </c>
      <c r="W4" s="27">
        <v>1</v>
      </c>
      <c r="X4" s="27" t="str">
        <f t="shared" ref="X4:AK11" ca="1" si="4">IF(WEEKDAY(X$2,2)&lt;6,1,"")</f>
        <v/>
      </c>
      <c r="Y4" s="27" t="str">
        <f t="shared" ca="1" si="4"/>
        <v/>
      </c>
      <c r="Z4" s="27">
        <f t="shared" ca="1" si="4"/>
        <v>1</v>
      </c>
      <c r="AA4" s="27">
        <f t="shared" ca="1" si="4"/>
        <v>1</v>
      </c>
      <c r="AB4" s="27">
        <f t="shared" ca="1" si="4"/>
        <v>1</v>
      </c>
      <c r="AC4" s="27">
        <f t="shared" ca="1" si="4"/>
        <v>1</v>
      </c>
      <c r="AD4" s="27">
        <f t="shared" ca="1" si="4"/>
        <v>1</v>
      </c>
      <c r="AE4" s="27" t="str">
        <f t="shared" ca="1" si="4"/>
        <v/>
      </c>
      <c r="AF4" s="27" t="str">
        <f t="shared" ca="1" si="4"/>
        <v/>
      </c>
      <c r="AG4" s="27">
        <f t="shared" ca="1" si="4"/>
        <v>1</v>
      </c>
      <c r="AH4" s="27">
        <f t="shared" ca="1" si="4"/>
        <v>1</v>
      </c>
      <c r="AI4" s="27">
        <f t="shared" ca="1" si="4"/>
        <v>1</v>
      </c>
      <c r="AJ4" s="27">
        <f t="shared" ca="1" si="4"/>
        <v>1</v>
      </c>
      <c r="AK4" s="222">
        <f t="shared" ca="1" si="4"/>
        <v>1</v>
      </c>
      <c r="AL4" s="271"/>
      <c r="AM4" s="283" t="str">
        <f ca="1">IF(IFERROR(HLOOKUP(9^9,OFFSET($H4,0,0,1,DAY(TODAY()-1)),1,1)=1,0),TEXT(INDEX(OFFSET($H$3,0,0,1,DAY(TODAY()-1)),MATCH(9^9,OFFSET($H4,0,0,1,DAY(TODAY()-1)),1)),"jj/mm/aaaa"),"Pas d'intervention")</f>
        <v>16/11/2018</v>
      </c>
      <c r="AN4" s="268">
        <f ca="1">IF(SUM(H4:AK4)=0,"",SUM(H4:AK4))</f>
        <v>21</v>
      </c>
      <c r="AO4" s="268" t="str">
        <f ca="1">IF(COUNTIF(H4:AK4,"A")=0,"",COUNTIF(H4:AK4,"A"))</f>
        <v/>
      </c>
      <c r="AP4" s="268" t="str">
        <f ca="1">IF(COUNTIF(H4:AK4,"B")=0,"",COUNTIF(H4:AK4,"B"))</f>
        <v/>
      </c>
      <c r="AQ4" s="268" t="str">
        <f ca="1">IF(G4="o",IF(COUNTIF(H4:AK4,"a")=0,"",COUNTIF(H4:AK4,"a")),"")</f>
        <v/>
      </c>
      <c r="AR4" s="268" t="str">
        <f ca="1">IF(COUNTIF(H4:AK4,"N")=0,"",COUNTIF(H4:AK4,"N"))</f>
        <v/>
      </c>
      <c r="AS4" s="268" t="str">
        <f ca="1">IF(COUNTIF(H4:AK4,"G")=0,"",COUNTIF(H4:AK4,"G"))</f>
        <v/>
      </c>
      <c r="AT4" s="269" t="str">
        <f ca="1">IF(COUNTIF(H4:AK4,"F")=0,"",COUNTIF(H4:AK4,"F"))</f>
        <v/>
      </c>
    </row>
    <row r="5" spans="1:46" x14ac:dyDescent="0.25">
      <c r="A5" s="153" t="s">
        <v>82</v>
      </c>
      <c r="B5" s="28" t="s">
        <v>53</v>
      </c>
      <c r="C5" s="63" t="str">
        <f t="shared" ref="C5:C19" si="5">LEFT(B5,FIND(" ",B5)-1)</f>
        <v>StéB</v>
      </c>
      <c r="D5" s="63"/>
      <c r="E5" s="58" t="s">
        <v>60</v>
      </c>
      <c r="F5" s="8" t="s">
        <v>9</v>
      </c>
      <c r="G5" s="170" t="s">
        <v>61</v>
      </c>
      <c r="H5" s="236"/>
      <c r="I5" s="23">
        <f t="shared" ca="1" si="3"/>
        <v>1</v>
      </c>
      <c r="J5" s="23" t="str">
        <f t="shared" ca="1" si="3"/>
        <v/>
      </c>
      <c r="K5" s="23" t="str">
        <f t="shared" ca="1" si="3"/>
        <v/>
      </c>
      <c r="L5" s="23">
        <f t="shared" ca="1" si="3"/>
        <v>1</v>
      </c>
      <c r="M5" s="23">
        <f t="shared" ca="1" si="3"/>
        <v>1</v>
      </c>
      <c r="N5" s="23">
        <f t="shared" ca="1" si="3"/>
        <v>1</v>
      </c>
      <c r="O5" s="23">
        <f t="shared" ca="1" si="3"/>
        <v>1</v>
      </c>
      <c r="P5" s="23">
        <f t="shared" ca="1" si="3"/>
        <v>1</v>
      </c>
      <c r="Q5" s="23" t="str">
        <f t="shared" ca="1" si="3"/>
        <v/>
      </c>
      <c r="R5" s="23" t="str">
        <f t="shared" ca="1" si="3"/>
        <v/>
      </c>
      <c r="S5" s="23">
        <f t="shared" ca="1" si="3"/>
        <v>1</v>
      </c>
      <c r="T5" s="23">
        <f t="shared" ca="1" si="3"/>
        <v>1</v>
      </c>
      <c r="U5" s="23">
        <f t="shared" ca="1" si="3"/>
        <v>1</v>
      </c>
      <c r="V5" s="23">
        <f t="shared" ca="1" si="3"/>
        <v>1</v>
      </c>
      <c r="W5" s="23">
        <f t="shared" ca="1" si="3"/>
        <v>1</v>
      </c>
      <c r="X5" s="23" t="str">
        <f t="shared" ca="1" si="4"/>
        <v/>
      </c>
      <c r="Y5" s="23" t="str">
        <f t="shared" ca="1" si="4"/>
        <v/>
      </c>
      <c r="Z5" s="23">
        <f t="shared" ca="1" si="4"/>
        <v>1</v>
      </c>
      <c r="AA5" s="23">
        <f t="shared" ca="1" si="4"/>
        <v>1</v>
      </c>
      <c r="AB5" s="23">
        <f t="shared" ca="1" si="4"/>
        <v>1</v>
      </c>
      <c r="AC5" s="23">
        <f t="shared" ca="1" si="4"/>
        <v>1</v>
      </c>
      <c r="AD5" s="23">
        <f t="shared" ca="1" si="4"/>
        <v>1</v>
      </c>
      <c r="AE5" s="23" t="str">
        <f t="shared" ca="1" si="4"/>
        <v/>
      </c>
      <c r="AF5" s="23" t="str">
        <f t="shared" ca="1" si="4"/>
        <v/>
      </c>
      <c r="AG5" s="23">
        <f t="shared" ca="1" si="4"/>
        <v>1</v>
      </c>
      <c r="AH5" s="23">
        <f t="shared" ca="1" si="4"/>
        <v>1</v>
      </c>
      <c r="AI5" s="23">
        <f t="shared" ca="1" si="4"/>
        <v>1</v>
      </c>
      <c r="AJ5" s="23">
        <f t="shared" ca="1" si="4"/>
        <v>1</v>
      </c>
      <c r="AK5" s="223">
        <f t="shared" ca="1" si="4"/>
        <v>1</v>
      </c>
      <c r="AL5" s="272"/>
      <c r="AM5" s="284" t="str">
        <f t="shared" ref="AM5:AM19" ca="1" si="6">IF(IFERROR(HLOOKUP(9^9,OFFSET($H5,0,0,1,DAY(TODAY()-1)),1,1)=1,0),TEXT(INDEX(OFFSET($H$3,0,0,1,DAY(TODAY()-1)),MATCH(9^9,OFFSET($H5,0,0,1,DAY(TODAY()-1)),1)),"jj/mm/aaaa"),"Pas d'intervention")</f>
        <v>16/11/2018</v>
      </c>
      <c r="AN5" s="226">
        <f ca="1">IF(SUM(H5:AK5)=0,"",SUM(H5:AK5))</f>
        <v>21</v>
      </c>
      <c r="AO5" s="226" t="str">
        <f ca="1">IF(COUNTIF(H5:AK5,"A")=0,"",COUNTIF(H5:AK5,"A"))</f>
        <v/>
      </c>
      <c r="AP5" s="226" t="str">
        <f ca="1">IF(COUNTIF(H5:AK5,"B")=0,"",COUNTIF(H5:AK5,"B"))</f>
        <v/>
      </c>
      <c r="AQ5" s="226" t="str">
        <f ca="1">IF(G5="o",IF(COUNTIF(H5:AK5,"a")=0,"",COUNTIF(H5:AK5,"a")),"")</f>
        <v/>
      </c>
      <c r="AR5" s="226" t="str">
        <f ca="1">IF(COUNTIF(H5:AK5,"N")=0,"",COUNTIF(H5:AK5,"N"))</f>
        <v/>
      </c>
      <c r="AS5" s="226" t="str">
        <f ca="1">IF(COUNTIF(H5:AK5,"G")=0,"",COUNTIF(H5:AK5,"G"))</f>
        <v/>
      </c>
      <c r="AT5" s="227" t="str">
        <f ca="1">IF(COUNTIF(H5:AK5,"F")=0,"",COUNTIF(H5:AK5,"F"))</f>
        <v/>
      </c>
    </row>
    <row r="6" spans="1:46" x14ac:dyDescent="0.25">
      <c r="A6" s="153" t="s">
        <v>83</v>
      </c>
      <c r="B6" s="28" t="s">
        <v>54</v>
      </c>
      <c r="C6" s="63" t="str">
        <f t="shared" si="5"/>
        <v>StéC</v>
      </c>
      <c r="D6" s="63"/>
      <c r="E6" s="58" t="s">
        <v>60</v>
      </c>
      <c r="F6" s="8" t="s">
        <v>62</v>
      </c>
      <c r="G6" s="170" t="s">
        <v>61</v>
      </c>
      <c r="H6" s="236"/>
      <c r="I6" s="23" t="s">
        <v>10</v>
      </c>
      <c r="J6" s="23" t="str">
        <f t="shared" ca="1" si="3"/>
        <v/>
      </c>
      <c r="K6" s="23" t="str">
        <f t="shared" ca="1" si="3"/>
        <v/>
      </c>
      <c r="L6" s="23">
        <f t="shared" ca="1" si="3"/>
        <v>1</v>
      </c>
      <c r="M6" s="23">
        <f t="shared" ca="1" si="3"/>
        <v>1</v>
      </c>
      <c r="N6" s="23">
        <f t="shared" ca="1" si="3"/>
        <v>1</v>
      </c>
      <c r="O6" s="23">
        <f t="shared" ca="1" si="3"/>
        <v>1</v>
      </c>
      <c r="P6" s="23">
        <f t="shared" ca="1" si="3"/>
        <v>1</v>
      </c>
      <c r="Q6" s="23" t="str">
        <f t="shared" ca="1" si="3"/>
        <v/>
      </c>
      <c r="R6" s="23" t="str">
        <f t="shared" ca="1" si="3"/>
        <v/>
      </c>
      <c r="S6" s="23">
        <f t="shared" ca="1" si="3"/>
        <v>1</v>
      </c>
      <c r="T6" s="23">
        <f t="shared" ca="1" si="3"/>
        <v>1</v>
      </c>
      <c r="U6" s="23">
        <f t="shared" ca="1" si="3"/>
        <v>1</v>
      </c>
      <c r="V6" s="23">
        <f t="shared" ca="1" si="3"/>
        <v>1</v>
      </c>
      <c r="W6" s="23">
        <f t="shared" ca="1" si="3"/>
        <v>1</v>
      </c>
      <c r="X6" s="23" t="str">
        <f t="shared" ca="1" si="4"/>
        <v/>
      </c>
      <c r="Y6" s="23" t="str">
        <f t="shared" ca="1" si="4"/>
        <v/>
      </c>
      <c r="Z6" s="23">
        <f t="shared" ca="1" si="4"/>
        <v>1</v>
      </c>
      <c r="AA6" s="23">
        <f t="shared" ca="1" si="4"/>
        <v>1</v>
      </c>
      <c r="AB6" s="23">
        <f t="shared" ca="1" si="4"/>
        <v>1</v>
      </c>
      <c r="AC6" s="23">
        <f t="shared" ca="1" si="4"/>
        <v>1</v>
      </c>
      <c r="AD6" s="23">
        <f t="shared" ca="1" si="4"/>
        <v>1</v>
      </c>
      <c r="AE6" s="23" t="str">
        <f t="shared" ca="1" si="4"/>
        <v/>
      </c>
      <c r="AF6" s="23" t="str">
        <f t="shared" ca="1" si="4"/>
        <v/>
      </c>
      <c r="AG6" s="23">
        <f t="shared" ca="1" si="4"/>
        <v>1</v>
      </c>
      <c r="AH6" s="23">
        <f t="shared" ca="1" si="4"/>
        <v>1</v>
      </c>
      <c r="AI6" s="23">
        <f t="shared" ca="1" si="4"/>
        <v>1</v>
      </c>
      <c r="AJ6" s="23">
        <f t="shared" ca="1" si="4"/>
        <v>1</v>
      </c>
      <c r="AK6" s="223">
        <f t="shared" ca="1" si="4"/>
        <v>1</v>
      </c>
      <c r="AL6" s="272"/>
      <c r="AM6" s="284" t="str">
        <f t="shared" ca="1" si="6"/>
        <v>16/11/2018</v>
      </c>
      <c r="AN6" s="226">
        <f ca="1">IF(SUM(H6:AK6)=0,"",SUM(H6:AK6))</f>
        <v>20</v>
      </c>
      <c r="AO6" s="226" t="str">
        <f ca="1">IF(COUNTIF(H6:AK6,"A")=0,"",COUNTIF(H6:AK6,"A"))</f>
        <v/>
      </c>
      <c r="AP6" s="226" t="str">
        <f ca="1">IF(COUNTIF(H6:AK6,"B")=0,"",COUNTIF(H6:AK6,"B"))</f>
        <v/>
      </c>
      <c r="AQ6" s="226" t="str">
        <f ca="1">IF(G6="o",IF(COUNTIF(H6:AK6,"a")=0,"",COUNTIF(H6:AK6,"a")),"")</f>
        <v/>
      </c>
      <c r="AR6" s="226">
        <f ca="1">IF(COUNTIF(H6:AK6,"N")=0,"",COUNTIF(H6:AK6,"N"))</f>
        <v>1</v>
      </c>
      <c r="AS6" s="226" t="str">
        <f ca="1">IF(COUNTIF(H6:AK6,"G")=0,"",COUNTIF(H6:AK6,"G"))</f>
        <v/>
      </c>
      <c r="AT6" s="227" t="str">
        <f ca="1">IF(COUNTIF(H6:AK6,"F")=0,"",COUNTIF(H6:AK6,"F"))</f>
        <v/>
      </c>
    </row>
    <row r="7" spans="1:46" x14ac:dyDescent="0.25">
      <c r="A7" s="153" t="s">
        <v>84</v>
      </c>
      <c r="B7" s="28" t="s">
        <v>55</v>
      </c>
      <c r="C7" s="63" t="str">
        <f t="shared" si="5"/>
        <v>StéD</v>
      </c>
      <c r="D7" s="63"/>
      <c r="E7" s="58" t="s">
        <v>60</v>
      </c>
      <c r="F7" s="8" t="s">
        <v>63</v>
      </c>
      <c r="G7" s="170" t="s">
        <v>61</v>
      </c>
      <c r="H7" s="236"/>
      <c r="I7" s="23">
        <f t="shared" ca="1" si="3"/>
        <v>1</v>
      </c>
      <c r="J7" s="23" t="str">
        <f t="shared" ca="1" si="3"/>
        <v/>
      </c>
      <c r="K7" s="23" t="str">
        <f t="shared" ca="1" si="3"/>
        <v/>
      </c>
      <c r="L7" s="23" t="s">
        <v>9</v>
      </c>
      <c r="M7" s="23" t="s">
        <v>9</v>
      </c>
      <c r="N7" s="23" t="s">
        <v>9</v>
      </c>
      <c r="O7" s="23" t="s">
        <v>9</v>
      </c>
      <c r="P7" s="23" t="s">
        <v>9</v>
      </c>
      <c r="Q7" s="23" t="str">
        <f t="shared" ca="1" si="3"/>
        <v/>
      </c>
      <c r="R7" s="23" t="str">
        <f t="shared" ca="1" si="3"/>
        <v/>
      </c>
      <c r="S7" s="23">
        <f t="shared" ca="1" si="3"/>
        <v>1</v>
      </c>
      <c r="T7" s="23">
        <f t="shared" ca="1" si="3"/>
        <v>1</v>
      </c>
      <c r="U7" s="23">
        <f t="shared" ca="1" si="3"/>
        <v>1</v>
      </c>
      <c r="V7" s="23">
        <f t="shared" ca="1" si="3"/>
        <v>1</v>
      </c>
      <c r="W7" s="23">
        <f t="shared" ca="1" si="3"/>
        <v>1</v>
      </c>
      <c r="X7" s="23" t="str">
        <f t="shared" ca="1" si="4"/>
        <v/>
      </c>
      <c r="Y7" s="23" t="str">
        <f t="shared" ca="1" si="4"/>
        <v/>
      </c>
      <c r="Z7" s="23">
        <f t="shared" ca="1" si="4"/>
        <v>1</v>
      </c>
      <c r="AA7" s="23">
        <f t="shared" ca="1" si="4"/>
        <v>1</v>
      </c>
      <c r="AB7" s="23">
        <f t="shared" ca="1" si="4"/>
        <v>1</v>
      </c>
      <c r="AC7" s="23">
        <f t="shared" ca="1" si="4"/>
        <v>1</v>
      </c>
      <c r="AD7" s="23">
        <f t="shared" ca="1" si="4"/>
        <v>1</v>
      </c>
      <c r="AE7" s="23" t="str">
        <f t="shared" ca="1" si="4"/>
        <v/>
      </c>
      <c r="AF7" s="23" t="str">
        <f t="shared" ca="1" si="4"/>
        <v/>
      </c>
      <c r="AG7" s="23">
        <f t="shared" ca="1" si="4"/>
        <v>1</v>
      </c>
      <c r="AH7" s="23">
        <f t="shared" ca="1" si="4"/>
        <v>1</v>
      </c>
      <c r="AI7" s="23">
        <f t="shared" ca="1" si="4"/>
        <v>1</v>
      </c>
      <c r="AJ7" s="23">
        <f t="shared" ca="1" si="4"/>
        <v>1</v>
      </c>
      <c r="AK7" s="223">
        <f t="shared" ca="1" si="4"/>
        <v>1</v>
      </c>
      <c r="AL7" s="272"/>
      <c r="AM7" s="284" t="str">
        <f t="shared" ca="1" si="6"/>
        <v>16/11/2018</v>
      </c>
      <c r="AN7" s="226">
        <f ca="1">IF(SUM(H7:AK7)=0,"",SUM(H7:AK7))</f>
        <v>16</v>
      </c>
      <c r="AO7" s="226" t="str">
        <f ca="1">IF(COUNTIF(H7:AK7,"A")=0,"",COUNTIF(H7:AK7,"A"))</f>
        <v/>
      </c>
      <c r="AP7" s="226">
        <f ca="1">IF(COUNTIF(H7:AK7,"B")=0,"",COUNTIF(H7:AK7,"B"))</f>
        <v>5</v>
      </c>
      <c r="AQ7" s="226" t="str">
        <f ca="1">IF(G7="o",IF(COUNTIF(H7:AK7,"a")=0,"",COUNTIF(H7:AK7,"a")),"")</f>
        <v/>
      </c>
      <c r="AR7" s="226" t="str">
        <f ca="1">IF(COUNTIF(H7:AK7,"N")=0,"",COUNTIF(H7:AK7,"N"))</f>
        <v/>
      </c>
      <c r="AS7" s="226" t="str">
        <f ca="1">IF(COUNTIF(H7:AK7,"G")=0,"",COUNTIF(H7:AK7,"G"))</f>
        <v/>
      </c>
      <c r="AT7" s="227" t="str">
        <f ca="1">IF(COUNTIF(H7:AK7,"F")=0,"",COUNTIF(H7:AK7,"F"))</f>
        <v/>
      </c>
    </row>
    <row r="8" spans="1:46" x14ac:dyDescent="0.25">
      <c r="A8" s="153" t="s">
        <v>85</v>
      </c>
      <c r="B8" s="28" t="s">
        <v>56</v>
      </c>
      <c r="C8" s="63" t="str">
        <f t="shared" si="5"/>
        <v>StéE</v>
      </c>
      <c r="D8" s="63"/>
      <c r="E8" s="58" t="s">
        <v>60</v>
      </c>
      <c r="F8" s="8" t="s">
        <v>64</v>
      </c>
      <c r="G8" s="170" t="s">
        <v>61</v>
      </c>
      <c r="H8" s="236"/>
      <c r="I8" s="23">
        <f t="shared" ca="1" si="3"/>
        <v>1</v>
      </c>
      <c r="J8" s="23" t="str">
        <f t="shared" ca="1" si="3"/>
        <v/>
      </c>
      <c r="K8" s="23" t="str">
        <f t="shared" ca="1" si="3"/>
        <v/>
      </c>
      <c r="L8" s="23">
        <f t="shared" ca="1" si="3"/>
        <v>1</v>
      </c>
      <c r="M8" s="23">
        <f t="shared" ca="1" si="3"/>
        <v>1</v>
      </c>
      <c r="N8" s="23">
        <f t="shared" ca="1" si="3"/>
        <v>1</v>
      </c>
      <c r="O8" s="23">
        <f t="shared" ca="1" si="3"/>
        <v>1</v>
      </c>
      <c r="P8" s="23">
        <f t="shared" ca="1" si="3"/>
        <v>1</v>
      </c>
      <c r="Q8" s="23" t="str">
        <f t="shared" ca="1" si="3"/>
        <v/>
      </c>
      <c r="R8" s="23" t="str">
        <f t="shared" ca="1" si="3"/>
        <v/>
      </c>
      <c r="S8" s="23">
        <f t="shared" ca="1" si="3"/>
        <v>1</v>
      </c>
      <c r="T8" s="23">
        <f t="shared" ca="1" si="3"/>
        <v>1</v>
      </c>
      <c r="U8" s="23">
        <f t="shared" ca="1" si="3"/>
        <v>1</v>
      </c>
      <c r="V8" s="23">
        <f t="shared" ca="1" si="3"/>
        <v>1</v>
      </c>
      <c r="W8" s="23">
        <f t="shared" ca="1" si="3"/>
        <v>1</v>
      </c>
      <c r="X8" s="23" t="str">
        <f t="shared" ca="1" si="4"/>
        <v/>
      </c>
      <c r="Y8" s="23" t="str">
        <f t="shared" ca="1" si="4"/>
        <v/>
      </c>
      <c r="Z8" s="23">
        <f t="shared" ca="1" si="4"/>
        <v>1</v>
      </c>
      <c r="AA8" s="23">
        <f t="shared" ca="1" si="4"/>
        <v>1</v>
      </c>
      <c r="AB8" s="23">
        <f t="shared" ca="1" si="4"/>
        <v>1</v>
      </c>
      <c r="AC8" s="23">
        <f t="shared" ca="1" si="4"/>
        <v>1</v>
      </c>
      <c r="AD8" s="23">
        <f t="shared" ca="1" si="4"/>
        <v>1</v>
      </c>
      <c r="AE8" s="23" t="str">
        <f t="shared" ca="1" si="4"/>
        <v/>
      </c>
      <c r="AF8" s="23" t="str">
        <f t="shared" ca="1" si="4"/>
        <v/>
      </c>
      <c r="AG8" s="23">
        <f t="shared" ca="1" si="4"/>
        <v>1</v>
      </c>
      <c r="AH8" s="23">
        <f t="shared" ca="1" si="4"/>
        <v>1</v>
      </c>
      <c r="AI8" s="23">
        <f t="shared" ca="1" si="4"/>
        <v>1</v>
      </c>
      <c r="AJ8" s="23">
        <f t="shared" ca="1" si="4"/>
        <v>1</v>
      </c>
      <c r="AK8" s="223">
        <f t="shared" ca="1" si="4"/>
        <v>1</v>
      </c>
      <c r="AL8" s="272"/>
      <c r="AM8" s="284" t="str">
        <f t="shared" ca="1" si="6"/>
        <v>16/11/2018</v>
      </c>
      <c r="AN8" s="226">
        <f ca="1">IF(SUM(H8:AK8)=0,"",SUM(H8:AK8))</f>
        <v>21</v>
      </c>
      <c r="AO8" s="226" t="str">
        <f ca="1">IF(COUNTIF(H8:AK8,"A")=0,"",COUNTIF(H8:AK8,"A"))</f>
        <v/>
      </c>
      <c r="AP8" s="226" t="str">
        <f ca="1">IF(COUNTIF(H8:AK8,"B")=0,"",COUNTIF(H8:AK8,"B"))</f>
        <v/>
      </c>
      <c r="AQ8" s="226" t="str">
        <f ca="1">IF(G8="o",IF(COUNTIF(H8:AK8,"a")=0,"",COUNTIF(H8:AK8,"a")),"")</f>
        <v/>
      </c>
      <c r="AR8" s="226" t="str">
        <f ca="1">IF(COUNTIF(H8:AK8,"N")=0,"",COUNTIF(H8:AK8,"N"))</f>
        <v/>
      </c>
      <c r="AS8" s="226" t="str">
        <f ca="1">IF(COUNTIF(H8:AK8,"G")=0,"",COUNTIF(H8:AK8,"G"))</f>
        <v/>
      </c>
      <c r="AT8" s="227" t="str">
        <f ca="1">IF(COUNTIF(H8:AK8,"F")=0,"",COUNTIF(H8:AK8,"F"))</f>
        <v/>
      </c>
    </row>
    <row r="9" spans="1:46" x14ac:dyDescent="0.25">
      <c r="A9" s="153" t="s">
        <v>86</v>
      </c>
      <c r="B9" s="28" t="s">
        <v>57</v>
      </c>
      <c r="C9" s="63" t="str">
        <f t="shared" si="5"/>
        <v>StéF</v>
      </c>
      <c r="D9" s="63"/>
      <c r="E9" s="58" t="s">
        <v>60</v>
      </c>
      <c r="F9" s="8" t="s">
        <v>12</v>
      </c>
      <c r="G9" s="170" t="s">
        <v>61</v>
      </c>
      <c r="H9" s="236"/>
      <c r="I9" s="23">
        <f t="shared" ca="1" si="3"/>
        <v>1</v>
      </c>
      <c r="J9" s="23" t="str">
        <f t="shared" ca="1" si="3"/>
        <v/>
      </c>
      <c r="K9" s="23" t="str">
        <f t="shared" ca="1" si="3"/>
        <v/>
      </c>
      <c r="L9" s="23">
        <f t="shared" ca="1" si="3"/>
        <v>1</v>
      </c>
      <c r="M9" s="23">
        <f t="shared" ca="1" si="3"/>
        <v>1</v>
      </c>
      <c r="N9" s="23">
        <f t="shared" ca="1" si="3"/>
        <v>1</v>
      </c>
      <c r="O9" s="23">
        <f t="shared" ca="1" si="3"/>
        <v>1</v>
      </c>
      <c r="P9" s="23">
        <f t="shared" ca="1" si="3"/>
        <v>1</v>
      </c>
      <c r="Q9" s="23" t="str">
        <f t="shared" ca="1" si="3"/>
        <v/>
      </c>
      <c r="R9" s="23" t="str">
        <f t="shared" ca="1" si="3"/>
        <v/>
      </c>
      <c r="S9" s="23">
        <f t="shared" ca="1" si="3"/>
        <v>1</v>
      </c>
      <c r="T9" s="23">
        <f t="shared" ca="1" si="3"/>
        <v>1</v>
      </c>
      <c r="U9" s="23">
        <f t="shared" ca="1" si="3"/>
        <v>1</v>
      </c>
      <c r="V9" s="23">
        <f t="shared" ca="1" si="3"/>
        <v>1</v>
      </c>
      <c r="W9" s="23">
        <f t="shared" ca="1" si="3"/>
        <v>1</v>
      </c>
      <c r="X9" s="23" t="str">
        <f t="shared" ca="1" si="4"/>
        <v/>
      </c>
      <c r="Y9" s="23" t="str">
        <f t="shared" ca="1" si="4"/>
        <v/>
      </c>
      <c r="Z9" s="23" t="s">
        <v>9</v>
      </c>
      <c r="AA9" s="23" t="s">
        <v>9</v>
      </c>
      <c r="AB9" s="23" t="s">
        <v>9</v>
      </c>
      <c r="AC9" s="23" t="s">
        <v>9</v>
      </c>
      <c r="AD9" s="23" t="s">
        <v>9</v>
      </c>
      <c r="AE9" s="23" t="str">
        <f t="shared" ca="1" si="4"/>
        <v/>
      </c>
      <c r="AF9" s="23" t="str">
        <f t="shared" ca="1" si="4"/>
        <v/>
      </c>
      <c r="AG9" s="23">
        <f t="shared" ca="1" si="4"/>
        <v>1</v>
      </c>
      <c r="AH9" s="23">
        <f t="shared" ca="1" si="4"/>
        <v>1</v>
      </c>
      <c r="AI9" s="23">
        <f t="shared" ca="1" si="4"/>
        <v>1</v>
      </c>
      <c r="AJ9" s="23">
        <f t="shared" ca="1" si="4"/>
        <v>1</v>
      </c>
      <c r="AK9" s="223">
        <f t="shared" ca="1" si="4"/>
        <v>1</v>
      </c>
      <c r="AL9" s="272"/>
      <c r="AM9" s="284" t="str">
        <f t="shared" ca="1" si="6"/>
        <v>16/11/2018</v>
      </c>
      <c r="AN9" s="226">
        <f ca="1">IF(SUM(H9:AK9)=0,"",SUM(H9:AK9))</f>
        <v>16</v>
      </c>
      <c r="AO9" s="226" t="str">
        <f ca="1">IF(COUNTIF(H9:AK9,"A")=0,"",COUNTIF(H9:AK9,"A"))</f>
        <v/>
      </c>
      <c r="AP9" s="226">
        <f ca="1">IF(COUNTIF(H9:AK9,"B")=0,"",COUNTIF(H9:AK9,"B"))</f>
        <v>5</v>
      </c>
      <c r="AQ9" s="226" t="str">
        <f ca="1">IF(G9="o",IF(COUNTIF(H9:AK9,"a")=0,"",COUNTIF(H9:AK9,"a")),"")</f>
        <v/>
      </c>
      <c r="AR9" s="226" t="str">
        <f ca="1">IF(COUNTIF(H9:AK9,"N")=0,"",COUNTIF(H9:AK9,"N"))</f>
        <v/>
      </c>
      <c r="AS9" s="226" t="str">
        <f ca="1">IF(COUNTIF(H9:AK9,"G")=0,"",COUNTIF(H9:AK9,"G"))</f>
        <v/>
      </c>
      <c r="AT9" s="227" t="str">
        <f ca="1">IF(COUNTIF(H9:AK9,"F")=0,"",COUNTIF(H9:AK9,"F"))</f>
        <v/>
      </c>
    </row>
    <row r="10" spans="1:46" x14ac:dyDescent="0.25">
      <c r="A10" s="153" t="s">
        <v>87</v>
      </c>
      <c r="B10" s="28" t="s">
        <v>58</v>
      </c>
      <c r="C10" s="63" t="str">
        <f t="shared" si="5"/>
        <v>StéG</v>
      </c>
      <c r="D10" s="63"/>
      <c r="E10" s="58" t="s">
        <v>60</v>
      </c>
      <c r="F10" s="8" t="s">
        <v>15</v>
      </c>
      <c r="G10" s="170" t="s">
        <v>61</v>
      </c>
      <c r="H10" s="236"/>
      <c r="I10" s="23">
        <f t="shared" ca="1" si="3"/>
        <v>1</v>
      </c>
      <c r="J10" s="23" t="str">
        <f t="shared" ca="1" si="3"/>
        <v/>
      </c>
      <c r="K10" s="23" t="str">
        <f t="shared" ca="1" si="3"/>
        <v/>
      </c>
      <c r="L10" s="23">
        <f t="shared" ca="1" si="3"/>
        <v>1</v>
      </c>
      <c r="M10" s="23">
        <f t="shared" ca="1" si="3"/>
        <v>1</v>
      </c>
      <c r="N10" s="23">
        <f t="shared" ca="1" si="3"/>
        <v>1</v>
      </c>
      <c r="O10" s="23">
        <f t="shared" ca="1" si="3"/>
        <v>1</v>
      </c>
      <c r="P10" s="23">
        <f t="shared" ca="1" si="3"/>
        <v>1</v>
      </c>
      <c r="Q10" s="23" t="str">
        <f t="shared" ca="1" si="3"/>
        <v/>
      </c>
      <c r="R10" s="23" t="str">
        <f t="shared" ca="1" si="3"/>
        <v/>
      </c>
      <c r="S10" s="23">
        <f t="shared" ca="1" si="3"/>
        <v>1</v>
      </c>
      <c r="T10" s="23">
        <f t="shared" ca="1" si="3"/>
        <v>1</v>
      </c>
      <c r="U10" s="23">
        <f t="shared" ca="1" si="3"/>
        <v>1</v>
      </c>
      <c r="V10" s="23">
        <f t="shared" ca="1" si="3"/>
        <v>1</v>
      </c>
      <c r="W10" s="23">
        <f t="shared" ca="1" si="3"/>
        <v>1</v>
      </c>
      <c r="X10" s="23" t="str">
        <f t="shared" ca="1" si="4"/>
        <v/>
      </c>
      <c r="Y10" s="23" t="str">
        <f t="shared" ca="1" si="4"/>
        <v/>
      </c>
      <c r="Z10" s="23">
        <f t="shared" ca="1" si="4"/>
        <v>1</v>
      </c>
      <c r="AA10" s="23">
        <f t="shared" ca="1" si="4"/>
        <v>1</v>
      </c>
      <c r="AB10" s="23">
        <f t="shared" ca="1" si="4"/>
        <v>1</v>
      </c>
      <c r="AC10" s="23">
        <f t="shared" ca="1" si="4"/>
        <v>1</v>
      </c>
      <c r="AD10" s="23">
        <f t="shared" ca="1" si="4"/>
        <v>1</v>
      </c>
      <c r="AE10" s="23" t="str">
        <f t="shared" ca="1" si="4"/>
        <v/>
      </c>
      <c r="AF10" s="23" t="str">
        <f t="shared" ca="1" si="4"/>
        <v/>
      </c>
      <c r="AG10" s="23">
        <f t="shared" ca="1" si="4"/>
        <v>1</v>
      </c>
      <c r="AH10" s="23">
        <f t="shared" ca="1" si="4"/>
        <v>1</v>
      </c>
      <c r="AI10" s="23">
        <f t="shared" ca="1" si="4"/>
        <v>1</v>
      </c>
      <c r="AJ10" s="23" t="s">
        <v>9</v>
      </c>
      <c r="AK10" s="223">
        <f t="shared" ca="1" si="4"/>
        <v>1</v>
      </c>
      <c r="AL10" s="272"/>
      <c r="AM10" s="284" t="str">
        <f t="shared" ca="1" si="6"/>
        <v>16/11/2018</v>
      </c>
      <c r="AN10" s="226">
        <f ca="1">IF(SUM(H10:AK10)=0,"",SUM(H10:AK10))</f>
        <v>20</v>
      </c>
      <c r="AO10" s="226" t="str">
        <f ca="1">IF(COUNTIF(H10:AK10,"A")=0,"",COUNTIF(H10:AK10,"A"))</f>
        <v/>
      </c>
      <c r="AP10" s="226">
        <f ca="1">IF(COUNTIF(H10:AK10,"B")=0,"",COUNTIF(H10:AK10,"B"))</f>
        <v>1</v>
      </c>
      <c r="AQ10" s="226" t="str">
        <f ca="1">IF(G10="o",IF(COUNTIF(H10:AK10,"a")=0,"",COUNTIF(H10:AK10,"a")),"")</f>
        <v/>
      </c>
      <c r="AR10" s="226" t="str">
        <f ca="1">IF(COUNTIF(H10:AK10,"N")=0,"",COUNTIF(H10:AK10,"N"))</f>
        <v/>
      </c>
      <c r="AS10" s="226" t="str">
        <f ca="1">IF(COUNTIF(H10:AK10,"G")=0,"",COUNTIF(H10:AK10,"G"))</f>
        <v/>
      </c>
      <c r="AT10" s="227" t="str">
        <f ca="1">IF(COUNTIF(H10:AK10,"F")=0,"",COUNTIF(H10:AK10,"F"))</f>
        <v/>
      </c>
    </row>
    <row r="11" spans="1:46" ht="15.75" thickBot="1" x14ac:dyDescent="0.3">
      <c r="A11" s="155" t="s">
        <v>88</v>
      </c>
      <c r="B11" s="33" t="s">
        <v>59</v>
      </c>
      <c r="C11" s="86" t="str">
        <f t="shared" si="5"/>
        <v>StéH</v>
      </c>
      <c r="D11" s="86"/>
      <c r="E11" s="29" t="s">
        <v>60</v>
      </c>
      <c r="F11" s="30" t="s">
        <v>65</v>
      </c>
      <c r="G11" s="171"/>
      <c r="H11" s="237"/>
      <c r="I11" s="31">
        <f t="shared" ca="1" si="3"/>
        <v>1</v>
      </c>
      <c r="J11" s="31" t="str">
        <f t="shared" ca="1" si="3"/>
        <v/>
      </c>
      <c r="K11" s="31" t="str">
        <f t="shared" ca="1" si="3"/>
        <v/>
      </c>
      <c r="L11" s="31">
        <f t="shared" ca="1" si="3"/>
        <v>1</v>
      </c>
      <c r="M11" s="31">
        <f t="shared" ca="1" si="3"/>
        <v>1</v>
      </c>
      <c r="N11" s="31">
        <f t="shared" ca="1" si="3"/>
        <v>1</v>
      </c>
      <c r="O11" s="31">
        <f t="shared" ca="1" si="3"/>
        <v>1</v>
      </c>
      <c r="P11" s="31">
        <f t="shared" ca="1" si="3"/>
        <v>1</v>
      </c>
      <c r="Q11" s="31" t="str">
        <f t="shared" ca="1" si="3"/>
        <v/>
      </c>
      <c r="R11" s="31" t="str">
        <f t="shared" ca="1" si="3"/>
        <v/>
      </c>
      <c r="S11" s="31">
        <f t="shared" ca="1" si="3"/>
        <v>1</v>
      </c>
      <c r="T11" s="88">
        <v>1</v>
      </c>
      <c r="U11" s="31">
        <f t="shared" ca="1" si="3"/>
        <v>1</v>
      </c>
      <c r="V11" s="31" t="s">
        <v>8</v>
      </c>
      <c r="W11" s="31">
        <f t="shared" ca="1" si="3"/>
        <v>1</v>
      </c>
      <c r="X11" s="31" t="str">
        <f t="shared" ca="1" si="4"/>
        <v/>
      </c>
      <c r="Y11" s="31" t="str">
        <f t="shared" ca="1" si="4"/>
        <v/>
      </c>
      <c r="Z11" s="31">
        <f t="shared" ca="1" si="4"/>
        <v>1</v>
      </c>
      <c r="AA11" s="31">
        <v>1</v>
      </c>
      <c r="AB11" s="31">
        <f t="shared" ca="1" si="4"/>
        <v>1</v>
      </c>
      <c r="AC11" s="31">
        <f t="shared" ca="1" si="4"/>
        <v>1</v>
      </c>
      <c r="AD11" s="31">
        <f t="shared" ca="1" si="4"/>
        <v>1</v>
      </c>
      <c r="AE11" s="31" t="str">
        <f t="shared" ca="1" si="4"/>
        <v/>
      </c>
      <c r="AF11" s="31" t="str">
        <f t="shared" ca="1" si="4"/>
        <v/>
      </c>
      <c r="AG11" s="31">
        <f t="shared" ca="1" si="4"/>
        <v>1</v>
      </c>
      <c r="AH11" s="31">
        <f t="shared" ca="1" si="4"/>
        <v>1</v>
      </c>
      <c r="AI11" s="31">
        <f t="shared" ca="1" si="4"/>
        <v>1</v>
      </c>
      <c r="AJ11" s="31">
        <f t="shared" ca="1" si="4"/>
        <v>1</v>
      </c>
      <c r="AK11" s="224">
        <f t="shared" ca="1" si="4"/>
        <v>1</v>
      </c>
      <c r="AL11" s="273"/>
      <c r="AM11" s="285" t="str">
        <f t="shared" ca="1" si="6"/>
        <v>16/11/2018</v>
      </c>
      <c r="AN11" s="228">
        <f ca="1">IF(SUM(H11:AK11)=0,"",SUM(H11:AK11))</f>
        <v>20</v>
      </c>
      <c r="AO11" s="228">
        <f ca="1">IF(COUNTIF(H11:AK11,"A")=0,"",COUNTIF(H11:AK11,"A"))</f>
        <v>1</v>
      </c>
      <c r="AP11" s="228" t="str">
        <f ca="1">IF(COUNTIF(H11:AK11,"B")=0,"",COUNTIF(H11:AK11,"B"))</f>
        <v/>
      </c>
      <c r="AQ11" s="228" t="str">
        <f>IF(G11="o",IF(COUNTIF(H11:AK11,"a")=0,"",COUNTIF(H11:AK11,"a")),"")</f>
        <v/>
      </c>
      <c r="AR11" s="228" t="str">
        <f ca="1">IF(COUNTIF(H11:AK11,"N")=0,"",COUNTIF(H11:AK11,"N"))</f>
        <v/>
      </c>
      <c r="AS11" s="228" t="str">
        <f ca="1">IF(COUNTIF(H11:AK11,"G")=0,"",COUNTIF(H11:AK11,"G"))</f>
        <v/>
      </c>
      <c r="AT11" s="229" t="str">
        <f ca="1">IF(COUNTIF(H11:AK11,"F")=0,"",COUNTIF(H11:AK11,"F"))</f>
        <v/>
      </c>
    </row>
    <row r="12" spans="1:46" ht="19.5" thickBot="1" x14ac:dyDescent="0.35">
      <c r="A12" s="179" t="s">
        <v>11</v>
      </c>
      <c r="B12" s="180"/>
      <c r="C12" s="181"/>
      <c r="D12" s="181"/>
      <c r="E12" s="181"/>
      <c r="F12" s="181"/>
      <c r="G12" s="181"/>
      <c r="H12" s="181"/>
      <c r="I12" s="182"/>
      <c r="J12" s="182"/>
      <c r="K12" s="182"/>
      <c r="L12" s="182"/>
      <c r="M12" s="182"/>
      <c r="N12" s="182"/>
      <c r="O12" s="182"/>
      <c r="P12" s="182"/>
      <c r="Q12" s="182"/>
      <c r="R12" s="182"/>
      <c r="S12" s="182"/>
      <c r="T12" s="182"/>
      <c r="U12" s="182"/>
      <c r="V12" s="182"/>
      <c r="W12" s="182"/>
      <c r="X12" s="182"/>
      <c r="Y12" s="182"/>
      <c r="Z12" s="182"/>
      <c r="AA12" s="182"/>
      <c r="AB12" s="182"/>
      <c r="AC12" s="182"/>
      <c r="AD12" s="182"/>
      <c r="AE12" s="182"/>
      <c r="AF12" s="182"/>
      <c r="AG12" s="182"/>
      <c r="AH12" s="182"/>
      <c r="AI12" s="182"/>
      <c r="AJ12" s="182"/>
      <c r="AK12" s="182"/>
      <c r="AL12" s="182"/>
      <c r="AM12" s="182"/>
      <c r="AN12" s="35" t="str">
        <f>IF(SUM(H12:AK12)=0,"",SUM(H12:AK12))</f>
        <v/>
      </c>
      <c r="AO12" s="35" t="str">
        <f>IF(COUNTIF(H12:AK12,"A")=0,"",COUNTIF(H12:AK12,"A"))</f>
        <v/>
      </c>
      <c r="AP12" s="35" t="str">
        <f>IF(COUNTIF(H12:AK12,"B")=0,"",COUNTIF(H12:AK12,"B"))</f>
        <v/>
      </c>
      <c r="AQ12" s="35"/>
      <c r="AR12" s="35" t="str">
        <f>IF(COUNTIF(H12:AK12,"N")=0,"",COUNTIF(H12:AK12,"N"))</f>
        <v/>
      </c>
      <c r="AS12" s="35" t="str">
        <f>IF(COUNTIF(H12:AK12,"G")=0,"",COUNTIF(H12:AK12,"G"))</f>
        <v/>
      </c>
      <c r="AT12" s="270" t="str">
        <f>IF(COUNTIF(H12:AK12,"F")=0,"",COUNTIF(H12:AK12,"F"))</f>
        <v/>
      </c>
    </row>
    <row r="13" spans="1:46" x14ac:dyDescent="0.25">
      <c r="A13" s="156" t="s">
        <v>81</v>
      </c>
      <c r="B13" s="138" t="s">
        <v>52</v>
      </c>
      <c r="C13" s="85" t="str">
        <f t="shared" si="5"/>
        <v>StéA</v>
      </c>
      <c r="D13" s="85"/>
      <c r="E13" s="26" t="s">
        <v>60</v>
      </c>
      <c r="F13" s="32" t="s">
        <v>66</v>
      </c>
      <c r="G13" s="189"/>
      <c r="H13" s="235"/>
      <c r="I13" s="27"/>
      <c r="J13" s="27"/>
      <c r="K13" s="27"/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27"/>
      <c r="Y13" s="27"/>
      <c r="Z13" s="27"/>
      <c r="AA13" s="27"/>
      <c r="AB13" s="27"/>
      <c r="AC13" s="27"/>
      <c r="AD13" s="27"/>
      <c r="AE13" s="27"/>
      <c r="AF13" s="27"/>
      <c r="AG13" s="27"/>
      <c r="AH13" s="27"/>
      <c r="AI13" s="27"/>
      <c r="AJ13" s="27"/>
      <c r="AK13" s="222"/>
      <c r="AL13" s="271"/>
      <c r="AM13" s="283" t="str">
        <f t="shared" ca="1" si="6"/>
        <v>Pas d'intervention</v>
      </c>
      <c r="AN13" s="268" t="str">
        <f>IF(SUM(H13:AK13)=0,"",SUM(H13:AK13))</f>
        <v/>
      </c>
      <c r="AO13" s="268" t="str">
        <f>IF(COUNTIF(H13:AK13,"A")=0,"",COUNTIF(H13:AK13,"A"))</f>
        <v/>
      </c>
      <c r="AP13" s="268" t="str">
        <f>IF(COUNTIF(H13:AK13,"B")=0,"",COUNTIF(H13:AK13,"B"))</f>
        <v/>
      </c>
      <c r="AQ13" s="268"/>
      <c r="AR13" s="268" t="str">
        <f>IF(COUNTIF(H13:AK13,"N")=0,"",COUNTIF(H13:AK13,"N"))</f>
        <v/>
      </c>
      <c r="AS13" s="268" t="str">
        <f>IF(COUNTIF(H13:AK13,"G")=0,"",COUNTIF(H13:AK13,"G"))</f>
        <v/>
      </c>
      <c r="AT13" s="269" t="str">
        <f>IF(COUNTIF(H13:AK13,"F")=0,"",COUNTIF(H13:AK13,"F"))</f>
        <v/>
      </c>
    </row>
    <row r="14" spans="1:46" x14ac:dyDescent="0.25">
      <c r="A14" s="153" t="s">
        <v>82</v>
      </c>
      <c r="B14" s="136" t="s">
        <v>53</v>
      </c>
      <c r="C14" s="63" t="str">
        <f t="shared" si="5"/>
        <v>StéB</v>
      </c>
      <c r="D14" s="63"/>
      <c r="E14" s="58" t="s">
        <v>60</v>
      </c>
      <c r="F14" s="8" t="s">
        <v>66</v>
      </c>
      <c r="G14" s="190"/>
      <c r="H14" s="236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3"/>
      <c r="U14" s="23"/>
      <c r="V14" s="23"/>
      <c r="W14" s="23"/>
      <c r="X14" s="23"/>
      <c r="Y14" s="23"/>
      <c r="Z14" s="23"/>
      <c r="AA14" s="23"/>
      <c r="AB14" s="23"/>
      <c r="AC14" s="23"/>
      <c r="AD14" s="23"/>
      <c r="AE14" s="23"/>
      <c r="AF14" s="23"/>
      <c r="AG14" s="23"/>
      <c r="AH14" s="23"/>
      <c r="AI14" s="23"/>
      <c r="AJ14" s="23"/>
      <c r="AK14" s="223"/>
      <c r="AL14" s="272"/>
      <c r="AM14" s="284" t="str">
        <f t="shared" ca="1" si="6"/>
        <v>Pas d'intervention</v>
      </c>
      <c r="AN14" s="226" t="str">
        <f>IF(SUM(H14:AK14)=0,"",SUM(H14:AK14))</f>
        <v/>
      </c>
      <c r="AO14" s="226" t="str">
        <f>IF(COUNTIF(H14:AK14,"A")=0,"",COUNTIF(H14:AK14,"A"))</f>
        <v/>
      </c>
      <c r="AP14" s="226" t="str">
        <f>IF(COUNTIF(H14:AK14,"B")=0,"",COUNTIF(H14:AK14,"B"))</f>
        <v/>
      </c>
      <c r="AQ14" s="226"/>
      <c r="AR14" s="226" t="str">
        <f>IF(COUNTIF(H14:AK14,"N")=0,"",COUNTIF(H14:AK14,"N"))</f>
        <v/>
      </c>
      <c r="AS14" s="226" t="str">
        <f>IF(COUNTIF(H14:AK14,"G")=0,"",COUNTIF(H14:AK14,"G"))</f>
        <v/>
      </c>
      <c r="AT14" s="227" t="str">
        <f>IF(COUNTIF(H14:AK14,"F")=0,"",COUNTIF(H14:AK14,"F"))</f>
        <v/>
      </c>
    </row>
    <row r="15" spans="1:46" x14ac:dyDescent="0.25">
      <c r="A15" s="153" t="s">
        <v>83</v>
      </c>
      <c r="B15" s="136" t="s">
        <v>54</v>
      </c>
      <c r="C15" s="63" t="str">
        <f t="shared" si="5"/>
        <v>StéC</v>
      </c>
      <c r="D15" s="63"/>
      <c r="E15" s="58" t="s">
        <v>60</v>
      </c>
      <c r="F15" s="8" t="s">
        <v>66</v>
      </c>
      <c r="G15" s="190"/>
      <c r="H15" s="236"/>
      <c r="I15" s="23"/>
      <c r="J15" s="23"/>
      <c r="K15" s="23"/>
      <c r="L15" s="23"/>
      <c r="M15" s="23"/>
      <c r="N15" s="23"/>
      <c r="O15" s="23"/>
      <c r="P15" s="23"/>
      <c r="Q15" s="23"/>
      <c r="R15" s="23"/>
      <c r="S15" s="23"/>
      <c r="T15" s="23"/>
      <c r="U15" s="23"/>
      <c r="V15" s="23"/>
      <c r="W15" s="23"/>
      <c r="X15" s="23"/>
      <c r="Y15" s="23"/>
      <c r="Z15" s="23"/>
      <c r="AA15" s="23"/>
      <c r="AB15" s="23"/>
      <c r="AC15" s="23"/>
      <c r="AD15" s="23"/>
      <c r="AE15" s="23"/>
      <c r="AF15" s="23"/>
      <c r="AG15" s="23"/>
      <c r="AH15" s="23"/>
      <c r="AI15" s="23"/>
      <c r="AJ15" s="23"/>
      <c r="AK15" s="223"/>
      <c r="AL15" s="272"/>
      <c r="AM15" s="284" t="str">
        <f t="shared" ca="1" si="6"/>
        <v>Pas d'intervention</v>
      </c>
      <c r="AN15" s="226" t="str">
        <f>IF(SUM(H15:AK15)=0,"",SUM(H15:AK15))</f>
        <v/>
      </c>
      <c r="AO15" s="226" t="str">
        <f>IF(COUNTIF(H15:AK15,"A")=0,"",COUNTIF(H15:AK15,"A"))</f>
        <v/>
      </c>
      <c r="AP15" s="226" t="str">
        <f>IF(COUNTIF(H15:AK15,"B")=0,"",COUNTIF(H15:AK15,"B"))</f>
        <v/>
      </c>
      <c r="AQ15" s="226"/>
      <c r="AR15" s="226" t="str">
        <f>IF(COUNTIF(H15:AK15,"N")=0,"",COUNTIF(H15:AK15,"N"))</f>
        <v/>
      </c>
      <c r="AS15" s="226" t="str">
        <f>IF(COUNTIF(H15:AK15,"G")=0,"",COUNTIF(H15:AK15,"G"))</f>
        <v/>
      </c>
      <c r="AT15" s="227" t="str">
        <f>IF(COUNTIF(H15:AK15,"F")=0,"",COUNTIF(H15:AK15,"F"))</f>
        <v/>
      </c>
    </row>
    <row r="16" spans="1:46" x14ac:dyDescent="0.25">
      <c r="A16" s="153" t="s">
        <v>84</v>
      </c>
      <c r="B16" s="136" t="s">
        <v>55</v>
      </c>
      <c r="C16" s="63" t="str">
        <f t="shared" si="5"/>
        <v>StéD</v>
      </c>
      <c r="D16" s="63"/>
      <c r="E16" s="58" t="s">
        <v>60</v>
      </c>
      <c r="F16" s="8" t="s">
        <v>67</v>
      </c>
      <c r="G16" s="190"/>
      <c r="H16" s="236"/>
      <c r="I16" s="23"/>
      <c r="J16" s="23"/>
      <c r="K16" s="23"/>
      <c r="L16" s="23">
        <v>1</v>
      </c>
      <c r="M16" s="23">
        <v>1</v>
      </c>
      <c r="N16" s="23">
        <v>1</v>
      </c>
      <c r="O16" s="23">
        <v>1</v>
      </c>
      <c r="P16" s="23">
        <v>1</v>
      </c>
      <c r="Q16" s="23"/>
      <c r="R16" s="23"/>
      <c r="S16" s="23"/>
      <c r="T16" s="23"/>
      <c r="U16" s="23"/>
      <c r="V16" s="23"/>
      <c r="W16" s="23"/>
      <c r="X16" s="23"/>
      <c r="Y16" s="23"/>
      <c r="Z16" s="23"/>
      <c r="AA16" s="23"/>
      <c r="AB16" s="23"/>
      <c r="AC16" s="23"/>
      <c r="AD16" s="23"/>
      <c r="AE16" s="23"/>
      <c r="AF16" s="23"/>
      <c r="AG16" s="23"/>
      <c r="AH16" s="23"/>
      <c r="AI16" s="23"/>
      <c r="AJ16" s="23"/>
      <c r="AK16" s="223"/>
      <c r="AL16" s="272"/>
      <c r="AM16" s="284" t="str">
        <f t="shared" ca="1" si="6"/>
        <v>09/11/2018</v>
      </c>
      <c r="AN16" s="226">
        <f>IF(SUM(H16:AK16)=0,"",SUM(H16:AK16))</f>
        <v>5</v>
      </c>
      <c r="AO16" s="226" t="str">
        <f>IF(COUNTIF(H16:AK16,"A")=0,"",COUNTIF(H16:AK16,"A"))</f>
        <v/>
      </c>
      <c r="AP16" s="226" t="str">
        <f>IF(COUNTIF(H16:AK16,"B")=0,"",COUNTIF(H16:AK16,"B"))</f>
        <v/>
      </c>
      <c r="AQ16" s="226"/>
      <c r="AR16" s="226" t="str">
        <f>IF(COUNTIF(H16:AK16,"N")=0,"",COUNTIF(H16:AK16,"N"))</f>
        <v/>
      </c>
      <c r="AS16" s="226" t="str">
        <f>IF(COUNTIF(H16:AK16,"G")=0,"",COUNTIF(H16:AK16,"G"))</f>
        <v/>
      </c>
      <c r="AT16" s="227" t="str">
        <f>IF(COUNTIF(H16:AK16,"F")=0,"",COUNTIF(H16:AK16,"F"))</f>
        <v/>
      </c>
    </row>
    <row r="17" spans="1:46" x14ac:dyDescent="0.25">
      <c r="A17" s="153" t="s">
        <v>85</v>
      </c>
      <c r="B17" s="136" t="s">
        <v>56</v>
      </c>
      <c r="C17" s="63" t="str">
        <f t="shared" si="5"/>
        <v>StéE</v>
      </c>
      <c r="D17" s="63"/>
      <c r="E17" s="58" t="s">
        <v>60</v>
      </c>
      <c r="F17" s="8" t="s">
        <v>67</v>
      </c>
      <c r="G17" s="190"/>
      <c r="H17" s="236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23"/>
      <c r="T17" s="23"/>
      <c r="U17" s="23"/>
      <c r="V17" s="23"/>
      <c r="W17" s="23"/>
      <c r="X17" s="23"/>
      <c r="Y17" s="23"/>
      <c r="Z17" s="23"/>
      <c r="AA17" s="23"/>
      <c r="AB17" s="23"/>
      <c r="AC17" s="23"/>
      <c r="AD17" s="23"/>
      <c r="AE17" s="23"/>
      <c r="AF17" s="23"/>
      <c r="AG17" s="23"/>
      <c r="AH17" s="23"/>
      <c r="AI17" s="23"/>
      <c r="AJ17" s="23"/>
      <c r="AK17" s="223"/>
      <c r="AL17" s="272"/>
      <c r="AM17" s="284" t="str">
        <f t="shared" ca="1" si="6"/>
        <v>Pas d'intervention</v>
      </c>
      <c r="AN17" s="226"/>
      <c r="AO17" s="226"/>
      <c r="AP17" s="226"/>
      <c r="AQ17" s="226"/>
      <c r="AR17" s="226"/>
      <c r="AS17" s="226"/>
      <c r="AT17" s="227"/>
    </row>
    <row r="18" spans="1:46" x14ac:dyDescent="0.25">
      <c r="A18" s="153" t="s">
        <v>86</v>
      </c>
      <c r="B18" s="136" t="s">
        <v>57</v>
      </c>
      <c r="C18" s="63" t="str">
        <f t="shared" si="5"/>
        <v>StéF</v>
      </c>
      <c r="D18" s="63"/>
      <c r="E18" s="58" t="s">
        <v>60</v>
      </c>
      <c r="F18" s="8" t="s">
        <v>77</v>
      </c>
      <c r="G18" s="190"/>
      <c r="H18" s="236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3"/>
      <c r="T18" s="23"/>
      <c r="U18" s="23"/>
      <c r="V18" s="23"/>
      <c r="W18" s="23"/>
      <c r="X18" s="23"/>
      <c r="Y18" s="23"/>
      <c r="Z18" s="23">
        <v>1</v>
      </c>
      <c r="AA18" s="23">
        <v>1</v>
      </c>
      <c r="AB18" s="23">
        <v>1</v>
      </c>
      <c r="AC18" s="23">
        <v>1</v>
      </c>
      <c r="AD18" s="23">
        <v>1</v>
      </c>
      <c r="AE18" s="23"/>
      <c r="AF18" s="23"/>
      <c r="AG18" s="23"/>
      <c r="AH18" s="23"/>
      <c r="AI18" s="23"/>
      <c r="AJ18" s="23"/>
      <c r="AK18" s="223"/>
      <c r="AL18" s="272"/>
      <c r="AM18" s="284" t="str">
        <f t="shared" ca="1" si="6"/>
        <v>Pas d'intervention</v>
      </c>
      <c r="AN18" s="226">
        <f>IF(SUM(H18:AK18)=0,"",SUM(H18:AK18))</f>
        <v>5</v>
      </c>
      <c r="AO18" s="226"/>
      <c r="AP18" s="226" t="str">
        <f>IF(COUNTIF(H18:AK18,"B")=0,"",COUNTIF(H18:AK18,"B"))</f>
        <v/>
      </c>
      <c r="AQ18" s="226"/>
      <c r="AR18" s="226" t="str">
        <f>IF(COUNTIF(H18:AK18,"N")=0,"",COUNTIF(H18:AK18,"N"))</f>
        <v/>
      </c>
      <c r="AS18" s="226" t="str">
        <f>IF(COUNTIF(H18:AK18,"G")=0,"",COUNTIF(H18:AK18,"G"))</f>
        <v/>
      </c>
      <c r="AT18" s="227" t="str">
        <f>IF(COUNTIF(H18:AK18,"F")=0,"",COUNTIF(H18:AK18,"F"))</f>
        <v/>
      </c>
    </row>
    <row r="19" spans="1:46" ht="15.75" thickBot="1" x14ac:dyDescent="0.3">
      <c r="A19" s="154" t="s">
        <v>87</v>
      </c>
      <c r="B19" s="137" t="s">
        <v>58</v>
      </c>
      <c r="C19" s="86" t="str">
        <f t="shared" si="5"/>
        <v>StéG</v>
      </c>
      <c r="D19" s="86"/>
      <c r="E19" s="29" t="s">
        <v>60</v>
      </c>
      <c r="F19" s="30" t="s">
        <v>68</v>
      </c>
      <c r="G19" s="191"/>
      <c r="H19" s="237"/>
      <c r="I19" s="87"/>
      <c r="J19" s="87"/>
      <c r="K19" s="87"/>
      <c r="L19" s="87"/>
      <c r="M19" s="87"/>
      <c r="N19" s="87"/>
      <c r="O19" s="87"/>
      <c r="P19" s="87"/>
      <c r="Q19" s="87"/>
      <c r="R19" s="87"/>
      <c r="S19" s="87"/>
      <c r="T19" s="87"/>
      <c r="U19" s="87"/>
      <c r="V19" s="87"/>
      <c r="W19" s="87"/>
      <c r="X19" s="87"/>
      <c r="Y19" s="87"/>
      <c r="Z19" s="87"/>
      <c r="AA19" s="87"/>
      <c r="AB19" s="87"/>
      <c r="AC19" s="87"/>
      <c r="AD19" s="87"/>
      <c r="AE19" s="87"/>
      <c r="AF19" s="87"/>
      <c r="AG19" s="87"/>
      <c r="AH19" s="87"/>
      <c r="AI19" s="87"/>
      <c r="AJ19" s="87">
        <v>1</v>
      </c>
      <c r="AK19" s="225"/>
      <c r="AL19" s="273"/>
      <c r="AM19" s="285" t="str">
        <f t="shared" ca="1" si="6"/>
        <v>Pas d'intervention</v>
      </c>
      <c r="AN19" s="228">
        <f>IF(SUM(H19:AK19)=0,"",SUM(H19:AK19))</f>
        <v>1</v>
      </c>
      <c r="AO19" s="228" t="str">
        <f>IF(COUNTIF(H19:AK19,"A")=0,"",COUNTIF(H19:AK19,"A"))</f>
        <v/>
      </c>
      <c r="AP19" s="228" t="str">
        <f>IF(COUNTIF(H19:AK19,"B")=0,"",COUNTIF(H19:AK19,"B"))</f>
        <v/>
      </c>
      <c r="AQ19" s="228"/>
      <c r="AR19" s="228" t="str">
        <f>IF(COUNTIF(H19:AK19,"N")=0,"",COUNTIF(H19:AK19,"N"))</f>
        <v/>
      </c>
      <c r="AS19" s="228" t="str">
        <f>IF(COUNTIF(H19:AK19,"G")=0,"",COUNTIF(H19:AK19,"G"))</f>
        <v/>
      </c>
      <c r="AT19" s="229" t="str">
        <f>IF(COUNTIF(H19:AK19,"F")=0,"",COUNTIF(H19:AK19,"F"))</f>
        <v/>
      </c>
    </row>
    <row r="20" spans="1:46" x14ac:dyDescent="0.25">
      <c r="A20" s="56"/>
      <c r="B20" s="57"/>
      <c r="C20" s="57"/>
      <c r="D20" s="57"/>
      <c r="E20" s="56"/>
      <c r="F20" s="56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M20" s="56"/>
      <c r="AN20" s="56"/>
      <c r="AO20" s="7"/>
      <c r="AP20" s="25"/>
      <c r="AQ20" s="25"/>
      <c r="AR20" s="25"/>
      <c r="AS20" s="25"/>
      <c r="AT20" s="25"/>
    </row>
    <row r="21" spans="1:46" x14ac:dyDescent="0.25">
      <c r="A21" s="56"/>
      <c r="B21" s="57"/>
      <c r="C21" s="57"/>
      <c r="D21" s="57"/>
      <c r="E21" s="56"/>
      <c r="F21" s="56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M21" s="56"/>
      <c r="AN21" s="7">
        <f ca="1">SUM(AN4:AN19)</f>
        <v>166</v>
      </c>
      <c r="AO21" s="7">
        <f ca="1">SUM(AO4:AO11)</f>
        <v>1</v>
      </c>
      <c r="AP21" s="7">
        <f ca="1">SUM(AP4:AP11)</f>
        <v>11</v>
      </c>
      <c r="AQ21" s="7"/>
      <c r="AR21" s="25"/>
      <c r="AS21" s="25"/>
      <c r="AT21" s="25"/>
    </row>
    <row r="22" spans="1:46" x14ac:dyDescent="0.25">
      <c r="A22" s="56"/>
      <c r="B22" s="57"/>
      <c r="C22" s="57"/>
      <c r="D22" s="57"/>
      <c r="E22" s="56"/>
      <c r="F22" s="56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M22" s="56"/>
      <c r="AN22" s="7"/>
      <c r="AO22" s="7"/>
      <c r="AP22" s="34">
        <f>SUM(AN13:AN19)</f>
        <v>11</v>
      </c>
      <c r="AQ22" s="25">
        <f ca="1">SUM(AQ4:AQ11)</f>
        <v>0</v>
      </c>
      <c r="AR22" s="25"/>
      <c r="AS22" s="25"/>
      <c r="AT22" s="25"/>
    </row>
  </sheetData>
  <conditionalFormatting sqref="V12:V19 H13:U19 H11:S11 U11 W11:AK11 W13:AK19 H2:AK10">
    <cfRule type="expression" dxfId="302" priority="51">
      <formula>WEEKDAY(H$2,2)&gt;=6</formula>
    </cfRule>
    <cfRule type="expression" dxfId="301" priority="52">
      <formula>COUNTIF(ferie,"="&amp;H$2)&gt;0</formula>
    </cfRule>
  </conditionalFormatting>
  <conditionalFormatting sqref="H11:S11 U11 W11:AK11 V12:V19 H4:AK10">
    <cfRule type="cellIs" dxfId="300" priority="48" operator="equal">
      <formula>0.5</formula>
    </cfRule>
    <cfRule type="containsText" dxfId="299" priority="49" operator="containsText" text="B">
      <formula>NOT(ISERROR(SEARCH("B",H4)))</formula>
    </cfRule>
    <cfRule type="containsText" dxfId="298" priority="50" operator="containsText" text="A">
      <formula>NOT(ISERROR(SEARCH("A",H4)))</formula>
    </cfRule>
  </conditionalFormatting>
  <conditionalFormatting sqref="H13:AK19">
    <cfRule type="cellIs" dxfId="297" priority="45" operator="equal">
      <formula>0.5</formula>
    </cfRule>
    <cfRule type="containsText" dxfId="296" priority="46" operator="containsText" text="B">
      <formula>NOT(ISERROR(SEARCH("B",H13)))</formula>
    </cfRule>
    <cfRule type="containsText" dxfId="295" priority="47" operator="containsText" text="A">
      <formula>NOT(ISERROR(SEARCH("A",H13)))</formula>
    </cfRule>
  </conditionalFormatting>
  <conditionalFormatting sqref="H11:S11 U11 W11:AK11 H13:AK19 H4:AK10 I12:AK12">
    <cfRule type="containsText" dxfId="294" priority="41" operator="containsText" text="G">
      <formula>NOT(ISERROR(SEARCH("G",H4)))</formula>
    </cfRule>
    <cfRule type="containsText" dxfId="293" priority="42" operator="containsText" text="F">
      <formula>NOT(ISERROR(SEARCH("F",H4)))</formula>
    </cfRule>
    <cfRule type="containsText" dxfId="292" priority="44" operator="containsText" text="N">
      <formula>NOT(ISERROR(SEARCH("N",H4)))</formula>
    </cfRule>
  </conditionalFormatting>
  <conditionalFormatting sqref="V11">
    <cfRule type="expression" dxfId="276" priority="20">
      <formula>WEEKDAY(T$2,2)&gt;=6</formula>
    </cfRule>
    <cfRule type="expression" dxfId="275" priority="21">
      <formula>COUNTIF(ferie,"="&amp;T$2)&gt;0</formula>
    </cfRule>
  </conditionalFormatting>
  <conditionalFormatting sqref="V11">
    <cfRule type="cellIs" dxfId="274" priority="17" operator="equal">
      <formula>0.5</formula>
    </cfRule>
    <cfRule type="containsText" dxfId="273" priority="18" operator="containsText" text="B">
      <formula>NOT(ISERROR(SEARCH("B",V11)))</formula>
    </cfRule>
    <cfRule type="containsText" dxfId="272" priority="19" operator="containsText" text="A">
      <formula>NOT(ISERROR(SEARCH("A",V11)))</formula>
    </cfRule>
  </conditionalFormatting>
  <conditionalFormatting sqref="V11">
    <cfRule type="containsText" dxfId="271" priority="13" operator="containsText" text="G">
      <formula>NOT(ISERROR(SEARCH("G",V11)))</formula>
    </cfRule>
    <cfRule type="containsText" dxfId="270" priority="14" operator="containsText" text="F">
      <formula>NOT(ISERROR(SEARCH("F",V11)))</formula>
    </cfRule>
    <cfRule type="containsText" dxfId="269" priority="16" operator="containsText" text="N">
      <formula>NOT(ISERROR(SEARCH("N",V11)))</formula>
    </cfRule>
  </conditionalFormatting>
  <conditionalFormatting sqref="AN12:AT12">
    <cfRule type="containsText" dxfId="266" priority="9" operator="containsText" text="G">
      <formula>NOT(ISERROR(SEARCH("G",AN12)))</formula>
    </cfRule>
    <cfRule type="containsText" dxfId="265" priority="10" operator="containsText" text="F">
      <formula>NOT(ISERROR(SEARCH("F",AN12)))</formula>
    </cfRule>
    <cfRule type="containsText" dxfId="264" priority="12" operator="containsText" text="N">
      <formula>NOT(ISERROR(SEARCH("N",AN12)))</formula>
    </cfRule>
  </conditionalFormatting>
  <conditionalFormatting sqref="AL12">
    <cfRule type="containsText" dxfId="262" priority="5" operator="containsText" text="G">
      <formula>NOT(ISERROR(SEARCH("G",AL12)))</formula>
    </cfRule>
    <cfRule type="containsText" dxfId="261" priority="6" operator="containsText" text="F">
      <formula>NOT(ISERROR(SEARCH("F",AL12)))</formula>
    </cfRule>
    <cfRule type="containsText" dxfId="260" priority="8" operator="containsText" text="N">
      <formula>NOT(ISERROR(SEARCH("N",AL12)))</formula>
    </cfRule>
  </conditionalFormatting>
  <conditionalFormatting sqref="AM12">
    <cfRule type="containsText" dxfId="258" priority="1" operator="containsText" text="G">
      <formula>NOT(ISERROR(SEARCH("G",AM12)))</formula>
    </cfRule>
    <cfRule type="containsText" dxfId="257" priority="2" operator="containsText" text="F">
      <formula>NOT(ISERROR(SEARCH("F",AM12)))</formula>
    </cfRule>
    <cfRule type="containsText" dxfId="256" priority="4" operator="containsText" text="N">
      <formula>NOT(ISERROR(SEARCH("N",AM12)))</formula>
    </cfRule>
  </conditionalFormatting>
  <pageMargins left="0.7" right="0.7" top="0.75" bottom="0.75" header="0.3" footer="0.3"/>
  <ignoredErrors>
    <ignoredError sqref="A4:A19" numberStoredAsText="1"/>
  </ignoredError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43" operator="containsText" id="{8463ED49-62EF-400C-8290-663007183EEC}">
            <xm:f>NOT(ISERROR(SEARCH("T",H4)))</xm:f>
            <xm:f>"T"</xm:f>
            <x14:dxf>
              <font>
                <color auto="1"/>
              </font>
              <fill>
                <patternFill>
                  <bgColor theme="0" tint="-0.34998626667073579"/>
                </patternFill>
              </fill>
            </x14:dxf>
          </x14:cfRule>
          <xm:sqref>H11:S11 U11 W11:AK11 H13:AK19 H4:AK10 I12:AK12</xm:sqref>
        </x14:conditionalFormatting>
        <x14:conditionalFormatting xmlns:xm="http://schemas.microsoft.com/office/excel/2006/main">
          <x14:cfRule type="containsText" priority="15" operator="containsText" id="{B9C6FE96-CCD6-42AB-812D-B86526EE994B}">
            <xm:f>NOT(ISERROR(SEARCH("T",V11)))</xm:f>
            <xm:f>"T"</xm:f>
            <x14:dxf>
              <font>
                <color auto="1"/>
              </font>
              <fill>
                <patternFill>
                  <bgColor theme="0" tint="-0.34998626667073579"/>
                </patternFill>
              </fill>
            </x14:dxf>
          </x14:cfRule>
          <xm:sqref>V11</xm:sqref>
        </x14:conditionalFormatting>
        <x14:conditionalFormatting xmlns:xm="http://schemas.microsoft.com/office/excel/2006/main">
          <x14:cfRule type="containsText" priority="11" operator="containsText" id="{946BFA24-C3B2-43DD-9F37-8FA67D373C8D}">
            <xm:f>NOT(ISERROR(SEARCH("T",AN12)))</xm:f>
            <xm:f>"T"</xm:f>
            <x14:dxf>
              <font>
                <color auto="1"/>
              </font>
              <fill>
                <patternFill>
                  <bgColor theme="0" tint="-0.34998626667073579"/>
                </patternFill>
              </fill>
            </x14:dxf>
          </x14:cfRule>
          <xm:sqref>AN12:AT12</xm:sqref>
        </x14:conditionalFormatting>
        <x14:conditionalFormatting xmlns:xm="http://schemas.microsoft.com/office/excel/2006/main">
          <x14:cfRule type="containsText" priority="7" operator="containsText" id="{413326A8-FC29-464A-A35E-0DBDE441A875}">
            <xm:f>NOT(ISERROR(SEARCH("T",AL12)))</xm:f>
            <xm:f>"T"</xm:f>
            <x14:dxf>
              <font>
                <color auto="1"/>
              </font>
              <fill>
                <patternFill>
                  <bgColor theme="0" tint="-0.34998626667073579"/>
                </patternFill>
              </fill>
            </x14:dxf>
          </x14:cfRule>
          <xm:sqref>AL12</xm:sqref>
        </x14:conditionalFormatting>
        <x14:conditionalFormatting xmlns:xm="http://schemas.microsoft.com/office/excel/2006/main">
          <x14:cfRule type="containsText" priority="3" operator="containsText" id="{D23EC0D9-76B3-410E-BA8F-1DCB4D3DE58F}">
            <xm:f>NOT(ISERROR(SEARCH("T",AM12)))</xm:f>
            <xm:f>"T"</xm:f>
            <x14:dxf>
              <font>
                <color auto="1"/>
              </font>
              <fill>
                <patternFill>
                  <bgColor theme="0" tint="-0.34998626667073579"/>
                </patternFill>
              </fill>
            </x14:dxf>
          </x14:cfRule>
          <xm:sqref>AM12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T74"/>
  <sheetViews>
    <sheetView zoomScale="90" zoomScaleNormal="90" workbookViewId="0">
      <selection activeCell="AF14" sqref="AF14"/>
    </sheetView>
  </sheetViews>
  <sheetFormatPr baseColWidth="10" defaultColWidth="11.42578125" defaultRowHeight="12.75" x14ac:dyDescent="0.2"/>
  <cols>
    <col min="1" max="1" width="8.42578125" style="38" bestFit="1" customWidth="1"/>
    <col min="2" max="2" width="21.5703125" style="38" bestFit="1" customWidth="1"/>
    <col min="3" max="3" width="9.7109375" style="38" bestFit="1" customWidth="1"/>
    <col min="4" max="4" width="3" style="38" bestFit="1" customWidth="1"/>
    <col min="5" max="5" width="5.42578125" style="38" bestFit="1" customWidth="1"/>
    <col min="6" max="6" width="7.5703125" style="38" bestFit="1" customWidth="1"/>
    <col min="7" max="7" width="7.28515625" style="39" bestFit="1" customWidth="1"/>
    <col min="8" max="8" width="4.7109375" style="39" bestFit="1" customWidth="1"/>
    <col min="9" max="9" width="4.42578125" style="39" bestFit="1" customWidth="1"/>
    <col min="10" max="10" width="4" style="39" bestFit="1" customWidth="1"/>
    <col min="11" max="12" width="4.42578125" style="39" bestFit="1" customWidth="1"/>
    <col min="13" max="13" width="3.85546875" style="39" bestFit="1" customWidth="1"/>
    <col min="14" max="14" width="4.140625" style="39" bestFit="1" customWidth="1"/>
    <col min="15" max="15" width="4.7109375" style="39" bestFit="1" customWidth="1"/>
    <col min="16" max="16" width="4.42578125" style="39" bestFit="1" customWidth="1"/>
    <col min="17" max="17" width="4" style="39" bestFit="1" customWidth="1"/>
    <col min="18" max="19" width="4.42578125" style="39" bestFit="1" customWidth="1"/>
    <col min="20" max="20" width="3.85546875" style="39" bestFit="1" customWidth="1"/>
    <col min="21" max="21" width="4.140625" style="39" bestFit="1" customWidth="1"/>
    <col min="22" max="22" width="4.7109375" style="39" bestFit="1" customWidth="1"/>
    <col min="23" max="23" width="4.42578125" style="39" bestFit="1" customWidth="1"/>
    <col min="24" max="24" width="4" style="39" bestFit="1" customWidth="1"/>
    <col min="25" max="26" width="4.42578125" style="39" bestFit="1" customWidth="1"/>
    <col min="27" max="27" width="3.85546875" style="39" bestFit="1" customWidth="1"/>
    <col min="28" max="28" width="4.140625" style="39" bestFit="1" customWidth="1"/>
    <col min="29" max="29" width="4.7109375" style="39" customWidth="1"/>
    <col min="30" max="30" width="4.42578125" style="39" bestFit="1" customWidth="1"/>
    <col min="31" max="31" width="4" style="39" bestFit="1" customWidth="1"/>
    <col min="32" max="33" width="4.42578125" style="39" bestFit="1" customWidth="1"/>
    <col min="34" max="34" width="3.85546875" style="39" bestFit="1" customWidth="1"/>
    <col min="35" max="35" width="4.140625" style="39" bestFit="1" customWidth="1"/>
    <col min="36" max="36" width="4.7109375" style="39" bestFit="1" customWidth="1"/>
    <col min="37" max="37" width="4.42578125" style="39" bestFit="1" customWidth="1"/>
    <col min="38" max="38" width="4" style="39" bestFit="1" customWidth="1"/>
    <col min="39" max="39" width="16.85546875" style="39" bestFit="1" customWidth="1"/>
    <col min="40" max="40" width="9.28515625" style="38" bestFit="1" customWidth="1"/>
    <col min="41" max="41" width="9.28515625" style="39" bestFit="1" customWidth="1"/>
    <col min="42" max="42" width="11.85546875" style="41" bestFit="1" customWidth="1"/>
    <col min="43" max="43" width="8.85546875" style="41" bestFit="1" customWidth="1"/>
    <col min="44" max="44" width="7" style="41" bestFit="1" customWidth="1"/>
    <col min="45" max="46" width="4.7109375" style="41" customWidth="1"/>
    <col min="47" max="16384" width="11.42578125" style="38"/>
  </cols>
  <sheetData>
    <row r="1" spans="1:46" ht="15.75" thickBot="1" x14ac:dyDescent="0.3">
      <c r="B1" s="77">
        <v>9</v>
      </c>
      <c r="H1" s="40">
        <f>_xlfn.ISOWEEKNUM(H3)</f>
        <v>48</v>
      </c>
      <c r="I1" s="40">
        <f t="shared" ref="I1:AL1" si="0">_xlfn.ISOWEEKNUM(I3)</f>
        <v>48</v>
      </c>
      <c r="J1" s="40">
        <f t="shared" si="0"/>
        <v>49</v>
      </c>
      <c r="K1" s="40">
        <f t="shared" si="0"/>
        <v>49</v>
      </c>
      <c r="L1" s="40">
        <f t="shared" si="0"/>
        <v>49</v>
      </c>
      <c r="M1" s="40">
        <f t="shared" si="0"/>
        <v>49</v>
      </c>
      <c r="N1" s="40">
        <f t="shared" si="0"/>
        <v>49</v>
      </c>
      <c r="O1" s="40">
        <f t="shared" si="0"/>
        <v>49</v>
      </c>
      <c r="P1" s="40">
        <f t="shared" si="0"/>
        <v>49</v>
      </c>
      <c r="Q1" s="40">
        <f t="shared" si="0"/>
        <v>50</v>
      </c>
      <c r="R1" s="40">
        <f t="shared" si="0"/>
        <v>50</v>
      </c>
      <c r="S1" s="40">
        <f t="shared" si="0"/>
        <v>50</v>
      </c>
      <c r="T1" s="40">
        <f t="shared" si="0"/>
        <v>50</v>
      </c>
      <c r="U1" s="40">
        <f t="shared" si="0"/>
        <v>50</v>
      </c>
      <c r="V1" s="40">
        <f t="shared" si="0"/>
        <v>50</v>
      </c>
      <c r="W1" s="40">
        <f t="shared" si="0"/>
        <v>50</v>
      </c>
      <c r="X1" s="40">
        <f t="shared" si="0"/>
        <v>51</v>
      </c>
      <c r="Y1" s="40">
        <f t="shared" si="0"/>
        <v>51</v>
      </c>
      <c r="Z1" s="40">
        <f t="shared" si="0"/>
        <v>51</v>
      </c>
      <c r="AA1" s="40">
        <f t="shared" si="0"/>
        <v>51</v>
      </c>
      <c r="AB1" s="40">
        <f t="shared" si="0"/>
        <v>51</v>
      </c>
      <c r="AC1" s="40">
        <f t="shared" si="0"/>
        <v>51</v>
      </c>
      <c r="AD1" s="40">
        <f t="shared" si="0"/>
        <v>51</v>
      </c>
      <c r="AE1" s="40">
        <f t="shared" si="0"/>
        <v>52</v>
      </c>
      <c r="AF1" s="40">
        <f t="shared" si="0"/>
        <v>52</v>
      </c>
      <c r="AG1" s="40">
        <f t="shared" si="0"/>
        <v>52</v>
      </c>
      <c r="AH1" s="40">
        <f t="shared" si="0"/>
        <v>52</v>
      </c>
      <c r="AI1" s="40">
        <f t="shared" si="0"/>
        <v>52</v>
      </c>
      <c r="AJ1" s="40">
        <f t="shared" si="0"/>
        <v>52</v>
      </c>
      <c r="AK1" s="40">
        <f t="shared" si="0"/>
        <v>52</v>
      </c>
      <c r="AL1" s="40">
        <f t="shared" si="0"/>
        <v>1</v>
      </c>
      <c r="AM1" s="40"/>
      <c r="AN1" s="245">
        <f ca="1">DAY(DATE(YEAR(G2),MONTH(G2) + 1,0))</f>
        <v>31</v>
      </c>
      <c r="AO1" s="244" t="s">
        <v>89</v>
      </c>
      <c r="AP1" s="89" t="s">
        <v>13</v>
      </c>
      <c r="AQ1" s="90">
        <f>NETWORKDAYS(H2,EDATE(H2,1)-DAY(H2),Variables!C4:C16 )</f>
        <v>17</v>
      </c>
      <c r="AR1" s="38"/>
      <c r="AS1" s="38"/>
      <c r="AT1" s="38"/>
    </row>
    <row r="2" spans="1:46" ht="16.5" thickBot="1" x14ac:dyDescent="0.3">
      <c r="B2" s="97" t="s">
        <v>0</v>
      </c>
      <c r="C2" s="42"/>
      <c r="D2" s="42"/>
      <c r="E2" s="42"/>
      <c r="F2" s="43"/>
      <c r="G2" s="78" t="str">
        <f ca="1">MID(CELL("filename",A1),FIND("]",CELL("filename",A1))+1,32)</f>
        <v>déc-18</v>
      </c>
      <c r="H2" s="161">
        <f>WEEKDAY(H3)</f>
        <v>7</v>
      </c>
      <c r="I2" s="95">
        <f t="shared" ref="I2:AL2" si="1">WEEKDAY(I3)</f>
        <v>1</v>
      </c>
      <c r="J2" s="95">
        <f t="shared" si="1"/>
        <v>2</v>
      </c>
      <c r="K2" s="95">
        <f t="shared" si="1"/>
        <v>3</v>
      </c>
      <c r="L2" s="95">
        <f t="shared" si="1"/>
        <v>4</v>
      </c>
      <c r="M2" s="95">
        <f t="shared" si="1"/>
        <v>5</v>
      </c>
      <c r="N2" s="95">
        <f t="shared" si="1"/>
        <v>6</v>
      </c>
      <c r="O2" s="95">
        <f t="shared" si="1"/>
        <v>7</v>
      </c>
      <c r="P2" s="95">
        <f t="shared" si="1"/>
        <v>1</v>
      </c>
      <c r="Q2" s="95">
        <f t="shared" si="1"/>
        <v>2</v>
      </c>
      <c r="R2" s="95">
        <f t="shared" si="1"/>
        <v>3</v>
      </c>
      <c r="S2" s="95">
        <f t="shared" si="1"/>
        <v>4</v>
      </c>
      <c r="T2" s="95">
        <f t="shared" si="1"/>
        <v>5</v>
      </c>
      <c r="U2" s="95">
        <f t="shared" si="1"/>
        <v>6</v>
      </c>
      <c r="V2" s="95">
        <f t="shared" si="1"/>
        <v>7</v>
      </c>
      <c r="W2" s="95">
        <f t="shared" si="1"/>
        <v>1</v>
      </c>
      <c r="X2" s="95">
        <f t="shared" si="1"/>
        <v>2</v>
      </c>
      <c r="Y2" s="95">
        <f t="shared" si="1"/>
        <v>3</v>
      </c>
      <c r="Z2" s="95">
        <f t="shared" si="1"/>
        <v>4</v>
      </c>
      <c r="AA2" s="95">
        <f t="shared" si="1"/>
        <v>5</v>
      </c>
      <c r="AB2" s="95">
        <f t="shared" si="1"/>
        <v>6</v>
      </c>
      <c r="AC2" s="95">
        <f t="shared" si="1"/>
        <v>7</v>
      </c>
      <c r="AD2" s="95">
        <f t="shared" si="1"/>
        <v>1</v>
      </c>
      <c r="AE2" s="95">
        <f t="shared" si="1"/>
        <v>2</v>
      </c>
      <c r="AF2" s="95">
        <f t="shared" si="1"/>
        <v>3</v>
      </c>
      <c r="AG2" s="95">
        <f t="shared" si="1"/>
        <v>4</v>
      </c>
      <c r="AH2" s="95">
        <f t="shared" si="1"/>
        <v>5</v>
      </c>
      <c r="AI2" s="95">
        <f t="shared" si="1"/>
        <v>6</v>
      </c>
      <c r="AJ2" s="95">
        <f t="shared" si="1"/>
        <v>7</v>
      </c>
      <c r="AK2" s="95">
        <f t="shared" si="1"/>
        <v>1</v>
      </c>
      <c r="AL2" s="96">
        <f t="shared" si="1"/>
        <v>2</v>
      </c>
      <c r="AM2" s="128"/>
    </row>
    <row r="3" spans="1:46" s="60" customFormat="1" ht="39" thickBot="1" x14ac:dyDescent="0.3">
      <c r="A3" s="140" t="s">
        <v>79</v>
      </c>
      <c r="B3" s="198" t="s">
        <v>1</v>
      </c>
      <c r="C3" s="198" t="s">
        <v>42</v>
      </c>
      <c r="D3" s="198" t="s">
        <v>80</v>
      </c>
      <c r="E3" s="199" t="s">
        <v>2</v>
      </c>
      <c r="F3" s="199" t="s">
        <v>3</v>
      </c>
      <c r="G3" s="203" t="s">
        <v>4</v>
      </c>
      <c r="H3" s="204">
        <v>43435</v>
      </c>
      <c r="I3" s="205">
        <f>H3+1</f>
        <v>43436</v>
      </c>
      <c r="J3" s="206">
        <f t="shared" ref="J3:AL3" si="2">I3+1</f>
        <v>43437</v>
      </c>
      <c r="K3" s="206">
        <f t="shared" si="2"/>
        <v>43438</v>
      </c>
      <c r="L3" s="206">
        <f t="shared" si="2"/>
        <v>43439</v>
      </c>
      <c r="M3" s="206">
        <f t="shared" si="2"/>
        <v>43440</v>
      </c>
      <c r="N3" s="206">
        <f t="shared" si="2"/>
        <v>43441</v>
      </c>
      <c r="O3" s="205">
        <f t="shared" si="2"/>
        <v>43442</v>
      </c>
      <c r="P3" s="205">
        <f t="shared" si="2"/>
        <v>43443</v>
      </c>
      <c r="Q3" s="206">
        <f t="shared" si="2"/>
        <v>43444</v>
      </c>
      <c r="R3" s="206">
        <f t="shared" si="2"/>
        <v>43445</v>
      </c>
      <c r="S3" s="206">
        <f t="shared" si="2"/>
        <v>43446</v>
      </c>
      <c r="T3" s="206">
        <f t="shared" si="2"/>
        <v>43447</v>
      </c>
      <c r="U3" s="206">
        <f t="shared" si="2"/>
        <v>43448</v>
      </c>
      <c r="V3" s="205">
        <f t="shared" si="2"/>
        <v>43449</v>
      </c>
      <c r="W3" s="205">
        <f t="shared" si="2"/>
        <v>43450</v>
      </c>
      <c r="X3" s="206">
        <f t="shared" si="2"/>
        <v>43451</v>
      </c>
      <c r="Y3" s="206">
        <f t="shared" si="2"/>
        <v>43452</v>
      </c>
      <c r="Z3" s="206">
        <f t="shared" si="2"/>
        <v>43453</v>
      </c>
      <c r="AA3" s="206">
        <f t="shared" si="2"/>
        <v>43454</v>
      </c>
      <c r="AB3" s="206">
        <f t="shared" si="2"/>
        <v>43455</v>
      </c>
      <c r="AC3" s="205">
        <f t="shared" si="2"/>
        <v>43456</v>
      </c>
      <c r="AD3" s="205">
        <f t="shared" si="2"/>
        <v>43457</v>
      </c>
      <c r="AE3" s="206">
        <f t="shared" si="2"/>
        <v>43458</v>
      </c>
      <c r="AF3" s="291">
        <f t="shared" si="2"/>
        <v>43459</v>
      </c>
      <c r="AG3" s="206">
        <f t="shared" si="2"/>
        <v>43460</v>
      </c>
      <c r="AH3" s="206">
        <f t="shared" si="2"/>
        <v>43461</v>
      </c>
      <c r="AI3" s="206">
        <f t="shared" si="2"/>
        <v>43462</v>
      </c>
      <c r="AJ3" s="205">
        <f t="shared" si="2"/>
        <v>43463</v>
      </c>
      <c r="AK3" s="205">
        <f t="shared" si="2"/>
        <v>43464</v>
      </c>
      <c r="AL3" s="207">
        <f t="shared" si="2"/>
        <v>43465</v>
      </c>
      <c r="AM3" s="257" t="s">
        <v>78</v>
      </c>
      <c r="AN3" s="212" t="s">
        <v>5</v>
      </c>
      <c r="AO3" s="240" t="s">
        <v>6</v>
      </c>
      <c r="AP3" s="241" t="s">
        <v>7</v>
      </c>
      <c r="AQ3" s="213" t="s">
        <v>17</v>
      </c>
      <c r="AR3" s="214" t="s">
        <v>16</v>
      </c>
      <c r="AS3" s="214" t="s">
        <v>15</v>
      </c>
      <c r="AT3" s="215" t="s">
        <v>12</v>
      </c>
    </row>
    <row r="4" spans="1:46" ht="15" x14ac:dyDescent="0.25">
      <c r="A4" s="152" t="s">
        <v>81</v>
      </c>
      <c r="B4" s="145" t="s">
        <v>52</v>
      </c>
      <c r="C4" s="146" t="str">
        <f>LEFT(B4,FIND(" ",B4)-1)</f>
        <v>StéA</v>
      </c>
      <c r="D4" s="146"/>
      <c r="E4" s="147" t="s">
        <v>60</v>
      </c>
      <c r="F4" s="148" t="s">
        <v>8</v>
      </c>
      <c r="G4" s="157" t="s">
        <v>61</v>
      </c>
      <c r="H4" s="200"/>
      <c r="I4" s="71"/>
      <c r="J4" s="45" t="s">
        <v>10</v>
      </c>
      <c r="K4" s="45" t="s">
        <v>10</v>
      </c>
      <c r="L4" s="45" t="s">
        <v>10</v>
      </c>
      <c r="M4" s="45" t="s">
        <v>10</v>
      </c>
      <c r="N4" s="45" t="s">
        <v>10</v>
      </c>
      <c r="O4" s="71"/>
      <c r="P4" s="71"/>
      <c r="Q4" s="45" t="s">
        <v>10</v>
      </c>
      <c r="R4" s="45" t="s">
        <v>10</v>
      </c>
      <c r="S4" s="45" t="s">
        <v>10</v>
      </c>
      <c r="T4" s="45" t="s">
        <v>10</v>
      </c>
      <c r="U4" s="45" t="s">
        <v>10</v>
      </c>
      <c r="V4" s="71"/>
      <c r="W4" s="71"/>
      <c r="X4" s="45" t="s">
        <v>10</v>
      </c>
      <c r="Y4" s="45" t="s">
        <v>10</v>
      </c>
      <c r="Z4" s="45" t="s">
        <v>10</v>
      </c>
      <c r="AA4" s="45" t="s">
        <v>10</v>
      </c>
      <c r="AB4" s="45" t="s">
        <v>10</v>
      </c>
      <c r="AC4" s="71"/>
      <c r="AD4" s="71"/>
      <c r="AE4" s="45" t="s">
        <v>10</v>
      </c>
      <c r="AF4" s="292"/>
      <c r="AG4" s="45" t="s">
        <v>10</v>
      </c>
      <c r="AH4" s="45" t="s">
        <v>10</v>
      </c>
      <c r="AI4" s="45" t="s">
        <v>10</v>
      </c>
      <c r="AJ4" s="71"/>
      <c r="AK4" s="71"/>
      <c r="AL4" s="209" t="s">
        <v>10</v>
      </c>
      <c r="AM4" s="280" t="str">
        <f ca="1">IF(IFERROR(HLOOKUP(9^9,OFFSET($H4,0,0,1,DAY(TODAY()-1)),1,1)=1,0),TEXT(INDEX(OFFSET($H$3,0,0,1,DAY(TODAY()-1)),MATCH(9^9,OFFSET($H4,0,0,1,DAY(TODAY()-1)),1)),"jj/mm/aaaa"),"Pas d'intervention")</f>
        <v>Pas d'intervention</v>
      </c>
      <c r="AN4" s="258" t="str">
        <f>IF(SUM(H4:AL4)=0,"",SUM(H4:AL4))</f>
        <v/>
      </c>
      <c r="AO4" s="91" t="str">
        <f>IF(COUNTIF(H4:AL4,"A")=0,"",COUNTIF(H4:AL4,"A"))</f>
        <v/>
      </c>
      <c r="AP4" s="91" t="str">
        <f>IF(COUNTIF(H4:AL4,"B")=0,"",COUNTIF(H4:AL4,"B"))</f>
        <v/>
      </c>
      <c r="AQ4" s="91">
        <f>IF(G4="o", COUNTIF(H4:AL4,"A"),"")</f>
        <v>0</v>
      </c>
      <c r="AR4" s="91">
        <f>IF(COUNTIF(H4:AL4,"N")=0,"",COUNTIF(H4:AL4,"N"))</f>
        <v>20</v>
      </c>
      <c r="AS4" s="91" t="str">
        <f>IF(COUNTIF(H4:AL4,"G")=0,"",COUNTIF(H4:AL4,"G"))</f>
        <v/>
      </c>
      <c r="AT4" s="92" t="str">
        <f>IF(COUNTIF(H4:AL4,"F")=0,"",COUNTIF(H4:AL4,"F"))</f>
        <v/>
      </c>
    </row>
    <row r="5" spans="1:46" ht="15" x14ac:dyDescent="0.25">
      <c r="A5" s="153" t="s">
        <v>82</v>
      </c>
      <c r="B5" s="136" t="s">
        <v>53</v>
      </c>
      <c r="C5" s="61" t="str">
        <f t="shared" ref="C5:C19" si="3">LEFT(B5,FIND(" ",B5)-1)</f>
        <v>StéB</v>
      </c>
      <c r="D5" s="61"/>
      <c r="E5" s="58" t="s">
        <v>60</v>
      </c>
      <c r="F5" s="8" t="s">
        <v>9</v>
      </c>
      <c r="G5" s="131" t="s">
        <v>61</v>
      </c>
      <c r="H5" s="201"/>
      <c r="I5" s="70"/>
      <c r="J5" s="44">
        <v>1</v>
      </c>
      <c r="K5" s="44">
        <v>1</v>
      </c>
      <c r="L5" s="44">
        <v>1</v>
      </c>
      <c r="M5" s="44">
        <v>1</v>
      </c>
      <c r="N5" s="44">
        <v>1</v>
      </c>
      <c r="O5" s="70"/>
      <c r="P5" s="70"/>
      <c r="Q5" s="44">
        <v>1</v>
      </c>
      <c r="R5" s="44">
        <v>1</v>
      </c>
      <c r="S5" s="44">
        <v>1</v>
      </c>
      <c r="T5" s="44">
        <v>1</v>
      </c>
      <c r="U5" s="44">
        <v>1</v>
      </c>
      <c r="V5" s="70"/>
      <c r="W5" s="70"/>
      <c r="X5" s="44">
        <v>1</v>
      </c>
      <c r="Y5" s="44">
        <v>1</v>
      </c>
      <c r="Z5" s="44">
        <v>1</v>
      </c>
      <c r="AA5" s="44">
        <v>1</v>
      </c>
      <c r="AB5" s="44">
        <v>1</v>
      </c>
      <c r="AC5" s="70"/>
      <c r="AD5" s="70"/>
      <c r="AE5" s="44" t="s">
        <v>9</v>
      </c>
      <c r="AF5" s="293"/>
      <c r="AG5" s="44" t="s">
        <v>9</v>
      </c>
      <c r="AH5" s="44" t="s">
        <v>9</v>
      </c>
      <c r="AI5" s="44" t="s">
        <v>9</v>
      </c>
      <c r="AJ5" s="70"/>
      <c r="AK5" s="70"/>
      <c r="AL5" s="210">
        <v>1</v>
      </c>
      <c r="AM5" s="261" t="str">
        <f t="shared" ref="AM5:AM19" ca="1" si="4">IF(IFERROR(HLOOKUP(9^9,OFFSET($H5,0,0,1,DAY(TODAY()-1)),1,1)=1,0),TEXT(INDEX(OFFSET($H$3,0,0,1,DAY(TODAY()-1)),MATCH(9^9,OFFSET($H5,0,0,1,DAY(TODAY()-1)),1)),"jj/mm/aaaa"),"Pas d'intervention")</f>
        <v>17/12/2018</v>
      </c>
      <c r="AN5" s="259">
        <f t="shared" ref="AN5:AN19" si="5">IF(SUM(H5:AL5)=0,"",SUM(H5:AL5))</f>
        <v>16</v>
      </c>
      <c r="AO5" s="49" t="str">
        <f t="shared" ref="AO5:AO19" si="6">IF(COUNTIF(H5:AL5,"A")=0,"",COUNTIF(H5:AL5,"A"))</f>
        <v/>
      </c>
      <c r="AP5" s="49">
        <f t="shared" ref="AP5:AP19" si="7">IF(COUNTIF(H5:AL5,"B")=0,"",COUNTIF(H5:AL5,"B"))</f>
        <v>4</v>
      </c>
      <c r="AQ5" s="49">
        <f t="shared" ref="AQ5:AQ11" si="8">IF(G5="o", COUNTIF(H5:AL5,"A"),"")</f>
        <v>0</v>
      </c>
      <c r="AR5" s="49" t="str">
        <f t="shared" ref="AR5:AR19" si="9">IF(COUNTIF(H5:AL5,"N")=0,"",COUNTIF(H5:AL5,"N"))</f>
        <v/>
      </c>
      <c r="AS5" s="49" t="str">
        <f t="shared" ref="AS5:AS19" si="10">IF(COUNTIF(H5:AL5,"G")=0,"",COUNTIF(H5:AL5,"G"))</f>
        <v/>
      </c>
      <c r="AT5" s="170" t="str">
        <f t="shared" ref="AT5:AT19" si="11">IF(COUNTIF(H5:AL5,"F")=0,"",COUNTIF(H5:AL5,"F"))</f>
        <v/>
      </c>
    </row>
    <row r="6" spans="1:46" ht="15" x14ac:dyDescent="0.25">
      <c r="A6" s="153" t="s">
        <v>83</v>
      </c>
      <c r="B6" s="136" t="s">
        <v>54</v>
      </c>
      <c r="C6" s="61" t="str">
        <f t="shared" si="3"/>
        <v>StéC</v>
      </c>
      <c r="D6" s="61"/>
      <c r="E6" s="58" t="s">
        <v>60</v>
      </c>
      <c r="F6" s="8" t="s">
        <v>62</v>
      </c>
      <c r="G6" s="131" t="s">
        <v>61</v>
      </c>
      <c r="H6" s="201"/>
      <c r="I6" s="70"/>
      <c r="J6" s="44">
        <v>1</v>
      </c>
      <c r="K6" s="44">
        <v>1</v>
      </c>
      <c r="L6" s="44">
        <v>1</v>
      </c>
      <c r="M6" s="44">
        <v>1</v>
      </c>
      <c r="N6" s="44">
        <v>1</v>
      </c>
      <c r="O6" s="70"/>
      <c r="P6" s="70"/>
      <c r="Q6" s="44">
        <v>1</v>
      </c>
      <c r="R6" s="44">
        <v>1</v>
      </c>
      <c r="S6" s="44">
        <v>1</v>
      </c>
      <c r="T6" s="44">
        <v>1</v>
      </c>
      <c r="U6" s="44">
        <v>1</v>
      </c>
      <c r="V6" s="70"/>
      <c r="W6" s="70"/>
      <c r="X6" s="44">
        <v>1</v>
      </c>
      <c r="Y6" s="44">
        <v>1</v>
      </c>
      <c r="Z6" s="44">
        <v>1</v>
      </c>
      <c r="AA6" s="44">
        <v>1</v>
      </c>
      <c r="AB6" s="44">
        <v>1</v>
      </c>
      <c r="AC6" s="70"/>
      <c r="AD6" s="70"/>
      <c r="AE6" s="44">
        <v>1</v>
      </c>
      <c r="AF6" s="293"/>
      <c r="AG6" s="44">
        <v>1</v>
      </c>
      <c r="AH6" s="44">
        <v>1</v>
      </c>
      <c r="AI6" s="44">
        <v>1</v>
      </c>
      <c r="AJ6" s="70"/>
      <c r="AK6" s="70"/>
      <c r="AL6" s="210" t="s">
        <v>9</v>
      </c>
      <c r="AM6" s="261" t="str">
        <f t="shared" ca="1" si="4"/>
        <v>17/12/2018</v>
      </c>
      <c r="AN6" s="259">
        <f t="shared" si="5"/>
        <v>19</v>
      </c>
      <c r="AO6" s="49" t="str">
        <f t="shared" si="6"/>
        <v/>
      </c>
      <c r="AP6" s="49">
        <f t="shared" si="7"/>
        <v>1</v>
      </c>
      <c r="AQ6" s="49">
        <f t="shared" si="8"/>
        <v>0</v>
      </c>
      <c r="AR6" s="49" t="str">
        <f t="shared" si="9"/>
        <v/>
      </c>
      <c r="AS6" s="49" t="str">
        <f t="shared" si="10"/>
        <v/>
      </c>
      <c r="AT6" s="170" t="str">
        <f t="shared" si="11"/>
        <v/>
      </c>
    </row>
    <row r="7" spans="1:46" ht="15" x14ac:dyDescent="0.25">
      <c r="A7" s="153" t="s">
        <v>84</v>
      </c>
      <c r="B7" s="136" t="s">
        <v>55</v>
      </c>
      <c r="C7" s="61" t="str">
        <f t="shared" si="3"/>
        <v>StéD</v>
      </c>
      <c r="D7" s="61"/>
      <c r="E7" s="58" t="s">
        <v>60</v>
      </c>
      <c r="F7" s="8" t="s">
        <v>63</v>
      </c>
      <c r="G7" s="131" t="s">
        <v>61</v>
      </c>
      <c r="H7" s="201"/>
      <c r="I7" s="70"/>
      <c r="J7" s="44">
        <v>1</v>
      </c>
      <c r="K7" s="44">
        <v>1</v>
      </c>
      <c r="L7" s="44">
        <v>1</v>
      </c>
      <c r="M7" s="44">
        <v>1</v>
      </c>
      <c r="N7" s="44">
        <v>1</v>
      </c>
      <c r="O7" s="70"/>
      <c r="P7" s="70"/>
      <c r="Q7" s="44">
        <v>1</v>
      </c>
      <c r="R7" s="44">
        <v>1</v>
      </c>
      <c r="S7" s="44">
        <v>1</v>
      </c>
      <c r="T7" s="44">
        <v>1</v>
      </c>
      <c r="U7" s="44">
        <v>1</v>
      </c>
      <c r="V7" s="70"/>
      <c r="W7" s="70"/>
      <c r="X7" s="44">
        <v>1</v>
      </c>
      <c r="Y7" s="44">
        <v>1</v>
      </c>
      <c r="Z7" s="44">
        <v>1</v>
      </c>
      <c r="AA7" s="44">
        <v>1</v>
      </c>
      <c r="AB7" s="44">
        <v>1</v>
      </c>
      <c r="AC7" s="70"/>
      <c r="AD7" s="70"/>
      <c r="AE7" s="44">
        <v>1</v>
      </c>
      <c r="AF7" s="293"/>
      <c r="AG7" s="44">
        <v>1</v>
      </c>
      <c r="AH7" s="44">
        <v>1</v>
      </c>
      <c r="AI7" s="44">
        <v>1</v>
      </c>
      <c r="AJ7" s="70"/>
      <c r="AK7" s="70"/>
      <c r="AL7" s="210" t="s">
        <v>12</v>
      </c>
      <c r="AM7" s="261" t="str">
        <f t="shared" ca="1" si="4"/>
        <v>17/12/2018</v>
      </c>
      <c r="AN7" s="259">
        <f t="shared" si="5"/>
        <v>19</v>
      </c>
      <c r="AO7" s="49" t="str">
        <f t="shared" si="6"/>
        <v/>
      </c>
      <c r="AP7" s="49" t="str">
        <f t="shared" si="7"/>
        <v/>
      </c>
      <c r="AQ7" s="49">
        <f t="shared" si="8"/>
        <v>0</v>
      </c>
      <c r="AR7" s="49" t="str">
        <f t="shared" si="9"/>
        <v/>
      </c>
      <c r="AS7" s="49" t="str">
        <f t="shared" si="10"/>
        <v/>
      </c>
      <c r="AT7" s="170">
        <f t="shared" si="11"/>
        <v>1</v>
      </c>
    </row>
    <row r="8" spans="1:46" ht="15" x14ac:dyDescent="0.25">
      <c r="A8" s="153" t="s">
        <v>85</v>
      </c>
      <c r="B8" s="136" t="s">
        <v>56</v>
      </c>
      <c r="C8" s="61" t="str">
        <f t="shared" si="3"/>
        <v>StéE</v>
      </c>
      <c r="D8" s="61"/>
      <c r="E8" s="58" t="s">
        <v>60</v>
      </c>
      <c r="F8" s="8" t="s">
        <v>64</v>
      </c>
      <c r="G8" s="131" t="s">
        <v>61</v>
      </c>
      <c r="H8" s="201"/>
      <c r="I8" s="70"/>
      <c r="J8" s="44">
        <v>1</v>
      </c>
      <c r="K8" s="44">
        <v>1</v>
      </c>
      <c r="L8" s="44">
        <v>1</v>
      </c>
      <c r="M8" s="44">
        <v>1</v>
      </c>
      <c r="N8" s="44">
        <v>1</v>
      </c>
      <c r="O8" s="70"/>
      <c r="P8" s="70"/>
      <c r="Q8" s="44">
        <v>1</v>
      </c>
      <c r="R8" s="44">
        <v>1</v>
      </c>
      <c r="S8" s="44">
        <v>1</v>
      </c>
      <c r="T8" s="44">
        <v>1</v>
      </c>
      <c r="U8" s="44">
        <v>1</v>
      </c>
      <c r="V8" s="70"/>
      <c r="W8" s="70"/>
      <c r="X8" s="44">
        <v>1</v>
      </c>
      <c r="Y8" s="44">
        <v>1</v>
      </c>
      <c r="Z8" s="44">
        <v>1</v>
      </c>
      <c r="AA8" s="44">
        <v>1</v>
      </c>
      <c r="AB8" s="44">
        <v>1</v>
      </c>
      <c r="AC8" s="70"/>
      <c r="AD8" s="70"/>
      <c r="AE8" s="44">
        <v>1</v>
      </c>
      <c r="AF8" s="293"/>
      <c r="AG8" s="44">
        <v>1</v>
      </c>
      <c r="AH8" s="44">
        <v>1</v>
      </c>
      <c r="AI8" s="44">
        <v>1</v>
      </c>
      <c r="AJ8" s="70"/>
      <c r="AK8" s="70"/>
      <c r="AL8" s="210">
        <v>1</v>
      </c>
      <c r="AM8" s="261" t="str">
        <f t="shared" ca="1" si="4"/>
        <v>17/12/2018</v>
      </c>
      <c r="AN8" s="259">
        <f t="shared" si="5"/>
        <v>20</v>
      </c>
      <c r="AO8" s="49" t="str">
        <f t="shared" si="6"/>
        <v/>
      </c>
      <c r="AP8" s="49" t="str">
        <f t="shared" si="7"/>
        <v/>
      </c>
      <c r="AQ8" s="49">
        <f t="shared" si="8"/>
        <v>0</v>
      </c>
      <c r="AR8" s="49" t="str">
        <f t="shared" si="9"/>
        <v/>
      </c>
      <c r="AS8" s="49" t="str">
        <f t="shared" si="10"/>
        <v/>
      </c>
      <c r="AT8" s="170" t="str">
        <f t="shared" si="11"/>
        <v/>
      </c>
    </row>
    <row r="9" spans="1:46" ht="15" x14ac:dyDescent="0.25">
      <c r="A9" s="153" t="s">
        <v>86</v>
      </c>
      <c r="B9" s="136" t="s">
        <v>57</v>
      </c>
      <c r="C9" s="61" t="str">
        <f t="shared" si="3"/>
        <v>StéF</v>
      </c>
      <c r="D9" s="61"/>
      <c r="E9" s="58" t="s">
        <v>60</v>
      </c>
      <c r="F9" s="8" t="s">
        <v>12</v>
      </c>
      <c r="G9" s="131" t="s">
        <v>61</v>
      </c>
      <c r="H9" s="201"/>
      <c r="I9" s="70"/>
      <c r="J9" s="44">
        <v>1</v>
      </c>
      <c r="K9" s="44">
        <v>1</v>
      </c>
      <c r="L9" s="44">
        <v>1</v>
      </c>
      <c r="M9" s="44">
        <v>1</v>
      </c>
      <c r="N9" s="44">
        <v>1</v>
      </c>
      <c r="O9" s="70"/>
      <c r="P9" s="70"/>
      <c r="Q9" s="44">
        <v>1</v>
      </c>
      <c r="R9" s="44">
        <v>1</v>
      </c>
      <c r="S9" s="44">
        <v>1</v>
      </c>
      <c r="T9" s="44">
        <v>1</v>
      </c>
      <c r="U9" s="44">
        <v>1</v>
      </c>
      <c r="V9" s="70"/>
      <c r="W9" s="70"/>
      <c r="X9" s="44">
        <v>1</v>
      </c>
      <c r="Y9" s="44">
        <v>1</v>
      </c>
      <c r="Z9" s="44">
        <v>1</v>
      </c>
      <c r="AA9" s="44">
        <v>1</v>
      </c>
      <c r="AB9" s="44">
        <v>1</v>
      </c>
      <c r="AC9" s="70"/>
      <c r="AD9" s="70"/>
      <c r="AE9" s="44">
        <v>1</v>
      </c>
      <c r="AF9" s="293"/>
      <c r="AG9" s="44">
        <v>1</v>
      </c>
      <c r="AH9" s="44">
        <v>1</v>
      </c>
      <c r="AI9" s="44">
        <v>1</v>
      </c>
      <c r="AJ9" s="70"/>
      <c r="AK9" s="70"/>
      <c r="AL9" s="210">
        <v>1</v>
      </c>
      <c r="AM9" s="261" t="str">
        <f t="shared" ca="1" si="4"/>
        <v>17/12/2018</v>
      </c>
      <c r="AN9" s="259">
        <f t="shared" si="5"/>
        <v>20</v>
      </c>
      <c r="AO9" s="49" t="str">
        <f t="shared" si="6"/>
        <v/>
      </c>
      <c r="AP9" s="49" t="str">
        <f t="shared" si="7"/>
        <v/>
      </c>
      <c r="AQ9" s="49">
        <f t="shared" si="8"/>
        <v>0</v>
      </c>
      <c r="AR9" s="49" t="str">
        <f t="shared" si="9"/>
        <v/>
      </c>
      <c r="AS9" s="49" t="str">
        <f t="shared" si="10"/>
        <v/>
      </c>
      <c r="AT9" s="170" t="str">
        <f t="shared" si="11"/>
        <v/>
      </c>
    </row>
    <row r="10" spans="1:46" ht="15" x14ac:dyDescent="0.25">
      <c r="A10" s="153" t="s">
        <v>87</v>
      </c>
      <c r="B10" s="136" t="s">
        <v>58</v>
      </c>
      <c r="C10" s="61" t="str">
        <f t="shared" si="3"/>
        <v>StéG</v>
      </c>
      <c r="D10" s="61"/>
      <c r="E10" s="58" t="s">
        <v>60</v>
      </c>
      <c r="F10" s="8" t="s">
        <v>15</v>
      </c>
      <c r="G10" s="131" t="s">
        <v>61</v>
      </c>
      <c r="H10" s="201"/>
      <c r="I10" s="70"/>
      <c r="J10" s="44">
        <v>1</v>
      </c>
      <c r="K10" s="44">
        <v>1</v>
      </c>
      <c r="L10" s="44">
        <v>1</v>
      </c>
      <c r="M10" s="44">
        <v>1</v>
      </c>
      <c r="N10" s="44">
        <v>1</v>
      </c>
      <c r="O10" s="70"/>
      <c r="P10" s="70"/>
      <c r="Q10" s="44" t="s">
        <v>8</v>
      </c>
      <c r="R10" s="44" t="s">
        <v>8</v>
      </c>
      <c r="S10" s="44" t="s">
        <v>8</v>
      </c>
      <c r="T10" s="44">
        <v>1</v>
      </c>
      <c r="U10" s="44">
        <v>1</v>
      </c>
      <c r="V10" s="70"/>
      <c r="W10" s="70"/>
      <c r="X10" s="44">
        <v>1</v>
      </c>
      <c r="Y10" s="44">
        <v>1</v>
      </c>
      <c r="Z10" s="44">
        <v>1</v>
      </c>
      <c r="AA10" s="44">
        <v>1</v>
      </c>
      <c r="AB10" s="44">
        <v>1</v>
      </c>
      <c r="AC10" s="70"/>
      <c r="AD10" s="70"/>
      <c r="AE10" s="44">
        <v>1</v>
      </c>
      <c r="AF10" s="293"/>
      <c r="AG10" s="44">
        <v>1</v>
      </c>
      <c r="AH10" s="44">
        <v>1</v>
      </c>
      <c r="AI10" s="44">
        <v>1</v>
      </c>
      <c r="AJ10" s="70"/>
      <c r="AK10" s="70"/>
      <c r="AL10" s="210">
        <v>1</v>
      </c>
      <c r="AM10" s="261" t="str">
        <f t="shared" ca="1" si="4"/>
        <v>17/12/2018</v>
      </c>
      <c r="AN10" s="259">
        <f t="shared" si="5"/>
        <v>17</v>
      </c>
      <c r="AO10" s="49">
        <f t="shared" si="6"/>
        <v>3</v>
      </c>
      <c r="AP10" s="49" t="str">
        <f t="shared" si="7"/>
        <v/>
      </c>
      <c r="AQ10" s="49">
        <f t="shared" si="8"/>
        <v>3</v>
      </c>
      <c r="AR10" s="49" t="str">
        <f t="shared" si="9"/>
        <v/>
      </c>
      <c r="AS10" s="49" t="str">
        <f t="shared" si="10"/>
        <v/>
      </c>
      <c r="AT10" s="170" t="str">
        <f t="shared" si="11"/>
        <v/>
      </c>
    </row>
    <row r="11" spans="1:46" ht="15.75" thickBot="1" x14ac:dyDescent="0.3">
      <c r="A11" s="155" t="s">
        <v>88</v>
      </c>
      <c r="B11" s="142" t="s">
        <v>59</v>
      </c>
      <c r="C11" s="141" t="str">
        <f t="shared" si="3"/>
        <v>StéH</v>
      </c>
      <c r="D11" s="141"/>
      <c r="E11" s="143" t="s">
        <v>60</v>
      </c>
      <c r="F11" s="144" t="s">
        <v>65</v>
      </c>
      <c r="G11" s="160"/>
      <c r="H11" s="202"/>
      <c r="I11" s="94"/>
      <c r="J11" s="93">
        <v>1</v>
      </c>
      <c r="K11" s="93">
        <v>1</v>
      </c>
      <c r="L11" s="93">
        <v>1</v>
      </c>
      <c r="M11" s="93">
        <v>1</v>
      </c>
      <c r="N11" s="93">
        <v>1</v>
      </c>
      <c r="O11" s="94"/>
      <c r="P11" s="94"/>
      <c r="Q11" s="93">
        <v>1</v>
      </c>
      <c r="R11" s="93">
        <v>1</v>
      </c>
      <c r="S11" s="93">
        <v>1</v>
      </c>
      <c r="T11" s="93">
        <v>1</v>
      </c>
      <c r="U11" s="93">
        <v>1</v>
      </c>
      <c r="V11" s="94"/>
      <c r="W11" s="94"/>
      <c r="X11" s="93">
        <v>1</v>
      </c>
      <c r="Y11" s="93">
        <v>1</v>
      </c>
      <c r="Z11" s="93">
        <v>1</v>
      </c>
      <c r="AA11" s="93">
        <v>1</v>
      </c>
      <c r="AB11" s="93">
        <v>1</v>
      </c>
      <c r="AC11" s="94"/>
      <c r="AD11" s="94"/>
      <c r="AE11" s="93" t="s">
        <v>9</v>
      </c>
      <c r="AF11" s="294"/>
      <c r="AG11" s="93" t="s">
        <v>9</v>
      </c>
      <c r="AH11" s="93" t="s">
        <v>9</v>
      </c>
      <c r="AI11" s="93" t="s">
        <v>9</v>
      </c>
      <c r="AJ11" s="94"/>
      <c r="AK11" s="94"/>
      <c r="AL11" s="211" t="s">
        <v>12</v>
      </c>
      <c r="AM11" s="281" t="str">
        <f t="shared" ca="1" si="4"/>
        <v>17/12/2018</v>
      </c>
      <c r="AN11" s="278">
        <f>IF(SUM(H11:AL11)=0,"",SUM(H11:AL11))</f>
        <v>15</v>
      </c>
      <c r="AO11" s="219" t="str">
        <f t="shared" si="6"/>
        <v/>
      </c>
      <c r="AP11" s="219">
        <f t="shared" si="7"/>
        <v>4</v>
      </c>
      <c r="AQ11" s="219" t="str">
        <f t="shared" si="8"/>
        <v/>
      </c>
      <c r="AR11" s="219" t="str">
        <f t="shared" si="9"/>
        <v/>
      </c>
      <c r="AS11" s="219" t="str">
        <f t="shared" si="10"/>
        <v/>
      </c>
      <c r="AT11" s="220">
        <f t="shared" si="11"/>
        <v>1</v>
      </c>
    </row>
    <row r="12" spans="1:46" ht="13.5" thickBot="1" x14ac:dyDescent="0.25">
      <c r="A12" s="149" t="s">
        <v>11</v>
      </c>
      <c r="B12" s="139"/>
      <c r="C12" s="139"/>
      <c r="D12" s="139"/>
      <c r="E12" s="139"/>
      <c r="F12" s="139"/>
      <c r="G12" s="139"/>
      <c r="H12" s="150"/>
      <c r="I12" s="150"/>
      <c r="J12" s="150"/>
      <c r="K12" s="150"/>
      <c r="L12" s="150"/>
      <c r="M12" s="150"/>
      <c r="N12" s="150"/>
      <c r="O12" s="150"/>
      <c r="P12" s="150"/>
      <c r="Q12" s="150"/>
      <c r="R12" s="150"/>
      <c r="S12" s="150"/>
      <c r="T12" s="150"/>
      <c r="U12" s="150"/>
      <c r="V12" s="150"/>
      <c r="W12" s="150"/>
      <c r="X12" s="150"/>
      <c r="Y12" s="150"/>
      <c r="Z12" s="150"/>
      <c r="AA12" s="150"/>
      <c r="AB12" s="150"/>
      <c r="AC12" s="150"/>
      <c r="AD12" s="150"/>
      <c r="AE12" s="150"/>
      <c r="AF12" s="150"/>
      <c r="AG12" s="150"/>
      <c r="AH12" s="150"/>
      <c r="AI12" s="150"/>
      <c r="AJ12" s="150"/>
      <c r="AK12" s="150"/>
      <c r="AL12" s="150"/>
      <c r="AM12" s="150"/>
      <c r="AN12" s="150" t="str">
        <f t="shared" si="5"/>
        <v/>
      </c>
      <c r="AO12" s="150" t="str">
        <f t="shared" si="6"/>
        <v/>
      </c>
      <c r="AP12" s="150" t="str">
        <f t="shared" si="7"/>
        <v/>
      </c>
      <c r="AQ12" s="150"/>
      <c r="AR12" s="150" t="str">
        <f t="shared" si="9"/>
        <v/>
      </c>
      <c r="AS12" s="150" t="str">
        <f t="shared" si="10"/>
        <v/>
      </c>
      <c r="AT12" s="151" t="str">
        <f t="shared" si="11"/>
        <v/>
      </c>
    </row>
    <row r="13" spans="1:46" ht="15" x14ac:dyDescent="0.25">
      <c r="A13" s="156" t="s">
        <v>81</v>
      </c>
      <c r="B13" s="145" t="s">
        <v>52</v>
      </c>
      <c r="C13" s="146" t="str">
        <f t="shared" si="3"/>
        <v>StéA</v>
      </c>
      <c r="D13" s="146"/>
      <c r="E13" s="147" t="s">
        <v>60</v>
      </c>
      <c r="F13" s="148" t="s">
        <v>66</v>
      </c>
      <c r="G13" s="157"/>
      <c r="H13" s="200"/>
      <c r="I13" s="71"/>
      <c r="J13" s="45"/>
      <c r="K13" s="45"/>
      <c r="L13" s="45"/>
      <c r="M13" s="45"/>
      <c r="N13" s="45"/>
      <c r="O13" s="45"/>
      <c r="P13" s="45"/>
      <c r="Q13" s="45"/>
      <c r="R13" s="45"/>
      <c r="S13" s="45"/>
      <c r="T13" s="45"/>
      <c r="U13" s="45"/>
      <c r="V13" s="45"/>
      <c r="W13" s="45"/>
      <c r="X13" s="45"/>
      <c r="Y13" s="45"/>
      <c r="Z13" s="45"/>
      <c r="AA13" s="45"/>
      <c r="AB13" s="45"/>
      <c r="AC13" s="45"/>
      <c r="AD13" s="45"/>
      <c r="AE13" s="45"/>
      <c r="AF13" s="292"/>
      <c r="AG13" s="45"/>
      <c r="AH13" s="45"/>
      <c r="AI13" s="45"/>
      <c r="AJ13" s="45"/>
      <c r="AK13" s="45"/>
      <c r="AL13" s="209"/>
      <c r="AM13" s="280" t="str">
        <f t="shared" ca="1" si="4"/>
        <v>Pas d'intervention</v>
      </c>
      <c r="AN13" s="258" t="str">
        <f t="shared" si="5"/>
        <v/>
      </c>
      <c r="AO13" s="91" t="str">
        <f>IF(COUNTIF(H13:AL13,"A")=0,"",COUNTIF(H13:AL13,"A"))</f>
        <v/>
      </c>
      <c r="AP13" s="91" t="str">
        <f>IF(COUNTIF(H13:AL13,"B")=0,"",COUNTIF(H13:AL13,"B"))</f>
        <v/>
      </c>
      <c r="AQ13" s="91"/>
      <c r="AR13" s="91" t="str">
        <f>IF(COUNTIF(H13:AL13,"N")=0,"",COUNTIF(H13:AL13,"N"))</f>
        <v/>
      </c>
      <c r="AS13" s="91" t="str">
        <f>IF(COUNTIF(H13:AL13,"G")=0,"",COUNTIF(H13:AL13,"G"))</f>
        <v/>
      </c>
      <c r="AT13" s="92" t="str">
        <f>IF(COUNTIF(H13:AL13,"F")=0,"",COUNTIF(H13:AL13,"F"))</f>
        <v/>
      </c>
    </row>
    <row r="14" spans="1:46" ht="15" x14ac:dyDescent="0.25">
      <c r="A14" s="153" t="s">
        <v>82</v>
      </c>
      <c r="B14" s="136" t="s">
        <v>53</v>
      </c>
      <c r="C14" s="61" t="str">
        <f t="shared" si="3"/>
        <v>StéB</v>
      </c>
      <c r="D14" s="61"/>
      <c r="E14" s="58" t="s">
        <v>60</v>
      </c>
      <c r="F14" s="8" t="s">
        <v>66</v>
      </c>
      <c r="G14" s="131"/>
      <c r="H14" s="201"/>
      <c r="I14" s="70"/>
      <c r="J14" s="44"/>
      <c r="K14" s="44"/>
      <c r="L14" s="44"/>
      <c r="M14" s="44"/>
      <c r="N14" s="44"/>
      <c r="O14" s="44"/>
      <c r="P14" s="44"/>
      <c r="Q14" s="44"/>
      <c r="R14" s="44"/>
      <c r="S14" s="44"/>
      <c r="T14" s="44"/>
      <c r="U14" s="44"/>
      <c r="V14" s="44"/>
      <c r="W14" s="44"/>
      <c r="X14" s="44"/>
      <c r="Y14" s="44"/>
      <c r="Z14" s="44"/>
      <c r="AA14" s="44"/>
      <c r="AB14" s="44"/>
      <c r="AC14" s="44"/>
      <c r="AD14" s="44"/>
      <c r="AE14" s="44">
        <v>1</v>
      </c>
      <c r="AF14" s="293"/>
      <c r="AG14" s="44">
        <v>1</v>
      </c>
      <c r="AH14" s="44">
        <v>1</v>
      </c>
      <c r="AI14" s="44">
        <v>1</v>
      </c>
      <c r="AJ14" s="44"/>
      <c r="AK14" s="44"/>
      <c r="AL14" s="210"/>
      <c r="AM14" s="261" t="str">
        <f t="shared" ca="1" si="4"/>
        <v>Pas d'intervention</v>
      </c>
      <c r="AN14" s="259">
        <f t="shared" si="5"/>
        <v>4</v>
      </c>
      <c r="AO14" s="49" t="str">
        <f t="shared" si="6"/>
        <v/>
      </c>
      <c r="AP14" s="49" t="str">
        <f t="shared" si="7"/>
        <v/>
      </c>
      <c r="AQ14" s="49"/>
      <c r="AR14" s="49" t="str">
        <f t="shared" si="9"/>
        <v/>
      </c>
      <c r="AS14" s="49" t="str">
        <f t="shared" si="10"/>
        <v/>
      </c>
      <c r="AT14" s="170" t="str">
        <f t="shared" si="11"/>
        <v/>
      </c>
    </row>
    <row r="15" spans="1:46" ht="15" x14ac:dyDescent="0.25">
      <c r="A15" s="153" t="s">
        <v>83</v>
      </c>
      <c r="B15" s="136" t="s">
        <v>54</v>
      </c>
      <c r="C15" s="61" t="str">
        <f t="shared" si="3"/>
        <v>StéC</v>
      </c>
      <c r="D15" s="61"/>
      <c r="E15" s="58" t="s">
        <v>60</v>
      </c>
      <c r="F15" s="8" t="s">
        <v>66</v>
      </c>
      <c r="G15" s="131"/>
      <c r="H15" s="201"/>
      <c r="I15" s="70"/>
      <c r="J15" s="44"/>
      <c r="K15" s="44"/>
      <c r="L15" s="44"/>
      <c r="M15" s="44"/>
      <c r="N15" s="44"/>
      <c r="O15" s="44"/>
      <c r="P15" s="44"/>
      <c r="Q15" s="44"/>
      <c r="R15" s="44"/>
      <c r="S15" s="44"/>
      <c r="T15" s="44"/>
      <c r="U15" s="44"/>
      <c r="V15" s="44"/>
      <c r="W15" s="44"/>
      <c r="X15" s="44"/>
      <c r="Y15" s="44"/>
      <c r="Z15" s="44"/>
      <c r="AA15" s="44"/>
      <c r="AB15" s="44"/>
      <c r="AC15" s="44"/>
      <c r="AD15" s="44"/>
      <c r="AE15" s="44"/>
      <c r="AF15" s="293"/>
      <c r="AG15" s="44"/>
      <c r="AH15" s="44"/>
      <c r="AI15" s="44"/>
      <c r="AJ15" s="44"/>
      <c r="AK15" s="44"/>
      <c r="AL15" s="210">
        <v>1</v>
      </c>
      <c r="AM15" s="261" t="str">
        <f t="shared" ca="1" si="4"/>
        <v>Pas d'intervention</v>
      </c>
      <c r="AN15" s="259">
        <f t="shared" si="5"/>
        <v>1</v>
      </c>
      <c r="AO15" s="49" t="str">
        <f t="shared" si="6"/>
        <v/>
      </c>
      <c r="AP15" s="49" t="str">
        <f t="shared" si="7"/>
        <v/>
      </c>
      <c r="AQ15" s="49"/>
      <c r="AR15" s="49" t="str">
        <f t="shared" si="9"/>
        <v/>
      </c>
      <c r="AS15" s="49" t="str">
        <f t="shared" si="10"/>
        <v/>
      </c>
      <c r="AT15" s="170" t="str">
        <f t="shared" si="11"/>
        <v/>
      </c>
    </row>
    <row r="16" spans="1:46" ht="15" x14ac:dyDescent="0.25">
      <c r="A16" s="153" t="s">
        <v>84</v>
      </c>
      <c r="B16" s="136" t="s">
        <v>55</v>
      </c>
      <c r="C16" s="61" t="str">
        <f t="shared" si="3"/>
        <v>StéD</v>
      </c>
      <c r="D16" s="61"/>
      <c r="E16" s="58" t="s">
        <v>60</v>
      </c>
      <c r="F16" s="8" t="s">
        <v>67</v>
      </c>
      <c r="G16" s="131"/>
      <c r="H16" s="201"/>
      <c r="I16" s="70"/>
      <c r="J16" s="44"/>
      <c r="K16" s="44"/>
      <c r="L16" s="44"/>
      <c r="M16" s="44"/>
      <c r="N16" s="44"/>
      <c r="O16" s="44"/>
      <c r="P16" s="44"/>
      <c r="Q16" s="44"/>
      <c r="R16" s="44"/>
      <c r="S16" s="44"/>
      <c r="T16" s="44"/>
      <c r="U16" s="44"/>
      <c r="V16" s="44"/>
      <c r="W16" s="44"/>
      <c r="X16" s="44"/>
      <c r="Y16" s="44"/>
      <c r="Z16" s="44"/>
      <c r="AA16" s="44"/>
      <c r="AB16" s="44"/>
      <c r="AC16" s="44"/>
      <c r="AD16" s="44"/>
      <c r="AE16" s="44"/>
      <c r="AF16" s="293"/>
      <c r="AG16" s="44"/>
      <c r="AH16" s="44"/>
      <c r="AI16" s="44"/>
      <c r="AJ16" s="44"/>
      <c r="AK16" s="44"/>
      <c r="AL16" s="210"/>
      <c r="AM16" s="261" t="str">
        <f t="shared" ca="1" si="4"/>
        <v>Pas d'intervention</v>
      </c>
      <c r="AN16" s="259" t="str">
        <f t="shared" si="5"/>
        <v/>
      </c>
      <c r="AO16" s="49" t="str">
        <f t="shared" si="6"/>
        <v/>
      </c>
      <c r="AP16" s="49" t="str">
        <f t="shared" si="7"/>
        <v/>
      </c>
      <c r="AQ16" s="49"/>
      <c r="AR16" s="49" t="str">
        <f t="shared" si="9"/>
        <v/>
      </c>
      <c r="AS16" s="49" t="str">
        <f t="shared" si="10"/>
        <v/>
      </c>
      <c r="AT16" s="170" t="str">
        <f t="shared" si="11"/>
        <v/>
      </c>
    </row>
    <row r="17" spans="1:46" ht="15" x14ac:dyDescent="0.25">
      <c r="A17" s="153" t="s">
        <v>85</v>
      </c>
      <c r="B17" s="136" t="s">
        <v>56</v>
      </c>
      <c r="C17" s="61" t="str">
        <f t="shared" si="3"/>
        <v>StéE</v>
      </c>
      <c r="D17" s="61"/>
      <c r="E17" s="58" t="s">
        <v>60</v>
      </c>
      <c r="F17" s="8" t="s">
        <v>67</v>
      </c>
      <c r="G17" s="131"/>
      <c r="H17" s="201"/>
      <c r="I17" s="70"/>
      <c r="J17" s="44"/>
      <c r="K17" s="44"/>
      <c r="L17" s="44"/>
      <c r="M17" s="44"/>
      <c r="N17" s="44"/>
      <c r="O17" s="44"/>
      <c r="P17" s="44"/>
      <c r="Q17" s="44"/>
      <c r="R17" s="44"/>
      <c r="S17" s="44"/>
      <c r="T17" s="44"/>
      <c r="U17" s="44"/>
      <c r="V17" s="44"/>
      <c r="W17" s="44"/>
      <c r="X17" s="44"/>
      <c r="Y17" s="44"/>
      <c r="Z17" s="44"/>
      <c r="AA17" s="44"/>
      <c r="AB17" s="44"/>
      <c r="AC17" s="44"/>
      <c r="AD17" s="44"/>
      <c r="AE17" s="44"/>
      <c r="AF17" s="293"/>
      <c r="AG17" s="44"/>
      <c r="AH17" s="44"/>
      <c r="AI17" s="44"/>
      <c r="AJ17" s="44"/>
      <c r="AK17" s="44"/>
      <c r="AL17" s="210"/>
      <c r="AM17" s="261" t="str">
        <f t="shared" ca="1" si="4"/>
        <v>Pas d'intervention</v>
      </c>
      <c r="AN17" s="259" t="str">
        <f t="shared" si="5"/>
        <v/>
      </c>
      <c r="AO17" s="49"/>
      <c r="AP17" s="49"/>
      <c r="AQ17" s="49"/>
      <c r="AR17" s="49"/>
      <c r="AS17" s="49"/>
      <c r="AT17" s="170"/>
    </row>
    <row r="18" spans="1:46" ht="15" x14ac:dyDescent="0.25">
      <c r="A18" s="153" t="s">
        <v>86</v>
      </c>
      <c r="B18" s="136" t="s">
        <v>57</v>
      </c>
      <c r="C18" s="61" t="str">
        <f t="shared" si="3"/>
        <v>StéF</v>
      </c>
      <c r="D18" s="61"/>
      <c r="E18" s="58" t="s">
        <v>60</v>
      </c>
      <c r="F18" s="8" t="s">
        <v>77</v>
      </c>
      <c r="G18" s="131"/>
      <c r="H18" s="201"/>
      <c r="I18" s="70"/>
      <c r="J18" s="44"/>
      <c r="K18" s="44"/>
      <c r="L18" s="44"/>
      <c r="M18" s="44"/>
      <c r="N18" s="44"/>
      <c r="O18" s="44"/>
      <c r="P18" s="44"/>
      <c r="Q18" s="44"/>
      <c r="R18" s="44"/>
      <c r="S18" s="44"/>
      <c r="T18" s="44"/>
      <c r="U18" s="44"/>
      <c r="V18" s="44"/>
      <c r="W18" s="44"/>
      <c r="X18" s="44"/>
      <c r="Y18" s="44"/>
      <c r="Z18" s="44"/>
      <c r="AA18" s="44"/>
      <c r="AB18" s="44"/>
      <c r="AC18" s="44"/>
      <c r="AD18" s="44"/>
      <c r="AE18" s="44"/>
      <c r="AF18" s="293"/>
      <c r="AG18" s="44"/>
      <c r="AH18" s="44"/>
      <c r="AI18" s="44"/>
      <c r="AJ18" s="44"/>
      <c r="AK18" s="44"/>
      <c r="AL18" s="210"/>
      <c r="AM18" s="261" t="str">
        <f t="shared" ca="1" si="4"/>
        <v>Pas d'intervention</v>
      </c>
      <c r="AN18" s="259" t="str">
        <f t="shared" si="5"/>
        <v/>
      </c>
      <c r="AO18" s="49"/>
      <c r="AP18" s="49" t="str">
        <f t="shared" si="7"/>
        <v/>
      </c>
      <c r="AQ18" s="49"/>
      <c r="AR18" s="49" t="str">
        <f t="shared" si="9"/>
        <v/>
      </c>
      <c r="AS18" s="49" t="str">
        <f t="shared" si="10"/>
        <v/>
      </c>
      <c r="AT18" s="170" t="str">
        <f t="shared" si="11"/>
        <v/>
      </c>
    </row>
    <row r="19" spans="1:46" ht="15.75" thickBot="1" x14ac:dyDescent="0.3">
      <c r="A19" s="154" t="s">
        <v>87</v>
      </c>
      <c r="B19" s="137" t="s">
        <v>58</v>
      </c>
      <c r="C19" s="50" t="str">
        <f t="shared" si="3"/>
        <v>StéG</v>
      </c>
      <c r="D19" s="50"/>
      <c r="E19" s="29" t="s">
        <v>60</v>
      </c>
      <c r="F19" s="30" t="s">
        <v>68</v>
      </c>
      <c r="G19" s="132"/>
      <c r="H19" s="202"/>
      <c r="I19" s="94"/>
      <c r="J19" s="93"/>
      <c r="K19" s="93"/>
      <c r="L19" s="93"/>
      <c r="M19" s="93"/>
      <c r="N19" s="93"/>
      <c r="O19" s="93"/>
      <c r="P19" s="93"/>
      <c r="Q19" s="93"/>
      <c r="R19" s="93"/>
      <c r="S19" s="93"/>
      <c r="T19" s="93"/>
      <c r="U19" s="93"/>
      <c r="V19" s="93"/>
      <c r="W19" s="93"/>
      <c r="X19" s="54"/>
      <c r="Y19" s="54"/>
      <c r="Z19" s="54"/>
      <c r="AA19" s="54"/>
      <c r="AB19" s="54"/>
      <c r="AC19" s="93"/>
      <c r="AD19" s="93"/>
      <c r="AE19" s="93">
        <v>1</v>
      </c>
      <c r="AF19" s="294"/>
      <c r="AG19" s="93">
        <v>1</v>
      </c>
      <c r="AH19" s="93">
        <v>1</v>
      </c>
      <c r="AI19" s="93">
        <v>1</v>
      </c>
      <c r="AJ19" s="93"/>
      <c r="AK19" s="93"/>
      <c r="AL19" s="211"/>
      <c r="AM19" s="282" t="str">
        <f t="shared" ca="1" si="4"/>
        <v>Pas d'intervention</v>
      </c>
      <c r="AN19" s="260">
        <f t="shared" si="5"/>
        <v>4</v>
      </c>
      <c r="AO19" s="54" t="str">
        <f t="shared" si="6"/>
        <v/>
      </c>
      <c r="AP19" s="54" t="str">
        <f t="shared" si="7"/>
        <v/>
      </c>
      <c r="AQ19" s="54"/>
      <c r="AR19" s="54" t="str">
        <f t="shared" si="9"/>
        <v/>
      </c>
      <c r="AS19" s="54" t="str">
        <f t="shared" si="10"/>
        <v/>
      </c>
      <c r="AT19" s="171" t="str">
        <f t="shared" si="11"/>
        <v/>
      </c>
    </row>
    <row r="20" spans="1:46" x14ac:dyDescent="0.2">
      <c r="AN20" s="39"/>
    </row>
    <row r="21" spans="1:46" ht="15" x14ac:dyDescent="0.25">
      <c r="AN21" s="7">
        <f>SUM(AN4:AN19)</f>
        <v>135</v>
      </c>
      <c r="AO21" s="7">
        <f>SUM(AO4:AO11)</f>
        <v>3</v>
      </c>
      <c r="AP21" s="7">
        <f>SUM(AP4:AP11)</f>
        <v>9</v>
      </c>
      <c r="AQ21" s="7"/>
    </row>
    <row r="22" spans="1:46" ht="15" x14ac:dyDescent="0.25">
      <c r="AN22" s="7"/>
      <c r="AO22" s="7"/>
      <c r="AP22" s="34">
        <f>SUM(AN13:AN19)</f>
        <v>9</v>
      </c>
      <c r="AQ22" s="25">
        <f>SUM(AQ4:AQ11)</f>
        <v>3</v>
      </c>
    </row>
    <row r="23" spans="1:46" x14ac:dyDescent="0.2">
      <c r="AN23" s="39"/>
    </row>
    <row r="24" spans="1:46" x14ac:dyDescent="0.2">
      <c r="AN24" s="39"/>
    </row>
    <row r="25" spans="1:46" x14ac:dyDescent="0.2">
      <c r="AN25" s="39"/>
    </row>
    <row r="26" spans="1:46" x14ac:dyDescent="0.2">
      <c r="AN26" s="39"/>
    </row>
    <row r="27" spans="1:46" x14ac:dyDescent="0.2">
      <c r="AN27" s="39"/>
    </row>
    <row r="28" spans="1:46" x14ac:dyDescent="0.2">
      <c r="AN28" s="39"/>
    </row>
    <row r="29" spans="1:46" x14ac:dyDescent="0.2">
      <c r="AN29" s="39"/>
    </row>
    <row r="30" spans="1:46" x14ac:dyDescent="0.2">
      <c r="AN30" s="39"/>
    </row>
    <row r="31" spans="1:46" x14ac:dyDescent="0.2">
      <c r="AN31" s="39"/>
    </row>
    <row r="32" spans="1:46" x14ac:dyDescent="0.2">
      <c r="AN32" s="39"/>
    </row>
    <row r="33" spans="40:40" x14ac:dyDescent="0.2">
      <c r="AN33" s="39"/>
    </row>
    <row r="34" spans="40:40" x14ac:dyDescent="0.2">
      <c r="AN34" s="39"/>
    </row>
    <row r="35" spans="40:40" x14ac:dyDescent="0.2">
      <c r="AN35" s="39"/>
    </row>
    <row r="36" spans="40:40" x14ac:dyDescent="0.2">
      <c r="AN36" s="39"/>
    </row>
    <row r="37" spans="40:40" x14ac:dyDescent="0.2">
      <c r="AN37" s="39"/>
    </row>
    <row r="38" spans="40:40" x14ac:dyDescent="0.2">
      <c r="AN38" s="39"/>
    </row>
    <row r="39" spans="40:40" x14ac:dyDescent="0.2">
      <c r="AN39" s="39"/>
    </row>
    <row r="40" spans="40:40" x14ac:dyDescent="0.2">
      <c r="AN40" s="39"/>
    </row>
    <row r="41" spans="40:40" x14ac:dyDescent="0.2">
      <c r="AN41" s="39"/>
    </row>
    <row r="42" spans="40:40" x14ac:dyDescent="0.2">
      <c r="AN42" s="39"/>
    </row>
    <row r="43" spans="40:40" x14ac:dyDescent="0.2">
      <c r="AN43" s="39"/>
    </row>
    <row r="44" spans="40:40" x14ac:dyDescent="0.2">
      <c r="AN44" s="39"/>
    </row>
    <row r="45" spans="40:40" x14ac:dyDescent="0.2">
      <c r="AN45" s="39"/>
    </row>
    <row r="46" spans="40:40" x14ac:dyDescent="0.2">
      <c r="AN46" s="39"/>
    </row>
    <row r="47" spans="40:40" x14ac:dyDescent="0.2">
      <c r="AN47" s="39"/>
    </row>
    <row r="48" spans="40:40" x14ac:dyDescent="0.2">
      <c r="AN48" s="39"/>
    </row>
    <row r="49" spans="40:40" x14ac:dyDescent="0.2">
      <c r="AN49" s="39"/>
    </row>
    <row r="50" spans="40:40" x14ac:dyDescent="0.2">
      <c r="AN50" s="39"/>
    </row>
    <row r="51" spans="40:40" x14ac:dyDescent="0.2">
      <c r="AN51" s="39"/>
    </row>
    <row r="52" spans="40:40" x14ac:dyDescent="0.2">
      <c r="AN52" s="39"/>
    </row>
    <row r="53" spans="40:40" x14ac:dyDescent="0.2">
      <c r="AN53" s="39"/>
    </row>
    <row r="54" spans="40:40" x14ac:dyDescent="0.2">
      <c r="AN54" s="39"/>
    </row>
    <row r="55" spans="40:40" x14ac:dyDescent="0.2">
      <c r="AN55" s="39"/>
    </row>
    <row r="56" spans="40:40" x14ac:dyDescent="0.2">
      <c r="AN56" s="39"/>
    </row>
    <row r="57" spans="40:40" x14ac:dyDescent="0.2">
      <c r="AN57" s="39"/>
    </row>
    <row r="58" spans="40:40" x14ac:dyDescent="0.2">
      <c r="AN58" s="39"/>
    </row>
    <row r="59" spans="40:40" x14ac:dyDescent="0.2">
      <c r="AN59" s="39"/>
    </row>
    <row r="60" spans="40:40" x14ac:dyDescent="0.2">
      <c r="AN60" s="39"/>
    </row>
    <row r="61" spans="40:40" x14ac:dyDescent="0.2">
      <c r="AN61" s="39"/>
    </row>
    <row r="62" spans="40:40" x14ac:dyDescent="0.2">
      <c r="AN62" s="39"/>
    </row>
    <row r="63" spans="40:40" x14ac:dyDescent="0.2">
      <c r="AN63" s="39"/>
    </row>
    <row r="64" spans="40:40" x14ac:dyDescent="0.2">
      <c r="AN64" s="39"/>
    </row>
    <row r="65" spans="40:40" x14ac:dyDescent="0.2">
      <c r="AN65" s="39"/>
    </row>
    <row r="66" spans="40:40" x14ac:dyDescent="0.2">
      <c r="AN66" s="39"/>
    </row>
    <row r="67" spans="40:40" x14ac:dyDescent="0.2">
      <c r="AN67" s="39"/>
    </row>
    <row r="68" spans="40:40" x14ac:dyDescent="0.2">
      <c r="AN68" s="39"/>
    </row>
    <row r="69" spans="40:40" x14ac:dyDescent="0.2">
      <c r="AN69" s="39"/>
    </row>
    <row r="70" spans="40:40" x14ac:dyDescent="0.2">
      <c r="AN70" s="39"/>
    </row>
    <row r="71" spans="40:40" x14ac:dyDescent="0.2">
      <c r="AN71" s="39"/>
    </row>
    <row r="72" spans="40:40" x14ac:dyDescent="0.2">
      <c r="AN72" s="39"/>
    </row>
    <row r="73" spans="40:40" x14ac:dyDescent="0.2">
      <c r="AN73" s="39"/>
    </row>
    <row r="74" spans="40:40" x14ac:dyDescent="0.2">
      <c r="AN74" s="39"/>
    </row>
  </sheetData>
  <conditionalFormatting sqref="V12:V19 H13:U19 W13:AL18 AC19:AL19 W19 H2:AL11">
    <cfRule type="expression" dxfId="254" priority="84">
      <formula>WEEKDAY(H$2,2)&gt;=6</formula>
    </cfRule>
    <cfRule type="expression" dxfId="253" priority="85">
      <formula>COUNTIF(ferie,"="&amp;H$2)&gt;0</formula>
    </cfRule>
  </conditionalFormatting>
  <conditionalFormatting sqref="V12:V19 H4:AL11">
    <cfRule type="cellIs" dxfId="252" priority="81" operator="equal">
      <formula>0.5</formula>
    </cfRule>
    <cfRule type="containsText" dxfId="251" priority="82" operator="containsText" text="B">
      <formula>NOT(ISERROR(SEARCH("B",H4)))</formula>
    </cfRule>
    <cfRule type="containsText" dxfId="250" priority="83" operator="containsText" text="A">
      <formula>NOT(ISERROR(SEARCH("A",H4)))</formula>
    </cfRule>
  </conditionalFormatting>
  <conditionalFormatting sqref="H13:AL18 H19:W19 AC19:AL19">
    <cfRule type="cellIs" dxfId="249" priority="78" operator="equal">
      <formula>0.5</formula>
    </cfRule>
    <cfRule type="containsText" dxfId="248" priority="79" operator="containsText" text="B">
      <formula>NOT(ISERROR(SEARCH("B",H13)))</formula>
    </cfRule>
    <cfRule type="containsText" dxfId="247" priority="80" operator="containsText" text="A">
      <formula>NOT(ISERROR(SEARCH("A",H13)))</formula>
    </cfRule>
  </conditionalFormatting>
  <conditionalFormatting sqref="H19:W19 AC19:AL19 H4:AL18">
    <cfRule type="containsText" dxfId="246" priority="74" operator="containsText" text="G">
      <formula>NOT(ISERROR(SEARCH("G",H4)))</formula>
    </cfRule>
    <cfRule type="containsText" dxfId="245" priority="75" operator="containsText" text="F">
      <formula>NOT(ISERROR(SEARCH("F",H4)))</formula>
    </cfRule>
    <cfRule type="containsText" dxfId="244" priority="77" operator="containsText" text="N">
      <formula>NOT(ISERROR(SEARCH("N",H4)))</formula>
    </cfRule>
  </conditionalFormatting>
  <conditionalFormatting sqref="AR3 AT3">
    <cfRule type="containsText" dxfId="243" priority="73" operator="containsText" text="G">
      <formula>NOT(ISERROR(SEARCH("G",AR3)))</formula>
    </cfRule>
  </conditionalFormatting>
  <conditionalFormatting sqref="AR3 AT3">
    <cfRule type="expression" dxfId="242" priority="72">
      <formula>WEEKDAY(AR$2,2)&gt;=6</formula>
    </cfRule>
  </conditionalFormatting>
  <conditionalFormatting sqref="AR3 AT3">
    <cfRule type="expression" dxfId="241" priority="71">
      <formula>COUNTIF(jourferie,"="&amp;AR$2)&gt;0</formula>
    </cfRule>
  </conditionalFormatting>
  <conditionalFormatting sqref="AR3 AT3">
    <cfRule type="cellIs" dxfId="240" priority="65" operator="equal">
      <formula>0.5</formula>
    </cfRule>
    <cfRule type="containsText" dxfId="239" priority="66" operator="containsText" text="T">
      <formula>NOT(ISERROR(SEARCH("T",AR3)))</formula>
    </cfRule>
    <cfRule type="containsText" dxfId="238" priority="67" operator="containsText" text="F">
      <formula>NOT(ISERROR(SEARCH("F",AR3)))</formula>
    </cfRule>
    <cfRule type="containsText" dxfId="237" priority="68" operator="containsText" text="N">
      <formula>NOT(ISERROR(SEARCH("N",AR3)))</formula>
    </cfRule>
    <cfRule type="containsText" dxfId="236" priority="69" operator="containsText" text="B">
      <formula>NOT(ISERROR(SEARCH("B",AR3)))</formula>
    </cfRule>
    <cfRule type="containsText" dxfId="235" priority="70" operator="containsText" text="A">
      <formula>NOT(ISERROR(SEARCH("A",AR3)))</formula>
    </cfRule>
  </conditionalFormatting>
  <conditionalFormatting sqref="AS3">
    <cfRule type="containsText" dxfId="234" priority="64" operator="containsText" text="G">
      <formula>NOT(ISERROR(SEARCH("G",AS3)))</formula>
    </cfRule>
  </conditionalFormatting>
  <conditionalFormatting sqref="AS3">
    <cfRule type="expression" dxfId="233" priority="63">
      <formula>WEEKDAY(AS$2,2)&gt;=6</formula>
    </cfRule>
  </conditionalFormatting>
  <conditionalFormatting sqref="AS3">
    <cfRule type="expression" dxfId="232" priority="62">
      <formula>COUNTIF(jourferie,"="&amp;AS$2)&gt;0</formula>
    </cfRule>
  </conditionalFormatting>
  <conditionalFormatting sqref="AS3">
    <cfRule type="cellIs" dxfId="231" priority="56" operator="equal">
      <formula>0.5</formula>
    </cfRule>
    <cfRule type="containsText" dxfId="230" priority="57" operator="containsText" text="T">
      <formula>NOT(ISERROR(SEARCH("T",AS3)))</formula>
    </cfRule>
    <cfRule type="containsText" dxfId="229" priority="58" operator="containsText" text="F">
      <formula>NOT(ISERROR(SEARCH("F",AS3)))</formula>
    </cfRule>
    <cfRule type="containsText" dxfId="228" priority="59" operator="containsText" text="N">
      <formula>NOT(ISERROR(SEARCH("N",AS3)))</formula>
    </cfRule>
    <cfRule type="containsText" dxfId="227" priority="60" operator="containsText" text="B">
      <formula>NOT(ISERROR(SEARCH("B",AS3)))</formula>
    </cfRule>
    <cfRule type="containsText" dxfId="226" priority="61" operator="containsText" text="A">
      <formula>NOT(ISERROR(SEARCH("A",AS3)))</formula>
    </cfRule>
  </conditionalFormatting>
  <conditionalFormatting sqref="AS3">
    <cfRule type="containsText" dxfId="225" priority="55" operator="containsText" text="G">
      <formula>NOT(ISERROR(SEARCH("G",AS3)))</formula>
    </cfRule>
  </conditionalFormatting>
  <conditionalFormatting sqref="AN12:AT12">
    <cfRule type="containsText" dxfId="223" priority="5" operator="containsText" text="G">
      <formula>NOT(ISERROR(SEARCH("G",AN12)))</formula>
    </cfRule>
    <cfRule type="containsText" dxfId="222" priority="6" operator="containsText" text="F">
      <formula>NOT(ISERROR(SEARCH("F",AN12)))</formula>
    </cfRule>
    <cfRule type="containsText" dxfId="221" priority="8" operator="containsText" text="N">
      <formula>NOT(ISERROR(SEARCH("N",AN12)))</formula>
    </cfRule>
  </conditionalFormatting>
  <conditionalFormatting sqref="AM12">
    <cfRule type="containsText" dxfId="7" priority="1" operator="containsText" text="G">
      <formula>NOT(ISERROR(SEARCH("G",AM12)))</formula>
    </cfRule>
    <cfRule type="containsText" dxfId="6" priority="2" operator="containsText" text="F">
      <formula>NOT(ISERROR(SEARCH("F",AM12)))</formula>
    </cfRule>
    <cfRule type="containsText" dxfId="5" priority="4" operator="containsText" text="N">
      <formula>NOT(ISERROR(SEARCH("N",AM12)))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76" operator="containsText" id="{80C3C4A0-CC1A-4DA7-88E8-0326D7EC4242}">
            <xm:f>NOT(ISERROR(SEARCH("T",H4)))</xm:f>
            <xm:f>"T"</xm:f>
            <x14:dxf>
              <font>
                <color auto="1"/>
              </font>
              <fill>
                <patternFill>
                  <bgColor theme="0" tint="-0.34998626667073579"/>
                </patternFill>
              </fill>
            </x14:dxf>
          </x14:cfRule>
          <xm:sqref>H19:W19 AC19:AL19 H4:AL18</xm:sqref>
        </x14:conditionalFormatting>
        <x14:conditionalFormatting xmlns:xm="http://schemas.microsoft.com/office/excel/2006/main">
          <x14:cfRule type="containsText" priority="7" operator="containsText" id="{3DABB91C-5004-4DF6-8CAB-0DD4C4874F29}">
            <xm:f>NOT(ISERROR(SEARCH("T",AN12)))</xm:f>
            <xm:f>"T"</xm:f>
            <x14:dxf>
              <font>
                <color auto="1"/>
              </font>
              <fill>
                <patternFill>
                  <bgColor theme="0" tint="-0.34998626667073579"/>
                </patternFill>
              </fill>
            </x14:dxf>
          </x14:cfRule>
          <xm:sqref>AN12:AT12</xm:sqref>
        </x14:conditionalFormatting>
        <x14:conditionalFormatting xmlns:xm="http://schemas.microsoft.com/office/excel/2006/main">
          <x14:cfRule type="containsText" priority="3" operator="containsText" id="{965B96FD-616B-4284-8CEE-A4447D07B014}">
            <xm:f>NOT(ISERROR(SEARCH("T",AM12)))</xm:f>
            <xm:f>"T"</xm:f>
            <x14:dxf>
              <font>
                <color auto="1"/>
              </font>
              <fill>
                <patternFill>
                  <bgColor theme="0" tint="-0.34998626667073579"/>
                </patternFill>
              </fill>
            </x14:dxf>
          </x14:cfRule>
          <xm:sqref>AM12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T90"/>
  <sheetViews>
    <sheetView zoomScale="90" zoomScaleNormal="90" workbookViewId="0">
      <selection activeCell="AM13" sqref="AM13:AM18"/>
    </sheetView>
  </sheetViews>
  <sheetFormatPr baseColWidth="10" defaultColWidth="11.42578125" defaultRowHeight="12.75" x14ac:dyDescent="0.2"/>
  <cols>
    <col min="1" max="1" width="8.42578125" style="38" bestFit="1" customWidth="1"/>
    <col min="2" max="2" width="21.5703125" style="38" bestFit="1" customWidth="1"/>
    <col min="3" max="3" width="9.7109375" style="38" bestFit="1" customWidth="1"/>
    <col min="4" max="4" width="3" style="38" bestFit="1" customWidth="1"/>
    <col min="5" max="5" width="5.42578125" style="38" bestFit="1" customWidth="1"/>
    <col min="6" max="6" width="7.5703125" style="38" bestFit="1" customWidth="1"/>
    <col min="7" max="7" width="7.28515625" style="39" bestFit="1" customWidth="1"/>
    <col min="8" max="9" width="4.42578125" style="39" bestFit="1" customWidth="1"/>
    <col min="10" max="10" width="3.85546875" style="39" bestFit="1" customWidth="1"/>
    <col min="11" max="11" width="4.140625" style="39" bestFit="1" customWidth="1"/>
    <col min="12" max="12" width="4.7109375" style="39" bestFit="1" customWidth="1"/>
    <col min="13" max="13" width="4.42578125" style="39" bestFit="1" customWidth="1"/>
    <col min="14" max="14" width="4" style="39" bestFit="1" customWidth="1"/>
    <col min="15" max="16" width="4.42578125" style="39" bestFit="1" customWidth="1"/>
    <col min="17" max="17" width="3.85546875" style="39" bestFit="1" customWidth="1"/>
    <col min="18" max="18" width="4.140625" style="39" bestFit="1" customWidth="1"/>
    <col min="19" max="19" width="4.7109375" style="39" bestFit="1" customWidth="1"/>
    <col min="20" max="20" width="4.42578125" style="39" bestFit="1" customWidth="1"/>
    <col min="21" max="21" width="4" style="39" bestFit="1" customWidth="1"/>
    <col min="22" max="23" width="4.42578125" style="39" bestFit="1" customWidth="1"/>
    <col min="24" max="24" width="3.85546875" style="39" bestFit="1" customWidth="1"/>
    <col min="25" max="25" width="4.140625" style="39" bestFit="1" customWidth="1"/>
    <col min="26" max="26" width="4.7109375" style="39" bestFit="1" customWidth="1"/>
    <col min="27" max="27" width="4.42578125" style="39" bestFit="1" customWidth="1"/>
    <col min="28" max="28" width="4" style="39" bestFit="1" customWidth="1"/>
    <col min="29" max="30" width="4.42578125" style="39" bestFit="1" customWidth="1"/>
    <col min="31" max="31" width="3.85546875" style="39" bestFit="1" customWidth="1"/>
    <col min="32" max="32" width="4.140625" style="39" bestFit="1" customWidth="1"/>
    <col min="33" max="33" width="4.7109375" style="39" bestFit="1" customWidth="1"/>
    <col min="34" max="34" width="4.42578125" style="39" bestFit="1" customWidth="1"/>
    <col min="35" max="35" width="4" style="39" bestFit="1" customWidth="1"/>
    <col min="36" max="37" width="4.42578125" style="39" bestFit="1" customWidth="1"/>
    <col min="38" max="38" width="3.85546875" style="39" bestFit="1" customWidth="1"/>
    <col min="39" max="39" width="16.85546875" style="39" bestFit="1" customWidth="1"/>
    <col min="40" max="40" width="9.28515625" style="38" bestFit="1" customWidth="1"/>
    <col min="41" max="41" width="9.28515625" style="39" bestFit="1" customWidth="1"/>
    <col min="42" max="42" width="11.85546875" style="41" bestFit="1" customWidth="1"/>
    <col min="43" max="43" width="8.85546875" style="41" bestFit="1" customWidth="1"/>
    <col min="44" max="44" width="7" style="41" bestFit="1" customWidth="1"/>
    <col min="45" max="46" width="4.7109375" style="41" customWidth="1"/>
    <col min="47" max="16384" width="11.42578125" style="38"/>
  </cols>
  <sheetData>
    <row r="1" spans="1:46" ht="15.75" thickBot="1" x14ac:dyDescent="0.3">
      <c r="B1" s="76">
        <v>10</v>
      </c>
      <c r="H1" s="40">
        <f ca="1">_xlfn.ISOWEEKNUM(H3)</f>
        <v>1</v>
      </c>
      <c r="I1" s="40">
        <f t="shared" ref="I1:AL1" ca="1" si="0">_xlfn.ISOWEEKNUM(I3)</f>
        <v>1</v>
      </c>
      <c r="J1" s="40">
        <f t="shared" ca="1" si="0"/>
        <v>1</v>
      </c>
      <c r="K1" s="40">
        <f t="shared" ca="1" si="0"/>
        <v>1</v>
      </c>
      <c r="L1" s="40">
        <f t="shared" ca="1" si="0"/>
        <v>1</v>
      </c>
      <c r="M1" s="40">
        <f t="shared" ca="1" si="0"/>
        <v>1</v>
      </c>
      <c r="N1" s="40">
        <f t="shared" ca="1" si="0"/>
        <v>2</v>
      </c>
      <c r="O1" s="40">
        <f t="shared" ca="1" si="0"/>
        <v>2</v>
      </c>
      <c r="P1" s="40">
        <f t="shared" ca="1" si="0"/>
        <v>2</v>
      </c>
      <c r="Q1" s="40">
        <f t="shared" ca="1" si="0"/>
        <v>2</v>
      </c>
      <c r="R1" s="40">
        <f t="shared" ca="1" si="0"/>
        <v>2</v>
      </c>
      <c r="S1" s="40">
        <f t="shared" ca="1" si="0"/>
        <v>2</v>
      </c>
      <c r="T1" s="40">
        <f t="shared" ca="1" si="0"/>
        <v>2</v>
      </c>
      <c r="U1" s="40">
        <f t="shared" ca="1" si="0"/>
        <v>3</v>
      </c>
      <c r="V1" s="40">
        <f t="shared" ca="1" si="0"/>
        <v>3</v>
      </c>
      <c r="W1" s="40">
        <f t="shared" ca="1" si="0"/>
        <v>3</v>
      </c>
      <c r="X1" s="40">
        <f t="shared" ca="1" si="0"/>
        <v>3</v>
      </c>
      <c r="Y1" s="40">
        <f t="shared" ca="1" si="0"/>
        <v>3</v>
      </c>
      <c r="Z1" s="40">
        <f t="shared" ca="1" si="0"/>
        <v>3</v>
      </c>
      <c r="AA1" s="40">
        <f t="shared" ca="1" si="0"/>
        <v>3</v>
      </c>
      <c r="AB1" s="40">
        <f t="shared" ca="1" si="0"/>
        <v>4</v>
      </c>
      <c r="AC1" s="40">
        <f t="shared" ca="1" si="0"/>
        <v>4</v>
      </c>
      <c r="AD1" s="40">
        <f t="shared" ca="1" si="0"/>
        <v>4</v>
      </c>
      <c r="AE1" s="40">
        <f t="shared" ca="1" si="0"/>
        <v>4</v>
      </c>
      <c r="AF1" s="40">
        <f t="shared" ca="1" si="0"/>
        <v>4</v>
      </c>
      <c r="AG1" s="40">
        <f t="shared" ca="1" si="0"/>
        <v>4</v>
      </c>
      <c r="AH1" s="40">
        <f t="shared" ca="1" si="0"/>
        <v>4</v>
      </c>
      <c r="AI1" s="40">
        <f t="shared" ca="1" si="0"/>
        <v>5</v>
      </c>
      <c r="AJ1" s="40">
        <f t="shared" ca="1" si="0"/>
        <v>5</v>
      </c>
      <c r="AK1" s="40">
        <f t="shared" ca="1" si="0"/>
        <v>5</v>
      </c>
      <c r="AL1" s="40">
        <f t="shared" ca="1" si="0"/>
        <v>5</v>
      </c>
      <c r="AM1" s="40"/>
      <c r="AN1" s="245">
        <f ca="1">DAY(DATE(YEAR(G2),MONTH(G2) + 1,0))</f>
        <v>31</v>
      </c>
      <c r="AO1" s="244" t="s">
        <v>89</v>
      </c>
      <c r="AP1" s="89" t="s">
        <v>13</v>
      </c>
      <c r="AQ1" s="90">
        <f ca="1">NETWORKDAYS(H3,AL3,Variables!C22:C35)</f>
        <v>22</v>
      </c>
      <c r="AR1" s="38"/>
      <c r="AS1" s="38"/>
      <c r="AT1" s="38"/>
    </row>
    <row r="2" spans="1:46" ht="16.5" thickBot="1" x14ac:dyDescent="0.3">
      <c r="B2" s="162" t="s">
        <v>0</v>
      </c>
      <c r="C2" s="163"/>
      <c r="D2" s="163"/>
      <c r="E2" s="163"/>
      <c r="F2" s="164"/>
      <c r="G2" s="165" t="str">
        <f ca="1">MID(CELL("filename",A1),FIND("]",CELL("filename",A1))+1,32)</f>
        <v>janv-19</v>
      </c>
      <c r="H2" s="161">
        <f ca="1">WEEKDAY(H3)</f>
        <v>3</v>
      </c>
      <c r="I2" s="95">
        <f t="shared" ref="I2:AL2" ca="1" si="1">WEEKDAY(I3)</f>
        <v>4</v>
      </c>
      <c r="J2" s="95">
        <f t="shared" ca="1" si="1"/>
        <v>5</v>
      </c>
      <c r="K2" s="95">
        <f t="shared" ca="1" si="1"/>
        <v>6</v>
      </c>
      <c r="L2" s="95">
        <f t="shared" ca="1" si="1"/>
        <v>7</v>
      </c>
      <c r="M2" s="95">
        <f t="shared" ca="1" si="1"/>
        <v>1</v>
      </c>
      <c r="N2" s="95">
        <f t="shared" ca="1" si="1"/>
        <v>2</v>
      </c>
      <c r="O2" s="95">
        <f t="shared" ca="1" si="1"/>
        <v>3</v>
      </c>
      <c r="P2" s="95">
        <f t="shared" ca="1" si="1"/>
        <v>4</v>
      </c>
      <c r="Q2" s="95">
        <f t="shared" ca="1" si="1"/>
        <v>5</v>
      </c>
      <c r="R2" s="95">
        <f t="shared" ca="1" si="1"/>
        <v>6</v>
      </c>
      <c r="S2" s="95">
        <f t="shared" ca="1" si="1"/>
        <v>7</v>
      </c>
      <c r="T2" s="95">
        <f t="shared" ca="1" si="1"/>
        <v>1</v>
      </c>
      <c r="U2" s="95">
        <f t="shared" ca="1" si="1"/>
        <v>2</v>
      </c>
      <c r="V2" s="95">
        <f t="shared" ca="1" si="1"/>
        <v>3</v>
      </c>
      <c r="W2" s="95">
        <f t="shared" ca="1" si="1"/>
        <v>4</v>
      </c>
      <c r="X2" s="95">
        <f t="shared" ca="1" si="1"/>
        <v>5</v>
      </c>
      <c r="Y2" s="95">
        <f t="shared" ca="1" si="1"/>
        <v>6</v>
      </c>
      <c r="Z2" s="95">
        <f t="shared" ca="1" si="1"/>
        <v>7</v>
      </c>
      <c r="AA2" s="95">
        <f t="shared" ca="1" si="1"/>
        <v>1</v>
      </c>
      <c r="AB2" s="95">
        <f t="shared" ca="1" si="1"/>
        <v>2</v>
      </c>
      <c r="AC2" s="95">
        <f t="shared" ca="1" si="1"/>
        <v>3</v>
      </c>
      <c r="AD2" s="95">
        <f t="shared" ca="1" si="1"/>
        <v>4</v>
      </c>
      <c r="AE2" s="95">
        <f t="shared" ca="1" si="1"/>
        <v>5</v>
      </c>
      <c r="AF2" s="95">
        <f t="shared" ca="1" si="1"/>
        <v>6</v>
      </c>
      <c r="AG2" s="95">
        <f t="shared" ca="1" si="1"/>
        <v>7</v>
      </c>
      <c r="AH2" s="95">
        <f t="shared" ca="1" si="1"/>
        <v>1</v>
      </c>
      <c r="AI2" s="95">
        <f t="shared" ca="1" si="1"/>
        <v>2</v>
      </c>
      <c r="AJ2" s="95">
        <f t="shared" ca="1" si="1"/>
        <v>3</v>
      </c>
      <c r="AK2" s="95">
        <f t="shared" ca="1" si="1"/>
        <v>4</v>
      </c>
      <c r="AL2" s="96">
        <f t="shared" ca="1" si="1"/>
        <v>5</v>
      </c>
      <c r="AM2" s="128"/>
    </row>
    <row r="3" spans="1:46" s="68" customFormat="1" ht="39" thickBot="1" x14ac:dyDescent="0.25">
      <c r="A3" s="140" t="s">
        <v>79</v>
      </c>
      <c r="B3" s="174" t="s">
        <v>1</v>
      </c>
      <c r="C3" s="167" t="s">
        <v>42</v>
      </c>
      <c r="D3" s="167" t="s">
        <v>80</v>
      </c>
      <c r="E3" s="168" t="s">
        <v>2</v>
      </c>
      <c r="F3" s="168" t="s">
        <v>3</v>
      </c>
      <c r="G3" s="175" t="s">
        <v>4</v>
      </c>
      <c r="H3" s="172">
        <f ca="1">DATE(YEAR(G2),MONTH(G2),1)</f>
        <v>43466</v>
      </c>
      <c r="I3" s="173">
        <f ca="1">H3+1</f>
        <v>43467</v>
      </c>
      <c r="J3" s="173">
        <f t="shared" ref="J3:AL3" ca="1" si="2">I3+1</f>
        <v>43468</v>
      </c>
      <c r="K3" s="173">
        <f t="shared" ca="1" si="2"/>
        <v>43469</v>
      </c>
      <c r="L3" s="173">
        <f t="shared" ca="1" si="2"/>
        <v>43470</v>
      </c>
      <c r="M3" s="173">
        <f t="shared" ca="1" si="2"/>
        <v>43471</v>
      </c>
      <c r="N3" s="173">
        <f t="shared" ca="1" si="2"/>
        <v>43472</v>
      </c>
      <c r="O3" s="173">
        <f t="shared" ca="1" si="2"/>
        <v>43473</v>
      </c>
      <c r="P3" s="173">
        <f t="shared" ca="1" si="2"/>
        <v>43474</v>
      </c>
      <c r="Q3" s="173">
        <f t="shared" ca="1" si="2"/>
        <v>43475</v>
      </c>
      <c r="R3" s="173">
        <f t="shared" ca="1" si="2"/>
        <v>43476</v>
      </c>
      <c r="S3" s="173">
        <f t="shared" ca="1" si="2"/>
        <v>43477</v>
      </c>
      <c r="T3" s="173">
        <f t="shared" ca="1" si="2"/>
        <v>43478</v>
      </c>
      <c r="U3" s="173">
        <f t="shared" ca="1" si="2"/>
        <v>43479</v>
      </c>
      <c r="V3" s="173">
        <f t="shared" ca="1" si="2"/>
        <v>43480</v>
      </c>
      <c r="W3" s="173">
        <f t="shared" ca="1" si="2"/>
        <v>43481</v>
      </c>
      <c r="X3" s="173">
        <f t="shared" ca="1" si="2"/>
        <v>43482</v>
      </c>
      <c r="Y3" s="173">
        <f t="shared" ca="1" si="2"/>
        <v>43483</v>
      </c>
      <c r="Z3" s="173">
        <f t="shared" ca="1" si="2"/>
        <v>43484</v>
      </c>
      <c r="AA3" s="173">
        <f t="shared" ca="1" si="2"/>
        <v>43485</v>
      </c>
      <c r="AB3" s="173">
        <f t="shared" ca="1" si="2"/>
        <v>43486</v>
      </c>
      <c r="AC3" s="173">
        <f t="shared" ca="1" si="2"/>
        <v>43487</v>
      </c>
      <c r="AD3" s="173">
        <f t="shared" ca="1" si="2"/>
        <v>43488</v>
      </c>
      <c r="AE3" s="173">
        <f t="shared" ca="1" si="2"/>
        <v>43489</v>
      </c>
      <c r="AF3" s="173">
        <f t="shared" ca="1" si="2"/>
        <v>43490</v>
      </c>
      <c r="AG3" s="173">
        <f t="shared" ca="1" si="2"/>
        <v>43491</v>
      </c>
      <c r="AH3" s="173">
        <f t="shared" ca="1" si="2"/>
        <v>43492</v>
      </c>
      <c r="AI3" s="173">
        <f t="shared" ca="1" si="2"/>
        <v>43493</v>
      </c>
      <c r="AJ3" s="173">
        <f t="shared" ca="1" si="2"/>
        <v>43494</v>
      </c>
      <c r="AK3" s="173">
        <f t="shared" ca="1" si="2"/>
        <v>43495</v>
      </c>
      <c r="AL3" s="238">
        <f t="shared" ca="1" si="2"/>
        <v>43496</v>
      </c>
      <c r="AM3" s="257" t="s">
        <v>78</v>
      </c>
      <c r="AN3" s="239" t="s">
        <v>5</v>
      </c>
      <c r="AO3" s="240" t="s">
        <v>6</v>
      </c>
      <c r="AP3" s="241" t="s">
        <v>7</v>
      </c>
      <c r="AQ3" s="242" t="s">
        <v>17</v>
      </c>
      <c r="AR3" s="208" t="s">
        <v>16</v>
      </c>
      <c r="AS3" s="208" t="s">
        <v>15</v>
      </c>
      <c r="AT3" s="243" t="s">
        <v>12</v>
      </c>
    </row>
    <row r="4" spans="1:46" ht="15" x14ac:dyDescent="0.25">
      <c r="A4" s="152" t="s">
        <v>81</v>
      </c>
      <c r="B4" s="28" t="s">
        <v>52</v>
      </c>
      <c r="C4" s="55" t="str">
        <f>LEFT(B4,FIND(" ",B4)-1)</f>
        <v>StéA</v>
      </c>
      <c r="D4" s="61"/>
      <c r="E4" s="58" t="s">
        <v>60</v>
      </c>
      <c r="F4" s="8" t="s">
        <v>8</v>
      </c>
      <c r="G4" s="170" t="s">
        <v>61</v>
      </c>
      <c r="H4" s="176"/>
      <c r="I4" s="45" t="s">
        <v>12</v>
      </c>
      <c r="J4" s="45" t="s">
        <v>12</v>
      </c>
      <c r="K4" s="45" t="s">
        <v>12</v>
      </c>
      <c r="L4" s="45" t="str">
        <f t="shared" ref="L4:W7" ca="1" si="3">IF(WEEKDAY(L$2,2)&lt;6,1,"")</f>
        <v/>
      </c>
      <c r="M4" s="45" t="str">
        <f t="shared" ca="1" si="3"/>
        <v/>
      </c>
      <c r="N4" s="45">
        <v>1</v>
      </c>
      <c r="O4" s="45">
        <v>1</v>
      </c>
      <c r="P4" s="45">
        <v>1</v>
      </c>
      <c r="Q4" s="45">
        <v>1</v>
      </c>
      <c r="R4" s="45">
        <v>1</v>
      </c>
      <c r="S4" s="45" t="str">
        <f t="shared" ca="1" si="3"/>
        <v/>
      </c>
      <c r="T4" s="45" t="str">
        <f t="shared" ca="1" si="3"/>
        <v/>
      </c>
      <c r="U4" s="45">
        <v>1</v>
      </c>
      <c r="V4" s="45">
        <v>1</v>
      </c>
      <c r="W4" s="45">
        <v>1</v>
      </c>
      <c r="X4" s="45">
        <v>1</v>
      </c>
      <c r="Y4" s="45">
        <v>1</v>
      </c>
      <c r="Z4" s="45" t="str">
        <f t="shared" ref="X4:AK11" ca="1" si="4">IF(WEEKDAY(Z$2,2)&lt;6,1,"")</f>
        <v/>
      </c>
      <c r="AA4" s="45" t="str">
        <f t="shared" ca="1" si="4"/>
        <v/>
      </c>
      <c r="AB4" s="45">
        <v>1</v>
      </c>
      <c r="AC4" s="45">
        <v>1</v>
      </c>
      <c r="AD4" s="45">
        <v>1</v>
      </c>
      <c r="AE4" s="45">
        <v>1</v>
      </c>
      <c r="AF4" s="45">
        <v>1</v>
      </c>
      <c r="AG4" s="45" t="str">
        <f t="shared" ca="1" si="4"/>
        <v/>
      </c>
      <c r="AH4" s="45" t="str">
        <f t="shared" ca="1" si="4"/>
        <v/>
      </c>
      <c r="AI4" s="45">
        <v>1</v>
      </c>
      <c r="AJ4" s="45">
        <v>1</v>
      </c>
      <c r="AK4" s="45">
        <v>1</v>
      </c>
      <c r="AL4" s="209">
        <v>1</v>
      </c>
      <c r="AM4" s="280" t="str">
        <f ca="1">IF(IFERROR(HLOOKUP(9^9,OFFSET($H4,0,0,1,DAY(TODAY()-1)),1,1)=1,0),TEXT(INDEX(OFFSET($H$3,0,0,1,DAY(TODAY()-1)),MATCH(9^9,OFFSET($H4,0,0,1,DAY(TODAY()-1)),1)),"jj/mm/aaaa"),"Pas d'intervention")</f>
        <v>17/01/2019</v>
      </c>
      <c r="AN4" s="258">
        <f ca="1">IF(SUM(H4:AL4)=0,"",SUM(H4:AL4))</f>
        <v>19</v>
      </c>
      <c r="AO4" s="91" t="str">
        <f ca="1">IF(SUM(COUNTIF(G4:AK4,"A")+(SUMIF(G4:AK4,"0,5")))=0,"",SUM(COUNTIF(G4:AK4,"A")+(SUMIF(G4:AK4,"0,5"))))</f>
        <v/>
      </c>
      <c r="AP4" s="91" t="str">
        <f ca="1">IF(COUNTIF(H4:AL4,"B")=0,"",COUNTIF(H4:AL4,"B"))</f>
        <v/>
      </c>
      <c r="AQ4" s="91">
        <f ca="1">IF(G4="o", COUNTIF(H4:AL4,"A"),"")</f>
        <v>0</v>
      </c>
      <c r="AR4" s="91" t="str">
        <f ca="1">IF(COUNTIF(H4:AL4,"N")=0,"",COUNTIF(H4:AL4,"N"))</f>
        <v/>
      </c>
      <c r="AS4" s="91" t="str">
        <f ca="1">IF(COUNTIF(H4:AL4,"G")=0,"",COUNTIF(H4:AL4,"G"))</f>
        <v/>
      </c>
      <c r="AT4" s="92">
        <f ca="1">IF(COUNTIF(H4:AL4,"F")=0,"",COUNTIF(H4:AL4,"F"))</f>
        <v>3</v>
      </c>
    </row>
    <row r="5" spans="1:46" ht="15" x14ac:dyDescent="0.25">
      <c r="A5" s="153" t="s">
        <v>82</v>
      </c>
      <c r="B5" s="28" t="s">
        <v>53</v>
      </c>
      <c r="C5" s="61" t="str">
        <f t="shared" ref="C5:C19" si="5">LEFT(B5,FIND(" ",B5)-1)</f>
        <v>StéB</v>
      </c>
      <c r="D5" s="61"/>
      <c r="E5" s="58" t="s">
        <v>60</v>
      </c>
      <c r="F5" s="8" t="s">
        <v>9</v>
      </c>
      <c r="G5" s="170" t="s">
        <v>61</v>
      </c>
      <c r="H5" s="177"/>
      <c r="I5" s="44">
        <v>1</v>
      </c>
      <c r="J5" s="44">
        <v>1</v>
      </c>
      <c r="K5" s="44">
        <v>1</v>
      </c>
      <c r="L5" s="44" t="str">
        <f t="shared" ca="1" si="3"/>
        <v/>
      </c>
      <c r="M5" s="44" t="str">
        <f t="shared" ca="1" si="3"/>
        <v/>
      </c>
      <c r="N5" s="44">
        <f t="shared" ca="1" si="3"/>
        <v>1</v>
      </c>
      <c r="O5" s="44">
        <f t="shared" ca="1" si="3"/>
        <v>1</v>
      </c>
      <c r="P5" s="44">
        <f t="shared" ca="1" si="3"/>
        <v>1</v>
      </c>
      <c r="Q5" s="44">
        <f t="shared" ca="1" si="3"/>
        <v>1</v>
      </c>
      <c r="R5" s="44">
        <f t="shared" ca="1" si="3"/>
        <v>1</v>
      </c>
      <c r="S5" s="44" t="str">
        <f t="shared" ca="1" si="3"/>
        <v/>
      </c>
      <c r="T5" s="44" t="str">
        <f t="shared" ca="1" si="3"/>
        <v/>
      </c>
      <c r="U5" s="44">
        <f t="shared" ca="1" si="3"/>
        <v>1</v>
      </c>
      <c r="V5" s="44">
        <f t="shared" ca="1" si="3"/>
        <v>1</v>
      </c>
      <c r="W5" s="44">
        <f t="shared" ca="1" si="3"/>
        <v>1</v>
      </c>
      <c r="X5" s="44">
        <f t="shared" ca="1" si="4"/>
        <v>1</v>
      </c>
      <c r="Y5" s="44">
        <f t="shared" ca="1" si="4"/>
        <v>1</v>
      </c>
      <c r="Z5" s="44" t="str">
        <f t="shared" ca="1" si="4"/>
        <v/>
      </c>
      <c r="AA5" s="44" t="str">
        <f t="shared" ca="1" si="4"/>
        <v/>
      </c>
      <c r="AB5" s="44">
        <f t="shared" ca="1" si="4"/>
        <v>1</v>
      </c>
      <c r="AC5" s="44">
        <f t="shared" ca="1" si="4"/>
        <v>1</v>
      </c>
      <c r="AD5" s="44">
        <f t="shared" ca="1" si="4"/>
        <v>1</v>
      </c>
      <c r="AE5" s="44">
        <f t="shared" ca="1" si="4"/>
        <v>1</v>
      </c>
      <c r="AF5" s="44">
        <v>1</v>
      </c>
      <c r="AG5" s="44" t="str">
        <f t="shared" ca="1" si="4"/>
        <v/>
      </c>
      <c r="AH5" s="44" t="str">
        <f t="shared" ca="1" si="4"/>
        <v/>
      </c>
      <c r="AI5" s="44">
        <f t="shared" ca="1" si="4"/>
        <v>1</v>
      </c>
      <c r="AJ5" s="44">
        <f t="shared" ca="1" si="4"/>
        <v>1</v>
      </c>
      <c r="AK5" s="44">
        <f t="shared" ca="1" si="4"/>
        <v>1</v>
      </c>
      <c r="AL5" s="210">
        <f t="shared" ref="AL5:AL10" ca="1" si="6">IF(AL3="","",IF(WEEKDAY(AL$2,2)&lt;6,1,""))</f>
        <v>1</v>
      </c>
      <c r="AM5" s="261" t="str">
        <f t="shared" ref="AM5:AM19" ca="1" si="7">IF(IFERROR(HLOOKUP(9^9,OFFSET($H5,0,0,1,DAY(TODAY()-1)),1,1)=1,0),TEXT(INDEX(OFFSET($H$3,0,0,1,DAY(TODAY()-1)),MATCH(9^9,OFFSET($H5,0,0,1,DAY(TODAY()-1)),1)),"jj/mm/aaaa"),"Pas d'intervention")</f>
        <v>17/01/2019</v>
      </c>
      <c r="AN5" s="259">
        <f t="shared" ref="AN5:AN12" ca="1" si="8">IF(SUM(H5:AL5)=0,"",SUM(H5:AL5))</f>
        <v>22</v>
      </c>
      <c r="AO5" s="49" t="str">
        <f t="shared" ref="AO5:AO19" ca="1" si="9">IF(SUM(COUNTIF(G5:AK5,"A")+(SUMIF(G5:AK5,"0,5")))=0,"",SUM(COUNTIF(G5:AK5,"A")+(SUMIF(G5:AK5,"0,5"))))</f>
        <v/>
      </c>
      <c r="AP5" s="49" t="str">
        <f t="shared" ref="AP5:AP19" ca="1" si="10">IF(COUNTIF(H5:AL5,"B")=0,"",COUNTIF(H5:AL5,"B"))</f>
        <v/>
      </c>
      <c r="AQ5" s="49">
        <f t="shared" ref="AQ5:AQ11" ca="1" si="11">IF(G5="o", COUNTIF(H5:AL5,"A"),"")</f>
        <v>0</v>
      </c>
      <c r="AR5" s="49" t="str">
        <f t="shared" ref="AR5:AR19" ca="1" si="12">IF(COUNTIF(H5:AL5,"N")=0,"",COUNTIF(H5:AL5,"N"))</f>
        <v/>
      </c>
      <c r="AS5" s="49" t="str">
        <f t="shared" ref="AS5:AS19" ca="1" si="13">IF(COUNTIF(H5:AL5,"G")=0,"",COUNTIF(H5:AL5,"G"))</f>
        <v/>
      </c>
      <c r="AT5" s="170" t="str">
        <f t="shared" ref="AT5:AT19" ca="1" si="14">IF(COUNTIF(H5:AL5,"F")=0,"",COUNTIF(H5:AL5,"F"))</f>
        <v/>
      </c>
    </row>
    <row r="6" spans="1:46" ht="15" x14ac:dyDescent="0.25">
      <c r="A6" s="153" t="s">
        <v>83</v>
      </c>
      <c r="B6" s="28" t="s">
        <v>54</v>
      </c>
      <c r="C6" s="61" t="str">
        <f t="shared" si="5"/>
        <v>StéC</v>
      </c>
      <c r="D6" s="61"/>
      <c r="E6" s="58" t="s">
        <v>60</v>
      </c>
      <c r="F6" s="8" t="s">
        <v>62</v>
      </c>
      <c r="G6" s="170" t="s">
        <v>61</v>
      </c>
      <c r="H6" s="177"/>
      <c r="I6" s="44" t="s">
        <v>9</v>
      </c>
      <c r="J6" s="44" t="s">
        <v>9</v>
      </c>
      <c r="K6" s="44" t="s">
        <v>9</v>
      </c>
      <c r="L6" s="44" t="str">
        <f t="shared" ca="1" si="3"/>
        <v/>
      </c>
      <c r="M6" s="44" t="str">
        <f t="shared" ca="1" si="3"/>
        <v/>
      </c>
      <c r="N6" s="44">
        <f t="shared" ca="1" si="3"/>
        <v>1</v>
      </c>
      <c r="O6" s="44">
        <f t="shared" ca="1" si="3"/>
        <v>1</v>
      </c>
      <c r="P6" s="44">
        <f t="shared" ca="1" si="3"/>
        <v>1</v>
      </c>
      <c r="Q6" s="44">
        <f t="shared" ca="1" si="3"/>
        <v>1</v>
      </c>
      <c r="R6" s="44">
        <f t="shared" ca="1" si="3"/>
        <v>1</v>
      </c>
      <c r="S6" s="44" t="str">
        <f t="shared" ca="1" si="3"/>
        <v/>
      </c>
      <c r="T6" s="44" t="str">
        <f t="shared" ca="1" si="3"/>
        <v/>
      </c>
      <c r="U6" s="44">
        <f t="shared" ca="1" si="3"/>
        <v>1</v>
      </c>
      <c r="V6" s="44">
        <f t="shared" ca="1" si="3"/>
        <v>1</v>
      </c>
      <c r="W6" s="44">
        <f t="shared" ca="1" si="3"/>
        <v>1</v>
      </c>
      <c r="X6" s="44">
        <f t="shared" ca="1" si="4"/>
        <v>1</v>
      </c>
      <c r="Y6" s="44">
        <f t="shared" ca="1" si="4"/>
        <v>1</v>
      </c>
      <c r="Z6" s="44" t="str">
        <f t="shared" ca="1" si="4"/>
        <v/>
      </c>
      <c r="AA6" s="44" t="str">
        <f t="shared" ca="1" si="4"/>
        <v/>
      </c>
      <c r="AB6" s="44">
        <f t="shared" ca="1" si="4"/>
        <v>1</v>
      </c>
      <c r="AC6" s="44">
        <f t="shared" ca="1" si="4"/>
        <v>1</v>
      </c>
      <c r="AD6" s="44">
        <f t="shared" ca="1" si="4"/>
        <v>1</v>
      </c>
      <c r="AE6" s="44">
        <f t="shared" ca="1" si="4"/>
        <v>1</v>
      </c>
      <c r="AF6" s="44">
        <v>1</v>
      </c>
      <c r="AG6" s="44" t="str">
        <f t="shared" ca="1" si="4"/>
        <v/>
      </c>
      <c r="AH6" s="44" t="str">
        <f t="shared" ca="1" si="4"/>
        <v/>
      </c>
      <c r="AI6" s="44">
        <f t="shared" ca="1" si="4"/>
        <v>1</v>
      </c>
      <c r="AJ6" s="44">
        <f t="shared" ca="1" si="4"/>
        <v>1</v>
      </c>
      <c r="AK6" s="44">
        <f t="shared" ca="1" si="4"/>
        <v>1</v>
      </c>
      <c r="AL6" s="210">
        <f t="shared" ca="1" si="6"/>
        <v>1</v>
      </c>
      <c r="AM6" s="261" t="str">
        <f t="shared" ca="1" si="7"/>
        <v>17/01/2019</v>
      </c>
      <c r="AN6" s="259">
        <f t="shared" ca="1" si="8"/>
        <v>19</v>
      </c>
      <c r="AO6" s="49" t="str">
        <f t="shared" ca="1" si="9"/>
        <v/>
      </c>
      <c r="AP6" s="49">
        <f t="shared" ca="1" si="10"/>
        <v>3</v>
      </c>
      <c r="AQ6" s="49">
        <f t="shared" ca="1" si="11"/>
        <v>0</v>
      </c>
      <c r="AR6" s="49" t="str">
        <f t="shared" ca="1" si="12"/>
        <v/>
      </c>
      <c r="AS6" s="49" t="str">
        <f t="shared" ca="1" si="13"/>
        <v/>
      </c>
      <c r="AT6" s="170" t="str">
        <f t="shared" ca="1" si="14"/>
        <v/>
      </c>
    </row>
    <row r="7" spans="1:46" ht="15" x14ac:dyDescent="0.25">
      <c r="A7" s="153" t="s">
        <v>84</v>
      </c>
      <c r="B7" s="28" t="s">
        <v>55</v>
      </c>
      <c r="C7" s="61" t="str">
        <f t="shared" si="5"/>
        <v>StéD</v>
      </c>
      <c r="D7" s="61"/>
      <c r="E7" s="58" t="s">
        <v>60</v>
      </c>
      <c r="F7" s="8" t="s">
        <v>63</v>
      </c>
      <c r="G7" s="170" t="s">
        <v>61</v>
      </c>
      <c r="H7" s="177"/>
      <c r="I7" s="44" t="s">
        <v>9</v>
      </c>
      <c r="J7" s="44" t="s">
        <v>9</v>
      </c>
      <c r="K7" s="44" t="s">
        <v>9</v>
      </c>
      <c r="L7" s="44" t="str">
        <f t="shared" ca="1" si="3"/>
        <v/>
      </c>
      <c r="M7" s="44" t="str">
        <f t="shared" ca="1" si="3"/>
        <v/>
      </c>
      <c r="N7" s="44">
        <f t="shared" ca="1" si="3"/>
        <v>1</v>
      </c>
      <c r="O7" s="44">
        <f t="shared" ca="1" si="3"/>
        <v>1</v>
      </c>
      <c r="P7" s="44">
        <f t="shared" ca="1" si="3"/>
        <v>1</v>
      </c>
      <c r="Q7" s="44">
        <f t="shared" ca="1" si="3"/>
        <v>1</v>
      </c>
      <c r="R7" s="44">
        <f t="shared" ca="1" si="3"/>
        <v>1</v>
      </c>
      <c r="S7" s="44" t="str">
        <f t="shared" ca="1" si="3"/>
        <v/>
      </c>
      <c r="T7" s="44" t="str">
        <f t="shared" ca="1" si="3"/>
        <v/>
      </c>
      <c r="U7" s="44">
        <f t="shared" ca="1" si="3"/>
        <v>1</v>
      </c>
      <c r="V7" s="44">
        <f t="shared" ca="1" si="3"/>
        <v>1</v>
      </c>
      <c r="W7" s="44">
        <f t="shared" ca="1" si="3"/>
        <v>1</v>
      </c>
      <c r="X7" s="44">
        <f t="shared" ca="1" si="4"/>
        <v>1</v>
      </c>
      <c r="Y7" s="44">
        <f t="shared" ca="1" si="4"/>
        <v>1</v>
      </c>
      <c r="Z7" s="44" t="str">
        <f t="shared" ca="1" si="4"/>
        <v/>
      </c>
      <c r="AA7" s="44" t="str">
        <f t="shared" ca="1" si="4"/>
        <v/>
      </c>
      <c r="AB7" s="44">
        <f t="shared" ca="1" si="4"/>
        <v>1</v>
      </c>
      <c r="AC7" s="44">
        <f t="shared" ca="1" si="4"/>
        <v>1</v>
      </c>
      <c r="AD7" s="44">
        <f t="shared" ca="1" si="4"/>
        <v>1</v>
      </c>
      <c r="AE7" s="44">
        <f t="shared" ca="1" si="4"/>
        <v>1</v>
      </c>
      <c r="AF7" s="44">
        <v>1</v>
      </c>
      <c r="AG7" s="44" t="str">
        <f t="shared" ca="1" si="4"/>
        <v/>
      </c>
      <c r="AH7" s="44" t="str">
        <f t="shared" ca="1" si="4"/>
        <v/>
      </c>
      <c r="AI7" s="44">
        <f t="shared" ca="1" si="4"/>
        <v>1</v>
      </c>
      <c r="AJ7" s="44">
        <v>1</v>
      </c>
      <c r="AK7" s="44">
        <f t="shared" ca="1" si="4"/>
        <v>1</v>
      </c>
      <c r="AL7" s="210">
        <f t="shared" ca="1" si="6"/>
        <v>1</v>
      </c>
      <c r="AM7" s="261" t="str">
        <f t="shared" ca="1" si="7"/>
        <v>17/01/2019</v>
      </c>
      <c r="AN7" s="259">
        <f t="shared" ca="1" si="8"/>
        <v>19</v>
      </c>
      <c r="AO7" s="49" t="str">
        <f t="shared" ca="1" si="9"/>
        <v/>
      </c>
      <c r="AP7" s="49">
        <f t="shared" ca="1" si="10"/>
        <v>3</v>
      </c>
      <c r="AQ7" s="49">
        <f t="shared" ca="1" si="11"/>
        <v>0</v>
      </c>
      <c r="AR7" s="49" t="str">
        <f t="shared" ca="1" si="12"/>
        <v/>
      </c>
      <c r="AS7" s="49" t="str">
        <f t="shared" ca="1" si="13"/>
        <v/>
      </c>
      <c r="AT7" s="170" t="str">
        <f t="shared" ca="1" si="14"/>
        <v/>
      </c>
    </row>
    <row r="8" spans="1:46" ht="15" x14ac:dyDescent="0.25">
      <c r="A8" s="153" t="s">
        <v>85</v>
      </c>
      <c r="B8" s="28" t="s">
        <v>56</v>
      </c>
      <c r="C8" s="61" t="str">
        <f t="shared" si="5"/>
        <v>StéE</v>
      </c>
      <c r="D8" s="61"/>
      <c r="E8" s="58" t="s">
        <v>60</v>
      </c>
      <c r="F8" s="8" t="s">
        <v>64</v>
      </c>
      <c r="G8" s="170" t="s">
        <v>61</v>
      </c>
      <c r="H8" s="177"/>
      <c r="I8" s="44">
        <f t="shared" ref="I8:W11" ca="1" si="15">IF(WEEKDAY(I$2,2)&lt;6,1,"")</f>
        <v>1</v>
      </c>
      <c r="J8" s="44">
        <f t="shared" ca="1" si="15"/>
        <v>1</v>
      </c>
      <c r="K8" s="44">
        <f t="shared" ca="1" si="15"/>
        <v>1</v>
      </c>
      <c r="L8" s="44" t="str">
        <f t="shared" ca="1" si="15"/>
        <v/>
      </c>
      <c r="M8" s="44" t="str">
        <f t="shared" ca="1" si="15"/>
        <v/>
      </c>
      <c r="N8" s="44">
        <f t="shared" ca="1" si="15"/>
        <v>1</v>
      </c>
      <c r="O8" s="44">
        <f t="shared" ca="1" si="15"/>
        <v>1</v>
      </c>
      <c r="P8" s="44">
        <f t="shared" ca="1" si="15"/>
        <v>1</v>
      </c>
      <c r="Q8" s="44">
        <f t="shared" ca="1" si="15"/>
        <v>1</v>
      </c>
      <c r="R8" s="44">
        <f t="shared" ca="1" si="15"/>
        <v>1</v>
      </c>
      <c r="S8" s="44" t="str">
        <f t="shared" ca="1" si="15"/>
        <v/>
      </c>
      <c r="T8" s="44" t="str">
        <f t="shared" ca="1" si="15"/>
        <v/>
      </c>
      <c r="U8" s="44">
        <f t="shared" ca="1" si="15"/>
        <v>1</v>
      </c>
      <c r="V8" s="44">
        <f t="shared" ca="1" si="15"/>
        <v>1</v>
      </c>
      <c r="W8" s="44">
        <f t="shared" ca="1" si="15"/>
        <v>1</v>
      </c>
      <c r="X8" s="44">
        <f t="shared" ca="1" si="4"/>
        <v>1</v>
      </c>
      <c r="Y8" s="44">
        <f t="shared" ca="1" si="4"/>
        <v>1</v>
      </c>
      <c r="Z8" s="44" t="str">
        <f t="shared" ca="1" si="4"/>
        <v/>
      </c>
      <c r="AA8" s="44" t="str">
        <f t="shared" ca="1" si="4"/>
        <v/>
      </c>
      <c r="AB8" s="44">
        <f t="shared" ca="1" si="4"/>
        <v>1</v>
      </c>
      <c r="AC8" s="44">
        <f t="shared" ca="1" si="4"/>
        <v>1</v>
      </c>
      <c r="AD8" s="44">
        <f t="shared" ca="1" si="4"/>
        <v>1</v>
      </c>
      <c r="AE8" s="44">
        <f t="shared" ca="1" si="4"/>
        <v>1</v>
      </c>
      <c r="AF8" s="44">
        <v>1</v>
      </c>
      <c r="AG8" s="44" t="str">
        <f t="shared" ca="1" si="4"/>
        <v/>
      </c>
      <c r="AH8" s="44" t="str">
        <f t="shared" ca="1" si="4"/>
        <v/>
      </c>
      <c r="AI8" s="44">
        <f t="shared" ca="1" si="4"/>
        <v>1</v>
      </c>
      <c r="AJ8" s="44">
        <f t="shared" ca="1" si="4"/>
        <v>1</v>
      </c>
      <c r="AK8" s="44">
        <f t="shared" ca="1" si="4"/>
        <v>1</v>
      </c>
      <c r="AL8" s="210">
        <f t="shared" ca="1" si="6"/>
        <v>1</v>
      </c>
      <c r="AM8" s="261" t="str">
        <f t="shared" ca="1" si="7"/>
        <v>17/01/2019</v>
      </c>
      <c r="AN8" s="259">
        <f t="shared" ca="1" si="8"/>
        <v>22</v>
      </c>
      <c r="AO8" s="49" t="str">
        <f t="shared" ca="1" si="9"/>
        <v/>
      </c>
      <c r="AP8" s="49" t="str">
        <f t="shared" ca="1" si="10"/>
        <v/>
      </c>
      <c r="AQ8" s="49">
        <f t="shared" ca="1" si="11"/>
        <v>0</v>
      </c>
      <c r="AR8" s="49" t="str">
        <f t="shared" ca="1" si="12"/>
        <v/>
      </c>
      <c r="AS8" s="49" t="str">
        <f t="shared" ca="1" si="13"/>
        <v/>
      </c>
      <c r="AT8" s="170" t="str">
        <f t="shared" ca="1" si="14"/>
        <v/>
      </c>
    </row>
    <row r="9" spans="1:46" ht="15" x14ac:dyDescent="0.25">
      <c r="A9" s="153" t="s">
        <v>86</v>
      </c>
      <c r="B9" s="28" t="s">
        <v>57</v>
      </c>
      <c r="C9" s="61" t="str">
        <f t="shared" si="5"/>
        <v>StéF</v>
      </c>
      <c r="D9" s="61"/>
      <c r="E9" s="58" t="s">
        <v>60</v>
      </c>
      <c r="F9" s="8" t="s">
        <v>12</v>
      </c>
      <c r="G9" s="170" t="s">
        <v>61</v>
      </c>
      <c r="H9" s="177"/>
      <c r="I9" s="44">
        <f t="shared" ca="1" si="15"/>
        <v>1</v>
      </c>
      <c r="J9" s="44">
        <f t="shared" ca="1" si="15"/>
        <v>1</v>
      </c>
      <c r="K9" s="44">
        <f t="shared" ca="1" si="15"/>
        <v>1</v>
      </c>
      <c r="L9" s="44" t="str">
        <f t="shared" ca="1" si="15"/>
        <v/>
      </c>
      <c r="M9" s="44" t="str">
        <f t="shared" ca="1" si="15"/>
        <v/>
      </c>
      <c r="N9" s="44">
        <f t="shared" ca="1" si="15"/>
        <v>1</v>
      </c>
      <c r="O9" s="44">
        <f t="shared" ca="1" si="15"/>
        <v>1</v>
      </c>
      <c r="P9" s="44">
        <f t="shared" ca="1" si="15"/>
        <v>1</v>
      </c>
      <c r="Q9" s="44">
        <f t="shared" ca="1" si="15"/>
        <v>1</v>
      </c>
      <c r="R9" s="44">
        <f t="shared" ca="1" si="15"/>
        <v>1</v>
      </c>
      <c r="S9" s="44" t="str">
        <f t="shared" ca="1" si="15"/>
        <v/>
      </c>
      <c r="T9" s="44" t="str">
        <f t="shared" ca="1" si="15"/>
        <v/>
      </c>
      <c r="U9" s="44">
        <f t="shared" ca="1" si="15"/>
        <v>1</v>
      </c>
      <c r="V9" s="44">
        <f t="shared" ca="1" si="15"/>
        <v>1</v>
      </c>
      <c r="W9" s="44">
        <f t="shared" ca="1" si="15"/>
        <v>1</v>
      </c>
      <c r="X9" s="44">
        <f t="shared" ca="1" si="4"/>
        <v>1</v>
      </c>
      <c r="Y9" s="44">
        <f t="shared" ca="1" si="4"/>
        <v>1</v>
      </c>
      <c r="Z9" s="44" t="str">
        <f t="shared" ca="1" si="4"/>
        <v/>
      </c>
      <c r="AA9" s="44" t="str">
        <f t="shared" ca="1" si="4"/>
        <v/>
      </c>
      <c r="AB9" s="44">
        <f t="shared" ca="1" si="4"/>
        <v>1</v>
      </c>
      <c r="AC9" s="44">
        <f t="shared" ca="1" si="4"/>
        <v>1</v>
      </c>
      <c r="AD9" s="44">
        <f t="shared" ca="1" si="4"/>
        <v>1</v>
      </c>
      <c r="AE9" s="44">
        <f t="shared" ca="1" si="4"/>
        <v>1</v>
      </c>
      <c r="AF9" s="44">
        <v>1</v>
      </c>
      <c r="AG9" s="44" t="str">
        <f t="shared" ca="1" si="4"/>
        <v/>
      </c>
      <c r="AH9" s="44" t="str">
        <f t="shared" ca="1" si="4"/>
        <v/>
      </c>
      <c r="AI9" s="44">
        <f t="shared" ca="1" si="4"/>
        <v>1</v>
      </c>
      <c r="AJ9" s="44">
        <f t="shared" ca="1" si="4"/>
        <v>1</v>
      </c>
      <c r="AK9" s="44">
        <f t="shared" ca="1" si="4"/>
        <v>1</v>
      </c>
      <c r="AL9" s="210">
        <f t="shared" ca="1" si="6"/>
        <v>1</v>
      </c>
      <c r="AM9" s="261" t="str">
        <f t="shared" ca="1" si="7"/>
        <v>17/01/2019</v>
      </c>
      <c r="AN9" s="259">
        <f t="shared" ca="1" si="8"/>
        <v>22</v>
      </c>
      <c r="AO9" s="49" t="str">
        <f t="shared" ca="1" si="9"/>
        <v/>
      </c>
      <c r="AP9" s="49" t="str">
        <f t="shared" ca="1" si="10"/>
        <v/>
      </c>
      <c r="AQ9" s="49">
        <f t="shared" ca="1" si="11"/>
        <v>0</v>
      </c>
      <c r="AR9" s="49" t="str">
        <f t="shared" ca="1" si="12"/>
        <v/>
      </c>
      <c r="AS9" s="49" t="str">
        <f t="shared" ca="1" si="13"/>
        <v/>
      </c>
      <c r="AT9" s="170" t="str">
        <f t="shared" ca="1" si="14"/>
        <v/>
      </c>
    </row>
    <row r="10" spans="1:46" ht="15" x14ac:dyDescent="0.25">
      <c r="A10" s="153" t="s">
        <v>87</v>
      </c>
      <c r="B10" s="28" t="s">
        <v>58</v>
      </c>
      <c r="C10" s="61" t="str">
        <f t="shared" si="5"/>
        <v>StéG</v>
      </c>
      <c r="D10" s="61"/>
      <c r="E10" s="58" t="s">
        <v>60</v>
      </c>
      <c r="F10" s="8" t="s">
        <v>15</v>
      </c>
      <c r="G10" s="170" t="s">
        <v>61</v>
      </c>
      <c r="H10" s="177"/>
      <c r="I10" s="44">
        <f t="shared" ca="1" si="15"/>
        <v>1</v>
      </c>
      <c r="J10" s="44">
        <f t="shared" ca="1" si="15"/>
        <v>1</v>
      </c>
      <c r="K10" s="44">
        <f t="shared" ca="1" si="15"/>
        <v>1</v>
      </c>
      <c r="L10" s="44" t="str">
        <f t="shared" ca="1" si="15"/>
        <v/>
      </c>
      <c r="M10" s="44" t="str">
        <f t="shared" ca="1" si="15"/>
        <v/>
      </c>
      <c r="N10" s="44">
        <f t="shared" ca="1" si="15"/>
        <v>1</v>
      </c>
      <c r="O10" s="44">
        <f t="shared" ca="1" si="15"/>
        <v>1</v>
      </c>
      <c r="P10" s="44">
        <f t="shared" ca="1" si="15"/>
        <v>1</v>
      </c>
      <c r="Q10" s="44">
        <f t="shared" ca="1" si="15"/>
        <v>1</v>
      </c>
      <c r="R10" s="44">
        <f t="shared" ca="1" si="15"/>
        <v>1</v>
      </c>
      <c r="S10" s="44" t="str">
        <f t="shared" ca="1" si="15"/>
        <v/>
      </c>
      <c r="T10" s="44" t="str">
        <f t="shared" ca="1" si="15"/>
        <v/>
      </c>
      <c r="U10" s="44">
        <f t="shared" ca="1" si="15"/>
        <v>1</v>
      </c>
      <c r="V10" s="44">
        <f t="shared" ca="1" si="15"/>
        <v>1</v>
      </c>
      <c r="W10" s="44">
        <f t="shared" ca="1" si="15"/>
        <v>1</v>
      </c>
      <c r="X10" s="44">
        <f t="shared" ca="1" si="4"/>
        <v>1</v>
      </c>
      <c r="Y10" s="44">
        <f t="shared" ca="1" si="4"/>
        <v>1</v>
      </c>
      <c r="Z10" s="44" t="str">
        <f t="shared" ca="1" si="4"/>
        <v/>
      </c>
      <c r="AA10" s="44" t="str">
        <f t="shared" ca="1" si="4"/>
        <v/>
      </c>
      <c r="AB10" s="44">
        <f t="shared" ca="1" si="4"/>
        <v>1</v>
      </c>
      <c r="AC10" s="44">
        <f t="shared" ca="1" si="4"/>
        <v>1</v>
      </c>
      <c r="AD10" s="44">
        <f t="shared" ca="1" si="4"/>
        <v>1</v>
      </c>
      <c r="AE10" s="44">
        <f t="shared" ca="1" si="4"/>
        <v>1</v>
      </c>
      <c r="AF10" s="44">
        <v>1</v>
      </c>
      <c r="AG10" s="44" t="str">
        <f t="shared" ca="1" si="4"/>
        <v/>
      </c>
      <c r="AH10" s="44" t="str">
        <f t="shared" ca="1" si="4"/>
        <v/>
      </c>
      <c r="AI10" s="44">
        <f t="shared" ca="1" si="4"/>
        <v>1</v>
      </c>
      <c r="AJ10" s="44">
        <f t="shared" ca="1" si="4"/>
        <v>1</v>
      </c>
      <c r="AK10" s="44">
        <f t="shared" ca="1" si="4"/>
        <v>1</v>
      </c>
      <c r="AL10" s="210">
        <f t="shared" ca="1" si="6"/>
        <v>1</v>
      </c>
      <c r="AM10" s="261" t="str">
        <f t="shared" ca="1" si="7"/>
        <v>17/01/2019</v>
      </c>
      <c r="AN10" s="259">
        <f t="shared" ca="1" si="8"/>
        <v>22</v>
      </c>
      <c r="AO10" s="49" t="str">
        <f t="shared" ca="1" si="9"/>
        <v/>
      </c>
      <c r="AP10" s="49" t="str">
        <f t="shared" ca="1" si="10"/>
        <v/>
      </c>
      <c r="AQ10" s="49">
        <f t="shared" ca="1" si="11"/>
        <v>0</v>
      </c>
      <c r="AR10" s="49" t="str">
        <f t="shared" ca="1" si="12"/>
        <v/>
      </c>
      <c r="AS10" s="49" t="str">
        <f t="shared" ca="1" si="13"/>
        <v/>
      </c>
      <c r="AT10" s="170" t="str">
        <f t="shared" ca="1" si="14"/>
        <v/>
      </c>
    </row>
    <row r="11" spans="1:46" ht="15.75" thickBot="1" x14ac:dyDescent="0.3">
      <c r="A11" s="155" t="s">
        <v>88</v>
      </c>
      <c r="B11" s="33" t="s">
        <v>59</v>
      </c>
      <c r="C11" s="50" t="str">
        <f t="shared" si="5"/>
        <v>StéH</v>
      </c>
      <c r="D11" s="50"/>
      <c r="E11" s="29" t="s">
        <v>60</v>
      </c>
      <c r="F11" s="30" t="s">
        <v>65</v>
      </c>
      <c r="G11" s="171"/>
      <c r="H11" s="178"/>
      <c r="I11" s="93" t="s">
        <v>12</v>
      </c>
      <c r="J11" s="93">
        <f t="shared" ca="1" si="15"/>
        <v>1</v>
      </c>
      <c r="K11" s="93">
        <f t="shared" ca="1" si="15"/>
        <v>1</v>
      </c>
      <c r="L11" s="93" t="str">
        <f t="shared" ca="1" si="15"/>
        <v/>
      </c>
      <c r="M11" s="93" t="str">
        <f t="shared" ca="1" si="15"/>
        <v/>
      </c>
      <c r="N11" s="93">
        <f t="shared" ca="1" si="15"/>
        <v>1</v>
      </c>
      <c r="O11" s="93">
        <f t="shared" ca="1" si="15"/>
        <v>1</v>
      </c>
      <c r="P11" s="93">
        <f t="shared" ca="1" si="15"/>
        <v>1</v>
      </c>
      <c r="Q11" s="93">
        <f t="shared" ca="1" si="15"/>
        <v>1</v>
      </c>
      <c r="R11" s="93">
        <f t="shared" ca="1" si="15"/>
        <v>1</v>
      </c>
      <c r="S11" s="93" t="str">
        <f t="shared" ca="1" si="15"/>
        <v/>
      </c>
      <c r="T11" s="93" t="str">
        <f t="shared" ca="1" si="15"/>
        <v/>
      </c>
      <c r="U11" s="93">
        <f t="shared" ca="1" si="15"/>
        <v>1</v>
      </c>
      <c r="V11" s="93">
        <f t="shared" ca="1" si="15"/>
        <v>1</v>
      </c>
      <c r="W11" s="93">
        <f t="shared" ca="1" si="15"/>
        <v>1</v>
      </c>
      <c r="X11" s="93">
        <v>1</v>
      </c>
      <c r="Y11" s="93">
        <v>1</v>
      </c>
      <c r="Z11" s="93" t="str">
        <f t="shared" ca="1" si="4"/>
        <v/>
      </c>
      <c r="AA11" s="93" t="str">
        <f t="shared" ca="1" si="4"/>
        <v/>
      </c>
      <c r="AB11" s="93" t="s">
        <v>8</v>
      </c>
      <c r="AC11" s="93" t="s">
        <v>9</v>
      </c>
      <c r="AD11" s="93" t="s">
        <v>9</v>
      </c>
      <c r="AE11" s="93">
        <v>1</v>
      </c>
      <c r="AF11" s="93">
        <v>1</v>
      </c>
      <c r="AG11" s="93" t="str">
        <f t="shared" ca="1" si="4"/>
        <v/>
      </c>
      <c r="AH11" s="93" t="str">
        <f t="shared" ca="1" si="4"/>
        <v/>
      </c>
      <c r="AI11" s="93">
        <v>1</v>
      </c>
      <c r="AJ11" s="93">
        <v>1</v>
      </c>
      <c r="AK11" s="93">
        <v>1</v>
      </c>
      <c r="AL11" s="211">
        <v>1</v>
      </c>
      <c r="AM11" s="279" t="str">
        <f t="shared" ca="1" si="7"/>
        <v>17/01/2019</v>
      </c>
      <c r="AN11" s="260">
        <f ca="1">IF(SUM(H11:AL11)=0,"",SUM(H11:AL11))</f>
        <v>18</v>
      </c>
      <c r="AO11" s="54">
        <f t="shared" ca="1" si="9"/>
        <v>1</v>
      </c>
      <c r="AP11" s="54">
        <f t="shared" ca="1" si="10"/>
        <v>2</v>
      </c>
      <c r="AQ11" s="54" t="str">
        <f t="shared" si="11"/>
        <v/>
      </c>
      <c r="AR11" s="54" t="str">
        <f t="shared" ca="1" si="12"/>
        <v/>
      </c>
      <c r="AS11" s="54" t="str">
        <f t="shared" ca="1" si="13"/>
        <v/>
      </c>
      <c r="AT11" s="171">
        <f t="shared" ca="1" si="14"/>
        <v>1</v>
      </c>
    </row>
    <row r="12" spans="1:46" ht="13.5" thickBot="1" x14ac:dyDescent="0.25">
      <c r="A12" s="149" t="s">
        <v>11</v>
      </c>
      <c r="B12" s="139"/>
      <c r="C12" s="139"/>
      <c r="D12" s="139"/>
      <c r="E12" s="139"/>
      <c r="F12" s="139"/>
      <c r="G12" s="139"/>
      <c r="H12" s="150"/>
      <c r="I12" s="150"/>
      <c r="J12" s="150"/>
      <c r="K12" s="150"/>
      <c r="L12" s="150"/>
      <c r="M12" s="150"/>
      <c r="N12" s="150"/>
      <c r="O12" s="150"/>
      <c r="P12" s="150"/>
      <c r="Q12" s="150"/>
      <c r="R12" s="150"/>
      <c r="S12" s="150"/>
      <c r="T12" s="150"/>
      <c r="U12" s="150"/>
      <c r="V12" s="150"/>
      <c r="W12" s="150"/>
      <c r="X12" s="150"/>
      <c r="Y12" s="150"/>
      <c r="Z12" s="150"/>
      <c r="AA12" s="150"/>
      <c r="AB12" s="150"/>
      <c r="AC12" s="150"/>
      <c r="AD12" s="150"/>
      <c r="AE12" s="150"/>
      <c r="AF12" s="150"/>
      <c r="AG12" s="150"/>
      <c r="AH12" s="150"/>
      <c r="AI12" s="150"/>
      <c r="AJ12" s="150"/>
      <c r="AK12" s="150"/>
      <c r="AL12" s="150"/>
      <c r="AM12" s="150"/>
      <c r="AN12" s="150" t="str">
        <f t="shared" si="8"/>
        <v/>
      </c>
      <c r="AO12" s="150" t="str">
        <f t="shared" si="9"/>
        <v/>
      </c>
      <c r="AP12" s="150" t="str">
        <f t="shared" si="10"/>
        <v/>
      </c>
      <c r="AQ12" s="150"/>
      <c r="AR12" s="150" t="str">
        <f t="shared" si="12"/>
        <v/>
      </c>
      <c r="AS12" s="150" t="str">
        <f t="shared" si="13"/>
        <v/>
      </c>
      <c r="AT12" s="151" t="str">
        <f t="shared" si="14"/>
        <v/>
      </c>
    </row>
    <row r="13" spans="1:46" ht="15" x14ac:dyDescent="0.25">
      <c r="A13" s="156" t="s">
        <v>81</v>
      </c>
      <c r="B13" s="138" t="s">
        <v>52</v>
      </c>
      <c r="C13" s="48" t="str">
        <f t="shared" si="5"/>
        <v>StéA</v>
      </c>
      <c r="D13" s="48"/>
      <c r="E13" s="26" t="s">
        <v>60</v>
      </c>
      <c r="F13" s="32" t="s">
        <v>66</v>
      </c>
      <c r="G13" s="130"/>
      <c r="H13" s="176"/>
      <c r="I13" s="91">
        <v>1</v>
      </c>
      <c r="J13" s="91">
        <v>1</v>
      </c>
      <c r="K13" s="91">
        <v>1</v>
      </c>
      <c r="L13" s="45"/>
      <c r="M13" s="45"/>
      <c r="N13" s="91"/>
      <c r="O13" s="91"/>
      <c r="P13" s="91"/>
      <c r="Q13" s="91"/>
      <c r="R13" s="91"/>
      <c r="S13" s="45"/>
      <c r="T13" s="45"/>
      <c r="U13" s="91"/>
      <c r="V13" s="91"/>
      <c r="W13" s="91"/>
      <c r="X13" s="91"/>
      <c r="Y13" s="91"/>
      <c r="Z13" s="45"/>
      <c r="AA13" s="45"/>
      <c r="AB13" s="91"/>
      <c r="AC13" s="91"/>
      <c r="AD13" s="91"/>
      <c r="AE13" s="91"/>
      <c r="AF13" s="91"/>
      <c r="AG13" s="45"/>
      <c r="AH13" s="45"/>
      <c r="AI13" s="91"/>
      <c r="AJ13" s="91"/>
      <c r="AK13" s="91"/>
      <c r="AL13" s="130"/>
      <c r="AM13" s="281" t="str">
        <f t="shared" ca="1" si="7"/>
        <v>04/01/2019</v>
      </c>
      <c r="AN13" s="258">
        <f>IF(SUM(H13:AL13)=0,"",SUM(H13:AL13))</f>
        <v>3</v>
      </c>
      <c r="AO13" s="91" t="str">
        <f t="shared" si="9"/>
        <v/>
      </c>
      <c r="AP13" s="91" t="str">
        <f>IF(COUNTIF(H13:AL13,"B")=0,"",COUNTIF(H13:AL13,"B"))</f>
        <v/>
      </c>
      <c r="AQ13" s="91"/>
      <c r="AR13" s="91" t="str">
        <f>IF(COUNTIF(H13:AL13,"N")=0,"",COUNTIF(H13:AL13,"N"))</f>
        <v/>
      </c>
      <c r="AS13" s="91" t="str">
        <f>IF(COUNTIF(H13:AL13,"G")=0,"",COUNTIF(H13:AL13,"G"))</f>
        <v/>
      </c>
      <c r="AT13" s="92" t="str">
        <f>IF(COUNTIF(H13:AL13,"F")=0,"",COUNTIF(H13:AL13,"F"))</f>
        <v/>
      </c>
    </row>
    <row r="14" spans="1:46" ht="15" x14ac:dyDescent="0.25">
      <c r="A14" s="153" t="s">
        <v>82</v>
      </c>
      <c r="B14" s="136" t="s">
        <v>53</v>
      </c>
      <c r="C14" s="61" t="str">
        <f t="shared" si="5"/>
        <v>StéB</v>
      </c>
      <c r="D14" s="61"/>
      <c r="E14" s="58" t="s">
        <v>60</v>
      </c>
      <c r="F14" s="8" t="s">
        <v>66</v>
      </c>
      <c r="G14" s="131"/>
      <c r="H14" s="177"/>
      <c r="I14" s="44"/>
      <c r="J14" s="44"/>
      <c r="K14" s="44"/>
      <c r="L14" s="44"/>
      <c r="M14" s="44"/>
      <c r="N14" s="44"/>
      <c r="O14" s="44"/>
      <c r="P14" s="44"/>
      <c r="Q14" s="44"/>
      <c r="R14" s="44"/>
      <c r="S14" s="44"/>
      <c r="T14" s="44"/>
      <c r="U14" s="44"/>
      <c r="V14" s="44"/>
      <c r="W14" s="44">
        <v>1</v>
      </c>
      <c r="X14" s="44">
        <v>1</v>
      </c>
      <c r="Y14" s="44">
        <v>1</v>
      </c>
      <c r="Z14" s="44"/>
      <c r="AA14" s="44"/>
      <c r="AB14" s="44"/>
      <c r="AC14" s="44"/>
      <c r="AD14" s="44"/>
      <c r="AE14" s="44"/>
      <c r="AF14" s="44"/>
      <c r="AG14" s="44"/>
      <c r="AH14" s="44"/>
      <c r="AI14" s="44"/>
      <c r="AJ14" s="44"/>
      <c r="AK14" s="44"/>
      <c r="AL14" s="210"/>
      <c r="AM14" s="261" t="str">
        <f t="shared" ca="1" si="7"/>
        <v>17/01/2019</v>
      </c>
      <c r="AN14" s="259">
        <f t="shared" ref="AN14:AN19" si="16">IF(SUM(H14:AL14)=0,"",SUM(H14:AL14))</f>
        <v>3</v>
      </c>
      <c r="AO14" s="49" t="str">
        <f t="shared" si="9"/>
        <v/>
      </c>
      <c r="AP14" s="49" t="str">
        <f t="shared" si="10"/>
        <v/>
      </c>
      <c r="AQ14" s="49"/>
      <c r="AR14" s="49" t="str">
        <f t="shared" si="12"/>
        <v/>
      </c>
      <c r="AS14" s="49" t="str">
        <f t="shared" si="13"/>
        <v/>
      </c>
      <c r="AT14" s="170" t="str">
        <f t="shared" si="14"/>
        <v/>
      </c>
    </row>
    <row r="15" spans="1:46" ht="15" x14ac:dyDescent="0.25">
      <c r="A15" s="153" t="s">
        <v>83</v>
      </c>
      <c r="B15" s="136" t="s">
        <v>54</v>
      </c>
      <c r="C15" s="61" t="str">
        <f t="shared" si="5"/>
        <v>StéC</v>
      </c>
      <c r="D15" s="61"/>
      <c r="E15" s="58" t="s">
        <v>60</v>
      </c>
      <c r="F15" s="8" t="s">
        <v>66</v>
      </c>
      <c r="G15" s="131"/>
      <c r="H15" s="177"/>
      <c r="I15" s="44"/>
      <c r="J15" s="44"/>
      <c r="K15" s="44"/>
      <c r="L15" s="44"/>
      <c r="M15" s="44"/>
      <c r="N15" s="44"/>
      <c r="O15" s="44"/>
      <c r="P15" s="44"/>
      <c r="Q15" s="44"/>
      <c r="R15" s="44"/>
      <c r="S15" s="44"/>
      <c r="T15" s="44"/>
      <c r="U15" s="44"/>
      <c r="V15" s="44"/>
      <c r="W15" s="44"/>
      <c r="X15" s="44"/>
      <c r="Y15" s="44"/>
      <c r="Z15" s="44"/>
      <c r="AA15" s="44"/>
      <c r="AB15" s="44"/>
      <c r="AC15" s="44"/>
      <c r="AD15" s="44"/>
      <c r="AE15" s="44"/>
      <c r="AF15" s="44"/>
      <c r="AG15" s="44"/>
      <c r="AH15" s="44"/>
      <c r="AI15" s="44"/>
      <c r="AJ15" s="44"/>
      <c r="AK15" s="44"/>
      <c r="AL15" s="210"/>
      <c r="AM15" s="261" t="str">
        <f t="shared" ca="1" si="7"/>
        <v>Pas d'intervention</v>
      </c>
      <c r="AN15" s="259" t="str">
        <f t="shared" si="16"/>
        <v/>
      </c>
      <c r="AO15" s="49" t="str">
        <f t="shared" si="9"/>
        <v/>
      </c>
      <c r="AP15" s="49" t="str">
        <f t="shared" si="10"/>
        <v/>
      </c>
      <c r="AQ15" s="49"/>
      <c r="AR15" s="49" t="str">
        <f t="shared" si="12"/>
        <v/>
      </c>
      <c r="AS15" s="49" t="str">
        <f t="shared" si="13"/>
        <v/>
      </c>
      <c r="AT15" s="170" t="str">
        <f t="shared" si="14"/>
        <v/>
      </c>
    </row>
    <row r="16" spans="1:46" ht="15" x14ac:dyDescent="0.25">
      <c r="A16" s="153" t="s">
        <v>84</v>
      </c>
      <c r="B16" s="136" t="s">
        <v>55</v>
      </c>
      <c r="C16" s="61" t="str">
        <f t="shared" si="5"/>
        <v>StéD</v>
      </c>
      <c r="D16" s="61"/>
      <c r="E16" s="58" t="s">
        <v>60</v>
      </c>
      <c r="F16" s="8" t="s">
        <v>67</v>
      </c>
      <c r="G16" s="131"/>
      <c r="H16" s="177"/>
      <c r="I16" s="44"/>
      <c r="J16" s="44"/>
      <c r="K16" s="44"/>
      <c r="L16" s="44"/>
      <c r="M16" s="44"/>
      <c r="N16" s="44"/>
      <c r="O16" s="44"/>
      <c r="P16" s="44"/>
      <c r="Q16" s="44"/>
      <c r="R16" s="44"/>
      <c r="S16" s="44"/>
      <c r="T16" s="44"/>
      <c r="U16" s="44"/>
      <c r="V16" s="44"/>
      <c r="W16" s="44"/>
      <c r="X16" s="44"/>
      <c r="Y16" s="44"/>
      <c r="Z16" s="44"/>
      <c r="AA16" s="44"/>
      <c r="AB16" s="44"/>
      <c r="AC16" s="44"/>
      <c r="AD16" s="44"/>
      <c r="AE16" s="44"/>
      <c r="AF16" s="44"/>
      <c r="AG16" s="44"/>
      <c r="AH16" s="44"/>
      <c r="AI16" s="44"/>
      <c r="AJ16" s="44"/>
      <c r="AK16" s="44"/>
      <c r="AL16" s="210"/>
      <c r="AM16" s="261" t="str">
        <f t="shared" ca="1" si="7"/>
        <v>Pas d'intervention</v>
      </c>
      <c r="AN16" s="259" t="str">
        <f t="shared" si="16"/>
        <v/>
      </c>
      <c r="AO16" s="49" t="str">
        <f t="shared" si="9"/>
        <v/>
      </c>
      <c r="AP16" s="49" t="str">
        <f t="shared" si="10"/>
        <v/>
      </c>
      <c r="AQ16" s="49"/>
      <c r="AR16" s="49" t="str">
        <f t="shared" si="12"/>
        <v/>
      </c>
      <c r="AS16" s="49" t="str">
        <f t="shared" si="13"/>
        <v/>
      </c>
      <c r="AT16" s="170" t="str">
        <f t="shared" si="14"/>
        <v/>
      </c>
    </row>
    <row r="17" spans="1:46" ht="15" x14ac:dyDescent="0.25">
      <c r="A17" s="153" t="s">
        <v>85</v>
      </c>
      <c r="B17" s="136" t="s">
        <v>56</v>
      </c>
      <c r="C17" s="61" t="str">
        <f t="shared" si="5"/>
        <v>StéE</v>
      </c>
      <c r="D17" s="61"/>
      <c r="E17" s="58" t="s">
        <v>60</v>
      </c>
      <c r="F17" s="8" t="s">
        <v>67</v>
      </c>
      <c r="G17" s="131"/>
      <c r="H17" s="177"/>
      <c r="I17" s="44"/>
      <c r="J17" s="44"/>
      <c r="K17" s="44"/>
      <c r="L17" s="44"/>
      <c r="M17" s="44"/>
      <c r="N17" s="44"/>
      <c r="O17" s="44"/>
      <c r="P17" s="44"/>
      <c r="Q17" s="44"/>
      <c r="R17" s="44"/>
      <c r="S17" s="44"/>
      <c r="T17" s="44"/>
      <c r="U17" s="44"/>
      <c r="V17" s="44"/>
      <c r="W17" s="44"/>
      <c r="X17" s="44"/>
      <c r="Y17" s="44"/>
      <c r="Z17" s="44"/>
      <c r="AA17" s="44"/>
      <c r="AB17" s="44"/>
      <c r="AC17" s="44"/>
      <c r="AD17" s="44"/>
      <c r="AE17" s="44"/>
      <c r="AF17" s="44"/>
      <c r="AG17" s="44"/>
      <c r="AH17" s="44"/>
      <c r="AI17" s="44"/>
      <c r="AJ17" s="44"/>
      <c r="AK17" s="44"/>
      <c r="AL17" s="210"/>
      <c r="AM17" s="261" t="str">
        <f t="shared" ca="1" si="7"/>
        <v>Pas d'intervention</v>
      </c>
      <c r="AN17" s="259" t="str">
        <f t="shared" si="16"/>
        <v/>
      </c>
      <c r="AO17" s="49" t="str">
        <f>IF(SUM(COUNTIF(G17:AK17,"A")+(SUMIF(G17:AK17,"0,5")))=0,"",SUM(COUNTIF(G17:AK17,"A")+(SUMIF(G17:AK17,"0,5"))))</f>
        <v/>
      </c>
      <c r="AP17" s="49"/>
      <c r="AQ17" s="49"/>
      <c r="AR17" s="49"/>
      <c r="AS17" s="49"/>
      <c r="AT17" s="170"/>
    </row>
    <row r="18" spans="1:46" ht="15" x14ac:dyDescent="0.25">
      <c r="A18" s="153" t="s">
        <v>86</v>
      </c>
      <c r="B18" s="136" t="s">
        <v>57</v>
      </c>
      <c r="C18" s="61" t="str">
        <f t="shared" si="5"/>
        <v>StéF</v>
      </c>
      <c r="D18" s="61"/>
      <c r="E18" s="58" t="s">
        <v>60</v>
      </c>
      <c r="F18" s="8" t="s">
        <v>77</v>
      </c>
      <c r="G18" s="131"/>
      <c r="H18" s="177"/>
      <c r="I18" s="44">
        <v>1</v>
      </c>
      <c r="J18" s="44">
        <v>1</v>
      </c>
      <c r="K18" s="44">
        <v>1</v>
      </c>
      <c r="L18" s="44"/>
      <c r="M18" s="44"/>
      <c r="N18" s="44">
        <v>1</v>
      </c>
      <c r="O18" s="44">
        <v>1</v>
      </c>
      <c r="P18" s="44"/>
      <c r="Q18" s="44">
        <v>1</v>
      </c>
      <c r="R18" s="44">
        <v>1</v>
      </c>
      <c r="S18" s="44"/>
      <c r="T18" s="44"/>
      <c r="U18" s="44"/>
      <c r="V18" s="44"/>
      <c r="W18" s="44"/>
      <c r="X18" s="44"/>
      <c r="Y18" s="44"/>
      <c r="Z18" s="44"/>
      <c r="AA18" s="44"/>
      <c r="AB18" s="44"/>
      <c r="AC18" s="44"/>
      <c r="AD18" s="44"/>
      <c r="AE18" s="44"/>
      <c r="AF18" s="44"/>
      <c r="AG18" s="44"/>
      <c r="AH18" s="44"/>
      <c r="AI18" s="44"/>
      <c r="AJ18" s="44"/>
      <c r="AK18" s="44"/>
      <c r="AL18" s="210"/>
      <c r="AM18" s="261" t="str">
        <f t="shared" ca="1" si="7"/>
        <v>11/01/2019</v>
      </c>
      <c r="AN18" s="259">
        <f t="shared" si="16"/>
        <v>7</v>
      </c>
      <c r="AO18" s="49" t="str">
        <f t="shared" si="9"/>
        <v/>
      </c>
      <c r="AP18" s="49" t="str">
        <f t="shared" si="10"/>
        <v/>
      </c>
      <c r="AQ18" s="49"/>
      <c r="AR18" s="49" t="str">
        <f t="shared" si="12"/>
        <v/>
      </c>
      <c r="AS18" s="49" t="str">
        <f t="shared" si="13"/>
        <v/>
      </c>
      <c r="AT18" s="170" t="str">
        <f t="shared" si="14"/>
        <v/>
      </c>
    </row>
    <row r="19" spans="1:46" ht="15.75" thickBot="1" x14ac:dyDescent="0.3">
      <c r="A19" s="154" t="s">
        <v>87</v>
      </c>
      <c r="B19" s="137" t="s">
        <v>58</v>
      </c>
      <c r="C19" s="50" t="str">
        <f t="shared" si="5"/>
        <v>StéG</v>
      </c>
      <c r="D19" s="50"/>
      <c r="E19" s="29" t="s">
        <v>60</v>
      </c>
      <c r="F19" s="30" t="s">
        <v>68</v>
      </c>
      <c r="G19" s="132"/>
      <c r="H19" s="178"/>
      <c r="I19" s="93"/>
      <c r="J19" s="93"/>
      <c r="K19" s="93"/>
      <c r="L19" s="93"/>
      <c r="M19" s="93"/>
      <c r="N19" s="93"/>
      <c r="O19" s="93"/>
      <c r="P19" s="93"/>
      <c r="Q19" s="93"/>
      <c r="R19" s="93"/>
      <c r="S19" s="93"/>
      <c r="T19" s="93"/>
      <c r="U19" s="93"/>
      <c r="V19" s="93"/>
      <c r="W19" s="93"/>
      <c r="X19" s="93"/>
      <c r="Y19" s="93"/>
      <c r="Z19" s="93"/>
      <c r="AA19" s="93"/>
      <c r="AB19" s="93"/>
      <c r="AC19" s="93">
        <v>1</v>
      </c>
      <c r="AD19" s="93">
        <v>1</v>
      </c>
      <c r="AE19" s="93"/>
      <c r="AF19" s="93"/>
      <c r="AG19" s="93"/>
      <c r="AH19" s="93"/>
      <c r="AI19" s="93"/>
      <c r="AJ19" s="93"/>
      <c r="AK19" s="93"/>
      <c r="AL19" s="211"/>
      <c r="AM19" s="262" t="str">
        <f t="shared" ca="1" si="7"/>
        <v>Pas d'intervention</v>
      </c>
      <c r="AN19" s="260">
        <f t="shared" si="16"/>
        <v>2</v>
      </c>
      <c r="AO19" s="54" t="str">
        <f t="shared" si="9"/>
        <v/>
      </c>
      <c r="AP19" s="54" t="str">
        <f t="shared" si="10"/>
        <v/>
      </c>
      <c r="AQ19" s="54"/>
      <c r="AR19" s="54" t="str">
        <f t="shared" si="12"/>
        <v/>
      </c>
      <c r="AS19" s="54" t="str">
        <f t="shared" si="13"/>
        <v/>
      </c>
      <c r="AT19" s="171" t="str">
        <f t="shared" si="14"/>
        <v/>
      </c>
    </row>
    <row r="20" spans="1:46" x14ac:dyDescent="0.2">
      <c r="C20" s="55"/>
      <c r="D20" s="55"/>
      <c r="AN20" s="39" t="str">
        <f t="shared" ref="AN20" si="17">IF(SUM(H20:AL20)=0,"",SUM(H20:AL20))</f>
        <v/>
      </c>
      <c r="AP20" s="39"/>
      <c r="AQ20" s="39"/>
      <c r="AR20" s="39" t="str">
        <f t="shared" ref="AR20" si="18">IF(COUNTIF(H20:AL20,"N")=0,"",COUNTIF(H20:AL20,"N"))</f>
        <v/>
      </c>
      <c r="AS20" s="39" t="str">
        <f t="shared" ref="AS20" si="19">IF(COUNTIF(H20:AL20,"G")=0,"",COUNTIF(H20:AL20,"G"))</f>
        <v/>
      </c>
      <c r="AT20" s="39" t="str">
        <f t="shared" ref="AT20" si="20">IF(COUNTIF(H20:AL20,"F")=0,"",COUNTIF(H20:AL20,"F"))</f>
        <v/>
      </c>
    </row>
    <row r="21" spans="1:46" x14ac:dyDescent="0.2">
      <c r="AN21" s="39">
        <f ca="1">SUM(AN4:AN19)</f>
        <v>178</v>
      </c>
      <c r="AO21" s="39">
        <f ca="1">SUM(AO4:AO19)</f>
        <v>1</v>
      </c>
      <c r="AP21" s="39">
        <f ca="1">SUM(AP4:AP11)</f>
        <v>8</v>
      </c>
      <c r="AQ21" s="39"/>
      <c r="AR21" s="39"/>
      <c r="AS21" s="39"/>
      <c r="AT21" s="39"/>
    </row>
    <row r="22" spans="1:46" x14ac:dyDescent="0.2">
      <c r="AN22" s="39"/>
      <c r="AP22" s="46">
        <f>SUM(AN13:AN19)</f>
        <v>15</v>
      </c>
      <c r="AQ22" s="41">
        <f ca="1">SUM(AQ4:AQ11)</f>
        <v>0</v>
      </c>
      <c r="AR22" s="39"/>
      <c r="AS22" s="39"/>
      <c r="AT22" s="39"/>
    </row>
    <row r="23" spans="1:46" x14ac:dyDescent="0.2">
      <c r="AN23" s="39"/>
      <c r="AP23" s="47">
        <f ca="1">IF(AP22=AP21,"", SUM(AP22-AP21))</f>
        <v>7</v>
      </c>
      <c r="AQ23" s="47"/>
      <c r="AR23" s="39"/>
      <c r="AS23" s="39"/>
      <c r="AT23" s="39"/>
    </row>
    <row r="24" spans="1:46" x14ac:dyDescent="0.2">
      <c r="AR24" s="39"/>
      <c r="AS24" s="39"/>
      <c r="AT24" s="39"/>
    </row>
    <row r="25" spans="1:46" x14ac:dyDescent="0.2">
      <c r="AN25" s="39"/>
    </row>
    <row r="26" spans="1:46" x14ac:dyDescent="0.2">
      <c r="AN26" s="39"/>
    </row>
    <row r="27" spans="1:46" x14ac:dyDescent="0.2">
      <c r="AN27" s="39"/>
    </row>
    <row r="28" spans="1:46" x14ac:dyDescent="0.2">
      <c r="AN28" s="39"/>
    </row>
    <row r="29" spans="1:46" x14ac:dyDescent="0.2">
      <c r="AN29" s="39"/>
    </row>
    <row r="30" spans="1:46" x14ac:dyDescent="0.2">
      <c r="AN30" s="39"/>
    </row>
    <row r="31" spans="1:46" x14ac:dyDescent="0.2">
      <c r="AN31" s="39"/>
    </row>
    <row r="32" spans="1:46" x14ac:dyDescent="0.2">
      <c r="AN32" s="39"/>
    </row>
    <row r="33" spans="40:40" x14ac:dyDescent="0.2">
      <c r="AN33" s="39"/>
    </row>
    <row r="34" spans="40:40" x14ac:dyDescent="0.2">
      <c r="AN34" s="39"/>
    </row>
    <row r="35" spans="40:40" x14ac:dyDescent="0.2">
      <c r="AN35" s="39"/>
    </row>
    <row r="36" spans="40:40" x14ac:dyDescent="0.2">
      <c r="AN36" s="39"/>
    </row>
    <row r="37" spans="40:40" x14ac:dyDescent="0.2">
      <c r="AN37" s="39"/>
    </row>
    <row r="38" spans="40:40" x14ac:dyDescent="0.2">
      <c r="AN38" s="39"/>
    </row>
    <row r="39" spans="40:40" x14ac:dyDescent="0.2">
      <c r="AN39" s="39"/>
    </row>
    <row r="40" spans="40:40" x14ac:dyDescent="0.2">
      <c r="AN40" s="39"/>
    </row>
    <row r="41" spans="40:40" x14ac:dyDescent="0.2">
      <c r="AN41" s="39"/>
    </row>
    <row r="42" spans="40:40" x14ac:dyDescent="0.2">
      <c r="AN42" s="39"/>
    </row>
    <row r="43" spans="40:40" x14ac:dyDescent="0.2">
      <c r="AN43" s="39"/>
    </row>
    <row r="44" spans="40:40" x14ac:dyDescent="0.2">
      <c r="AN44" s="39"/>
    </row>
    <row r="45" spans="40:40" x14ac:dyDescent="0.2">
      <c r="AN45" s="39"/>
    </row>
    <row r="46" spans="40:40" x14ac:dyDescent="0.2">
      <c r="AN46" s="39"/>
    </row>
    <row r="47" spans="40:40" x14ac:dyDescent="0.2">
      <c r="AN47" s="39"/>
    </row>
    <row r="48" spans="40:40" x14ac:dyDescent="0.2">
      <c r="AN48" s="39"/>
    </row>
    <row r="49" spans="40:40" x14ac:dyDescent="0.2">
      <c r="AN49" s="39"/>
    </row>
    <row r="50" spans="40:40" x14ac:dyDescent="0.2">
      <c r="AN50" s="39"/>
    </row>
    <row r="51" spans="40:40" x14ac:dyDescent="0.2">
      <c r="AN51" s="39"/>
    </row>
    <row r="52" spans="40:40" x14ac:dyDescent="0.2">
      <c r="AN52" s="39"/>
    </row>
    <row r="53" spans="40:40" x14ac:dyDescent="0.2">
      <c r="AN53" s="39"/>
    </row>
    <row r="54" spans="40:40" x14ac:dyDescent="0.2">
      <c r="AN54" s="39"/>
    </row>
    <row r="55" spans="40:40" x14ac:dyDescent="0.2">
      <c r="AN55" s="39"/>
    </row>
    <row r="56" spans="40:40" x14ac:dyDescent="0.2">
      <c r="AN56" s="39"/>
    </row>
    <row r="57" spans="40:40" x14ac:dyDescent="0.2">
      <c r="AN57" s="39"/>
    </row>
    <row r="58" spans="40:40" x14ac:dyDescent="0.2">
      <c r="AN58" s="39"/>
    </row>
    <row r="59" spans="40:40" x14ac:dyDescent="0.2">
      <c r="AN59" s="39"/>
    </row>
    <row r="60" spans="40:40" x14ac:dyDescent="0.2">
      <c r="AN60" s="39"/>
    </row>
    <row r="61" spans="40:40" x14ac:dyDescent="0.2">
      <c r="AN61" s="39"/>
    </row>
    <row r="62" spans="40:40" x14ac:dyDescent="0.2">
      <c r="AN62" s="39"/>
    </row>
    <row r="63" spans="40:40" x14ac:dyDescent="0.2">
      <c r="AN63" s="39"/>
    </row>
    <row r="64" spans="40:40" x14ac:dyDescent="0.2">
      <c r="AN64" s="39"/>
    </row>
    <row r="65" spans="40:40" x14ac:dyDescent="0.2">
      <c r="AN65" s="39"/>
    </row>
    <row r="66" spans="40:40" x14ac:dyDescent="0.2">
      <c r="AN66" s="39"/>
    </row>
    <row r="67" spans="40:40" x14ac:dyDescent="0.2">
      <c r="AN67" s="39"/>
    </row>
    <row r="68" spans="40:40" x14ac:dyDescent="0.2">
      <c r="AN68" s="39"/>
    </row>
    <row r="69" spans="40:40" x14ac:dyDescent="0.2">
      <c r="AN69" s="39"/>
    </row>
    <row r="70" spans="40:40" x14ac:dyDescent="0.2">
      <c r="AN70" s="39"/>
    </row>
    <row r="71" spans="40:40" x14ac:dyDescent="0.2">
      <c r="AN71" s="39"/>
    </row>
    <row r="72" spans="40:40" x14ac:dyDescent="0.2">
      <c r="AN72" s="39"/>
    </row>
    <row r="73" spans="40:40" x14ac:dyDescent="0.2">
      <c r="AN73" s="39"/>
    </row>
    <row r="74" spans="40:40" x14ac:dyDescent="0.2">
      <c r="AN74" s="39"/>
    </row>
    <row r="75" spans="40:40" x14ac:dyDescent="0.2">
      <c r="AN75" s="39"/>
    </row>
    <row r="76" spans="40:40" x14ac:dyDescent="0.2">
      <c r="AN76" s="39"/>
    </row>
    <row r="77" spans="40:40" x14ac:dyDescent="0.2">
      <c r="AN77" s="39"/>
    </row>
    <row r="78" spans="40:40" x14ac:dyDescent="0.2">
      <c r="AN78" s="39"/>
    </row>
    <row r="79" spans="40:40" x14ac:dyDescent="0.2">
      <c r="AN79" s="39"/>
    </row>
    <row r="80" spans="40:40" x14ac:dyDescent="0.2">
      <c r="AN80" s="39"/>
    </row>
    <row r="81" spans="40:40" x14ac:dyDescent="0.2">
      <c r="AN81" s="39"/>
    </row>
    <row r="82" spans="40:40" x14ac:dyDescent="0.2">
      <c r="AN82" s="39"/>
    </row>
    <row r="83" spans="40:40" x14ac:dyDescent="0.2">
      <c r="AN83" s="39"/>
    </row>
    <row r="84" spans="40:40" x14ac:dyDescent="0.2">
      <c r="AN84" s="39"/>
    </row>
    <row r="85" spans="40:40" x14ac:dyDescent="0.2">
      <c r="AN85" s="39"/>
    </row>
    <row r="86" spans="40:40" x14ac:dyDescent="0.2">
      <c r="AN86" s="39"/>
    </row>
    <row r="87" spans="40:40" x14ac:dyDescent="0.2">
      <c r="AN87" s="39"/>
    </row>
    <row r="88" spans="40:40" x14ac:dyDescent="0.2">
      <c r="AN88" s="39"/>
    </row>
    <row r="89" spans="40:40" x14ac:dyDescent="0.2">
      <c r="AN89" s="39"/>
    </row>
    <row r="90" spans="40:40" x14ac:dyDescent="0.2">
      <c r="AN90" s="39"/>
    </row>
  </sheetData>
  <conditionalFormatting sqref="V12 H11:AA11 AG11:AL11 H2:AL3 H5:AL10 H4:AH4">
    <cfRule type="expression" dxfId="219" priority="126">
      <formula>WEEKDAY(H$2,2)&gt;=6</formula>
    </cfRule>
    <cfRule type="expression" dxfId="218" priority="127">
      <formula>COUNTIF(ferie,"="&amp;H$2)&gt;0</formula>
    </cfRule>
  </conditionalFormatting>
  <conditionalFormatting sqref="V12 H11:AA11 AG11:AL11 H5:AL10 H4:AH4">
    <cfRule type="cellIs" dxfId="217" priority="123" operator="equal">
      <formula>0.5</formula>
    </cfRule>
    <cfRule type="containsText" dxfId="216" priority="124" operator="containsText" text="B">
      <formula>NOT(ISERROR(SEARCH("B",H4)))</formula>
    </cfRule>
    <cfRule type="containsText" dxfId="215" priority="125" operator="containsText" text="A">
      <formula>NOT(ISERROR(SEARCH("A",H4)))</formula>
    </cfRule>
  </conditionalFormatting>
  <conditionalFormatting sqref="H11:AA11 AG11:AL11 H12:AL12 H5:AL10 H4:AH4">
    <cfRule type="containsText" dxfId="214" priority="116" operator="containsText" text="G">
      <formula>NOT(ISERROR(SEARCH("G",H4)))</formula>
    </cfRule>
    <cfRule type="containsText" dxfId="213" priority="117" operator="containsText" text="F">
      <formula>NOT(ISERROR(SEARCH("F",H4)))</formula>
    </cfRule>
    <cfRule type="containsText" dxfId="212" priority="119" operator="containsText" text="N">
      <formula>NOT(ISERROR(SEARCH("N",H4)))</formula>
    </cfRule>
  </conditionalFormatting>
  <conditionalFormatting sqref="AR3 AT3">
    <cfRule type="containsText" dxfId="211" priority="115" operator="containsText" text="G">
      <formula>NOT(ISERROR(SEARCH("G",AR3)))</formula>
    </cfRule>
  </conditionalFormatting>
  <conditionalFormatting sqref="AR3 AT3">
    <cfRule type="expression" dxfId="210" priority="114">
      <formula>WEEKDAY(AR$2,2)&gt;=6</formula>
    </cfRule>
  </conditionalFormatting>
  <conditionalFormatting sqref="AR3 AT3">
    <cfRule type="expression" dxfId="209" priority="113">
      <formula>COUNTIF(jourferie,"="&amp;AR$2)&gt;0</formula>
    </cfRule>
  </conditionalFormatting>
  <conditionalFormatting sqref="AR3 AT3">
    <cfRule type="cellIs" dxfId="208" priority="107" operator="equal">
      <formula>0.5</formula>
    </cfRule>
    <cfRule type="containsText" dxfId="207" priority="108" operator="containsText" text="T">
      <formula>NOT(ISERROR(SEARCH("T",AR3)))</formula>
    </cfRule>
    <cfRule type="containsText" dxfId="206" priority="109" operator="containsText" text="F">
      <formula>NOT(ISERROR(SEARCH("F",AR3)))</formula>
    </cfRule>
    <cfRule type="containsText" dxfId="205" priority="110" operator="containsText" text="N">
      <formula>NOT(ISERROR(SEARCH("N",AR3)))</formula>
    </cfRule>
    <cfRule type="containsText" dxfId="204" priority="111" operator="containsText" text="B">
      <formula>NOT(ISERROR(SEARCH("B",AR3)))</formula>
    </cfRule>
    <cfRule type="containsText" dxfId="203" priority="112" operator="containsText" text="A">
      <formula>NOT(ISERROR(SEARCH("A",AR3)))</formula>
    </cfRule>
  </conditionalFormatting>
  <conditionalFormatting sqref="AS3">
    <cfRule type="containsText" dxfId="202" priority="106" operator="containsText" text="G">
      <formula>NOT(ISERROR(SEARCH("G",AS3)))</formula>
    </cfRule>
  </conditionalFormatting>
  <conditionalFormatting sqref="AS3">
    <cfRule type="expression" dxfId="201" priority="105">
      <formula>WEEKDAY(AS$2,2)&gt;=6</formula>
    </cfRule>
  </conditionalFormatting>
  <conditionalFormatting sqref="AS3">
    <cfRule type="expression" dxfId="200" priority="104">
      <formula>COUNTIF(jourferie,"="&amp;AS$2)&gt;0</formula>
    </cfRule>
  </conditionalFormatting>
  <conditionalFormatting sqref="AS3">
    <cfRule type="cellIs" dxfId="199" priority="98" operator="equal">
      <formula>0.5</formula>
    </cfRule>
    <cfRule type="containsText" dxfId="198" priority="99" operator="containsText" text="T">
      <formula>NOT(ISERROR(SEARCH("T",AS3)))</formula>
    </cfRule>
    <cfRule type="containsText" dxfId="197" priority="100" operator="containsText" text="F">
      <formula>NOT(ISERROR(SEARCH("F",AS3)))</formula>
    </cfRule>
    <cfRule type="containsText" dxfId="196" priority="101" operator="containsText" text="N">
      <formula>NOT(ISERROR(SEARCH("N",AS3)))</formula>
    </cfRule>
    <cfRule type="containsText" dxfId="195" priority="102" operator="containsText" text="B">
      <formula>NOT(ISERROR(SEARCH("B",AS3)))</formula>
    </cfRule>
    <cfRule type="containsText" dxfId="194" priority="103" operator="containsText" text="A">
      <formula>NOT(ISERROR(SEARCH("A",AS3)))</formula>
    </cfRule>
  </conditionalFormatting>
  <conditionalFormatting sqref="AS3">
    <cfRule type="containsText" dxfId="193" priority="97" operator="containsText" text="G">
      <formula>NOT(ISERROR(SEARCH("G",AS3)))</formula>
    </cfRule>
  </conditionalFormatting>
  <conditionalFormatting sqref="AB11:AF11">
    <cfRule type="expression" dxfId="192" priority="64">
      <formula>WEEKDAY(AB$2,2)&gt;=6</formula>
    </cfRule>
    <cfRule type="expression" dxfId="191" priority="65">
      <formula>COUNTIF(ferie,"="&amp;AB$2)&gt;0</formula>
    </cfRule>
  </conditionalFormatting>
  <conditionalFormatting sqref="AB11:AF11">
    <cfRule type="cellIs" dxfId="190" priority="61" operator="equal">
      <formula>0.5</formula>
    </cfRule>
    <cfRule type="containsText" dxfId="189" priority="62" operator="containsText" text="B">
      <formula>NOT(ISERROR(SEARCH("B",AB11)))</formula>
    </cfRule>
    <cfRule type="containsText" dxfId="188" priority="63" operator="containsText" text="A">
      <formula>NOT(ISERROR(SEARCH("A",AB11)))</formula>
    </cfRule>
  </conditionalFormatting>
  <conditionalFormatting sqref="AB11:AF11">
    <cfRule type="containsText" dxfId="187" priority="57" operator="containsText" text="G">
      <formula>NOT(ISERROR(SEARCH("G",AB11)))</formula>
    </cfRule>
    <cfRule type="containsText" dxfId="186" priority="58" operator="containsText" text="F">
      <formula>NOT(ISERROR(SEARCH("F",AB11)))</formula>
    </cfRule>
    <cfRule type="containsText" dxfId="185" priority="60" operator="containsText" text="N">
      <formula>NOT(ISERROR(SEARCH("N",AB11)))</formula>
    </cfRule>
  </conditionalFormatting>
  <conditionalFormatting sqref="V13:V19 W14:AL19 H14:U19">
    <cfRule type="expression" dxfId="184" priority="46">
      <formula>WEEKDAY(H$2,2)&gt;=6</formula>
    </cfRule>
    <cfRule type="expression" dxfId="183" priority="47">
      <formula>COUNTIF(ferie,"="&amp;H$2)&gt;0</formula>
    </cfRule>
  </conditionalFormatting>
  <conditionalFormatting sqref="V13:V19 H14:H19">
    <cfRule type="cellIs" dxfId="182" priority="43" operator="equal">
      <formula>0.5</formula>
    </cfRule>
    <cfRule type="containsText" dxfId="181" priority="44" operator="containsText" text="B">
      <formula>NOT(ISERROR(SEARCH("B",H13)))</formula>
    </cfRule>
    <cfRule type="containsText" dxfId="180" priority="45" operator="containsText" text="A">
      <formula>NOT(ISERROR(SEARCH("A",H13)))</formula>
    </cfRule>
  </conditionalFormatting>
  <conditionalFormatting sqref="H14:AL19">
    <cfRule type="cellIs" dxfId="179" priority="40" operator="equal">
      <formula>0.5</formula>
    </cfRule>
    <cfRule type="containsText" dxfId="178" priority="41" operator="containsText" text="B">
      <formula>NOT(ISERROR(SEARCH("B",H14)))</formula>
    </cfRule>
    <cfRule type="containsText" dxfId="177" priority="42" operator="containsText" text="A">
      <formula>NOT(ISERROR(SEARCH("A",H14)))</formula>
    </cfRule>
  </conditionalFormatting>
  <conditionalFormatting sqref="H13:AL19">
    <cfRule type="containsText" dxfId="176" priority="36" operator="containsText" text="G">
      <formula>NOT(ISERROR(SEARCH("G",H13)))</formula>
    </cfRule>
    <cfRule type="containsText" dxfId="175" priority="37" operator="containsText" text="F">
      <formula>NOT(ISERROR(SEARCH("F",H13)))</formula>
    </cfRule>
    <cfRule type="containsText" dxfId="174" priority="39" operator="containsText" text="N">
      <formula>NOT(ISERROR(SEARCH("N",H13)))</formula>
    </cfRule>
  </conditionalFormatting>
  <conditionalFormatting sqref="H13">
    <cfRule type="expression" dxfId="173" priority="34">
      <formula>WEEKDAY(H$2,2)&gt;=6</formula>
    </cfRule>
    <cfRule type="expression" dxfId="172" priority="35">
      <formula>COUNTIF(ferie,"="&amp;H$2)&gt;0</formula>
    </cfRule>
  </conditionalFormatting>
  <conditionalFormatting sqref="H13">
    <cfRule type="cellIs" dxfId="171" priority="31" operator="equal">
      <formula>0.5</formula>
    </cfRule>
    <cfRule type="containsText" dxfId="170" priority="32" operator="containsText" text="B">
      <formula>NOT(ISERROR(SEARCH("B",H13)))</formula>
    </cfRule>
    <cfRule type="containsText" dxfId="169" priority="33" operator="containsText" text="A">
      <formula>NOT(ISERROR(SEARCH("A",H13)))</formula>
    </cfRule>
  </conditionalFormatting>
  <conditionalFormatting sqref="H13">
    <cfRule type="cellIs" dxfId="168" priority="28" operator="equal">
      <formula>0.5</formula>
    </cfRule>
    <cfRule type="containsText" dxfId="167" priority="29" operator="containsText" text="B">
      <formula>NOT(ISERROR(SEARCH("B",H13)))</formula>
    </cfRule>
    <cfRule type="containsText" dxfId="166" priority="30" operator="containsText" text="A">
      <formula>NOT(ISERROR(SEARCH("A",H13)))</formula>
    </cfRule>
  </conditionalFormatting>
  <conditionalFormatting sqref="L13:M13">
    <cfRule type="expression" dxfId="165" priority="26">
      <formula>WEEKDAY(L$2,2)&gt;=6</formula>
    </cfRule>
    <cfRule type="expression" dxfId="164" priority="27">
      <formula>COUNTIF(ferie,"="&amp;L$2)&gt;0</formula>
    </cfRule>
  </conditionalFormatting>
  <conditionalFormatting sqref="L13:M13">
    <cfRule type="cellIs" dxfId="163" priority="23" operator="equal">
      <formula>0.5</formula>
    </cfRule>
    <cfRule type="containsText" dxfId="162" priority="24" operator="containsText" text="B">
      <formula>NOT(ISERROR(SEARCH("B",L13)))</formula>
    </cfRule>
    <cfRule type="containsText" dxfId="161" priority="25" operator="containsText" text="A">
      <formula>NOT(ISERROR(SEARCH("A",L13)))</formula>
    </cfRule>
  </conditionalFormatting>
  <conditionalFormatting sqref="AG13:AH13 Z13:AA13 S13:T13">
    <cfRule type="expression" dxfId="160" priority="21">
      <formula>WEEKDAY(S$2,2)&gt;=6</formula>
    </cfRule>
    <cfRule type="expression" dxfId="159" priority="22">
      <formula>COUNTIF(ferie,"="&amp;S$2)&gt;0</formula>
    </cfRule>
  </conditionalFormatting>
  <conditionalFormatting sqref="AG13:AH13 Z13:AA13 S13:T13">
    <cfRule type="cellIs" dxfId="158" priority="18" operator="equal">
      <formula>0.5</formula>
    </cfRule>
    <cfRule type="containsText" dxfId="157" priority="19" operator="containsText" text="B">
      <formula>NOT(ISERROR(SEARCH("B",S13)))</formula>
    </cfRule>
    <cfRule type="containsText" dxfId="156" priority="20" operator="containsText" text="A">
      <formula>NOT(ISERROR(SEARCH("A",S13)))</formula>
    </cfRule>
  </conditionalFormatting>
  <conditionalFormatting sqref="AI4:AL4">
    <cfRule type="expression" dxfId="155" priority="16">
      <formula>WEEKDAY(AI$2,2)&gt;=6</formula>
    </cfRule>
    <cfRule type="expression" dxfId="154" priority="17">
      <formula>COUNTIF(ferie,"="&amp;AI$2)&gt;0</formula>
    </cfRule>
  </conditionalFormatting>
  <conditionalFormatting sqref="AI4:AL4">
    <cfRule type="cellIs" dxfId="153" priority="13" operator="equal">
      <formula>0.5</formula>
    </cfRule>
    <cfRule type="containsText" dxfId="152" priority="14" operator="containsText" text="B">
      <formula>NOT(ISERROR(SEARCH("B",AI4)))</formula>
    </cfRule>
    <cfRule type="containsText" dxfId="151" priority="15" operator="containsText" text="A">
      <formula>NOT(ISERROR(SEARCH("A",AI4)))</formula>
    </cfRule>
  </conditionalFormatting>
  <conditionalFormatting sqref="AI4:AL4">
    <cfRule type="containsText" dxfId="150" priority="9" operator="containsText" text="G">
      <formula>NOT(ISERROR(SEARCH("G",AI4)))</formula>
    </cfRule>
    <cfRule type="containsText" dxfId="149" priority="10" operator="containsText" text="F">
      <formula>NOT(ISERROR(SEARCH("F",AI4)))</formula>
    </cfRule>
    <cfRule type="containsText" dxfId="148" priority="12" operator="containsText" text="N">
      <formula>NOT(ISERROR(SEARCH("N",AI4)))</formula>
    </cfRule>
  </conditionalFormatting>
  <conditionalFormatting sqref="AN12:AT12">
    <cfRule type="containsText" dxfId="143" priority="5" operator="containsText" text="G">
      <formula>NOT(ISERROR(SEARCH("G",AN12)))</formula>
    </cfRule>
    <cfRule type="containsText" dxfId="142" priority="6" operator="containsText" text="F">
      <formula>NOT(ISERROR(SEARCH("F",AN12)))</formula>
    </cfRule>
    <cfRule type="containsText" dxfId="141" priority="8" operator="containsText" text="N">
      <formula>NOT(ISERROR(SEARCH("N",AN12)))</formula>
    </cfRule>
  </conditionalFormatting>
  <conditionalFormatting sqref="AM12">
    <cfRule type="containsText" dxfId="3" priority="1" operator="containsText" text="G">
      <formula>NOT(ISERROR(SEARCH("G",AM12)))</formula>
    </cfRule>
    <cfRule type="containsText" dxfId="2" priority="2" operator="containsText" text="F">
      <formula>NOT(ISERROR(SEARCH("F",AM12)))</formula>
    </cfRule>
    <cfRule type="containsText" dxfId="1" priority="4" operator="containsText" text="N">
      <formula>NOT(ISERROR(SEARCH("N",AM12)))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18" operator="containsText" id="{C4D921EC-5EEF-4F54-883E-8445316B9893}">
            <xm:f>NOT(ISERROR(SEARCH("T",H4)))</xm:f>
            <xm:f>"T"</xm:f>
            <x14:dxf>
              <font>
                <color auto="1"/>
              </font>
              <fill>
                <patternFill>
                  <bgColor theme="0" tint="-0.34998626667073579"/>
                </patternFill>
              </fill>
            </x14:dxf>
          </x14:cfRule>
          <xm:sqref>H11:AA11 AG11:AL11 H12:AL12 H5:AL10 H4:AH4</xm:sqref>
        </x14:conditionalFormatting>
        <x14:conditionalFormatting xmlns:xm="http://schemas.microsoft.com/office/excel/2006/main">
          <x14:cfRule type="containsText" priority="59" operator="containsText" id="{8979E683-A782-41BD-A1F9-79A5F4FFD576}">
            <xm:f>NOT(ISERROR(SEARCH("T",AB11)))</xm:f>
            <xm:f>"T"</xm:f>
            <x14:dxf>
              <font>
                <color auto="1"/>
              </font>
              <fill>
                <patternFill>
                  <bgColor theme="0" tint="-0.34998626667073579"/>
                </patternFill>
              </fill>
            </x14:dxf>
          </x14:cfRule>
          <xm:sqref>AB11:AF11</xm:sqref>
        </x14:conditionalFormatting>
        <x14:conditionalFormatting xmlns:xm="http://schemas.microsoft.com/office/excel/2006/main">
          <x14:cfRule type="containsText" priority="38" operator="containsText" id="{A68AC879-0571-4058-A718-06DF737B6644}">
            <xm:f>NOT(ISERROR(SEARCH("T",H13)))</xm:f>
            <xm:f>"T"</xm:f>
            <x14:dxf>
              <font>
                <color auto="1"/>
              </font>
              <fill>
                <patternFill>
                  <bgColor theme="0" tint="-0.34998626667073579"/>
                </patternFill>
              </fill>
            </x14:dxf>
          </x14:cfRule>
          <xm:sqref>H13:AL19</xm:sqref>
        </x14:conditionalFormatting>
        <x14:conditionalFormatting xmlns:xm="http://schemas.microsoft.com/office/excel/2006/main">
          <x14:cfRule type="containsText" priority="11" operator="containsText" id="{56B86F15-3764-4977-AB82-ED1BD4B3D940}">
            <xm:f>NOT(ISERROR(SEARCH("T",AI4)))</xm:f>
            <xm:f>"T"</xm:f>
            <x14:dxf>
              <font>
                <color auto="1"/>
              </font>
              <fill>
                <patternFill>
                  <bgColor theme="0" tint="-0.34998626667073579"/>
                </patternFill>
              </fill>
            </x14:dxf>
          </x14:cfRule>
          <xm:sqref>AI4:AL4</xm:sqref>
        </x14:conditionalFormatting>
        <x14:conditionalFormatting xmlns:xm="http://schemas.microsoft.com/office/excel/2006/main">
          <x14:cfRule type="containsText" priority="7" operator="containsText" id="{E232FFF3-38B6-4B62-A926-7B22FAA85D54}">
            <xm:f>NOT(ISERROR(SEARCH("T",AN12)))</xm:f>
            <xm:f>"T"</xm:f>
            <x14:dxf>
              <font>
                <color auto="1"/>
              </font>
              <fill>
                <patternFill>
                  <bgColor theme="0" tint="-0.34998626667073579"/>
                </patternFill>
              </fill>
            </x14:dxf>
          </x14:cfRule>
          <xm:sqref>AN12:AT12</xm:sqref>
        </x14:conditionalFormatting>
        <x14:conditionalFormatting xmlns:xm="http://schemas.microsoft.com/office/excel/2006/main">
          <x14:cfRule type="containsText" priority="3" operator="containsText" id="{C27CE5B8-10D5-44F4-91B6-35ADFADFDB42}">
            <xm:f>NOT(ISERROR(SEARCH("T",AM12)))</xm:f>
            <xm:f>"T"</xm:f>
            <x14:dxf>
              <font>
                <color auto="1"/>
              </font>
              <fill>
                <patternFill>
                  <bgColor theme="0" tint="-0.34998626667073579"/>
                </patternFill>
              </fill>
            </x14:dxf>
          </x14:cfRule>
          <xm:sqref>AM12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6CC3DD-D053-44DD-A73A-B13EBA596C20}">
  <dimension ref="A1:AT90"/>
  <sheetViews>
    <sheetView tabSelected="1" zoomScale="90" zoomScaleNormal="90" workbookViewId="0">
      <selection activeCell="AM15" sqref="AM15"/>
    </sheetView>
  </sheetViews>
  <sheetFormatPr baseColWidth="10" defaultColWidth="11.42578125" defaultRowHeight="12.75" x14ac:dyDescent="0.2"/>
  <cols>
    <col min="1" max="1" width="8.42578125" style="38" bestFit="1" customWidth="1"/>
    <col min="2" max="2" width="21.5703125" style="38" bestFit="1" customWidth="1"/>
    <col min="3" max="3" width="9.7109375" style="38" bestFit="1" customWidth="1"/>
    <col min="4" max="4" width="3" style="38" bestFit="1" customWidth="1"/>
    <col min="5" max="5" width="5.42578125" style="38" bestFit="1" customWidth="1"/>
    <col min="6" max="6" width="7.5703125" style="38" bestFit="1" customWidth="1"/>
    <col min="7" max="7" width="7.28515625" style="39" bestFit="1" customWidth="1"/>
    <col min="8" max="8" width="4.140625" style="39" bestFit="1" customWidth="1"/>
    <col min="9" max="9" width="4.7109375" style="39" customWidth="1"/>
    <col min="10" max="10" width="4.42578125" style="39" bestFit="1" customWidth="1"/>
    <col min="11" max="11" width="4" style="39" bestFit="1" customWidth="1"/>
    <col min="12" max="13" width="4.42578125" style="39" bestFit="1" customWidth="1"/>
    <col min="14" max="14" width="3.85546875" style="39" bestFit="1" customWidth="1"/>
    <col min="15" max="15" width="4.140625" style="39" bestFit="1" customWidth="1"/>
    <col min="16" max="16" width="4.7109375" style="39" customWidth="1"/>
    <col min="17" max="17" width="4.42578125" style="39" bestFit="1" customWidth="1"/>
    <col min="18" max="18" width="4" style="39" bestFit="1" customWidth="1"/>
    <col min="19" max="20" width="4.42578125" style="39" bestFit="1" customWidth="1"/>
    <col min="21" max="21" width="3.85546875" style="39" bestFit="1" customWidth="1"/>
    <col min="22" max="22" width="4.140625" style="39" bestFit="1" customWidth="1"/>
    <col min="23" max="23" width="4.7109375" style="39" customWidth="1"/>
    <col min="24" max="24" width="4.42578125" style="39" bestFit="1" customWidth="1"/>
    <col min="25" max="25" width="4" style="39" bestFit="1" customWidth="1"/>
    <col min="26" max="27" width="4.42578125" style="39" bestFit="1" customWidth="1"/>
    <col min="28" max="28" width="3.85546875" style="39" bestFit="1" customWidth="1"/>
    <col min="29" max="29" width="4.140625" style="39" bestFit="1" customWidth="1"/>
    <col min="30" max="30" width="4.7109375" style="39" customWidth="1"/>
    <col min="31" max="31" width="4.42578125" style="39" bestFit="1" customWidth="1"/>
    <col min="32" max="32" width="4" style="39" bestFit="1" customWidth="1"/>
    <col min="33" max="34" width="4.42578125" style="39" bestFit="1" customWidth="1"/>
    <col min="35" max="35" width="3.85546875" style="39" bestFit="1" customWidth="1"/>
    <col min="36" max="38" width="5.28515625" style="39" hidden="1" customWidth="1"/>
    <col min="39" max="39" width="16.85546875" style="38" bestFit="1" customWidth="1"/>
    <col min="40" max="40" width="9.28515625" style="38" bestFit="1" customWidth="1"/>
    <col min="41" max="41" width="11.85546875" style="39" bestFit="1" customWidth="1"/>
    <col min="42" max="42" width="9.28515625" style="41" bestFit="1" customWidth="1"/>
    <col min="43" max="43" width="8.85546875" style="41" bestFit="1" customWidth="1"/>
    <col min="44" max="44" width="7" style="41" bestFit="1" customWidth="1"/>
    <col min="45" max="46" width="4.7109375" style="41" customWidth="1"/>
    <col min="47" max="16384" width="11.42578125" style="38"/>
  </cols>
  <sheetData>
    <row r="1" spans="1:46" ht="15.75" thickBot="1" x14ac:dyDescent="0.3">
      <c r="B1" s="76">
        <v>11</v>
      </c>
      <c r="H1" s="40">
        <f ca="1">_xlfn.ISOWEEKNUM(H3)</f>
        <v>5</v>
      </c>
      <c r="I1" s="40">
        <f t="shared" ref="I1:AI1" ca="1" si="0">_xlfn.ISOWEEKNUM(I3)</f>
        <v>5</v>
      </c>
      <c r="J1" s="40">
        <f t="shared" ca="1" si="0"/>
        <v>5</v>
      </c>
      <c r="K1" s="40">
        <f t="shared" ca="1" si="0"/>
        <v>6</v>
      </c>
      <c r="L1" s="40">
        <f t="shared" ca="1" si="0"/>
        <v>6</v>
      </c>
      <c r="M1" s="40">
        <f t="shared" ca="1" si="0"/>
        <v>6</v>
      </c>
      <c r="N1" s="40">
        <f t="shared" ca="1" si="0"/>
        <v>6</v>
      </c>
      <c r="O1" s="40">
        <f t="shared" ca="1" si="0"/>
        <v>6</v>
      </c>
      <c r="P1" s="40">
        <f t="shared" ca="1" si="0"/>
        <v>6</v>
      </c>
      <c r="Q1" s="40">
        <f t="shared" ca="1" si="0"/>
        <v>6</v>
      </c>
      <c r="R1" s="40">
        <f t="shared" ca="1" si="0"/>
        <v>7</v>
      </c>
      <c r="S1" s="40">
        <f t="shared" ca="1" si="0"/>
        <v>7</v>
      </c>
      <c r="T1" s="40">
        <f t="shared" ca="1" si="0"/>
        <v>7</v>
      </c>
      <c r="U1" s="40">
        <f t="shared" ca="1" si="0"/>
        <v>7</v>
      </c>
      <c r="V1" s="40">
        <f t="shared" ca="1" si="0"/>
        <v>7</v>
      </c>
      <c r="W1" s="40">
        <f t="shared" ca="1" si="0"/>
        <v>7</v>
      </c>
      <c r="X1" s="40">
        <f t="shared" ca="1" si="0"/>
        <v>7</v>
      </c>
      <c r="Y1" s="40">
        <f t="shared" ca="1" si="0"/>
        <v>8</v>
      </c>
      <c r="Z1" s="40">
        <f t="shared" ca="1" si="0"/>
        <v>8</v>
      </c>
      <c r="AA1" s="40">
        <f t="shared" ca="1" si="0"/>
        <v>8</v>
      </c>
      <c r="AB1" s="40">
        <f t="shared" ca="1" si="0"/>
        <v>8</v>
      </c>
      <c r="AC1" s="40">
        <f t="shared" ca="1" si="0"/>
        <v>8</v>
      </c>
      <c r="AD1" s="40">
        <f t="shared" ca="1" si="0"/>
        <v>8</v>
      </c>
      <c r="AE1" s="40">
        <f t="shared" ca="1" si="0"/>
        <v>8</v>
      </c>
      <c r="AF1" s="40">
        <f t="shared" ca="1" si="0"/>
        <v>9</v>
      </c>
      <c r="AG1" s="40">
        <f t="shared" ca="1" si="0"/>
        <v>9</v>
      </c>
      <c r="AH1" s="40">
        <f t="shared" ca="1" si="0"/>
        <v>9</v>
      </c>
      <c r="AI1" s="40">
        <f t="shared" ca="1" si="0"/>
        <v>9</v>
      </c>
      <c r="AJ1" s="40"/>
      <c r="AK1" s="40"/>
      <c r="AL1" s="40"/>
      <c r="AM1" s="245">
        <f ca="1">DAY(DATE(YEAR(G2),MONTH(G2) + 1,0))</f>
        <v>28</v>
      </c>
      <c r="AN1" s="244" t="s">
        <v>89</v>
      </c>
      <c r="AO1" s="89" t="s">
        <v>13</v>
      </c>
      <c r="AP1" s="90">
        <f ca="1">NETWORKDAYS(H3,AI3,Variables!C22:C35)</f>
        <v>20</v>
      </c>
      <c r="AQ1" s="38"/>
      <c r="AR1" s="38"/>
      <c r="AS1" s="38"/>
      <c r="AT1" s="38"/>
    </row>
    <row r="2" spans="1:46" ht="16.5" thickBot="1" x14ac:dyDescent="0.3">
      <c r="B2" s="162" t="s">
        <v>0</v>
      </c>
      <c r="C2" s="163"/>
      <c r="D2" s="163"/>
      <c r="E2" s="163"/>
      <c r="F2" s="164"/>
      <c r="G2" s="165" t="str">
        <f ca="1">MID(CELL("filename",A1),FIND("]",CELL("filename",A1))+1,32)</f>
        <v>févr-19</v>
      </c>
      <c r="H2" s="161">
        <f ca="1">WEEKDAY(H3)</f>
        <v>6</v>
      </c>
      <c r="I2" s="95">
        <f t="shared" ref="I2:AI2" ca="1" si="1">WEEKDAY(I3)</f>
        <v>7</v>
      </c>
      <c r="J2" s="95">
        <f t="shared" ca="1" si="1"/>
        <v>1</v>
      </c>
      <c r="K2" s="95">
        <f t="shared" ca="1" si="1"/>
        <v>2</v>
      </c>
      <c r="L2" s="95">
        <f t="shared" ca="1" si="1"/>
        <v>3</v>
      </c>
      <c r="M2" s="95">
        <f t="shared" ca="1" si="1"/>
        <v>4</v>
      </c>
      <c r="N2" s="95">
        <f t="shared" ca="1" si="1"/>
        <v>5</v>
      </c>
      <c r="O2" s="95">
        <f t="shared" ca="1" si="1"/>
        <v>6</v>
      </c>
      <c r="P2" s="95">
        <f t="shared" ca="1" si="1"/>
        <v>7</v>
      </c>
      <c r="Q2" s="95">
        <f t="shared" ca="1" si="1"/>
        <v>1</v>
      </c>
      <c r="R2" s="95">
        <f t="shared" ca="1" si="1"/>
        <v>2</v>
      </c>
      <c r="S2" s="95">
        <f t="shared" ca="1" si="1"/>
        <v>3</v>
      </c>
      <c r="T2" s="95">
        <f t="shared" ca="1" si="1"/>
        <v>4</v>
      </c>
      <c r="U2" s="95">
        <f t="shared" ca="1" si="1"/>
        <v>5</v>
      </c>
      <c r="V2" s="95">
        <f t="shared" ca="1" si="1"/>
        <v>6</v>
      </c>
      <c r="W2" s="95">
        <f t="shared" ca="1" si="1"/>
        <v>7</v>
      </c>
      <c r="X2" s="95">
        <f t="shared" ca="1" si="1"/>
        <v>1</v>
      </c>
      <c r="Y2" s="95">
        <f t="shared" ca="1" si="1"/>
        <v>2</v>
      </c>
      <c r="Z2" s="95">
        <f t="shared" ca="1" si="1"/>
        <v>3</v>
      </c>
      <c r="AA2" s="95">
        <f t="shared" ca="1" si="1"/>
        <v>4</v>
      </c>
      <c r="AB2" s="95">
        <f t="shared" ca="1" si="1"/>
        <v>5</v>
      </c>
      <c r="AC2" s="95">
        <f t="shared" ca="1" si="1"/>
        <v>6</v>
      </c>
      <c r="AD2" s="95">
        <f t="shared" ca="1" si="1"/>
        <v>7</v>
      </c>
      <c r="AE2" s="95">
        <f t="shared" ca="1" si="1"/>
        <v>1</v>
      </c>
      <c r="AF2" s="95">
        <f t="shared" ca="1" si="1"/>
        <v>2</v>
      </c>
      <c r="AG2" s="95">
        <f t="shared" ca="1" si="1"/>
        <v>3</v>
      </c>
      <c r="AH2" s="95">
        <f t="shared" ca="1" si="1"/>
        <v>4</v>
      </c>
      <c r="AI2" s="96">
        <f t="shared" ca="1" si="1"/>
        <v>5</v>
      </c>
      <c r="AJ2" s="129"/>
      <c r="AK2" s="129"/>
      <c r="AL2" s="129"/>
    </row>
    <row r="3" spans="1:46" s="68" customFormat="1" ht="39" thickBot="1" x14ac:dyDescent="0.25">
      <c r="A3" s="140" t="s">
        <v>79</v>
      </c>
      <c r="B3" s="166" t="s">
        <v>1</v>
      </c>
      <c r="C3" s="167" t="s">
        <v>42</v>
      </c>
      <c r="D3" s="167" t="s">
        <v>80</v>
      </c>
      <c r="E3" s="168" t="s">
        <v>2</v>
      </c>
      <c r="F3" s="168" t="s">
        <v>3</v>
      </c>
      <c r="G3" s="169" t="s">
        <v>4</v>
      </c>
      <c r="H3" s="172">
        <f ca="1">DATE(YEAR(G2),MONTH(G2),1)</f>
        <v>43497</v>
      </c>
      <c r="I3" s="173">
        <f ca="1">H3+1</f>
        <v>43498</v>
      </c>
      <c r="J3" s="173">
        <f t="shared" ref="J3:AI3" ca="1" si="2">I3+1</f>
        <v>43499</v>
      </c>
      <c r="K3" s="173">
        <f t="shared" ca="1" si="2"/>
        <v>43500</v>
      </c>
      <c r="L3" s="173">
        <f t="shared" ca="1" si="2"/>
        <v>43501</v>
      </c>
      <c r="M3" s="173">
        <f t="shared" ca="1" si="2"/>
        <v>43502</v>
      </c>
      <c r="N3" s="173">
        <f t="shared" ca="1" si="2"/>
        <v>43503</v>
      </c>
      <c r="O3" s="173">
        <f t="shared" ca="1" si="2"/>
        <v>43504</v>
      </c>
      <c r="P3" s="173">
        <f t="shared" ca="1" si="2"/>
        <v>43505</v>
      </c>
      <c r="Q3" s="173">
        <f t="shared" ca="1" si="2"/>
        <v>43506</v>
      </c>
      <c r="R3" s="173">
        <f t="shared" ca="1" si="2"/>
        <v>43507</v>
      </c>
      <c r="S3" s="173">
        <f t="shared" ca="1" si="2"/>
        <v>43508</v>
      </c>
      <c r="T3" s="173">
        <f t="shared" ca="1" si="2"/>
        <v>43509</v>
      </c>
      <c r="U3" s="173">
        <f t="shared" ca="1" si="2"/>
        <v>43510</v>
      </c>
      <c r="V3" s="173">
        <f t="shared" ca="1" si="2"/>
        <v>43511</v>
      </c>
      <c r="W3" s="173">
        <f t="shared" ca="1" si="2"/>
        <v>43512</v>
      </c>
      <c r="X3" s="173">
        <f t="shared" ca="1" si="2"/>
        <v>43513</v>
      </c>
      <c r="Y3" s="173">
        <f t="shared" ca="1" si="2"/>
        <v>43514</v>
      </c>
      <c r="Z3" s="173">
        <f t="shared" ca="1" si="2"/>
        <v>43515</v>
      </c>
      <c r="AA3" s="173">
        <f t="shared" ca="1" si="2"/>
        <v>43516</v>
      </c>
      <c r="AB3" s="173">
        <f t="shared" ca="1" si="2"/>
        <v>43517</v>
      </c>
      <c r="AC3" s="173">
        <f t="shared" ca="1" si="2"/>
        <v>43518</v>
      </c>
      <c r="AD3" s="173">
        <f t="shared" ca="1" si="2"/>
        <v>43519</v>
      </c>
      <c r="AE3" s="173">
        <f t="shared" ca="1" si="2"/>
        <v>43520</v>
      </c>
      <c r="AF3" s="173">
        <f t="shared" ca="1" si="2"/>
        <v>43521</v>
      </c>
      <c r="AG3" s="173">
        <f t="shared" ca="1" si="2"/>
        <v>43522</v>
      </c>
      <c r="AH3" s="173">
        <f t="shared" ca="1" si="2"/>
        <v>43523</v>
      </c>
      <c r="AI3" s="238">
        <f t="shared" ca="1" si="2"/>
        <v>43524</v>
      </c>
      <c r="AJ3" s="266"/>
      <c r="AK3" s="267"/>
      <c r="AL3" s="290"/>
      <c r="AM3" s="239" t="s">
        <v>78</v>
      </c>
      <c r="AN3" s="199" t="s">
        <v>5</v>
      </c>
      <c r="AO3" s="240" t="s">
        <v>6</v>
      </c>
      <c r="AP3" s="241" t="s">
        <v>7</v>
      </c>
      <c r="AQ3" s="242" t="s">
        <v>17</v>
      </c>
      <c r="AR3" s="208" t="s">
        <v>16</v>
      </c>
      <c r="AS3" s="208" t="s">
        <v>15</v>
      </c>
      <c r="AT3" s="243" t="s">
        <v>12</v>
      </c>
    </row>
    <row r="4" spans="1:46" ht="15" x14ac:dyDescent="0.25">
      <c r="A4" s="152" t="s">
        <v>81</v>
      </c>
      <c r="B4" s="28" t="s">
        <v>52</v>
      </c>
      <c r="C4" s="55" t="str">
        <f>LEFT(B4,FIND(" ",B4)-1)</f>
        <v>StéA</v>
      </c>
      <c r="D4" s="61"/>
      <c r="E4" s="58" t="s">
        <v>60</v>
      </c>
      <c r="F4" s="8" t="s">
        <v>8</v>
      </c>
      <c r="G4" s="170" t="s">
        <v>61</v>
      </c>
      <c r="H4" s="158">
        <v>1</v>
      </c>
      <c r="I4" s="72"/>
      <c r="J4" s="72"/>
      <c r="K4" s="72">
        <v>1</v>
      </c>
      <c r="L4" s="72">
        <f t="shared" ref="L4:W7" ca="1" si="3">IF(WEEKDAY(L$2,2)&lt;6,1,"")</f>
        <v>1</v>
      </c>
      <c r="M4" s="72">
        <f t="shared" ca="1" si="3"/>
        <v>1</v>
      </c>
      <c r="N4" s="72">
        <v>1</v>
      </c>
      <c r="O4" s="72">
        <v>1</v>
      </c>
      <c r="P4" s="72">
        <v>1</v>
      </c>
      <c r="Q4" s="72">
        <v>1</v>
      </c>
      <c r="R4" s="72">
        <v>1</v>
      </c>
      <c r="S4" s="72">
        <f t="shared" ca="1" si="3"/>
        <v>1</v>
      </c>
      <c r="T4" s="72">
        <f t="shared" ca="1" si="3"/>
        <v>1</v>
      </c>
      <c r="U4" s="72">
        <v>1</v>
      </c>
      <c r="V4" s="72" t="s">
        <v>8</v>
      </c>
      <c r="W4" s="72"/>
      <c r="X4" s="72"/>
      <c r="Y4" s="72">
        <v>1</v>
      </c>
      <c r="Z4" s="72">
        <f t="shared" ref="X4:AI11" ca="1" si="4">IF(WEEKDAY(Z$2,2)&lt;6,1,"")</f>
        <v>1</v>
      </c>
      <c r="AA4" s="72">
        <f t="shared" ca="1" si="4"/>
        <v>1</v>
      </c>
      <c r="AB4" s="72">
        <v>1</v>
      </c>
      <c r="AC4" s="72">
        <v>1</v>
      </c>
      <c r="AD4" s="72">
        <v>1</v>
      </c>
      <c r="AE4" s="72">
        <v>1</v>
      </c>
      <c r="AF4" s="72">
        <v>1</v>
      </c>
      <c r="AG4" s="72">
        <f t="shared" ca="1" si="4"/>
        <v>1</v>
      </c>
      <c r="AH4" s="72">
        <f t="shared" ca="1" si="4"/>
        <v>1</v>
      </c>
      <c r="AI4" s="263">
        <v>1</v>
      </c>
      <c r="AJ4" s="158"/>
      <c r="AK4" s="125"/>
      <c r="AL4" s="286"/>
      <c r="AM4" s="216" t="str">
        <f ca="1">IF(IFERROR(HLOOKUP(9^9,OFFSET($H4,0,0,1,DAY(TODAY()-1)),1,1)=1,0),TEXT(INDEX(OFFSET($H$3,0,0,1,DAY(TODAY()-1)),MATCH(9^9,OFFSET($H4,0,0,1,DAY(TODAY()-1)),1)),"jj/mm/aaaa"),"Pas d'intervention")</f>
        <v>14/02/2019</v>
      </c>
      <c r="AN4" s="91">
        <f ca="1">IF(SUM(H4:AI4)=0,"",SUM(H4:AI4))</f>
        <v>23</v>
      </c>
      <c r="AO4" s="91">
        <f ca="1">IF(SUM(COUNTIF(G4:AI4,"A")+(SUMIF(G4:AI4,"0,5")))=0,"",SUM(COUNTIF(G4:AI4,"A")+(SUMIF(G4:AI4,"0,5"))))</f>
        <v>1</v>
      </c>
      <c r="AP4" s="91" t="str">
        <f ca="1">IF(COUNTIF(H4:AI4,"B")=0,"",COUNTIF(H4:AI4,"B"))</f>
        <v/>
      </c>
      <c r="AQ4" s="91">
        <f ca="1">IF(G4="o", COUNTIF(H4:AI4,"A"),"")</f>
        <v>1</v>
      </c>
      <c r="AR4" s="91" t="str">
        <f ca="1">IF(COUNTIF(H4:AI4,"N")=0,"",COUNTIF(H4:AI4,"N"))</f>
        <v/>
      </c>
      <c r="AS4" s="91" t="str">
        <f ca="1">IF(COUNTIF(H4:AI4,"G")=0,"",COUNTIF(H4:AI4,"G"))</f>
        <v/>
      </c>
      <c r="AT4" s="92" t="str">
        <f ca="1">IF(COUNTIF(H4:AI4,"F")=0,"",COUNTIF(H4:AI4,"F"))</f>
        <v/>
      </c>
    </row>
    <row r="5" spans="1:46" ht="15" x14ac:dyDescent="0.25">
      <c r="A5" s="153" t="s">
        <v>82</v>
      </c>
      <c r="B5" s="28" t="s">
        <v>53</v>
      </c>
      <c r="C5" s="61" t="str">
        <f t="shared" ref="C5:C19" si="5">LEFT(B5,FIND(" ",B5)-1)</f>
        <v>StéB</v>
      </c>
      <c r="D5" s="61"/>
      <c r="E5" s="58" t="s">
        <v>60</v>
      </c>
      <c r="F5" s="8" t="s">
        <v>9</v>
      </c>
      <c r="G5" s="170" t="s">
        <v>61</v>
      </c>
      <c r="H5" s="134">
        <v>1</v>
      </c>
      <c r="I5" s="44"/>
      <c r="J5" s="44"/>
      <c r="K5" s="44">
        <v>1</v>
      </c>
      <c r="L5" s="44">
        <f t="shared" ca="1" si="3"/>
        <v>1</v>
      </c>
      <c r="M5" s="44">
        <f t="shared" ca="1" si="3"/>
        <v>1</v>
      </c>
      <c r="N5" s="44">
        <f t="shared" ca="1" si="3"/>
        <v>1</v>
      </c>
      <c r="O5" s="44">
        <f t="shared" ca="1" si="3"/>
        <v>1</v>
      </c>
      <c r="P5" s="44" t="str">
        <f t="shared" ca="1" si="3"/>
        <v/>
      </c>
      <c r="Q5" s="44" t="str">
        <f t="shared" ca="1" si="3"/>
        <v/>
      </c>
      <c r="R5" s="44">
        <f t="shared" ca="1" si="3"/>
        <v>1</v>
      </c>
      <c r="S5" s="44">
        <f t="shared" ca="1" si="3"/>
        <v>1</v>
      </c>
      <c r="T5" s="44">
        <f t="shared" ca="1" si="3"/>
        <v>1</v>
      </c>
      <c r="U5" s="44">
        <f t="shared" ca="1" si="3"/>
        <v>1</v>
      </c>
      <c r="V5" s="44">
        <f t="shared" ca="1" si="3"/>
        <v>1</v>
      </c>
      <c r="W5" s="44" t="str">
        <f t="shared" ca="1" si="3"/>
        <v/>
      </c>
      <c r="X5" s="44" t="str">
        <f t="shared" ca="1" si="4"/>
        <v/>
      </c>
      <c r="Y5" s="44">
        <f t="shared" ca="1" si="4"/>
        <v>1</v>
      </c>
      <c r="Z5" s="44">
        <f t="shared" ca="1" si="4"/>
        <v>1</v>
      </c>
      <c r="AA5" s="44">
        <f t="shared" ca="1" si="4"/>
        <v>1</v>
      </c>
      <c r="AB5" s="44">
        <f t="shared" ca="1" si="4"/>
        <v>1</v>
      </c>
      <c r="AC5" s="44">
        <f t="shared" ca="1" si="4"/>
        <v>1</v>
      </c>
      <c r="AD5" s="44" t="str">
        <f t="shared" ca="1" si="4"/>
        <v/>
      </c>
      <c r="AE5" s="44" t="str">
        <f t="shared" ca="1" si="4"/>
        <v/>
      </c>
      <c r="AF5" s="44">
        <v>1</v>
      </c>
      <c r="AG5" s="44">
        <f t="shared" ca="1" si="4"/>
        <v>1</v>
      </c>
      <c r="AH5" s="44">
        <f t="shared" ca="1" si="4"/>
        <v>1</v>
      </c>
      <c r="AI5" s="210">
        <f t="shared" ca="1" si="4"/>
        <v>1</v>
      </c>
      <c r="AJ5" s="134"/>
      <c r="AK5" s="126"/>
      <c r="AL5" s="287"/>
      <c r="AM5" s="217" t="str">
        <f t="shared" ref="AM5:AM19" ca="1" si="6">IF(IFERROR(HLOOKUP(9^9,OFFSET($H5,0,0,1,DAY(TODAY()-1)),1,1)=1,0),TEXT(INDEX(OFFSET($H$3,0,0,1,DAY(TODAY()-1)),MATCH(9^9,OFFSET($H5,0,0,1,DAY(TODAY()-1)),1)),"jj/mm/aaaa"),"Pas d'intervention")</f>
        <v>15/02/2019</v>
      </c>
      <c r="AN5" s="49">
        <f ca="1">IF(SUM(H5:AI5)=0,"",SUM(H5:AI5))</f>
        <v>20</v>
      </c>
      <c r="AO5" s="49" t="str">
        <f ca="1">IF(SUM(COUNTIF(G5:AI5,"A")+(SUMIF(G5:AI5,"0,5")))=0,"",SUM(COUNTIF(G5:AI5,"A")+(SUMIF(G5:AI5,"0,5"))))</f>
        <v/>
      </c>
      <c r="AP5" s="49" t="str">
        <f ca="1">IF(COUNTIF(H5:AI5,"B")=0,"",COUNTIF(H5:AI5,"B"))</f>
        <v/>
      </c>
      <c r="AQ5" s="49">
        <f ca="1">IF(G5="o", COUNTIF(H5:AI5,"A"),"")</f>
        <v>0</v>
      </c>
      <c r="AR5" s="49" t="str">
        <f ca="1">IF(COUNTIF(H5:AI5,"N")=0,"",COUNTIF(H5:AI5,"N"))</f>
        <v/>
      </c>
      <c r="AS5" s="49" t="str">
        <f ca="1">IF(COUNTIF(H5:AI5,"G")=0,"",COUNTIF(H5:AI5,"G"))</f>
        <v/>
      </c>
      <c r="AT5" s="170" t="str">
        <f ca="1">IF(COUNTIF(H5:AI5,"F")=0,"",COUNTIF(H5:AI5,"F"))</f>
        <v/>
      </c>
    </row>
    <row r="6" spans="1:46" ht="15" x14ac:dyDescent="0.25">
      <c r="A6" s="153" t="s">
        <v>83</v>
      </c>
      <c r="B6" s="28" t="s">
        <v>54</v>
      </c>
      <c r="C6" s="61" t="str">
        <f t="shared" si="5"/>
        <v>StéC</v>
      </c>
      <c r="D6" s="61"/>
      <c r="E6" s="58" t="s">
        <v>60</v>
      </c>
      <c r="F6" s="8" t="s">
        <v>62</v>
      </c>
      <c r="G6" s="170" t="s">
        <v>61</v>
      </c>
      <c r="H6" s="134">
        <v>1</v>
      </c>
      <c r="I6" s="44"/>
      <c r="J6" s="44"/>
      <c r="K6" s="44">
        <v>1</v>
      </c>
      <c r="L6" s="44">
        <f t="shared" ca="1" si="3"/>
        <v>1</v>
      </c>
      <c r="M6" s="44">
        <f t="shared" ca="1" si="3"/>
        <v>1</v>
      </c>
      <c r="N6" s="44">
        <f t="shared" ca="1" si="3"/>
        <v>1</v>
      </c>
      <c r="O6" s="44">
        <f t="shared" ca="1" si="3"/>
        <v>1</v>
      </c>
      <c r="P6" s="44" t="str">
        <f t="shared" ca="1" si="3"/>
        <v/>
      </c>
      <c r="Q6" s="44" t="str">
        <f t="shared" ca="1" si="3"/>
        <v/>
      </c>
      <c r="R6" s="44">
        <f t="shared" ca="1" si="3"/>
        <v>1</v>
      </c>
      <c r="S6" s="44">
        <f t="shared" ca="1" si="3"/>
        <v>1</v>
      </c>
      <c r="T6" s="44">
        <f t="shared" ca="1" si="3"/>
        <v>1</v>
      </c>
      <c r="U6" s="44">
        <f t="shared" ca="1" si="3"/>
        <v>1</v>
      </c>
      <c r="V6" s="44">
        <f t="shared" ca="1" si="3"/>
        <v>1</v>
      </c>
      <c r="W6" s="44" t="str">
        <f t="shared" ca="1" si="3"/>
        <v/>
      </c>
      <c r="X6" s="44" t="str">
        <f t="shared" ca="1" si="4"/>
        <v/>
      </c>
      <c r="Y6" s="44">
        <f t="shared" ca="1" si="4"/>
        <v>1</v>
      </c>
      <c r="Z6" s="44">
        <f t="shared" ca="1" si="4"/>
        <v>1</v>
      </c>
      <c r="AA6" s="44">
        <f t="shared" ca="1" si="4"/>
        <v>1</v>
      </c>
      <c r="AB6" s="44">
        <f t="shared" ca="1" si="4"/>
        <v>1</v>
      </c>
      <c r="AC6" s="44">
        <f t="shared" ca="1" si="4"/>
        <v>1</v>
      </c>
      <c r="AD6" s="44" t="str">
        <f t="shared" ca="1" si="4"/>
        <v/>
      </c>
      <c r="AE6" s="44" t="str">
        <f t="shared" ca="1" si="4"/>
        <v/>
      </c>
      <c r="AF6" s="44">
        <v>1</v>
      </c>
      <c r="AG6" s="44">
        <f t="shared" ca="1" si="4"/>
        <v>1</v>
      </c>
      <c r="AH6" s="44">
        <f t="shared" ca="1" si="4"/>
        <v>1</v>
      </c>
      <c r="AI6" s="210">
        <f t="shared" ca="1" si="4"/>
        <v>1</v>
      </c>
      <c r="AJ6" s="134"/>
      <c r="AK6" s="126"/>
      <c r="AL6" s="287"/>
      <c r="AM6" s="217" t="str">
        <f t="shared" ca="1" si="6"/>
        <v>15/02/2019</v>
      </c>
      <c r="AN6" s="49">
        <f ca="1">IF(SUM(H6:AI6)=0,"",SUM(H6:AI6))</f>
        <v>20</v>
      </c>
      <c r="AO6" s="49" t="str">
        <f ca="1">IF(SUM(COUNTIF(G6:AI6,"A")+(SUMIF(G6:AI6,"0,5")))=0,"",SUM(COUNTIF(G6:AI6,"A")+(SUMIF(G6:AI6,"0,5"))))</f>
        <v/>
      </c>
      <c r="AP6" s="49" t="str">
        <f ca="1">IF(COUNTIF(H6:AI6,"B")=0,"",COUNTIF(H6:AI6,"B"))</f>
        <v/>
      </c>
      <c r="AQ6" s="49">
        <f ca="1">IF(G6="o", COUNTIF(H6:AI6,"A"),"")</f>
        <v>0</v>
      </c>
      <c r="AR6" s="49" t="str">
        <f ca="1">IF(COUNTIF(H6:AI6,"N")=0,"",COUNTIF(H6:AI6,"N"))</f>
        <v/>
      </c>
      <c r="AS6" s="49" t="str">
        <f ca="1">IF(COUNTIF(H6:AI6,"G")=0,"",COUNTIF(H6:AI6,"G"))</f>
        <v/>
      </c>
      <c r="AT6" s="170" t="str">
        <f ca="1">IF(COUNTIF(H6:AI6,"F")=0,"",COUNTIF(H6:AI6,"F"))</f>
        <v/>
      </c>
    </row>
    <row r="7" spans="1:46" ht="15" x14ac:dyDescent="0.25">
      <c r="A7" s="153" t="s">
        <v>84</v>
      </c>
      <c r="B7" s="28" t="s">
        <v>55</v>
      </c>
      <c r="C7" s="61" t="str">
        <f t="shared" si="5"/>
        <v>StéD</v>
      </c>
      <c r="D7" s="61"/>
      <c r="E7" s="58" t="s">
        <v>60</v>
      </c>
      <c r="F7" s="8" t="s">
        <v>63</v>
      </c>
      <c r="G7" s="170" t="s">
        <v>61</v>
      </c>
      <c r="H7" s="134">
        <v>1</v>
      </c>
      <c r="I7" s="44"/>
      <c r="J7" s="44"/>
      <c r="K7" s="44">
        <v>1</v>
      </c>
      <c r="L7" s="44">
        <f t="shared" ca="1" si="3"/>
        <v>1</v>
      </c>
      <c r="M7" s="44">
        <f t="shared" ca="1" si="3"/>
        <v>1</v>
      </c>
      <c r="N7" s="44">
        <f t="shared" ca="1" si="3"/>
        <v>1</v>
      </c>
      <c r="O7" s="44">
        <f t="shared" ca="1" si="3"/>
        <v>1</v>
      </c>
      <c r="P7" s="44" t="str">
        <f t="shared" ca="1" si="3"/>
        <v/>
      </c>
      <c r="Q7" s="44" t="str">
        <f t="shared" ca="1" si="3"/>
        <v/>
      </c>
      <c r="R7" s="44">
        <f t="shared" ca="1" si="3"/>
        <v>1</v>
      </c>
      <c r="S7" s="44">
        <f t="shared" ca="1" si="3"/>
        <v>1</v>
      </c>
      <c r="T7" s="44">
        <f t="shared" ca="1" si="3"/>
        <v>1</v>
      </c>
      <c r="U7" s="44">
        <f t="shared" ca="1" si="3"/>
        <v>1</v>
      </c>
      <c r="V7" s="44">
        <f t="shared" ca="1" si="3"/>
        <v>1</v>
      </c>
      <c r="W7" s="44" t="str">
        <f t="shared" ca="1" si="3"/>
        <v/>
      </c>
      <c r="X7" s="44" t="str">
        <f t="shared" ca="1" si="4"/>
        <v/>
      </c>
      <c r="Y7" s="44" t="s">
        <v>9</v>
      </c>
      <c r="Z7" s="44" t="s">
        <v>9</v>
      </c>
      <c r="AA7" s="44" t="s">
        <v>9</v>
      </c>
      <c r="AB7" s="44" t="s">
        <v>9</v>
      </c>
      <c r="AC7" s="44" t="s">
        <v>9</v>
      </c>
      <c r="AD7" s="44" t="str">
        <f t="shared" ca="1" si="4"/>
        <v/>
      </c>
      <c r="AE7" s="44" t="str">
        <f t="shared" ca="1" si="4"/>
        <v/>
      </c>
      <c r="AF7" s="44">
        <v>1</v>
      </c>
      <c r="AG7" s="44">
        <f t="shared" ca="1" si="4"/>
        <v>1</v>
      </c>
      <c r="AH7" s="44">
        <f t="shared" ca="1" si="4"/>
        <v>1</v>
      </c>
      <c r="AI7" s="210">
        <f t="shared" ca="1" si="4"/>
        <v>1</v>
      </c>
      <c r="AJ7" s="134"/>
      <c r="AK7" s="126"/>
      <c r="AL7" s="287"/>
      <c r="AM7" s="217" t="str">
        <f t="shared" ca="1" si="6"/>
        <v>15/02/2019</v>
      </c>
      <c r="AN7" s="49">
        <f ca="1">IF(SUM(H7:AI7)=0,"",SUM(H7:AI7))</f>
        <v>15</v>
      </c>
      <c r="AO7" s="49" t="str">
        <f ca="1">IF(SUM(COUNTIF(G7:AI7,"A")+(SUMIF(G7:AI7,"0,5")))=0,"",SUM(COUNTIF(G7:AI7,"A")+(SUMIF(G7:AI7,"0,5"))))</f>
        <v/>
      </c>
      <c r="AP7" s="49">
        <f ca="1">IF(COUNTIF(H7:AI7,"B")=0,"",COUNTIF(H7:AI7,"B"))</f>
        <v>5</v>
      </c>
      <c r="AQ7" s="49">
        <f ca="1">IF(G7="o", COUNTIF(H7:AI7,"A"),"")</f>
        <v>0</v>
      </c>
      <c r="AR7" s="49" t="str">
        <f ca="1">IF(COUNTIF(H7:AI7,"N")=0,"",COUNTIF(H7:AI7,"N"))</f>
        <v/>
      </c>
      <c r="AS7" s="49" t="str">
        <f ca="1">IF(COUNTIF(H7:AI7,"G")=0,"",COUNTIF(H7:AI7,"G"))</f>
        <v/>
      </c>
      <c r="AT7" s="170" t="str">
        <f ca="1">IF(COUNTIF(H7:AI7,"F")=0,"",COUNTIF(H7:AI7,"F"))</f>
        <v/>
      </c>
    </row>
    <row r="8" spans="1:46" ht="15" x14ac:dyDescent="0.25">
      <c r="A8" s="153" t="s">
        <v>85</v>
      </c>
      <c r="B8" s="28" t="s">
        <v>56</v>
      </c>
      <c r="C8" s="61" t="str">
        <f t="shared" si="5"/>
        <v>StéE</v>
      </c>
      <c r="D8" s="61"/>
      <c r="E8" s="58" t="s">
        <v>60</v>
      </c>
      <c r="F8" s="8" t="s">
        <v>64</v>
      </c>
      <c r="G8" s="170" t="s">
        <v>61</v>
      </c>
      <c r="H8" s="134">
        <v>1</v>
      </c>
      <c r="I8" s="44" t="str">
        <f t="shared" ref="I8:W11" ca="1" si="7">IF(WEEKDAY(I$2,2)&lt;6,1,"")</f>
        <v/>
      </c>
      <c r="J8" s="44" t="str">
        <f t="shared" ca="1" si="7"/>
        <v/>
      </c>
      <c r="K8" s="44">
        <f t="shared" ca="1" si="7"/>
        <v>1</v>
      </c>
      <c r="L8" s="44">
        <f t="shared" ca="1" si="7"/>
        <v>1</v>
      </c>
      <c r="M8" s="44">
        <f t="shared" ca="1" si="7"/>
        <v>1</v>
      </c>
      <c r="N8" s="44">
        <f t="shared" ca="1" si="7"/>
        <v>1</v>
      </c>
      <c r="O8" s="44">
        <f t="shared" ca="1" si="7"/>
        <v>1</v>
      </c>
      <c r="P8" s="44" t="str">
        <f t="shared" ca="1" si="7"/>
        <v/>
      </c>
      <c r="Q8" s="44" t="str">
        <f t="shared" ca="1" si="7"/>
        <v/>
      </c>
      <c r="R8" s="44">
        <f t="shared" ca="1" si="7"/>
        <v>1</v>
      </c>
      <c r="S8" s="44">
        <f t="shared" ca="1" si="7"/>
        <v>1</v>
      </c>
      <c r="T8" s="44">
        <f t="shared" ca="1" si="7"/>
        <v>1</v>
      </c>
      <c r="U8" s="44">
        <f t="shared" ca="1" si="7"/>
        <v>1</v>
      </c>
      <c r="V8" s="44">
        <f t="shared" ca="1" si="7"/>
        <v>1</v>
      </c>
      <c r="W8" s="44" t="str">
        <f t="shared" ca="1" si="7"/>
        <v/>
      </c>
      <c r="X8" s="44" t="str">
        <f t="shared" ca="1" si="4"/>
        <v/>
      </c>
      <c r="Y8" s="44">
        <f t="shared" ca="1" si="4"/>
        <v>1</v>
      </c>
      <c r="Z8" s="44">
        <f t="shared" ca="1" si="4"/>
        <v>1</v>
      </c>
      <c r="AA8" s="44">
        <f t="shared" ca="1" si="4"/>
        <v>1</v>
      </c>
      <c r="AB8" s="44">
        <f t="shared" ca="1" si="4"/>
        <v>1</v>
      </c>
      <c r="AC8" s="44">
        <f t="shared" ca="1" si="4"/>
        <v>1</v>
      </c>
      <c r="AD8" s="44" t="str">
        <f t="shared" ca="1" si="4"/>
        <v/>
      </c>
      <c r="AE8" s="44" t="str">
        <f t="shared" ca="1" si="4"/>
        <v/>
      </c>
      <c r="AF8" s="44">
        <v>1</v>
      </c>
      <c r="AG8" s="44">
        <f t="shared" ca="1" si="4"/>
        <v>1</v>
      </c>
      <c r="AH8" s="44">
        <f t="shared" ca="1" si="4"/>
        <v>1</v>
      </c>
      <c r="AI8" s="210">
        <f t="shared" ca="1" si="4"/>
        <v>1</v>
      </c>
      <c r="AJ8" s="134"/>
      <c r="AK8" s="126"/>
      <c r="AL8" s="287"/>
      <c r="AM8" s="217" t="str">
        <f t="shared" ca="1" si="6"/>
        <v>15/02/2019</v>
      </c>
      <c r="AN8" s="49">
        <f ca="1">IF(SUM(H8:AI8)=0,"",SUM(H8:AI8))</f>
        <v>20</v>
      </c>
      <c r="AO8" s="49" t="str">
        <f ca="1">IF(SUM(COUNTIF(G8:AI8,"A")+(SUMIF(G8:AI8,"0,5")))=0,"",SUM(COUNTIF(G8:AI8,"A")+(SUMIF(G8:AI8,"0,5"))))</f>
        <v/>
      </c>
      <c r="AP8" s="49" t="str">
        <f ca="1">IF(COUNTIF(H8:AI8,"B")=0,"",COUNTIF(H8:AI8,"B"))</f>
        <v/>
      </c>
      <c r="AQ8" s="49">
        <f ca="1">IF(G8="o", COUNTIF(H8:AI8,"A"),"")</f>
        <v>0</v>
      </c>
      <c r="AR8" s="49" t="str">
        <f ca="1">IF(COUNTIF(H8:AI8,"N")=0,"",COUNTIF(H8:AI8,"N"))</f>
        <v/>
      </c>
      <c r="AS8" s="49" t="str">
        <f ca="1">IF(COUNTIF(H8:AI8,"G")=0,"",COUNTIF(H8:AI8,"G"))</f>
        <v/>
      </c>
      <c r="AT8" s="170" t="str">
        <f ca="1">IF(COUNTIF(H8:AI8,"F")=0,"",COUNTIF(H8:AI8,"F"))</f>
        <v/>
      </c>
    </row>
    <row r="9" spans="1:46" ht="15" x14ac:dyDescent="0.25">
      <c r="A9" s="153" t="s">
        <v>86</v>
      </c>
      <c r="B9" s="28" t="s">
        <v>57</v>
      </c>
      <c r="C9" s="61" t="str">
        <f t="shared" si="5"/>
        <v>StéF</v>
      </c>
      <c r="D9" s="61"/>
      <c r="E9" s="58" t="s">
        <v>60</v>
      </c>
      <c r="F9" s="8" t="s">
        <v>12</v>
      </c>
      <c r="G9" s="170" t="s">
        <v>61</v>
      </c>
      <c r="H9" s="134">
        <v>1</v>
      </c>
      <c r="I9" s="44" t="str">
        <f t="shared" ca="1" si="7"/>
        <v/>
      </c>
      <c r="J9" s="44" t="str">
        <f t="shared" ca="1" si="7"/>
        <v/>
      </c>
      <c r="K9" s="44">
        <f t="shared" ca="1" si="7"/>
        <v>1</v>
      </c>
      <c r="L9" s="44">
        <f t="shared" ca="1" si="7"/>
        <v>1</v>
      </c>
      <c r="M9" s="44">
        <f t="shared" ca="1" si="7"/>
        <v>1</v>
      </c>
      <c r="N9" s="44">
        <f t="shared" ca="1" si="7"/>
        <v>1</v>
      </c>
      <c r="O9" s="44">
        <f t="shared" ca="1" si="7"/>
        <v>1</v>
      </c>
      <c r="P9" s="44" t="str">
        <f t="shared" ca="1" si="7"/>
        <v/>
      </c>
      <c r="Q9" s="44" t="str">
        <f t="shared" ca="1" si="7"/>
        <v/>
      </c>
      <c r="R9" s="44">
        <f t="shared" ca="1" si="7"/>
        <v>1</v>
      </c>
      <c r="S9" s="44">
        <f t="shared" ca="1" si="7"/>
        <v>1</v>
      </c>
      <c r="T9" s="44">
        <f t="shared" ca="1" si="7"/>
        <v>1</v>
      </c>
      <c r="U9" s="44">
        <f t="shared" ca="1" si="7"/>
        <v>1</v>
      </c>
      <c r="V9" s="44">
        <f t="shared" ca="1" si="7"/>
        <v>1</v>
      </c>
      <c r="W9" s="44" t="str">
        <f t="shared" ca="1" si="7"/>
        <v/>
      </c>
      <c r="X9" s="44" t="str">
        <f t="shared" ca="1" si="4"/>
        <v/>
      </c>
      <c r="Y9" s="44">
        <f t="shared" ca="1" si="4"/>
        <v>1</v>
      </c>
      <c r="Z9" s="44">
        <f t="shared" ca="1" si="4"/>
        <v>1</v>
      </c>
      <c r="AA9" s="44">
        <f t="shared" ca="1" si="4"/>
        <v>1</v>
      </c>
      <c r="AB9" s="44">
        <f t="shared" ca="1" si="4"/>
        <v>1</v>
      </c>
      <c r="AC9" s="44">
        <f t="shared" ca="1" si="4"/>
        <v>1</v>
      </c>
      <c r="AD9" s="44" t="str">
        <f t="shared" ca="1" si="4"/>
        <v/>
      </c>
      <c r="AE9" s="44" t="str">
        <f t="shared" ca="1" si="4"/>
        <v/>
      </c>
      <c r="AF9" s="44">
        <v>1</v>
      </c>
      <c r="AG9" s="44">
        <f t="shared" ca="1" si="4"/>
        <v>1</v>
      </c>
      <c r="AH9" s="44">
        <f t="shared" ca="1" si="4"/>
        <v>1</v>
      </c>
      <c r="AI9" s="210">
        <f t="shared" ca="1" si="4"/>
        <v>1</v>
      </c>
      <c r="AJ9" s="134"/>
      <c r="AK9" s="126"/>
      <c r="AL9" s="287"/>
      <c r="AM9" s="217" t="str">
        <f t="shared" ca="1" si="6"/>
        <v>15/02/2019</v>
      </c>
      <c r="AN9" s="49">
        <f ca="1">IF(SUM(H9:AI9)=0,"",SUM(H9:AI9))</f>
        <v>20</v>
      </c>
      <c r="AO9" s="49" t="str">
        <f ca="1">IF(SUM(COUNTIF(G9:AI9,"A")+(SUMIF(G9:AI9,"0,5")))=0,"",SUM(COUNTIF(G9:AI9,"A")+(SUMIF(G9:AI9,"0,5"))))</f>
        <v/>
      </c>
      <c r="AP9" s="49" t="str">
        <f ca="1">IF(COUNTIF(H9:AI9,"B")=0,"",COUNTIF(H9:AI9,"B"))</f>
        <v/>
      </c>
      <c r="AQ9" s="49">
        <f ca="1">IF(G9="o", COUNTIF(H9:AI9,"A"),"")</f>
        <v>0</v>
      </c>
      <c r="AR9" s="49" t="str">
        <f ca="1">IF(COUNTIF(H9:AI9,"N")=0,"",COUNTIF(H9:AI9,"N"))</f>
        <v/>
      </c>
      <c r="AS9" s="49" t="str">
        <f ca="1">IF(COUNTIF(H9:AI9,"G")=0,"",COUNTIF(H9:AI9,"G"))</f>
        <v/>
      </c>
      <c r="AT9" s="170" t="str">
        <f ca="1">IF(COUNTIF(H9:AI9,"F")=0,"",COUNTIF(H9:AI9,"F"))</f>
        <v/>
      </c>
    </row>
    <row r="10" spans="1:46" ht="15" x14ac:dyDescent="0.25">
      <c r="A10" s="153" t="s">
        <v>87</v>
      </c>
      <c r="B10" s="28" t="s">
        <v>58</v>
      </c>
      <c r="C10" s="61" t="str">
        <f t="shared" si="5"/>
        <v>StéG</v>
      </c>
      <c r="D10" s="61"/>
      <c r="E10" s="58" t="s">
        <v>60</v>
      </c>
      <c r="F10" s="8" t="s">
        <v>15</v>
      </c>
      <c r="G10" s="170" t="s">
        <v>61</v>
      </c>
      <c r="H10" s="134">
        <v>1</v>
      </c>
      <c r="I10" s="44" t="str">
        <f t="shared" ca="1" si="7"/>
        <v/>
      </c>
      <c r="J10" s="44" t="str">
        <f t="shared" ca="1" si="7"/>
        <v/>
      </c>
      <c r="K10" s="44" t="s">
        <v>9</v>
      </c>
      <c r="L10" s="44" t="s">
        <v>9</v>
      </c>
      <c r="M10" s="44" t="s">
        <v>9</v>
      </c>
      <c r="N10" s="44" t="s">
        <v>9</v>
      </c>
      <c r="O10" s="44" t="s">
        <v>9</v>
      </c>
      <c r="P10" s="44" t="str">
        <f t="shared" ca="1" si="7"/>
        <v/>
      </c>
      <c r="Q10" s="44" t="str">
        <f t="shared" ca="1" si="7"/>
        <v/>
      </c>
      <c r="R10" s="44">
        <f t="shared" ca="1" si="7"/>
        <v>1</v>
      </c>
      <c r="S10" s="44">
        <f t="shared" ca="1" si="7"/>
        <v>1</v>
      </c>
      <c r="T10" s="44">
        <f t="shared" ca="1" si="7"/>
        <v>1</v>
      </c>
      <c r="U10" s="44">
        <f t="shared" ca="1" si="7"/>
        <v>1</v>
      </c>
      <c r="V10" s="44">
        <f t="shared" ca="1" si="7"/>
        <v>1</v>
      </c>
      <c r="W10" s="44" t="str">
        <f t="shared" ca="1" si="7"/>
        <v/>
      </c>
      <c r="X10" s="44" t="str">
        <f t="shared" ca="1" si="4"/>
        <v/>
      </c>
      <c r="Y10" s="44">
        <f t="shared" ca="1" si="4"/>
        <v>1</v>
      </c>
      <c r="Z10" s="44">
        <f t="shared" ca="1" si="4"/>
        <v>1</v>
      </c>
      <c r="AA10" s="44">
        <f t="shared" ca="1" si="4"/>
        <v>1</v>
      </c>
      <c r="AB10" s="44">
        <f t="shared" ca="1" si="4"/>
        <v>1</v>
      </c>
      <c r="AC10" s="44">
        <f t="shared" ca="1" si="4"/>
        <v>1</v>
      </c>
      <c r="AD10" s="44" t="str">
        <f t="shared" ca="1" si="4"/>
        <v/>
      </c>
      <c r="AE10" s="44" t="str">
        <f t="shared" ca="1" si="4"/>
        <v/>
      </c>
      <c r="AF10" s="44">
        <v>1</v>
      </c>
      <c r="AG10" s="44">
        <f t="shared" ca="1" si="4"/>
        <v>1</v>
      </c>
      <c r="AH10" s="44">
        <f t="shared" ca="1" si="4"/>
        <v>1</v>
      </c>
      <c r="AI10" s="210">
        <f t="shared" ca="1" si="4"/>
        <v>1</v>
      </c>
      <c r="AJ10" s="134"/>
      <c r="AK10" s="126"/>
      <c r="AL10" s="287"/>
      <c r="AM10" s="217" t="str">
        <f t="shared" ca="1" si="6"/>
        <v>15/02/2019</v>
      </c>
      <c r="AN10" s="49">
        <f ca="1">IF(SUM(H10:AI10)=0,"",SUM(H10:AI10))</f>
        <v>15</v>
      </c>
      <c r="AO10" s="49" t="str">
        <f ca="1">IF(SUM(COUNTIF(G10:AI10,"A")+(SUMIF(G10:AI10,"0,5")))=0,"",SUM(COUNTIF(G10:AI10,"A")+(SUMIF(G10:AI10,"0,5"))))</f>
        <v/>
      </c>
      <c r="AP10" s="49">
        <f ca="1">IF(COUNTIF(H10:AI10,"B")=0,"",COUNTIF(H10:AI10,"B"))</f>
        <v>5</v>
      </c>
      <c r="AQ10" s="49">
        <f ca="1">IF(G10="o", COUNTIF(H10:AI10,"A"),"")</f>
        <v>0</v>
      </c>
      <c r="AR10" s="49" t="str">
        <f ca="1">IF(COUNTIF(H10:AI10,"N")=0,"",COUNTIF(H10:AI10,"N"))</f>
        <v/>
      </c>
      <c r="AS10" s="49" t="str">
        <f ca="1">IF(COUNTIF(H10:AI10,"G")=0,"",COUNTIF(H10:AI10,"G"))</f>
        <v/>
      </c>
      <c r="AT10" s="170" t="str">
        <f ca="1">IF(COUNTIF(H10:AI10,"F")=0,"",COUNTIF(H10:AI10,"F"))</f>
        <v/>
      </c>
    </row>
    <row r="11" spans="1:46" ht="15.75" thickBot="1" x14ac:dyDescent="0.3">
      <c r="A11" s="155" t="s">
        <v>88</v>
      </c>
      <c r="B11" s="33" t="s">
        <v>59</v>
      </c>
      <c r="C11" s="50" t="str">
        <f t="shared" si="5"/>
        <v>StéH</v>
      </c>
      <c r="D11" s="50"/>
      <c r="E11" s="29" t="s">
        <v>60</v>
      </c>
      <c r="F11" s="30" t="s">
        <v>65</v>
      </c>
      <c r="G11" s="171"/>
      <c r="H11" s="135">
        <v>1</v>
      </c>
      <c r="I11" s="93"/>
      <c r="J11" s="93" t="str">
        <f t="shared" ca="1" si="7"/>
        <v/>
      </c>
      <c r="K11" s="93">
        <f t="shared" ca="1" si="7"/>
        <v>1</v>
      </c>
      <c r="L11" s="93">
        <f t="shared" ca="1" si="7"/>
        <v>1</v>
      </c>
      <c r="M11" s="93">
        <f t="shared" ca="1" si="7"/>
        <v>1</v>
      </c>
      <c r="N11" s="93">
        <f t="shared" ca="1" si="7"/>
        <v>1</v>
      </c>
      <c r="O11" s="93">
        <f t="shared" ca="1" si="7"/>
        <v>1</v>
      </c>
      <c r="P11" s="93" t="str">
        <f t="shared" ca="1" si="7"/>
        <v/>
      </c>
      <c r="Q11" s="93" t="str">
        <f t="shared" ca="1" si="7"/>
        <v/>
      </c>
      <c r="R11" s="93">
        <f t="shared" ca="1" si="7"/>
        <v>1</v>
      </c>
      <c r="S11" s="93">
        <f t="shared" ca="1" si="7"/>
        <v>1</v>
      </c>
      <c r="T11" s="93">
        <f t="shared" ca="1" si="7"/>
        <v>1</v>
      </c>
      <c r="U11" s="93">
        <f t="shared" ca="1" si="7"/>
        <v>1</v>
      </c>
      <c r="V11" s="93">
        <f t="shared" ca="1" si="7"/>
        <v>1</v>
      </c>
      <c r="W11" s="93" t="str">
        <f t="shared" ca="1" si="7"/>
        <v/>
      </c>
      <c r="X11" s="93"/>
      <c r="Y11" s="93">
        <v>1</v>
      </c>
      <c r="Z11" s="93">
        <f t="shared" ca="1" si="4"/>
        <v>1</v>
      </c>
      <c r="AA11" s="93">
        <f t="shared" ca="1" si="4"/>
        <v>1</v>
      </c>
      <c r="AB11" s="93">
        <v>1</v>
      </c>
      <c r="AC11" s="93">
        <v>1</v>
      </c>
      <c r="AD11" s="93"/>
      <c r="AE11" s="93">
        <v>1</v>
      </c>
      <c r="AF11" s="93">
        <v>1</v>
      </c>
      <c r="AG11" s="93">
        <f t="shared" ca="1" si="4"/>
        <v>1</v>
      </c>
      <c r="AH11" s="93">
        <f t="shared" ca="1" si="4"/>
        <v>1</v>
      </c>
      <c r="AI11" s="211">
        <v>1</v>
      </c>
      <c r="AJ11" s="134"/>
      <c r="AK11" s="126"/>
      <c r="AL11" s="287"/>
      <c r="AM11" s="218" t="str">
        <f t="shared" ca="1" si="6"/>
        <v>15/02/2019</v>
      </c>
      <c r="AN11" s="54">
        <f ca="1">IF(SUM(H11:AI11)=0,"",SUM(H11:AI11))</f>
        <v>21</v>
      </c>
      <c r="AO11" s="54" t="str">
        <f ca="1">IF(SUM(COUNTIF(G11:AI11,"A")+(SUMIF(G11:AI11,"0,5")))=0,"",SUM(COUNTIF(G11:AI11,"A")+(SUMIF(G11:AI11,"0,5"))))</f>
        <v/>
      </c>
      <c r="AP11" s="54" t="str">
        <f ca="1">IF(COUNTIF(H11:AI11,"B")=0,"",COUNTIF(H11:AI11,"B"))</f>
        <v/>
      </c>
      <c r="AQ11" s="54" t="str">
        <f>IF(G11="o", COUNTIF(H11:AI11,"A"),"")</f>
        <v/>
      </c>
      <c r="AR11" s="54" t="str">
        <f ca="1">IF(COUNTIF(H11:AI11,"N")=0,"",COUNTIF(H11:AI11,"N"))</f>
        <v/>
      </c>
      <c r="AS11" s="54" t="str">
        <f ca="1">IF(COUNTIF(H11:AI11,"G")=0,"",COUNTIF(H11:AI11,"G"))</f>
        <v/>
      </c>
      <c r="AT11" s="171" t="str">
        <f ca="1">IF(COUNTIF(H11:AI11,"F")=0,"",COUNTIF(H11:AI11,"F"))</f>
        <v/>
      </c>
    </row>
    <row r="12" spans="1:46" ht="13.5" thickBot="1" x14ac:dyDescent="0.25">
      <c r="A12" s="149" t="s">
        <v>11</v>
      </c>
      <c r="B12" s="139"/>
      <c r="C12" s="139"/>
      <c r="D12" s="139"/>
      <c r="E12" s="139"/>
      <c r="F12" s="139"/>
      <c r="G12" s="139"/>
      <c r="H12" s="139"/>
      <c r="I12" s="150"/>
      <c r="J12" s="150"/>
      <c r="K12" s="150"/>
      <c r="L12" s="150"/>
      <c r="M12" s="150"/>
      <c r="N12" s="150"/>
      <c r="O12" s="150"/>
      <c r="P12" s="150"/>
      <c r="Q12" s="150"/>
      <c r="R12" s="150"/>
      <c r="S12" s="150"/>
      <c r="T12" s="150"/>
      <c r="U12" s="150"/>
      <c r="V12" s="150"/>
      <c r="W12" s="150"/>
      <c r="X12" s="150"/>
      <c r="Y12" s="150"/>
      <c r="Z12" s="150"/>
      <c r="AA12" s="150"/>
      <c r="AB12" s="150"/>
      <c r="AC12" s="150"/>
      <c r="AD12" s="150"/>
      <c r="AE12" s="150"/>
      <c r="AF12" s="150"/>
      <c r="AG12" s="150"/>
      <c r="AH12" s="150"/>
      <c r="AI12" s="150"/>
      <c r="AJ12" s="150"/>
      <c r="AK12" s="150"/>
      <c r="AL12" s="150"/>
      <c r="AM12" s="150"/>
      <c r="AN12" s="150" t="str">
        <f>IF(SUM(H12:AI12)=0,"",SUM(H12:AI12))</f>
        <v/>
      </c>
      <c r="AO12" s="150" t="str">
        <f>IF(SUM(COUNTIF(G12:AI12,"A")+(SUMIF(G12:AI12,"0,5")))=0,"",SUM(COUNTIF(G12:AI12,"A")+(SUMIF(G12:AI12,"0,5"))))</f>
        <v/>
      </c>
      <c r="AP12" s="150" t="str">
        <f>IF(COUNTIF(H12:AI12,"B")=0,"",COUNTIF(H12:AI12,"B"))</f>
        <v/>
      </c>
      <c r="AQ12" s="150"/>
      <c r="AR12" s="150" t="str">
        <f>IF(COUNTIF(H12:AI12,"N")=0,"",COUNTIF(H12:AI12,"N"))</f>
        <v/>
      </c>
      <c r="AS12" s="150" t="str">
        <f>IF(COUNTIF(H12:AI12,"G")=0,"",COUNTIF(H12:AI12,"G"))</f>
        <v/>
      </c>
      <c r="AT12" s="151" t="str">
        <f>IF(COUNTIF(H12:AI12,"F")=0,"",COUNTIF(H12:AI12,"F"))</f>
        <v/>
      </c>
    </row>
    <row r="13" spans="1:46" ht="15" x14ac:dyDescent="0.25">
      <c r="A13" s="156" t="s">
        <v>81</v>
      </c>
      <c r="B13" s="145" t="s">
        <v>52</v>
      </c>
      <c r="C13" s="146" t="str">
        <f t="shared" si="5"/>
        <v>StéA</v>
      </c>
      <c r="D13" s="146"/>
      <c r="E13" s="147" t="s">
        <v>60</v>
      </c>
      <c r="F13" s="148" t="s">
        <v>66</v>
      </c>
      <c r="G13" s="157"/>
      <c r="H13" s="133"/>
      <c r="I13" s="45"/>
      <c r="J13" s="45"/>
      <c r="K13" s="91"/>
      <c r="L13" s="45"/>
      <c r="M13" s="45"/>
      <c r="N13" s="91"/>
      <c r="O13" s="91"/>
      <c r="P13" s="45"/>
      <c r="Q13" s="45"/>
      <c r="R13" s="45"/>
      <c r="S13" s="45"/>
      <c r="T13" s="45"/>
      <c r="U13" s="45"/>
      <c r="V13" s="45"/>
      <c r="W13" s="45"/>
      <c r="X13" s="45"/>
      <c r="Y13" s="45"/>
      <c r="Z13" s="45"/>
      <c r="AA13" s="45"/>
      <c r="AB13" s="45"/>
      <c r="AC13" s="45"/>
      <c r="AD13" s="45"/>
      <c r="AE13" s="45"/>
      <c r="AF13" s="45"/>
      <c r="AG13" s="45"/>
      <c r="AH13" s="45"/>
      <c r="AI13" s="130"/>
      <c r="AJ13" s="265"/>
      <c r="AK13" s="264"/>
      <c r="AL13" s="288"/>
      <c r="AM13" s="216" t="str">
        <f t="shared" ca="1" si="6"/>
        <v>Pas d'intervention</v>
      </c>
      <c r="AN13" s="91" t="str">
        <f>IF(SUM(H13:AI13)=0,"",SUM(H13:AI13))</f>
        <v/>
      </c>
      <c r="AO13" s="91" t="str">
        <f>IF(SUM(COUNTIF(G13:AI13,"A")+(SUMIF(G13:AI13,"0,5")))=0,"",SUM(COUNTIF(G13:AI13,"A")+(SUMIF(G13:AI13,"0,5"))))</f>
        <v/>
      </c>
      <c r="AP13" s="91" t="str">
        <f>IF(COUNTIF(H13:AI13,"B")=0,"",COUNTIF(H13:AI13,"B"))</f>
        <v/>
      </c>
      <c r="AQ13" s="91"/>
      <c r="AR13" s="91" t="str">
        <f>IF(COUNTIF(H13:AI13,"N")=0,"",COUNTIF(H13:AI13,"N"))</f>
        <v/>
      </c>
      <c r="AS13" s="91" t="str">
        <f>IF(COUNTIF(H13:AI13,"G")=0,"",COUNTIF(H13:AI13,"G"))</f>
        <v/>
      </c>
      <c r="AT13" s="92" t="str">
        <f>IF(COUNTIF(H13:AI13,"F")=0,"",COUNTIF(H13:AI13,"F"))</f>
        <v/>
      </c>
    </row>
    <row r="14" spans="1:46" ht="15" x14ac:dyDescent="0.25">
      <c r="A14" s="153" t="s">
        <v>82</v>
      </c>
      <c r="B14" s="136" t="s">
        <v>53</v>
      </c>
      <c r="C14" s="61" t="str">
        <f t="shared" si="5"/>
        <v>StéB</v>
      </c>
      <c r="D14" s="61"/>
      <c r="E14" s="58" t="s">
        <v>60</v>
      </c>
      <c r="F14" s="8" t="s">
        <v>66</v>
      </c>
      <c r="G14" s="131"/>
      <c r="H14" s="134"/>
      <c r="I14" s="44"/>
      <c r="J14" s="44"/>
      <c r="K14" s="44"/>
      <c r="L14" s="44"/>
      <c r="M14" s="44"/>
      <c r="N14" s="44"/>
      <c r="O14" s="44"/>
      <c r="P14" s="44"/>
      <c r="Q14" s="44"/>
      <c r="R14" s="44"/>
      <c r="S14" s="44"/>
      <c r="T14" s="44"/>
      <c r="U14" s="44"/>
      <c r="V14" s="44"/>
      <c r="W14" s="44"/>
      <c r="X14" s="44"/>
      <c r="Y14" s="44"/>
      <c r="Z14" s="44"/>
      <c r="AA14" s="44"/>
      <c r="AB14" s="44"/>
      <c r="AC14" s="44"/>
      <c r="AD14" s="44"/>
      <c r="AE14" s="44"/>
      <c r="AF14" s="44"/>
      <c r="AG14" s="44"/>
      <c r="AH14" s="44"/>
      <c r="AI14" s="210"/>
      <c r="AJ14" s="134"/>
      <c r="AK14" s="126"/>
      <c r="AL14" s="287"/>
      <c r="AM14" s="217" t="str">
        <f t="shared" ca="1" si="6"/>
        <v>Pas d'intervention</v>
      </c>
      <c r="AN14" s="49" t="str">
        <f>IF(SUM(H14:AI14)=0,"",SUM(H14:AI14))</f>
        <v/>
      </c>
      <c r="AO14" s="49" t="str">
        <f>IF(SUM(COUNTIF(G14:AI14,"A")+(SUMIF(G14:AI14,"0,5")))=0,"",SUM(COUNTIF(G14:AI14,"A")+(SUMIF(G14:AI14,"0,5"))))</f>
        <v/>
      </c>
      <c r="AP14" s="49" t="str">
        <f>IF(COUNTIF(H14:AI14,"B")=0,"",COUNTIF(H14:AI14,"B"))</f>
        <v/>
      </c>
      <c r="AQ14" s="49"/>
      <c r="AR14" s="49" t="str">
        <f>IF(COUNTIF(H14:AI14,"N")=0,"",COUNTIF(H14:AI14,"N"))</f>
        <v/>
      </c>
      <c r="AS14" s="49" t="str">
        <f>IF(COUNTIF(H14:AI14,"G")=0,"",COUNTIF(H14:AI14,"G"))</f>
        <v/>
      </c>
      <c r="AT14" s="170" t="str">
        <f>IF(COUNTIF(H14:AI14,"F")=0,"",COUNTIF(H14:AI14,"F"))</f>
        <v/>
      </c>
    </row>
    <row r="15" spans="1:46" ht="15" x14ac:dyDescent="0.25">
      <c r="A15" s="153" t="s">
        <v>83</v>
      </c>
      <c r="B15" s="136" t="s">
        <v>54</v>
      </c>
      <c r="C15" s="61" t="str">
        <f t="shared" si="5"/>
        <v>StéC</v>
      </c>
      <c r="D15" s="61"/>
      <c r="E15" s="58" t="s">
        <v>60</v>
      </c>
      <c r="F15" s="8" t="s">
        <v>66</v>
      </c>
      <c r="G15" s="131"/>
      <c r="H15" s="134"/>
      <c r="I15" s="44"/>
      <c r="J15" s="44"/>
      <c r="K15" s="44"/>
      <c r="L15" s="44"/>
      <c r="M15" s="44"/>
      <c r="N15" s="44"/>
      <c r="O15" s="44"/>
      <c r="P15" s="44"/>
      <c r="Q15" s="44"/>
      <c r="R15" s="44"/>
      <c r="S15" s="44"/>
      <c r="T15" s="44"/>
      <c r="U15" s="44"/>
      <c r="V15" s="44"/>
      <c r="W15" s="44"/>
      <c r="X15" s="44"/>
      <c r="Y15" s="44"/>
      <c r="Z15" s="44"/>
      <c r="AA15" s="44"/>
      <c r="AB15" s="44"/>
      <c r="AC15" s="44"/>
      <c r="AD15" s="44"/>
      <c r="AE15" s="44"/>
      <c r="AF15" s="44"/>
      <c r="AG15" s="44"/>
      <c r="AH15" s="44"/>
      <c r="AI15" s="210"/>
      <c r="AJ15" s="134"/>
      <c r="AK15" s="126"/>
      <c r="AL15" s="287"/>
      <c r="AM15" s="217" t="str">
        <f t="shared" ca="1" si="6"/>
        <v>Pas d'intervention</v>
      </c>
      <c r="AN15" s="49" t="str">
        <f>IF(SUM(H15:AI15)=0,"",SUM(H15:AI15))</f>
        <v/>
      </c>
      <c r="AO15" s="49" t="str">
        <f>IF(SUM(COUNTIF(G15:AI15,"A")+(SUMIF(G15:AI15,"0,5")))=0,"",SUM(COUNTIF(G15:AI15,"A")+(SUMIF(G15:AI15,"0,5"))))</f>
        <v/>
      </c>
      <c r="AP15" s="49" t="str">
        <f>IF(COUNTIF(H15:AI15,"B")=0,"",COUNTIF(H15:AI15,"B"))</f>
        <v/>
      </c>
      <c r="AQ15" s="49"/>
      <c r="AR15" s="49" t="str">
        <f>IF(COUNTIF(H15:AI15,"N")=0,"",COUNTIF(H15:AI15,"N"))</f>
        <v/>
      </c>
      <c r="AS15" s="49" t="str">
        <f>IF(COUNTIF(H15:AI15,"G")=0,"",COUNTIF(H15:AI15,"G"))</f>
        <v/>
      </c>
      <c r="AT15" s="170" t="str">
        <f>IF(COUNTIF(H15:AI15,"F")=0,"",COUNTIF(H15:AI15,"F"))</f>
        <v/>
      </c>
    </row>
    <row r="16" spans="1:46" ht="15" x14ac:dyDescent="0.25">
      <c r="A16" s="153" t="s">
        <v>84</v>
      </c>
      <c r="B16" s="136" t="s">
        <v>55</v>
      </c>
      <c r="C16" s="61" t="str">
        <f t="shared" si="5"/>
        <v>StéD</v>
      </c>
      <c r="D16" s="61"/>
      <c r="E16" s="58" t="s">
        <v>60</v>
      </c>
      <c r="F16" s="8" t="s">
        <v>67</v>
      </c>
      <c r="G16" s="131"/>
      <c r="H16" s="134"/>
      <c r="I16" s="44"/>
      <c r="J16" s="44"/>
      <c r="K16" s="44"/>
      <c r="L16" s="44"/>
      <c r="M16" s="44"/>
      <c r="N16" s="44"/>
      <c r="O16" s="44"/>
      <c r="P16" s="44"/>
      <c r="Q16" s="44"/>
      <c r="R16" s="44"/>
      <c r="S16" s="44"/>
      <c r="T16" s="44"/>
      <c r="U16" s="44"/>
      <c r="V16" s="44"/>
      <c r="W16" s="44"/>
      <c r="X16" s="44"/>
      <c r="Y16" s="44">
        <v>1</v>
      </c>
      <c r="Z16" s="44">
        <v>1</v>
      </c>
      <c r="AA16" s="44">
        <v>1</v>
      </c>
      <c r="AB16" s="44">
        <v>1</v>
      </c>
      <c r="AC16" s="44">
        <v>1</v>
      </c>
      <c r="AD16" s="44"/>
      <c r="AE16" s="44"/>
      <c r="AF16" s="44"/>
      <c r="AG16" s="44"/>
      <c r="AH16" s="44"/>
      <c r="AI16" s="210"/>
      <c r="AJ16" s="134"/>
      <c r="AK16" s="126"/>
      <c r="AL16" s="287"/>
      <c r="AM16" s="217" t="str">
        <f t="shared" ca="1" si="6"/>
        <v>Pas d'intervention</v>
      </c>
      <c r="AN16" s="49">
        <f>IF(SUM(H16:AI16)=0,"",SUM(H16:AI16))</f>
        <v>5</v>
      </c>
      <c r="AO16" s="49" t="str">
        <f>IF(SUM(COUNTIF(G16:AI16,"A")+(SUMIF(G16:AI16,"0,5")))=0,"",SUM(COUNTIF(G16:AI16,"A")+(SUMIF(G16:AI16,"0,5"))))</f>
        <v/>
      </c>
      <c r="AP16" s="49" t="str">
        <f>IF(COUNTIF(H16:AI16,"B")=0,"",COUNTIF(H16:AI16,"B"))</f>
        <v/>
      </c>
      <c r="AQ16" s="49"/>
      <c r="AR16" s="49" t="str">
        <f>IF(COUNTIF(H16:AI16,"N")=0,"",COUNTIF(H16:AI16,"N"))</f>
        <v/>
      </c>
      <c r="AS16" s="49" t="str">
        <f>IF(COUNTIF(H16:AI16,"G")=0,"",COUNTIF(H16:AI16,"G"))</f>
        <v/>
      </c>
      <c r="AT16" s="170" t="str">
        <f>IF(COUNTIF(H16:AI16,"F")=0,"",COUNTIF(H16:AI16,"F"))</f>
        <v/>
      </c>
    </row>
    <row r="17" spans="1:46" ht="15" x14ac:dyDescent="0.25">
      <c r="A17" s="153" t="s">
        <v>85</v>
      </c>
      <c r="B17" s="136" t="s">
        <v>56</v>
      </c>
      <c r="C17" s="61" t="str">
        <f t="shared" si="5"/>
        <v>StéE</v>
      </c>
      <c r="D17" s="61"/>
      <c r="E17" s="58" t="s">
        <v>60</v>
      </c>
      <c r="F17" s="8" t="s">
        <v>67</v>
      </c>
      <c r="G17" s="131"/>
      <c r="H17" s="134"/>
      <c r="I17" s="44"/>
      <c r="J17" s="44"/>
      <c r="K17" s="44"/>
      <c r="L17" s="44"/>
      <c r="M17" s="44"/>
      <c r="N17" s="44"/>
      <c r="O17" s="44"/>
      <c r="P17" s="44"/>
      <c r="Q17" s="44"/>
      <c r="R17" s="44"/>
      <c r="S17" s="44"/>
      <c r="T17" s="44"/>
      <c r="U17" s="44"/>
      <c r="V17" s="44"/>
      <c r="W17" s="44"/>
      <c r="X17" s="44"/>
      <c r="Y17" s="44"/>
      <c r="Z17" s="44"/>
      <c r="AA17" s="44"/>
      <c r="AB17" s="44"/>
      <c r="AC17" s="44"/>
      <c r="AD17" s="44"/>
      <c r="AE17" s="44"/>
      <c r="AF17" s="44"/>
      <c r="AG17" s="44"/>
      <c r="AH17" s="44"/>
      <c r="AI17" s="210"/>
      <c r="AJ17" s="134"/>
      <c r="AK17" s="126"/>
      <c r="AL17" s="287"/>
      <c r="AM17" s="217" t="str">
        <f t="shared" ca="1" si="6"/>
        <v>Pas d'intervention</v>
      </c>
      <c r="AN17" s="49" t="str">
        <f>IF(SUM(H17:AI17)=0,"",SUM(H17:AI17))</f>
        <v/>
      </c>
      <c r="AO17" s="49" t="str">
        <f>IF(SUM(COUNTIF(G17:AI17,"A")+(SUMIF(G17:AI17,"0,5")))=0,"",SUM(COUNTIF(G17:AI17,"A")+(SUMIF(G17:AI17,"0,5"))))</f>
        <v/>
      </c>
      <c r="AP17" s="49"/>
      <c r="AQ17" s="49"/>
      <c r="AR17" s="49"/>
      <c r="AS17" s="49"/>
      <c r="AT17" s="170"/>
    </row>
    <row r="18" spans="1:46" ht="15" x14ac:dyDescent="0.25">
      <c r="A18" s="153" t="s">
        <v>86</v>
      </c>
      <c r="B18" s="136" t="s">
        <v>57</v>
      </c>
      <c r="C18" s="61" t="str">
        <f t="shared" si="5"/>
        <v>StéF</v>
      </c>
      <c r="D18" s="61"/>
      <c r="E18" s="58" t="s">
        <v>60</v>
      </c>
      <c r="F18" s="8" t="s">
        <v>77</v>
      </c>
      <c r="G18" s="131"/>
      <c r="H18" s="134"/>
      <c r="I18" s="44"/>
      <c r="J18" s="44"/>
      <c r="K18" s="44"/>
      <c r="L18" s="44"/>
      <c r="M18" s="44"/>
      <c r="N18" s="44"/>
      <c r="O18" s="44"/>
      <c r="P18" s="44"/>
      <c r="Q18" s="44"/>
      <c r="R18" s="44"/>
      <c r="S18" s="44"/>
      <c r="T18" s="44"/>
      <c r="U18" s="44"/>
      <c r="V18" s="44"/>
      <c r="W18" s="44"/>
      <c r="X18" s="44"/>
      <c r="Y18" s="44"/>
      <c r="Z18" s="44"/>
      <c r="AA18" s="44"/>
      <c r="AB18" s="44"/>
      <c r="AC18" s="44"/>
      <c r="AD18" s="44"/>
      <c r="AE18" s="44"/>
      <c r="AF18" s="44"/>
      <c r="AG18" s="44"/>
      <c r="AH18" s="44"/>
      <c r="AI18" s="210"/>
      <c r="AJ18" s="134"/>
      <c r="AK18" s="126"/>
      <c r="AL18" s="287"/>
      <c r="AM18" s="217" t="str">
        <f t="shared" ca="1" si="6"/>
        <v>Pas d'intervention</v>
      </c>
      <c r="AN18" s="49" t="str">
        <f>IF(SUM(H18:AI18)=0,"",SUM(H18:AI18))</f>
        <v/>
      </c>
      <c r="AO18" s="49" t="str">
        <f>IF(SUM(COUNTIF(G18:AI18,"A")+(SUMIF(G18:AI18,"0,5")))=0,"",SUM(COUNTIF(G18:AI18,"A")+(SUMIF(G18:AI18,"0,5"))))</f>
        <v/>
      </c>
      <c r="AP18" s="49" t="str">
        <f>IF(COUNTIF(H18:AI18,"B")=0,"",COUNTIF(H18:AI18,"B"))</f>
        <v/>
      </c>
      <c r="AQ18" s="49"/>
      <c r="AR18" s="49" t="str">
        <f>IF(COUNTIF(H18:AI18,"N")=0,"",COUNTIF(H18:AI18,"N"))</f>
        <v/>
      </c>
      <c r="AS18" s="49" t="str">
        <f>IF(COUNTIF(H18:AI18,"G")=0,"",COUNTIF(H18:AI18,"G"))</f>
        <v/>
      </c>
      <c r="AT18" s="170" t="str">
        <f>IF(COUNTIF(H18:AI18,"F")=0,"",COUNTIF(H18:AI18,"F"))</f>
        <v/>
      </c>
    </row>
    <row r="19" spans="1:46" ht="15.75" thickBot="1" x14ac:dyDescent="0.3">
      <c r="A19" s="154" t="s">
        <v>87</v>
      </c>
      <c r="B19" s="137" t="s">
        <v>58</v>
      </c>
      <c r="C19" s="50" t="str">
        <f t="shared" si="5"/>
        <v>StéG</v>
      </c>
      <c r="D19" s="50"/>
      <c r="E19" s="29" t="s">
        <v>60</v>
      </c>
      <c r="F19" s="30" t="s">
        <v>68</v>
      </c>
      <c r="G19" s="132"/>
      <c r="H19" s="135"/>
      <c r="I19" s="93"/>
      <c r="J19" s="93"/>
      <c r="K19" s="93">
        <v>1</v>
      </c>
      <c r="L19" s="93">
        <v>1</v>
      </c>
      <c r="M19" s="93">
        <v>1</v>
      </c>
      <c r="N19" s="93">
        <v>1</v>
      </c>
      <c r="O19" s="93">
        <v>1</v>
      </c>
      <c r="P19" s="93"/>
      <c r="Q19" s="93"/>
      <c r="R19" s="93"/>
      <c r="S19" s="93"/>
      <c r="T19" s="93"/>
      <c r="U19" s="93"/>
      <c r="V19" s="93"/>
      <c r="W19" s="93"/>
      <c r="X19" s="93"/>
      <c r="Y19" s="93"/>
      <c r="Z19" s="93"/>
      <c r="AA19" s="93"/>
      <c r="AB19" s="93"/>
      <c r="AC19" s="93"/>
      <c r="AD19" s="93"/>
      <c r="AE19" s="93"/>
      <c r="AF19" s="93"/>
      <c r="AG19" s="93"/>
      <c r="AH19" s="93"/>
      <c r="AI19" s="211"/>
      <c r="AJ19" s="135"/>
      <c r="AK19" s="127"/>
      <c r="AL19" s="289"/>
      <c r="AM19" s="218" t="str">
        <f t="shared" ca="1" si="6"/>
        <v>08/02/2019</v>
      </c>
      <c r="AN19" s="54">
        <f>IF(SUM(H19:AI19)=0,"",SUM(H19:AI19))</f>
        <v>5</v>
      </c>
      <c r="AO19" s="54" t="str">
        <f>IF(SUM(COUNTIF(G19:AI19,"A")+(SUMIF(G19:AI19,"0,5")))=0,"",SUM(COUNTIF(G19:AI19,"A")+(SUMIF(G19:AI19,"0,5"))))</f>
        <v/>
      </c>
      <c r="AP19" s="54" t="str">
        <f>IF(COUNTIF(H19:AI19,"B")=0,"",COUNTIF(H19:AI19,"B"))</f>
        <v/>
      </c>
      <c r="AQ19" s="54"/>
      <c r="AR19" s="54" t="str">
        <f>IF(COUNTIF(H19:AI19,"N")=0,"",COUNTIF(H19:AI19,"N"))</f>
        <v/>
      </c>
      <c r="AS19" s="54" t="str">
        <f>IF(COUNTIF(H19:AI19,"G")=0,"",COUNTIF(H19:AI19,"G"))</f>
        <v/>
      </c>
      <c r="AT19" s="171" t="str">
        <f>IF(COUNTIF(H19:AI19,"F")=0,"",COUNTIF(H19:AI19,"F"))</f>
        <v/>
      </c>
    </row>
    <row r="20" spans="1:46" x14ac:dyDescent="0.2">
      <c r="C20" s="55"/>
      <c r="D20" s="55"/>
      <c r="AN20" s="39" t="str">
        <f>IF(SUM(H20:AI20)=0,"",SUM(H20:AI20))</f>
        <v/>
      </c>
      <c r="AP20" s="39"/>
      <c r="AQ20" s="39"/>
      <c r="AR20" s="39" t="str">
        <f>IF(COUNTIF(H20:AI20,"N")=0,"",COUNTIF(H20:AI20,"N"))</f>
        <v/>
      </c>
      <c r="AS20" s="39" t="str">
        <f>IF(COUNTIF(H20:AI20,"G")=0,"",COUNTIF(H20:AI20,"G"))</f>
        <v/>
      </c>
      <c r="AT20" s="39" t="str">
        <f>IF(COUNTIF(H20:AI20,"F")=0,"",COUNTIF(H20:AI20,"F"))</f>
        <v/>
      </c>
    </row>
    <row r="21" spans="1:46" x14ac:dyDescent="0.2">
      <c r="AN21" s="39"/>
      <c r="AP21" s="39"/>
      <c r="AR21" s="39"/>
      <c r="AS21" s="39"/>
      <c r="AT21" s="39"/>
    </row>
    <row r="22" spans="1:46" x14ac:dyDescent="0.2">
      <c r="AN22" s="39">
        <f ca="1">SUM(AN4:AN19)</f>
        <v>164</v>
      </c>
      <c r="AO22" s="39">
        <f ca="1">SUM(AO4:AO19)</f>
        <v>1</v>
      </c>
      <c r="AP22" s="39">
        <f ca="1">SUM(AP4:AP11)</f>
        <v>10</v>
      </c>
      <c r="AQ22" s="39"/>
      <c r="AR22" s="39"/>
      <c r="AS22" s="39"/>
      <c r="AT22" s="39"/>
    </row>
    <row r="23" spans="1:46" x14ac:dyDescent="0.2">
      <c r="AN23" s="39"/>
      <c r="AP23" s="46">
        <f>SUM(AN13:AN19)</f>
        <v>10</v>
      </c>
      <c r="AQ23" s="41">
        <f ca="1">SUM(AQ4:AQ11)</f>
        <v>1</v>
      </c>
      <c r="AR23" s="39"/>
      <c r="AS23" s="39"/>
      <c r="AT23" s="39"/>
    </row>
    <row r="24" spans="1:46" x14ac:dyDescent="0.2">
      <c r="AN24" s="39"/>
      <c r="AP24" s="47" t="str">
        <f ca="1">IF(AP23=AP22,"", SUM(AP23-AP22))</f>
        <v/>
      </c>
      <c r="AQ24" s="47"/>
      <c r="AR24" s="39"/>
      <c r="AS24" s="39"/>
      <c r="AT24" s="39"/>
    </row>
    <row r="25" spans="1:46" x14ac:dyDescent="0.2">
      <c r="AN25" s="39"/>
    </row>
    <row r="26" spans="1:46" x14ac:dyDescent="0.2">
      <c r="AN26" s="39"/>
    </row>
    <row r="27" spans="1:46" x14ac:dyDescent="0.2">
      <c r="AN27" s="39"/>
    </row>
    <row r="28" spans="1:46" x14ac:dyDescent="0.2">
      <c r="AN28" s="39"/>
    </row>
    <row r="29" spans="1:46" x14ac:dyDescent="0.2">
      <c r="AN29" s="39"/>
    </row>
    <row r="30" spans="1:46" x14ac:dyDescent="0.2">
      <c r="AN30" s="39"/>
    </row>
    <row r="31" spans="1:46" x14ac:dyDescent="0.2">
      <c r="AN31" s="39"/>
    </row>
    <row r="32" spans="1:46" x14ac:dyDescent="0.2">
      <c r="AN32" s="39"/>
    </row>
    <row r="33" spans="40:40" x14ac:dyDescent="0.2">
      <c r="AN33" s="39"/>
    </row>
    <row r="34" spans="40:40" x14ac:dyDescent="0.2">
      <c r="AN34" s="39"/>
    </row>
    <row r="35" spans="40:40" x14ac:dyDescent="0.2">
      <c r="AN35" s="39"/>
    </row>
    <row r="36" spans="40:40" x14ac:dyDescent="0.2">
      <c r="AN36" s="39"/>
    </row>
    <row r="37" spans="40:40" x14ac:dyDescent="0.2">
      <c r="AN37" s="39"/>
    </row>
    <row r="38" spans="40:40" x14ac:dyDescent="0.2">
      <c r="AN38" s="39"/>
    </row>
    <row r="39" spans="40:40" x14ac:dyDescent="0.2">
      <c r="AN39" s="39"/>
    </row>
    <row r="40" spans="40:40" x14ac:dyDescent="0.2">
      <c r="AN40" s="39"/>
    </row>
    <row r="41" spans="40:40" x14ac:dyDescent="0.2">
      <c r="AN41" s="39"/>
    </row>
    <row r="42" spans="40:40" x14ac:dyDescent="0.2">
      <c r="AN42" s="39"/>
    </row>
    <row r="43" spans="40:40" x14ac:dyDescent="0.2">
      <c r="AN43" s="39"/>
    </row>
    <row r="44" spans="40:40" x14ac:dyDescent="0.2">
      <c r="AN44" s="39"/>
    </row>
    <row r="45" spans="40:40" x14ac:dyDescent="0.2">
      <c r="AN45" s="39"/>
    </row>
    <row r="46" spans="40:40" x14ac:dyDescent="0.2">
      <c r="AN46" s="39"/>
    </row>
    <row r="47" spans="40:40" x14ac:dyDescent="0.2">
      <c r="AN47" s="39"/>
    </row>
    <row r="48" spans="40:40" x14ac:dyDescent="0.2">
      <c r="AN48" s="39"/>
    </row>
    <row r="49" spans="40:40" x14ac:dyDescent="0.2">
      <c r="AN49" s="39"/>
    </row>
    <row r="50" spans="40:40" x14ac:dyDescent="0.2">
      <c r="AN50" s="39"/>
    </row>
    <row r="51" spans="40:40" x14ac:dyDescent="0.2">
      <c r="AN51" s="39"/>
    </row>
    <row r="52" spans="40:40" x14ac:dyDescent="0.2">
      <c r="AN52" s="39"/>
    </row>
    <row r="53" spans="40:40" x14ac:dyDescent="0.2">
      <c r="AN53" s="39"/>
    </row>
    <row r="54" spans="40:40" x14ac:dyDescent="0.2">
      <c r="AN54" s="39"/>
    </row>
    <row r="55" spans="40:40" x14ac:dyDescent="0.2">
      <c r="AN55" s="39"/>
    </row>
    <row r="56" spans="40:40" x14ac:dyDescent="0.2">
      <c r="AN56" s="39"/>
    </row>
    <row r="57" spans="40:40" x14ac:dyDescent="0.2">
      <c r="AN57" s="39"/>
    </row>
    <row r="58" spans="40:40" x14ac:dyDescent="0.2">
      <c r="AN58" s="39"/>
    </row>
    <row r="59" spans="40:40" x14ac:dyDescent="0.2">
      <c r="AN59" s="39"/>
    </row>
    <row r="60" spans="40:40" x14ac:dyDescent="0.2">
      <c r="AN60" s="39"/>
    </row>
    <row r="61" spans="40:40" x14ac:dyDescent="0.2">
      <c r="AN61" s="39"/>
    </row>
    <row r="62" spans="40:40" x14ac:dyDescent="0.2">
      <c r="AN62" s="39"/>
    </row>
    <row r="63" spans="40:40" x14ac:dyDescent="0.2">
      <c r="AN63" s="39"/>
    </row>
    <row r="64" spans="40:40" x14ac:dyDescent="0.2">
      <c r="AN64" s="39"/>
    </row>
    <row r="65" spans="40:40" x14ac:dyDescent="0.2">
      <c r="AN65" s="39"/>
    </row>
    <row r="66" spans="40:40" x14ac:dyDescent="0.2">
      <c r="AN66" s="39"/>
    </row>
    <row r="67" spans="40:40" x14ac:dyDescent="0.2">
      <c r="AN67" s="39"/>
    </row>
    <row r="68" spans="40:40" x14ac:dyDescent="0.2">
      <c r="AN68" s="39"/>
    </row>
    <row r="69" spans="40:40" x14ac:dyDescent="0.2">
      <c r="AN69" s="39"/>
    </row>
    <row r="70" spans="40:40" x14ac:dyDescent="0.2">
      <c r="AN70" s="39"/>
    </row>
    <row r="71" spans="40:40" x14ac:dyDescent="0.2">
      <c r="AN71" s="39"/>
    </row>
    <row r="72" spans="40:40" x14ac:dyDescent="0.2">
      <c r="AN72" s="39"/>
    </row>
    <row r="73" spans="40:40" x14ac:dyDescent="0.2">
      <c r="AN73" s="39"/>
    </row>
    <row r="74" spans="40:40" x14ac:dyDescent="0.2">
      <c r="AN74" s="39"/>
    </row>
    <row r="75" spans="40:40" x14ac:dyDescent="0.2">
      <c r="AN75" s="39"/>
    </row>
    <row r="76" spans="40:40" x14ac:dyDescent="0.2">
      <c r="AN76" s="39"/>
    </row>
    <row r="77" spans="40:40" x14ac:dyDescent="0.2">
      <c r="AN77" s="39"/>
    </row>
    <row r="78" spans="40:40" x14ac:dyDescent="0.2">
      <c r="AN78" s="39"/>
    </row>
    <row r="79" spans="40:40" x14ac:dyDescent="0.2">
      <c r="AN79" s="39"/>
    </row>
    <row r="80" spans="40:40" x14ac:dyDescent="0.2">
      <c r="AN80" s="39"/>
    </row>
    <row r="81" spans="40:40" x14ac:dyDescent="0.2">
      <c r="AN81" s="39"/>
    </row>
    <row r="82" spans="40:40" x14ac:dyDescent="0.2">
      <c r="AN82" s="39"/>
    </row>
    <row r="83" spans="40:40" x14ac:dyDescent="0.2">
      <c r="AN83" s="39"/>
    </row>
    <row r="84" spans="40:40" x14ac:dyDescent="0.2">
      <c r="AN84" s="39"/>
    </row>
    <row r="85" spans="40:40" x14ac:dyDescent="0.2">
      <c r="AN85" s="39"/>
    </row>
    <row r="86" spans="40:40" x14ac:dyDescent="0.2">
      <c r="AN86" s="39"/>
    </row>
    <row r="87" spans="40:40" x14ac:dyDescent="0.2">
      <c r="AN87" s="39"/>
    </row>
    <row r="88" spans="40:40" x14ac:dyDescent="0.2">
      <c r="AN88" s="39"/>
    </row>
    <row r="89" spans="40:40" x14ac:dyDescent="0.2">
      <c r="AN89" s="39"/>
    </row>
    <row r="90" spans="40:40" x14ac:dyDescent="0.2">
      <c r="AN90" s="39"/>
    </row>
  </sheetData>
  <conditionalFormatting sqref="V12 H11:AA11 AG11:AI11 W14:AI19 H2:AI10 W13:AH13">
    <cfRule type="expression" dxfId="139" priority="79">
      <formula>WEEKDAY(H$2,2)&gt;=6</formula>
    </cfRule>
    <cfRule type="expression" dxfId="138" priority="80">
      <formula>COUNTIF(ferie,"="&amp;H$2)&gt;0</formula>
    </cfRule>
  </conditionalFormatting>
  <conditionalFormatting sqref="V12 H11:AA11 AG11:AI11 H5:AI10 H4:AH4">
    <cfRule type="cellIs" dxfId="137" priority="76" operator="equal">
      <formula>0.5</formula>
    </cfRule>
    <cfRule type="containsText" dxfId="136" priority="77" operator="containsText" text="B">
      <formula>NOT(ISERROR(SEARCH("B",H4)))</formula>
    </cfRule>
    <cfRule type="containsText" dxfId="135" priority="78" operator="containsText" text="A">
      <formula>NOT(ISERROR(SEARCH("A",H4)))</formula>
    </cfRule>
  </conditionalFormatting>
  <conditionalFormatting sqref="H11:AA11 AG11:AI11 I12:AI12 H5:AI10 H4:AH4">
    <cfRule type="containsText" dxfId="134" priority="72" operator="containsText" text="G">
      <formula>NOT(ISERROR(SEARCH("G",H4)))</formula>
    </cfRule>
    <cfRule type="containsText" dxfId="133" priority="73" operator="containsText" text="F">
      <formula>NOT(ISERROR(SEARCH("F",H4)))</formula>
    </cfRule>
    <cfRule type="containsText" dxfId="132" priority="75" operator="containsText" text="N">
      <formula>NOT(ISERROR(SEARCH("N",H4)))</formula>
    </cfRule>
  </conditionalFormatting>
  <conditionalFormatting sqref="AR3 AT3">
    <cfRule type="containsText" dxfId="131" priority="71" operator="containsText" text="G">
      <formula>NOT(ISERROR(SEARCH("G",AR3)))</formula>
    </cfRule>
  </conditionalFormatting>
  <conditionalFormatting sqref="AR3 AT3">
    <cfRule type="expression" dxfId="130" priority="70">
      <formula>WEEKDAY(AR$2,2)&gt;=6</formula>
    </cfRule>
  </conditionalFormatting>
  <conditionalFormatting sqref="AR3 AT3">
    <cfRule type="expression" dxfId="129" priority="69">
      <formula>COUNTIF(jourferie,"="&amp;AR$2)&gt;0</formula>
    </cfRule>
  </conditionalFormatting>
  <conditionalFormatting sqref="AR3 AT3">
    <cfRule type="cellIs" dxfId="128" priority="63" operator="equal">
      <formula>0.5</formula>
    </cfRule>
    <cfRule type="containsText" dxfId="127" priority="64" operator="containsText" text="T">
      <formula>NOT(ISERROR(SEARCH("T",AR3)))</formula>
    </cfRule>
    <cfRule type="containsText" dxfId="126" priority="65" operator="containsText" text="F">
      <formula>NOT(ISERROR(SEARCH("F",AR3)))</formula>
    </cfRule>
    <cfRule type="containsText" dxfId="125" priority="66" operator="containsText" text="N">
      <formula>NOT(ISERROR(SEARCH("N",AR3)))</formula>
    </cfRule>
    <cfRule type="containsText" dxfId="124" priority="67" operator="containsText" text="B">
      <formula>NOT(ISERROR(SEARCH("B",AR3)))</formula>
    </cfRule>
    <cfRule type="containsText" dxfId="123" priority="68" operator="containsText" text="A">
      <formula>NOT(ISERROR(SEARCH("A",AR3)))</formula>
    </cfRule>
  </conditionalFormatting>
  <conditionalFormatting sqref="AS3">
    <cfRule type="containsText" dxfId="122" priority="62" operator="containsText" text="G">
      <formula>NOT(ISERROR(SEARCH("G",AS3)))</formula>
    </cfRule>
  </conditionalFormatting>
  <conditionalFormatting sqref="AS3">
    <cfRule type="expression" dxfId="121" priority="61">
      <formula>WEEKDAY(AS$2,2)&gt;=6</formula>
    </cfRule>
  </conditionalFormatting>
  <conditionalFormatting sqref="AS3">
    <cfRule type="expression" dxfId="120" priority="60">
      <formula>COUNTIF(jourferie,"="&amp;AS$2)&gt;0</formula>
    </cfRule>
  </conditionalFormatting>
  <conditionalFormatting sqref="AS3">
    <cfRule type="cellIs" dxfId="119" priority="54" operator="equal">
      <formula>0.5</formula>
    </cfRule>
    <cfRule type="containsText" dxfId="118" priority="55" operator="containsText" text="T">
      <formula>NOT(ISERROR(SEARCH("T",AS3)))</formula>
    </cfRule>
    <cfRule type="containsText" dxfId="117" priority="56" operator="containsText" text="F">
      <formula>NOT(ISERROR(SEARCH("F",AS3)))</formula>
    </cfRule>
    <cfRule type="containsText" dxfId="116" priority="57" operator="containsText" text="N">
      <formula>NOT(ISERROR(SEARCH("N",AS3)))</formula>
    </cfRule>
    <cfRule type="containsText" dxfId="115" priority="58" operator="containsText" text="B">
      <formula>NOT(ISERROR(SEARCH("B",AS3)))</formula>
    </cfRule>
    <cfRule type="containsText" dxfId="114" priority="59" operator="containsText" text="A">
      <formula>NOT(ISERROR(SEARCH("A",AS3)))</formula>
    </cfRule>
  </conditionalFormatting>
  <conditionalFormatting sqref="AS3">
    <cfRule type="containsText" dxfId="113" priority="53" operator="containsText" text="G">
      <formula>NOT(ISERROR(SEARCH("G",AS3)))</formula>
    </cfRule>
  </conditionalFormatting>
  <conditionalFormatting sqref="AB11:AF11">
    <cfRule type="expression" dxfId="112" priority="51">
      <formula>WEEKDAY(AB$2,2)&gt;=6</formula>
    </cfRule>
    <cfRule type="expression" dxfId="111" priority="52">
      <formula>COUNTIF(ferie,"="&amp;AB$2)&gt;0</formula>
    </cfRule>
  </conditionalFormatting>
  <conditionalFormatting sqref="AB11:AF11">
    <cfRule type="cellIs" dxfId="110" priority="48" operator="equal">
      <formula>0.5</formula>
    </cfRule>
    <cfRule type="containsText" dxfId="109" priority="49" operator="containsText" text="B">
      <formula>NOT(ISERROR(SEARCH("B",AB11)))</formula>
    </cfRule>
    <cfRule type="containsText" dxfId="108" priority="50" operator="containsText" text="A">
      <formula>NOT(ISERROR(SEARCH("A",AB11)))</formula>
    </cfRule>
  </conditionalFormatting>
  <conditionalFormatting sqref="AB11:AF11">
    <cfRule type="containsText" dxfId="107" priority="44" operator="containsText" text="G">
      <formula>NOT(ISERROR(SEARCH("G",AB11)))</formula>
    </cfRule>
    <cfRule type="containsText" dxfId="106" priority="45" operator="containsText" text="F">
      <formula>NOT(ISERROR(SEARCH("F",AB11)))</formula>
    </cfRule>
    <cfRule type="containsText" dxfId="105" priority="47" operator="containsText" text="N">
      <formula>NOT(ISERROR(SEARCH("N",AB11)))</formula>
    </cfRule>
  </conditionalFormatting>
  <conditionalFormatting sqref="V13:V19 H14:U19 I13:J13 P13:V13">
    <cfRule type="expression" dxfId="104" priority="42">
      <formula>WEEKDAY(H$2,2)&gt;=6</formula>
    </cfRule>
    <cfRule type="expression" dxfId="103" priority="43">
      <formula>COUNTIF(ferie,"="&amp;H$2)&gt;0</formula>
    </cfRule>
  </conditionalFormatting>
  <conditionalFormatting sqref="H14:H19 V13:V19">
    <cfRule type="cellIs" dxfId="102" priority="39" operator="equal">
      <formula>0.5</formula>
    </cfRule>
    <cfRule type="containsText" dxfId="101" priority="40" operator="containsText" text="B">
      <formula>NOT(ISERROR(SEARCH("B",H13)))</formula>
    </cfRule>
    <cfRule type="containsText" dxfId="100" priority="41" operator="containsText" text="A">
      <formula>NOT(ISERROR(SEARCH("A",H13)))</formula>
    </cfRule>
  </conditionalFormatting>
  <conditionalFormatting sqref="H14:AI19 I13:J13 P13:AH13">
    <cfRule type="cellIs" dxfId="99" priority="36" operator="equal">
      <formula>0.5</formula>
    </cfRule>
    <cfRule type="containsText" dxfId="98" priority="37" operator="containsText" text="B">
      <formula>NOT(ISERROR(SEARCH("B",H13)))</formula>
    </cfRule>
    <cfRule type="containsText" dxfId="97" priority="38" operator="containsText" text="A">
      <formula>NOT(ISERROR(SEARCH("A",H13)))</formula>
    </cfRule>
  </conditionalFormatting>
  <conditionalFormatting sqref="H13:AI19">
    <cfRule type="containsText" dxfId="96" priority="32" operator="containsText" text="G">
      <formula>NOT(ISERROR(SEARCH("G",H13)))</formula>
    </cfRule>
    <cfRule type="containsText" dxfId="95" priority="33" operator="containsText" text="F">
      <formula>NOT(ISERROR(SEARCH("F",H13)))</formula>
    </cfRule>
    <cfRule type="containsText" dxfId="94" priority="35" operator="containsText" text="N">
      <formula>NOT(ISERROR(SEARCH("N",H13)))</formula>
    </cfRule>
  </conditionalFormatting>
  <conditionalFormatting sqref="H13">
    <cfRule type="expression" dxfId="93" priority="30">
      <formula>WEEKDAY(H$2,2)&gt;=6</formula>
    </cfRule>
    <cfRule type="expression" dxfId="92" priority="31">
      <formula>COUNTIF(ferie,"="&amp;H$2)&gt;0</formula>
    </cfRule>
  </conditionalFormatting>
  <conditionalFormatting sqref="H13">
    <cfRule type="cellIs" dxfId="91" priority="27" operator="equal">
      <formula>0.5</formula>
    </cfRule>
    <cfRule type="containsText" dxfId="90" priority="28" operator="containsText" text="B">
      <formula>NOT(ISERROR(SEARCH("B",H13)))</formula>
    </cfRule>
    <cfRule type="containsText" dxfId="89" priority="29" operator="containsText" text="A">
      <formula>NOT(ISERROR(SEARCH("A",H13)))</formula>
    </cfRule>
  </conditionalFormatting>
  <conditionalFormatting sqref="H13">
    <cfRule type="cellIs" dxfId="88" priority="24" operator="equal">
      <formula>0.5</formula>
    </cfRule>
    <cfRule type="containsText" dxfId="87" priority="25" operator="containsText" text="B">
      <formula>NOT(ISERROR(SEARCH("B",H13)))</formula>
    </cfRule>
    <cfRule type="containsText" dxfId="86" priority="26" operator="containsText" text="A">
      <formula>NOT(ISERROR(SEARCH("A",H13)))</formula>
    </cfRule>
  </conditionalFormatting>
  <conditionalFormatting sqref="L13:M13">
    <cfRule type="expression" dxfId="85" priority="22">
      <formula>WEEKDAY(L$2,2)&gt;=6</formula>
    </cfRule>
    <cfRule type="expression" dxfId="84" priority="23">
      <formula>COUNTIF(ferie,"="&amp;L$2)&gt;0</formula>
    </cfRule>
  </conditionalFormatting>
  <conditionalFormatting sqref="L13:M13">
    <cfRule type="cellIs" dxfId="83" priority="19" operator="equal">
      <formula>0.5</formula>
    </cfRule>
    <cfRule type="containsText" dxfId="82" priority="20" operator="containsText" text="B">
      <formula>NOT(ISERROR(SEARCH("B",L13)))</formula>
    </cfRule>
    <cfRule type="containsText" dxfId="81" priority="21" operator="containsText" text="A">
      <formula>NOT(ISERROR(SEARCH("A",L13)))</formula>
    </cfRule>
  </conditionalFormatting>
  <conditionalFormatting sqref="AG13:AH13 Z13:AA13 S13:T13">
    <cfRule type="expression" dxfId="80" priority="17">
      <formula>WEEKDAY(S$2,2)&gt;=6</formula>
    </cfRule>
    <cfRule type="expression" dxfId="79" priority="18">
      <formula>COUNTIF(ferie,"="&amp;S$2)&gt;0</formula>
    </cfRule>
  </conditionalFormatting>
  <conditionalFormatting sqref="AG13:AH13 Z13:AA13 S13:T13">
    <cfRule type="cellIs" dxfId="78" priority="14" operator="equal">
      <formula>0.5</formula>
    </cfRule>
    <cfRule type="containsText" dxfId="77" priority="15" operator="containsText" text="B">
      <formula>NOT(ISERROR(SEARCH("B",S13)))</formula>
    </cfRule>
    <cfRule type="containsText" dxfId="76" priority="16" operator="containsText" text="A">
      <formula>NOT(ISERROR(SEARCH("A",S13)))</formula>
    </cfRule>
  </conditionalFormatting>
  <conditionalFormatting sqref="AI4">
    <cfRule type="cellIs" dxfId="75" priority="9" operator="equal">
      <formula>0.5</formula>
    </cfRule>
    <cfRule type="containsText" dxfId="74" priority="10" operator="containsText" text="B">
      <formula>NOT(ISERROR(SEARCH("B",AI4)))</formula>
    </cfRule>
    <cfRule type="containsText" dxfId="73" priority="11" operator="containsText" text="A">
      <formula>NOT(ISERROR(SEARCH("A",AI4)))</formula>
    </cfRule>
  </conditionalFormatting>
  <conditionalFormatting sqref="AI4">
    <cfRule type="containsText" dxfId="72" priority="5" operator="containsText" text="G">
      <formula>NOT(ISERROR(SEARCH("G",AI4)))</formula>
    </cfRule>
    <cfRule type="containsText" dxfId="71" priority="6" operator="containsText" text="F">
      <formula>NOT(ISERROR(SEARCH("F",AI4)))</formula>
    </cfRule>
    <cfRule type="containsText" dxfId="70" priority="8" operator="containsText" text="N">
      <formula>NOT(ISERROR(SEARCH("N",AI4)))</formula>
    </cfRule>
  </conditionalFormatting>
  <conditionalFormatting sqref="AJ12:AT12">
    <cfRule type="containsText" dxfId="65" priority="1" operator="containsText" text="G">
      <formula>NOT(ISERROR(SEARCH("G",AJ12)))</formula>
    </cfRule>
    <cfRule type="containsText" dxfId="64" priority="2" operator="containsText" text="F">
      <formula>NOT(ISERROR(SEARCH("F",AJ12)))</formula>
    </cfRule>
    <cfRule type="containsText" dxfId="63" priority="4" operator="containsText" text="N">
      <formula>NOT(ISERROR(SEARCH("N",AJ12)))</formula>
    </cfRule>
  </conditionalFormatting>
  <pageMargins left="0.7" right="0.7" top="0.75" bottom="0.75" header="0.3" footer="0.3"/>
  <pageSetup paperSize="9" orientation="portrait" r:id="rId1"/>
  <ignoredErrors>
    <ignoredError sqref="A4:A11 A13:A19" numberStoredAsText="1"/>
  </ignoredError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74" operator="containsText" id="{0799210E-B7E5-4D64-A5AC-C674933A2E14}">
            <xm:f>NOT(ISERROR(SEARCH("T",H4)))</xm:f>
            <xm:f>"T"</xm:f>
            <x14:dxf>
              <font>
                <color auto="1"/>
              </font>
              <fill>
                <patternFill>
                  <bgColor theme="0" tint="-0.34998626667073579"/>
                </patternFill>
              </fill>
            </x14:dxf>
          </x14:cfRule>
          <xm:sqref>H11:AA11 AG11:AI11 I12:AI12 H5:AI10 H4:AH4</xm:sqref>
        </x14:conditionalFormatting>
        <x14:conditionalFormatting xmlns:xm="http://schemas.microsoft.com/office/excel/2006/main">
          <x14:cfRule type="containsText" priority="46" operator="containsText" id="{37277A51-4184-430A-818B-9E0BFABE650C}">
            <xm:f>NOT(ISERROR(SEARCH("T",AB11)))</xm:f>
            <xm:f>"T"</xm:f>
            <x14:dxf>
              <font>
                <color auto="1"/>
              </font>
              <fill>
                <patternFill>
                  <bgColor theme="0" tint="-0.34998626667073579"/>
                </patternFill>
              </fill>
            </x14:dxf>
          </x14:cfRule>
          <xm:sqref>AB11:AF11</xm:sqref>
        </x14:conditionalFormatting>
        <x14:conditionalFormatting xmlns:xm="http://schemas.microsoft.com/office/excel/2006/main">
          <x14:cfRule type="containsText" priority="34" operator="containsText" id="{2C15C204-A7B6-47B1-A12A-567716F83649}">
            <xm:f>NOT(ISERROR(SEARCH("T",H13)))</xm:f>
            <xm:f>"T"</xm:f>
            <x14:dxf>
              <font>
                <color auto="1"/>
              </font>
              <fill>
                <patternFill>
                  <bgColor theme="0" tint="-0.34998626667073579"/>
                </patternFill>
              </fill>
            </x14:dxf>
          </x14:cfRule>
          <xm:sqref>H13:AI19</xm:sqref>
        </x14:conditionalFormatting>
        <x14:conditionalFormatting xmlns:xm="http://schemas.microsoft.com/office/excel/2006/main">
          <x14:cfRule type="containsText" priority="7" operator="containsText" id="{141D0E00-2791-4503-B8C8-E2284B5EC50C}">
            <xm:f>NOT(ISERROR(SEARCH("T",AI4)))</xm:f>
            <xm:f>"T"</xm:f>
            <x14:dxf>
              <font>
                <color auto="1"/>
              </font>
              <fill>
                <patternFill>
                  <bgColor theme="0" tint="-0.34998626667073579"/>
                </patternFill>
              </fill>
            </x14:dxf>
          </x14:cfRule>
          <xm:sqref>AI4</xm:sqref>
        </x14:conditionalFormatting>
        <x14:conditionalFormatting xmlns:xm="http://schemas.microsoft.com/office/excel/2006/main">
          <x14:cfRule type="containsText" priority="3" operator="containsText" id="{4C2A8B91-86CC-4900-8520-84D71407A8C5}">
            <xm:f>NOT(ISERROR(SEARCH("T",AJ12)))</xm:f>
            <xm:f>"T"</xm:f>
            <x14:dxf>
              <font>
                <color auto="1"/>
              </font>
              <fill>
                <patternFill>
                  <bgColor theme="0" tint="-0.34998626667073579"/>
                </patternFill>
              </fill>
            </x14:dxf>
          </x14:cfRule>
          <xm:sqref>AJ12:AT12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Q20"/>
  <sheetViews>
    <sheetView zoomScaleNormal="100" workbookViewId="0">
      <selection activeCell="D23" sqref="D23"/>
    </sheetView>
  </sheetViews>
  <sheetFormatPr baseColWidth="10" defaultColWidth="16.28515625" defaultRowHeight="15" x14ac:dyDescent="0.25"/>
  <cols>
    <col min="1" max="1" width="9" style="56" bestFit="1" customWidth="1"/>
    <col min="2" max="2" width="16.28515625" style="52" bestFit="1" customWidth="1"/>
    <col min="3" max="3" width="7.28515625" style="7" bestFit="1" customWidth="1"/>
    <col min="4" max="4" width="10.5703125" style="37" bestFit="1" customWidth="1"/>
    <col min="5" max="5" width="10.5703125" style="56" customWidth="1"/>
    <col min="6" max="6" width="8.7109375" style="56" customWidth="1"/>
    <col min="7" max="8" width="8.7109375" style="37" customWidth="1"/>
    <col min="9" max="9" width="8.7109375" style="56" customWidth="1"/>
    <col min="10" max="10" width="19.140625" bestFit="1" customWidth="1"/>
    <col min="11" max="11" width="19.140625" style="53" bestFit="1" customWidth="1"/>
    <col min="12" max="12" width="22.140625" bestFit="1" customWidth="1"/>
    <col min="13" max="13" width="34.42578125" bestFit="1" customWidth="1"/>
    <col min="14" max="14" width="34.5703125" bestFit="1" customWidth="1"/>
  </cols>
  <sheetData>
    <row r="1" spans="1:17" s="56" customFormat="1" ht="15.75" thickBot="1" x14ac:dyDescent="0.3">
      <c r="B1" s="246"/>
      <c r="C1" s="250"/>
      <c r="D1" s="67"/>
      <c r="E1" s="67"/>
      <c r="F1" s="67"/>
      <c r="K1" s="53"/>
    </row>
    <row r="2" spans="1:17" s="59" customFormat="1" ht="48.75" customHeight="1" thickBot="1" x14ac:dyDescent="0.3">
      <c r="A2" s="254" t="s">
        <v>79</v>
      </c>
      <c r="B2" s="251" t="s">
        <v>40</v>
      </c>
      <c r="C2" s="81" t="s">
        <v>43</v>
      </c>
      <c r="D2" s="81" t="s">
        <v>42</v>
      </c>
      <c r="E2" s="81" t="s">
        <v>80</v>
      </c>
      <c r="F2" s="82">
        <f ca="1">EDATE(Expiration_cpte[[#This Row],[Colonne3]], -3)</f>
        <v>43405</v>
      </c>
      <c r="G2" s="82">
        <f ca="1">EDATE(Expiration_cpte[[#This Row],[Colonne3]], -2)</f>
        <v>43435</v>
      </c>
      <c r="H2" s="82">
        <f ca="1">EDATE(Expiration_cpte[[#This Row],[Colonne3]], -1)</f>
        <v>43466</v>
      </c>
      <c r="I2" s="82" t="str">
        <f ca="1">TEXT(TODAY(),"mmm-aa")</f>
        <v>févr-19</v>
      </c>
      <c r="J2" s="79" t="s">
        <v>44</v>
      </c>
      <c r="K2" s="79" t="s">
        <v>45</v>
      </c>
      <c r="L2" s="80" t="s">
        <v>46</v>
      </c>
      <c r="M2" s="80" t="s">
        <v>47</v>
      </c>
      <c r="N2" s="83" t="s">
        <v>41</v>
      </c>
      <c r="P2" s="84"/>
    </row>
    <row r="3" spans="1:17" x14ac:dyDescent="0.25">
      <c r="A3" s="252" t="s">
        <v>81</v>
      </c>
      <c r="B3" s="301" t="s">
        <v>60</v>
      </c>
      <c r="C3" s="302" t="s">
        <v>8</v>
      </c>
      <c r="D3" s="303" t="s">
        <v>69</v>
      </c>
      <c r="E3" s="247"/>
      <c r="F3" s="247">
        <f ca="1">SUMIFS('nov-18'!$AN$4:$AN$19, 'nov-18'!$E$4:$E$19, 'Expiration cpte'!$B$3:$B$17, 'nov-18'!$F$4:$F$19, 'Expiration cpte'!$C$3:$C$17, 'nov-18'!$C$4:$C$19, 'Expiration cpte'!$D$3:$D$17)</f>
        <v>21</v>
      </c>
      <c r="G3" s="110">
        <f>SUMIFS('déc-18'!$AN$4:$AN$19,'déc-18'!E4:E19,'Expiration cpte'!$B$3:$B$17, 'déc-18'!$F$4:$F$19, 'Expiration cpte'!$C$3:$C$17, 'déc-18'!$C$4:$C$19, 'Expiration cpte'!$D$3:$D$17)</f>
        <v>0</v>
      </c>
      <c r="H3" s="299">
        <f ca="1">SUMIFS('janv-19'!AN4:AN19, 'janv-19'!E4:E19, 'Expiration cpte'!B3:B17, 'janv-19'!F4:F19, 'Expiration cpte'!C3:C17, 'janv-19'!C4:C19, 'Expiration cpte'!D3:D17)</f>
        <v>19</v>
      </c>
      <c r="I3" s="299">
        <f ca="1">SUMIFS('févr-19'!AN4:AN19, 'févr-19'!E4:E19, 'Expiration cpte'!B3:B17, 'févr-19'!F4:F19, 'Expiration cpte'!C3:C17, 'févr-19'!C4:C19,'Expiration cpte'!D3:D17)</f>
        <v>23</v>
      </c>
      <c r="J3" s="295" t="s">
        <v>90</v>
      </c>
      <c r="K3" s="121">
        <f>EDATE(J3, 3)</f>
        <v>43599</v>
      </c>
      <c r="L3" s="122">
        <f ca="1">IF(Expiration_cpte[[#This Row],[Dernier passage]]&gt;TODAY()-Expiration_cpte[[#This Row],[Expiration du compte]],Expiration_cpte[[#This Row],[Expiration du compte]]-TODAY(),0)</f>
        <v>85</v>
      </c>
      <c r="M3" s="123" t="str">
        <f ca="1">_xlfn.IFS(Expiration_cpte[[#This Row],[Jours restant avant expiration]]&lt;1,"COMPTE EXPIRE", Expiration_cpte[[#This Row],[Jours restant avant expiration]]&lt;16,"SE CONNECTER AU COMPTE !", Expiration_cpte[[#This Row],[Jours restant avant expiration]]&lt;31,"PREVOIR CONNEXION AU COMPTE", Expiration_cpte[[#This Row],[Jours restant avant expiration]]&gt;30, "COMPTE ACTIF")</f>
        <v>COMPTE ACTIF</v>
      </c>
      <c r="N3" s="124"/>
      <c r="P3" s="56"/>
    </row>
    <row r="4" spans="1:17" x14ac:dyDescent="0.25">
      <c r="A4" s="153" t="s">
        <v>82</v>
      </c>
      <c r="B4" s="304" t="s">
        <v>60</v>
      </c>
      <c r="C4" s="305" t="s">
        <v>9</v>
      </c>
      <c r="D4" s="306" t="s">
        <v>70</v>
      </c>
      <c r="E4" s="107"/>
      <c r="F4" s="248">
        <f ca="1">SUMIFS('nov-18'!$AN$4:$AN$19, 'nov-18'!$E$4:$E$19, 'Expiration cpte'!$B$3:$B$17, 'nov-18'!$F$4:$F$19, 'Expiration cpte'!$C$3:$C$17, 'nov-18'!$C$4:$C$19, 'Expiration cpte'!$D$3:$D$17)</f>
        <v>21</v>
      </c>
      <c r="G4" s="65">
        <f>SUMIFS('déc-18'!$AN$4:$AN$19,'déc-18'!E5:E20,'Expiration cpte'!$B$3:$B$17, 'déc-18'!$F$4:$F$19, 'Expiration cpte'!$C$3:$C$17, 'déc-18'!$C$4:$C$19, 'Expiration cpte'!$D$3:$D$17)</f>
        <v>16</v>
      </c>
      <c r="H4" s="98">
        <f ca="1">SUMIFS('janv-19'!AN5:AN20, 'janv-19'!E5:E20, 'Expiration cpte'!B4:B18, 'janv-19'!F5:F20, 'Expiration cpte'!C4:C18, 'janv-19'!C5:C20, 'Expiration cpte'!D4:D18)</f>
        <v>22</v>
      </c>
      <c r="I4" s="98">
        <f ca="1">SUMIFS('févr-19'!AN5:AN20, 'févr-19'!E5:E20, 'Expiration cpte'!B4:B18, 'févr-19'!F5:F20, 'Expiration cpte'!C4:C18, 'févr-19'!C5:C20,'Expiration cpte'!D4:D18)</f>
        <v>20</v>
      </c>
      <c r="J4" s="296" t="s">
        <v>91</v>
      </c>
      <c r="K4" s="69">
        <f t="shared" ref="K4:K13" si="0">EDATE(J4, 3)</f>
        <v>43600</v>
      </c>
      <c r="L4" s="66">
        <f ca="1">IF(Expiration_cpte[[#This Row],[Dernier passage]]&gt;TODAY()-Expiration_cpte[[#This Row],[Expiration du compte]],Expiration_cpte[[#This Row],[Expiration du compte]]-TODAY(),0)</f>
        <v>86</v>
      </c>
      <c r="M4" s="51" t="str">
        <f ca="1">_xlfn.IFS(Expiration_cpte[[#This Row],[Jours restant avant expiration]]&lt;1,"COMPTE EXPIRE", Expiration_cpte[[#This Row],[Jours restant avant expiration]]&lt;16,"SE CONNECTER AU COMPTE !", Expiration_cpte[[#This Row],[Jours restant avant expiration]]&lt;31,"PREVOIR CONNEXION AU COMPTE", Expiration_cpte[[#This Row],[Jours restant avant expiration]]&gt;30, "COMPTE ACTIF")</f>
        <v>COMPTE ACTIF</v>
      </c>
      <c r="N4" s="100"/>
      <c r="P4" s="56"/>
      <c r="Q4" s="56"/>
    </row>
    <row r="5" spans="1:17" s="37" customFormat="1" x14ac:dyDescent="0.25">
      <c r="A5" s="153" t="s">
        <v>83</v>
      </c>
      <c r="B5" s="304" t="s">
        <v>60</v>
      </c>
      <c r="C5" s="305" t="s">
        <v>62</v>
      </c>
      <c r="D5" s="306" t="s">
        <v>71</v>
      </c>
      <c r="E5" s="107"/>
      <c r="F5" s="107">
        <f ca="1">SUMIFS('nov-18'!$AN$4:$AN$19, 'nov-18'!$E$4:$E$19, 'Expiration cpte'!$B$3:$B$17, 'nov-18'!$F$4:$F$19, 'Expiration cpte'!$C$3:$C$17, 'nov-18'!$C$4:$C$19, 'Expiration cpte'!$D$3:$D$17)</f>
        <v>20</v>
      </c>
      <c r="G5" s="65">
        <f>SUMIFS('déc-18'!$AN$4:$AN$19,'déc-18'!E6:E21,'Expiration cpte'!$B$3:$B$17, 'déc-18'!$F$4:$F$19, 'Expiration cpte'!$C$3:$C$17, 'déc-18'!$C$4:$C$19, 'Expiration cpte'!$D$3:$D$17)</f>
        <v>19</v>
      </c>
      <c r="H5" s="98">
        <f ca="1">SUMIFS('janv-19'!AN6:AN21, 'janv-19'!E6:E21, 'Expiration cpte'!B5:B19, 'janv-19'!F6:F21, 'Expiration cpte'!C5:C19, 'janv-19'!C6:C21, 'Expiration cpte'!D5:D19)</f>
        <v>19</v>
      </c>
      <c r="I5" s="98">
        <f ca="1">SUMIFS('févr-19'!AN6:AN21, 'févr-19'!E6:E21, 'Expiration cpte'!B5:B19, 'févr-19'!F6:F21, 'Expiration cpte'!C5:C19, 'févr-19'!C6:C21,'Expiration cpte'!D5:D19)</f>
        <v>20</v>
      </c>
      <c r="J5" s="296" t="s">
        <v>91</v>
      </c>
      <c r="K5" s="69">
        <f t="shared" si="0"/>
        <v>43600</v>
      </c>
      <c r="L5" s="66">
        <f ca="1">IF(Expiration_cpte[[#This Row],[Dernier passage]]&gt;TODAY()-Expiration_cpte[[#This Row],[Expiration du compte]],Expiration_cpte[[#This Row],[Expiration du compte]]-TODAY(),0)</f>
        <v>86</v>
      </c>
      <c r="M5" s="51" t="str">
        <f ca="1">_xlfn.IFS(Expiration_cpte[[#This Row],[Jours restant avant expiration]]&lt;1,"COMPTE EXPIRE", Expiration_cpte[[#This Row],[Jours restant avant expiration]]&lt;16,"SE CONNECTER AU COMPTE !", Expiration_cpte[[#This Row],[Jours restant avant expiration]]&lt;31,"PREVOIR CONNEXION AU COMPTE", Expiration_cpte[[#This Row],[Jours restant avant expiration]]&gt;30, "COMPTE ACTIF")</f>
        <v>COMPTE ACTIF</v>
      </c>
      <c r="N5" s="100"/>
      <c r="P5" s="56"/>
      <c r="Q5" s="56"/>
    </row>
    <row r="6" spans="1:17" x14ac:dyDescent="0.25">
      <c r="A6" s="153" t="s">
        <v>84</v>
      </c>
      <c r="B6" s="304" t="s">
        <v>60</v>
      </c>
      <c r="C6" s="305" t="s">
        <v>63</v>
      </c>
      <c r="D6" s="306" t="s">
        <v>72</v>
      </c>
      <c r="E6" s="64"/>
      <c r="F6" s="107">
        <f ca="1">SUMIFS('nov-18'!$AN$4:$AN$19, 'nov-18'!$E$4:$E$19, 'Expiration cpte'!$B$3:$B$17, 'nov-18'!$F$4:$F$19, 'Expiration cpte'!$C$3:$C$17, 'nov-18'!$C$4:$C$19, 'Expiration cpte'!$D$3:$D$17)</f>
        <v>16</v>
      </c>
      <c r="G6" s="65">
        <f>SUMIFS('déc-18'!$AN$4:$AN$19,'déc-18'!E7:E22,'Expiration cpte'!$B$3:$B$17, 'déc-18'!$F$4:$F$19, 'Expiration cpte'!$C$3:$C$17, 'déc-18'!$C$4:$C$19, 'Expiration cpte'!$D$3:$D$17)</f>
        <v>19</v>
      </c>
      <c r="H6" s="98">
        <f ca="1">SUMIFS('janv-19'!AN7:AN22, 'janv-19'!E7:E22, 'Expiration cpte'!B6:B20, 'janv-19'!F7:F22, 'Expiration cpte'!C6:C20, 'janv-19'!C7:C22, 'Expiration cpte'!D6:D20)</f>
        <v>19</v>
      </c>
      <c r="I6" s="98">
        <f ca="1">SUMIFS('févr-19'!AN7:AN22, 'févr-19'!E7:E22, 'Expiration cpte'!B6:B20, 'févr-19'!F7:F22, 'Expiration cpte'!C6:C20, 'févr-19'!C7:C22,'Expiration cpte'!D6:D20)</f>
        <v>15</v>
      </c>
      <c r="J6" s="296" t="s">
        <v>91</v>
      </c>
      <c r="K6" s="69">
        <f t="shared" si="0"/>
        <v>43600</v>
      </c>
      <c r="L6" s="66">
        <f ca="1">IF(Expiration_cpte[[#This Row],[Dernier passage]]&gt;TODAY()-Expiration_cpte[[#This Row],[Expiration du compte]],Expiration_cpte[[#This Row],[Expiration du compte]]-TODAY(),0)</f>
        <v>86</v>
      </c>
      <c r="M6" s="51" t="str">
        <f ca="1">_xlfn.IFS(Expiration_cpte[[#This Row],[Jours restant avant expiration]]&lt;1,"COMPTE EXPIRE", Expiration_cpte[[#This Row],[Jours restant avant expiration]]&lt;16,"SE CONNECTER AU COMPTE !", Expiration_cpte[[#This Row],[Jours restant avant expiration]]&lt;31,"PREVOIR CONNEXION AU COMPTE", Expiration_cpte[[#This Row],[Jours restant avant expiration]]&gt;30, "COMPTE ACTIF")</f>
        <v>COMPTE ACTIF</v>
      </c>
      <c r="N6" s="100"/>
      <c r="P6" s="56"/>
      <c r="Q6" s="56"/>
    </row>
    <row r="7" spans="1:17" x14ac:dyDescent="0.25">
      <c r="A7" s="153" t="s">
        <v>85</v>
      </c>
      <c r="B7" s="304" t="s">
        <v>60</v>
      </c>
      <c r="C7" s="305" t="s">
        <v>64</v>
      </c>
      <c r="D7" s="307" t="s">
        <v>73</v>
      </c>
      <c r="E7" s="62"/>
      <c r="F7" s="107">
        <f ca="1">SUMIFS('nov-18'!$AN$4:$AN$19, 'nov-18'!$E$4:$E$19, 'Expiration cpte'!$B$3:$B$17, 'nov-18'!$F$4:$F$19, 'Expiration cpte'!$C$3:$C$17, 'nov-18'!$C$4:$C$19, 'Expiration cpte'!$D$3:$D$17)</f>
        <v>21</v>
      </c>
      <c r="G7" s="65">
        <f>SUMIFS('déc-18'!$AN$4:$AN$19,'déc-18'!E8:E23,'Expiration cpte'!$B$3:$B$17, 'déc-18'!$F$4:$F$19, 'Expiration cpte'!$C$3:$C$17, 'déc-18'!$C$4:$C$19, 'Expiration cpte'!$D$3:$D$17)</f>
        <v>0</v>
      </c>
      <c r="H7" s="98">
        <f ca="1">SUMIFS('janv-19'!AN8:AN23, 'janv-19'!E8:E23, 'Expiration cpte'!B7:B21, 'janv-19'!F8:F23, 'Expiration cpte'!C7:C21, 'janv-19'!C8:C23, 'Expiration cpte'!D7:D21)</f>
        <v>22</v>
      </c>
      <c r="I7" s="98">
        <f ca="1">SUMIFS('févr-19'!AN8:AN23, 'févr-19'!E8:E23, 'Expiration cpte'!B7:B21, 'févr-19'!F8:F23, 'Expiration cpte'!C7:C21, 'févr-19'!C8:C23,'Expiration cpte'!D7:D21)</f>
        <v>20</v>
      </c>
      <c r="J7" s="296" t="s">
        <v>91</v>
      </c>
      <c r="K7" s="69">
        <f t="shared" si="0"/>
        <v>43600</v>
      </c>
      <c r="L7" s="66">
        <f ca="1">IF(Expiration_cpte[[#This Row],[Dernier passage]]&gt;TODAY()-Expiration_cpte[[#This Row],[Expiration du compte]],Expiration_cpte[[#This Row],[Expiration du compte]]-TODAY(),0)</f>
        <v>86</v>
      </c>
      <c r="M7" s="51" t="str">
        <f ca="1">_xlfn.IFS(Expiration_cpte[[#This Row],[Jours restant avant expiration]]&lt;1,"COMPTE EXPIRE", Expiration_cpte[[#This Row],[Jours restant avant expiration]]&lt;16,"SE CONNECTER AU COMPTE !", Expiration_cpte[[#This Row],[Jours restant avant expiration]]&lt;31,"PREVOIR CONNEXION AU COMPTE", Expiration_cpte[[#This Row],[Jours restant avant expiration]]&gt;30, "COMPTE ACTIF")</f>
        <v>COMPTE ACTIF</v>
      </c>
      <c r="N7" s="100"/>
      <c r="P7" s="56"/>
      <c r="Q7" s="56"/>
    </row>
    <row r="8" spans="1:17" x14ac:dyDescent="0.25">
      <c r="A8" s="153" t="s">
        <v>86</v>
      </c>
      <c r="B8" s="304" t="s">
        <v>60</v>
      </c>
      <c r="C8" s="305" t="s">
        <v>12</v>
      </c>
      <c r="D8" s="307" t="s">
        <v>74</v>
      </c>
      <c r="E8" s="62"/>
      <c r="F8" s="107">
        <f ca="1">SUMIFS('nov-18'!$AN$4:$AN$19, 'nov-18'!$E$4:$E$19, 'Expiration cpte'!$B$3:$B$17, 'nov-18'!$F$4:$F$19, 'Expiration cpte'!$C$3:$C$17, 'nov-18'!$C$4:$C$19, 'Expiration cpte'!$D$3:$D$17)</f>
        <v>16</v>
      </c>
      <c r="G8" s="65">
        <f>SUMIFS('déc-18'!$AN$4:$AN$19,'déc-18'!E9:E24,'Expiration cpte'!$B$3:$B$17, 'déc-18'!$F$4:$F$19, 'Expiration cpte'!$C$3:$C$17, 'déc-18'!$C$4:$C$19, 'Expiration cpte'!$D$3:$D$17)</f>
        <v>20</v>
      </c>
      <c r="H8" s="98">
        <f ca="1">SUMIFS('janv-19'!AN9:AN24, 'janv-19'!E9:E24, 'Expiration cpte'!B8:B22, 'janv-19'!F9:F24, 'Expiration cpte'!C8:C22, 'janv-19'!C9:C24, 'Expiration cpte'!D8:D22)</f>
        <v>22</v>
      </c>
      <c r="I8" s="98">
        <f ca="1">SUMIFS('févr-19'!AN9:AN24, 'févr-19'!E9:E24, 'Expiration cpte'!B8:B22, 'févr-19'!F9:F24, 'Expiration cpte'!C8:C22, 'févr-19'!C9:C24,'Expiration cpte'!D8:D22)</f>
        <v>20</v>
      </c>
      <c r="J8" s="296" t="s">
        <v>91</v>
      </c>
      <c r="K8" s="69">
        <f t="shared" si="0"/>
        <v>43600</v>
      </c>
      <c r="L8" s="66">
        <f ca="1">IF(Expiration_cpte[[#This Row],[Dernier passage]]&gt;TODAY()-Expiration_cpte[[#This Row],[Expiration du compte]],Expiration_cpte[[#This Row],[Expiration du compte]]-TODAY(),0)</f>
        <v>86</v>
      </c>
      <c r="M8" s="51" t="str">
        <f ca="1">_xlfn.IFS(Expiration_cpte[[#This Row],[Jours restant avant expiration]]&lt;1,"COMPTE EXPIRE", Expiration_cpte[[#This Row],[Jours restant avant expiration]]&lt;16,"SE CONNECTER AU COMPTE !", Expiration_cpte[[#This Row],[Jours restant avant expiration]]&lt;31,"PREVOIR CONNEXION AU COMPTE", Expiration_cpte[[#This Row],[Jours restant avant expiration]]&gt;30, "COMPTE ACTIF")</f>
        <v>COMPTE ACTIF</v>
      </c>
      <c r="N8" s="100"/>
      <c r="Q8" s="56"/>
    </row>
    <row r="9" spans="1:17" x14ac:dyDescent="0.25">
      <c r="A9" s="153" t="s">
        <v>87</v>
      </c>
      <c r="B9" s="304" t="s">
        <v>60</v>
      </c>
      <c r="C9" s="305" t="s">
        <v>15</v>
      </c>
      <c r="D9" s="307" t="s">
        <v>75</v>
      </c>
      <c r="E9" s="62"/>
      <c r="F9" s="107">
        <f ca="1">SUMIFS('nov-18'!$AN$4:$AN$19, 'nov-18'!$E$4:$E$19, 'Expiration cpte'!$B$3:$B$17, 'nov-18'!$F$4:$F$19, 'Expiration cpte'!$C$3:$C$17, 'nov-18'!$C$4:$C$19, 'Expiration cpte'!$D$3:$D$17)</f>
        <v>20</v>
      </c>
      <c r="G9" s="65">
        <f>SUMIFS('déc-18'!$AN$4:$AN$19,'déc-18'!E10:E25,'Expiration cpte'!$B$3:$B$17, 'déc-18'!$F$4:$F$19, 'Expiration cpte'!$C$3:$C$17, 'déc-18'!$C$4:$C$19, 'Expiration cpte'!$D$3:$D$17)</f>
        <v>17</v>
      </c>
      <c r="H9" s="98">
        <f ca="1">SUMIFS('janv-19'!AN10:AN25, 'janv-19'!E10:E25, 'Expiration cpte'!B9:B23, 'janv-19'!F10:F25, 'Expiration cpte'!C9:C23, 'janv-19'!C10:C25, 'Expiration cpte'!D9:D23)</f>
        <v>22</v>
      </c>
      <c r="I9" s="98">
        <f ca="1">SUMIFS('févr-19'!AN10:AN25, 'févr-19'!E10:E25, 'Expiration cpte'!B9:B23, 'févr-19'!F10:F25, 'Expiration cpte'!C9:C23, 'févr-19'!C10:C25,'Expiration cpte'!D9:D23)</f>
        <v>15</v>
      </c>
      <c r="J9" s="296" t="s">
        <v>91</v>
      </c>
      <c r="K9" s="69">
        <f t="shared" si="0"/>
        <v>43600</v>
      </c>
      <c r="L9" s="66">
        <f ca="1">IF(Expiration_cpte[[#This Row],[Dernier passage]]&gt;TODAY()-Expiration_cpte[[#This Row],[Expiration du compte]],Expiration_cpte[[#This Row],[Expiration du compte]]-TODAY(),0)</f>
        <v>86</v>
      </c>
      <c r="M9" s="51" t="str">
        <f ca="1">_xlfn.IFS(Expiration_cpte[[#This Row],[Jours restant avant expiration]]&lt;1,"COMPTE EXPIRE", Expiration_cpte[[#This Row],[Jours restant avant expiration]]&lt;16,"SE CONNECTER AU COMPTE !", Expiration_cpte[[#This Row],[Jours restant avant expiration]]&lt;31,"PREVOIR CONNEXION AU COMPTE", Expiration_cpte[[#This Row],[Jours restant avant expiration]]&gt;30, "COMPTE ACTIF")</f>
        <v>COMPTE ACTIF</v>
      </c>
      <c r="N9" s="100"/>
      <c r="Q9" s="56"/>
    </row>
    <row r="10" spans="1:17" s="56" customFormat="1" ht="15.75" thickBot="1" x14ac:dyDescent="0.3">
      <c r="A10" s="253" t="s">
        <v>88</v>
      </c>
      <c r="B10" s="308" t="s">
        <v>60</v>
      </c>
      <c r="C10" s="309" t="s">
        <v>65</v>
      </c>
      <c r="D10" s="310" t="s">
        <v>76</v>
      </c>
      <c r="E10" s="101"/>
      <c r="F10" s="249">
        <f ca="1">SUMIFS('nov-18'!$AN$4:$AN$19, 'nov-18'!$E$4:$E$19, 'Expiration cpte'!$B$3:$B$17, 'nov-18'!$F$4:$F$19, 'Expiration cpte'!$C$3:$C$17, 'nov-18'!$C$4:$C$19, 'Expiration cpte'!$D$3:$D$17)</f>
        <v>20</v>
      </c>
      <c r="G10" s="102">
        <f>SUMIFS('déc-18'!$AN$4:$AN$19,'déc-18'!E11:E26,'Expiration cpte'!$B$3:$B$17, 'déc-18'!$F$4:$F$19, 'Expiration cpte'!$C$3:$C$17, 'déc-18'!$C$4:$C$19, 'Expiration cpte'!$D$3:$D$17)</f>
        <v>15</v>
      </c>
      <c r="H10" s="116">
        <f ca="1">SUMIFS('janv-19'!AN11:AN26, 'janv-19'!E11:E26, 'Expiration cpte'!B10:B24, 'janv-19'!F11:F26, 'Expiration cpte'!C10:C24, 'janv-19'!C11:C26, 'Expiration cpte'!D10:D24)</f>
        <v>18</v>
      </c>
      <c r="I10" s="116">
        <f ca="1">SUMIFS('févr-19'!AN11:AN26, 'févr-19'!E11:E26, 'Expiration cpte'!B10:B24, 'févr-19'!F11:F26, 'Expiration cpte'!C10:C24, 'févr-19'!C11:C26,'Expiration cpte'!D10:D24)</f>
        <v>21</v>
      </c>
      <c r="J10" s="297" t="s">
        <v>91</v>
      </c>
      <c r="K10" s="103">
        <f t="shared" si="0"/>
        <v>43600</v>
      </c>
      <c r="L10" s="104">
        <f ca="1">IF(Expiration_cpte[[#This Row],[Dernier passage]]&gt;TODAY()-Expiration_cpte[[#This Row],[Expiration du compte]],Expiration_cpte[[#This Row],[Expiration du compte]]-TODAY(),0)</f>
        <v>86</v>
      </c>
      <c r="M10" s="105" t="str">
        <f ca="1">_xlfn.IFS(Expiration_cpte[[#This Row],[Jours restant avant expiration]]&lt;1,"COMPTE EXPIRE", Expiration_cpte[[#This Row],[Jours restant avant expiration]]&lt;16,"SE CONNECTER AU COMPTE !", Expiration_cpte[[#This Row],[Jours restant avant expiration]]&lt;31,"PREVOIR CONNEXION AU COMPTE", Expiration_cpte[[#This Row],[Jours restant avant expiration]]&gt;30, "COMPTE ACTIF")</f>
        <v>COMPTE ACTIF</v>
      </c>
      <c r="N10" s="106"/>
    </row>
    <row r="11" spans="1:17" x14ac:dyDescent="0.25">
      <c r="A11" s="298" t="s">
        <v>81</v>
      </c>
      <c r="B11" s="311" t="s">
        <v>60</v>
      </c>
      <c r="C11" s="302" t="s">
        <v>66</v>
      </c>
      <c r="D11" s="312" t="s">
        <v>69</v>
      </c>
      <c r="E11" s="113"/>
      <c r="F11" s="109">
        <f>SUMIFS('nov-18'!$AN$4:$AN$19, 'nov-18'!$E$4:$E$19, 'Expiration cpte'!$B$3:$B$17, 'nov-18'!$F$4:$F$19, 'Expiration cpte'!$C$3:$C$17, 'nov-18'!$C$4:$C$19, 'Expiration cpte'!$D$3:$D$17)</f>
        <v>0</v>
      </c>
      <c r="G11" s="110">
        <f>SUMIFS('déc-18'!$AN$4:$AN$19,'déc-18'!E12:E27,'Expiration cpte'!$B$3:$B$17, 'déc-18'!$F$4:$F$19, 'Expiration cpte'!$C$3:$C$17, 'déc-18'!$C$4:$C$19, 'Expiration cpte'!$D$3:$D$17)</f>
        <v>0</v>
      </c>
      <c r="H11" s="65">
        <f>SUMIFS('janv-19'!AN12:AN27, 'janv-19'!E12:E27, 'Expiration cpte'!B11:B25, 'janv-19'!F12:F27, 'Expiration cpte'!C11:C25, 'janv-19'!C12:C27, 'Expiration cpte'!D11:D25)</f>
        <v>3</v>
      </c>
      <c r="I11" s="65">
        <f>SUMIFS('févr-19'!AN12:AN27, 'févr-19'!E12:E27, 'Expiration cpte'!B11:B25, 'févr-19'!F12:F27, 'Expiration cpte'!C11:C25, 'févr-19'!C12:C27,'Expiration cpte'!D11:D25)</f>
        <v>0</v>
      </c>
      <c r="J11" s="295" t="s">
        <v>93</v>
      </c>
      <c r="K11" s="111">
        <f t="shared" si="0"/>
        <v>43559</v>
      </c>
      <c r="L11" s="112">
        <f ca="1">IF(Expiration_cpte[[#This Row],[Dernier passage]]&gt;TODAY()-Expiration_cpte[[#This Row],[Expiration du compte]],Expiration_cpte[[#This Row],[Expiration du compte]]-TODAY(),0)</f>
        <v>45</v>
      </c>
      <c r="M11" s="113" t="str">
        <f ca="1">_xlfn.IFS(Expiration_cpte[[#This Row],[Jours restant avant expiration]]&lt;1,"COMPTE EXPIRE", Expiration_cpte[[#This Row],[Jours restant avant expiration]]&lt;16,"SE CONNECTER AU COMPTE !", Expiration_cpte[[#This Row],[Jours restant avant expiration]]&lt;31,"PREVOIR CONNEXION AU COMPTE", Expiration_cpte[[#This Row],[Jours restant avant expiration]]&gt;30, "COMPTE ACTIF")</f>
        <v>COMPTE ACTIF</v>
      </c>
      <c r="N11" s="114"/>
      <c r="Q11" s="56"/>
    </row>
    <row r="12" spans="1:17" x14ac:dyDescent="0.25">
      <c r="A12" s="153" t="s">
        <v>82</v>
      </c>
      <c r="B12" s="313" t="s">
        <v>60</v>
      </c>
      <c r="C12" s="305" t="s">
        <v>66</v>
      </c>
      <c r="D12" s="314" t="s">
        <v>70</v>
      </c>
      <c r="E12" s="51"/>
      <c r="F12" s="107">
        <f>SUMIFS('nov-18'!$AN$4:$AN$19, 'nov-18'!$E$4:$E$19, 'Expiration cpte'!$B$3:$B$17, 'nov-18'!$F$4:$F$19, 'Expiration cpte'!$C$3:$C$17, 'nov-18'!$C$4:$C$19, 'Expiration cpte'!$D$3:$D$17)</f>
        <v>0</v>
      </c>
      <c r="G12" s="98">
        <f>SUMIFS('déc-18'!$AN$4:$AN$19,'déc-18'!E13:E28,'Expiration cpte'!$B$3:$B$17, 'déc-18'!$F$4:$F$19, 'Expiration cpte'!$C$3:$C$17, 'déc-18'!$C$4:$C$19, 'Expiration cpte'!$D$3:$D$17)</f>
        <v>0</v>
      </c>
      <c r="H12" s="98">
        <f>SUMIFS('janv-19'!AN13:AN28, 'janv-19'!E13:E28, 'Expiration cpte'!B12:B26, 'janv-19'!F13:F28, 'Expiration cpte'!C12:C26, 'janv-19'!C13:C28, 'Expiration cpte'!D12:D26)</f>
        <v>3</v>
      </c>
      <c r="I12" s="98">
        <f>SUMIFS('févr-19'!AN13:AN28, 'févr-19'!E13:E28, 'Expiration cpte'!B12:B26, 'févr-19'!F13:F28, 'Expiration cpte'!C12:C26, 'févr-19'!C13:C28,'Expiration cpte'!D12:D26)</f>
        <v>0</v>
      </c>
      <c r="J12" s="296" t="s">
        <v>94</v>
      </c>
      <c r="K12" s="108">
        <f t="shared" si="0"/>
        <v>43572</v>
      </c>
      <c r="L12" s="66">
        <f ca="1">IF(Expiration_cpte[[#This Row],[Dernier passage]]&gt;TODAY()-Expiration_cpte[[#This Row],[Expiration du compte]],Expiration_cpte[[#This Row],[Expiration du compte]]-TODAY(),0)</f>
        <v>58</v>
      </c>
      <c r="M12" s="51" t="str">
        <f ca="1">_xlfn.IFS(Expiration_cpte[[#This Row],[Jours restant avant expiration]]&lt;1,"COMPTE EXPIRE", Expiration_cpte[[#This Row],[Jours restant avant expiration]]&lt;16,"SE CONNECTER AU COMPTE !", Expiration_cpte[[#This Row],[Jours restant avant expiration]]&lt;31,"PREVOIR CONNEXION AU COMPTE", Expiration_cpte[[#This Row],[Jours restant avant expiration]]&gt;30, "COMPTE ACTIF")</f>
        <v>COMPTE ACTIF</v>
      </c>
      <c r="N12" s="115"/>
      <c r="Q12" s="56"/>
    </row>
    <row r="13" spans="1:17" x14ac:dyDescent="0.25">
      <c r="A13" s="153" t="s">
        <v>83</v>
      </c>
      <c r="B13" s="313" t="s">
        <v>60</v>
      </c>
      <c r="C13" s="305" t="s">
        <v>66</v>
      </c>
      <c r="D13" s="314" t="s">
        <v>71</v>
      </c>
      <c r="E13" s="51"/>
      <c r="F13" s="107">
        <f>SUMIFS('nov-18'!$AN$4:$AN$19, 'nov-18'!$E$4:$E$19, 'Expiration cpte'!$B$3:$B$17, 'nov-18'!$F$4:$F$19, 'Expiration cpte'!$C$3:$C$17, 'nov-18'!$C$4:$C$19, 'Expiration cpte'!$D$3:$D$17)</f>
        <v>0</v>
      </c>
      <c r="G13" s="98">
        <f>SUMIFS('déc-18'!$AN$4:$AN$19,'déc-18'!E14:E29,'Expiration cpte'!$B$3:$B$17, 'déc-18'!$F$4:$F$19, 'Expiration cpte'!$C$3:$C$17, 'déc-18'!$C$4:$C$19, 'Expiration cpte'!$D$3:$D$17)</f>
        <v>0</v>
      </c>
      <c r="H13" s="98">
        <f>SUMIFS('janv-19'!AN14:AN29, 'janv-19'!E14:E29, 'Expiration cpte'!B13:B27, 'janv-19'!F14:F29, 'Expiration cpte'!C13:C27, 'janv-19'!C14:C29, 'Expiration cpte'!D13:D27)</f>
        <v>0</v>
      </c>
      <c r="I13" s="98">
        <f>SUMIFS('févr-19'!AN14:AN29, 'févr-19'!E14:E29, 'Expiration cpte'!B13:B27, 'févr-19'!F14:F29, 'Expiration cpte'!C13:C27, 'févr-19'!C14:C29,'Expiration cpte'!D13:D27)</f>
        <v>0</v>
      </c>
      <c r="J13" s="296"/>
      <c r="K13" s="108">
        <f t="shared" si="0"/>
        <v>91</v>
      </c>
      <c r="L13" s="66">
        <f ca="1">IF(Expiration_cpte[[#This Row],[Dernier passage]]&gt;TODAY()-Expiration_cpte[[#This Row],[Expiration du compte]],Expiration_cpte[[#This Row],[Expiration du compte]]-TODAY(),0)</f>
        <v>0</v>
      </c>
      <c r="M13" s="51" t="str">
        <f ca="1">_xlfn.IFS(Expiration_cpte[[#This Row],[Jours restant avant expiration]]&lt;1,"COMPTE EXPIRE", Expiration_cpte[[#This Row],[Jours restant avant expiration]]&lt;16,"SE CONNECTER AU COMPTE !", Expiration_cpte[[#This Row],[Jours restant avant expiration]]&lt;31,"PREVOIR CONNEXION AU COMPTE", Expiration_cpte[[#This Row],[Jours restant avant expiration]]&gt;30, "COMPTE ACTIF")</f>
        <v>COMPTE EXPIRE</v>
      </c>
      <c r="N13" s="115"/>
      <c r="Q13" s="56"/>
    </row>
    <row r="14" spans="1:17" x14ac:dyDescent="0.25">
      <c r="A14" s="153" t="s">
        <v>84</v>
      </c>
      <c r="B14" s="313" t="s">
        <v>60</v>
      </c>
      <c r="C14" s="305" t="s">
        <v>67</v>
      </c>
      <c r="D14" s="314" t="s">
        <v>72</v>
      </c>
      <c r="E14" s="51"/>
      <c r="F14" s="107">
        <f>SUMIFS('nov-18'!$AN$4:$AN$19, 'nov-18'!$E$4:$E$19, 'Expiration cpte'!$B$3:$B$17, 'nov-18'!$F$4:$F$19, 'Expiration cpte'!$C$3:$C$17, 'nov-18'!$C$4:$C$19, 'Expiration cpte'!$D$3:$D$17)</f>
        <v>5</v>
      </c>
      <c r="G14" s="98">
        <f>SUMIFS('déc-18'!$AN$4:$AN$19,'déc-18'!E15:E30,'Expiration cpte'!$B$3:$B$17, 'déc-18'!$F$4:$F$19, 'Expiration cpte'!$C$3:$C$17, 'déc-18'!$C$4:$C$19, 'Expiration cpte'!$D$3:$D$17)</f>
        <v>0</v>
      </c>
      <c r="H14" s="98">
        <f>SUMIFS('janv-19'!AN15:AN30, 'janv-19'!E15:E30, 'Expiration cpte'!B14:B28, 'janv-19'!F15:F30, 'Expiration cpte'!C14:C28, 'janv-19'!C15:C30, 'Expiration cpte'!D14:D28)</f>
        <v>0</v>
      </c>
      <c r="I14" s="98">
        <f>SUMIFS('févr-19'!AN15:AN30, 'févr-19'!E15:E30, 'Expiration cpte'!B14:B28, 'févr-19'!F15:F30, 'Expiration cpte'!C14:C28, 'févr-19'!C15:C30,'Expiration cpte'!D14:D28)</f>
        <v>5</v>
      </c>
      <c r="J14" s="296" t="s">
        <v>96</v>
      </c>
      <c r="K14" s="108">
        <f>EDATE(J14, 3)</f>
        <v>43505</v>
      </c>
      <c r="L14" s="66">
        <f ca="1">IF(Expiration_cpte[[#This Row],[Dernier passage]]&gt;TODAY()-Expiration_cpte[[#This Row],[Expiration du compte]],Expiration_cpte[[#This Row],[Expiration du compte]]-TODAY(),0)</f>
        <v>-9</v>
      </c>
      <c r="M14" s="99" t="str">
        <f ca="1">_xlfn.IFS(Expiration_cpte[[#This Row],[Jours restant avant expiration]]&lt;1,"COMPTE EXPIRE", Expiration_cpte[[#This Row],[Jours restant avant expiration]]&lt;16,"SE CONNECTER AU COMPTE !", Expiration_cpte[[#This Row],[Jours restant avant expiration]]&lt;31,"PREVOIR CONNEXION AU COMPTE", Expiration_cpte[[#This Row],[Jours restant avant expiration]]&gt;30, "COMPTE ACTIF")</f>
        <v>COMPTE EXPIRE</v>
      </c>
      <c r="N14" s="115"/>
    </row>
    <row r="15" spans="1:17" x14ac:dyDescent="0.25">
      <c r="A15" s="153" t="s">
        <v>85</v>
      </c>
      <c r="B15" s="313" t="s">
        <v>60</v>
      </c>
      <c r="C15" s="305" t="s">
        <v>67</v>
      </c>
      <c r="D15" s="314" t="s">
        <v>73</v>
      </c>
      <c r="E15" s="51"/>
      <c r="F15" s="107">
        <f>SUMIFS('nov-18'!$AN$4:$AN$19, 'nov-18'!$E$4:$E$19, 'Expiration cpte'!$B$3:$B$17, 'nov-18'!$F$4:$F$19, 'Expiration cpte'!$C$3:$C$17, 'nov-18'!$C$4:$C$19, 'Expiration cpte'!$D$3:$D$17)</f>
        <v>0</v>
      </c>
      <c r="G15" s="98">
        <f>SUMIFS('déc-18'!$AN$4:$AN$19,'déc-18'!E16:E31,'Expiration cpte'!$B$3:$B$17, 'déc-18'!$F$4:$F$19, 'Expiration cpte'!$C$3:$C$17, 'déc-18'!$C$4:$C$19, 'Expiration cpte'!$D$3:$D$17)</f>
        <v>0</v>
      </c>
      <c r="H15" s="98">
        <f>SUMIFS('janv-19'!AN16:AN31, 'janv-19'!E16:E31, 'Expiration cpte'!B15:B29, 'janv-19'!F16:F31, 'Expiration cpte'!C15:C29, 'janv-19'!C16:C31, 'Expiration cpte'!D15:D29)</f>
        <v>0</v>
      </c>
      <c r="I15" s="98">
        <f>SUMIFS('févr-19'!AN16:AN31, 'févr-19'!E16:E31, 'Expiration cpte'!B15:B29, 'févr-19'!F16:F31, 'Expiration cpte'!C15:C29, 'févr-19'!C16:C31,'Expiration cpte'!D15:D29)</f>
        <v>0</v>
      </c>
      <c r="J15" s="296"/>
      <c r="K15" s="108">
        <f>EDATE(J15, 3)</f>
        <v>91</v>
      </c>
      <c r="L15" s="66">
        <f ca="1">IF(Expiration_cpte[[#This Row],[Dernier passage]]&gt;TODAY()-Expiration_cpte[[#This Row],[Expiration du compte]],Expiration_cpte[[#This Row],[Expiration du compte]]-TODAY(),0)</f>
        <v>0</v>
      </c>
      <c r="M15" s="99" t="str">
        <f ca="1">_xlfn.IFS(Expiration_cpte[[#This Row],[Jours restant avant expiration]]&lt;1,"COMPTE EXPIRE", Expiration_cpte[[#This Row],[Jours restant avant expiration]]&lt;16,"SE CONNECTER AU COMPTE !", Expiration_cpte[[#This Row],[Jours restant avant expiration]]&lt;31,"PREVOIR CONNEXION AU COMPTE", Expiration_cpte[[#This Row],[Jours restant avant expiration]]&gt;30, "COMPTE ACTIF")</f>
        <v>COMPTE EXPIRE</v>
      </c>
      <c r="N15" s="115"/>
    </row>
    <row r="16" spans="1:17" x14ac:dyDescent="0.25">
      <c r="A16" s="153" t="s">
        <v>86</v>
      </c>
      <c r="B16" s="313" t="s">
        <v>60</v>
      </c>
      <c r="C16" s="305" t="s">
        <v>77</v>
      </c>
      <c r="D16" s="314" t="s">
        <v>74</v>
      </c>
      <c r="E16" s="62"/>
      <c r="F16" s="64">
        <f>SUMIFS('nov-18'!$AN$4:$AN$19, 'nov-18'!$E$4:$E$19, 'Expiration cpte'!$B$3:$B$17, 'nov-18'!$F$4:$F$19, 'Expiration cpte'!$C$3:$C$17, 'nov-18'!$C$4:$C$19, 'Expiration cpte'!$D$3:$D$17)</f>
        <v>5</v>
      </c>
      <c r="G16" s="98">
        <f>SUMIFS('déc-18'!$AN$4:$AN$19,'déc-18'!E17:E32,'Expiration cpte'!$B$3:$B$17, 'déc-18'!$F$4:$F$19, 'Expiration cpte'!$C$3:$C$17, 'déc-18'!$C$4:$C$19, 'Expiration cpte'!$D$3:$D$17)</f>
        <v>0</v>
      </c>
      <c r="H16" s="98">
        <f>SUMIFS('janv-19'!AN17:AN32, 'janv-19'!E17:E32, 'Expiration cpte'!B16:B30, 'janv-19'!F17:F32, 'Expiration cpte'!C16:C30, 'janv-19'!C17:C32, 'Expiration cpte'!D16:D30)</f>
        <v>7</v>
      </c>
      <c r="I16" s="98">
        <f>SUMIFS('févr-19'!AN17:AN32, 'févr-19'!E17:E32, 'Expiration cpte'!B16:B30, 'févr-19'!F17:F32, 'Expiration cpte'!C16:C30, 'févr-19'!C17:C32,'Expiration cpte'!D16:D30)</f>
        <v>0</v>
      </c>
      <c r="J16" s="296" t="s">
        <v>95</v>
      </c>
      <c r="K16" s="108">
        <f>EDATE(J16, 3)</f>
        <v>43566</v>
      </c>
      <c r="L16" s="66">
        <f ca="1">IF(Expiration_cpte[[#This Row],[Dernier passage]]&gt;TODAY()-Expiration_cpte[[#This Row],[Expiration du compte]],Expiration_cpte[[#This Row],[Expiration du compte]]-TODAY(),0)</f>
        <v>52</v>
      </c>
      <c r="M16" s="99" t="str">
        <f ca="1">_xlfn.IFS(Expiration_cpte[[#This Row],[Jours restant avant expiration]]&lt;1,"COMPTE EXPIRE", Expiration_cpte[[#This Row],[Jours restant avant expiration]]&lt;16,"SE CONNECTER AU COMPTE !", Expiration_cpte[[#This Row],[Jours restant avant expiration]]&lt;31,"PREVOIR CONNEXION AU COMPTE", Expiration_cpte[[#This Row],[Jours restant avant expiration]]&gt;30, "COMPTE ACTIF")</f>
        <v>COMPTE ACTIF</v>
      </c>
      <c r="N16" s="115"/>
    </row>
    <row r="17" spans="1:14" ht="15.75" thickBot="1" x14ac:dyDescent="0.3">
      <c r="A17" s="154" t="s">
        <v>87</v>
      </c>
      <c r="B17" s="315" t="s">
        <v>60</v>
      </c>
      <c r="C17" s="309" t="s">
        <v>68</v>
      </c>
      <c r="D17" s="316" t="s">
        <v>75</v>
      </c>
      <c r="E17" s="105"/>
      <c r="F17" s="249">
        <f>SUMIFS('nov-18'!$AN$4:$AN$19, 'nov-18'!$E$4:$E$19, 'Expiration cpte'!$B$3:$B$17, 'nov-18'!$F$4:$F$19, 'Expiration cpte'!$C$3:$C$17, 'nov-18'!$C$4:$C$19, 'Expiration cpte'!$D$3:$D$17)</f>
        <v>1</v>
      </c>
      <c r="G17" s="116">
        <f>SUMIFS('déc-18'!$AN$4:$AN$19,'déc-18'!E18:E33,'Expiration cpte'!$B$3:$B$17, 'déc-18'!$F$4:$F$19, 'Expiration cpte'!$C$3:$C$17, 'déc-18'!$C$4:$C$19, 'Expiration cpte'!$D$3:$D$17)</f>
        <v>0</v>
      </c>
      <c r="H17" s="300">
        <f>SUMIFS('janv-19'!AN18:AN33, 'janv-19'!E18:E33, 'Expiration cpte'!B17:B31, 'janv-19'!F18:F33, 'Expiration cpte'!C17:C31, 'janv-19'!C18:C33, 'Expiration cpte'!D17:D31)</f>
        <v>2</v>
      </c>
      <c r="I17" s="65">
        <f>SUMIFS('févr-19'!AN18:AN33, 'févr-19'!E18:E33, 'Expiration cpte'!B17:B31, 'févr-19'!F18:F33, 'Expiration cpte'!C17:C31, 'févr-19'!C18:C33,'Expiration cpte'!D17:D31)</f>
        <v>5</v>
      </c>
      <c r="J17" s="297" t="s">
        <v>92</v>
      </c>
      <c r="K17" s="117">
        <f>EDATE(J17, 3)</f>
        <v>43593</v>
      </c>
      <c r="L17" s="118">
        <f ca="1">IF(Expiration_cpte[[#This Row],[Dernier passage]]&gt;TODAY()-Expiration_cpte[[#This Row],[Expiration du compte]],Expiration_cpte[[#This Row],[Expiration du compte]]-TODAY(),0)</f>
        <v>79</v>
      </c>
      <c r="M17" s="119" t="str">
        <f ca="1">_xlfn.IFS(Expiration_cpte[[#This Row],[Jours restant avant expiration]]&lt;1,"COMPTE EXPIRE", Expiration_cpte[[#This Row],[Jours restant avant expiration]]&lt;16,"SE CONNECTER AU COMPTE !", Expiration_cpte[[#This Row],[Jours restant avant expiration]]&lt;31,"PREVOIR CONNEXION AU COMPTE", Expiration_cpte[[#This Row],[Jours restant avant expiration]]&gt;30, "COMPTE ACTIF")</f>
        <v>COMPTE ACTIF</v>
      </c>
      <c r="N17" s="120"/>
    </row>
    <row r="18" spans="1:14" x14ac:dyDescent="0.25">
      <c r="B18" s="255"/>
      <c r="C18" s="15"/>
      <c r="D18" s="12"/>
      <c r="E18" s="12"/>
      <c r="F18" s="12"/>
      <c r="G18" s="12"/>
      <c r="H18" s="12"/>
      <c r="I18" s="12"/>
      <c r="J18" s="12"/>
      <c r="K18" s="256"/>
      <c r="L18" s="12"/>
      <c r="M18" s="12"/>
      <c r="N18" s="12"/>
    </row>
    <row r="20" spans="1:14" ht="60" x14ac:dyDescent="0.25">
      <c r="J20" s="57" t="s">
        <v>97</v>
      </c>
    </row>
  </sheetData>
  <conditionalFormatting sqref="B18:B1048576">
    <cfRule type="duplicateValues" dxfId="61" priority="20"/>
  </conditionalFormatting>
  <conditionalFormatting sqref="L3:M17">
    <cfRule type="cellIs" dxfId="60" priority="358" operator="between">
      <formula>1</formula>
      <formula>15</formula>
    </cfRule>
    <cfRule type="cellIs" dxfId="59" priority="362" operator="greaterThan">
      <formula>30</formula>
    </cfRule>
  </conditionalFormatting>
  <conditionalFormatting sqref="L3:M17">
    <cfRule type="cellIs" dxfId="58" priority="360" operator="between">
      <formula>16</formula>
      <formula>30</formula>
    </cfRule>
  </conditionalFormatting>
  <conditionalFormatting sqref="L3:M17">
    <cfRule type="cellIs" dxfId="57" priority="361" operator="lessThan">
      <formula>1</formula>
    </cfRule>
  </conditionalFormatting>
  <conditionalFormatting sqref="L3:M17">
    <cfRule type="iconSet" priority="433">
      <iconSet iconSet="4TrafficLights">
        <cfvo type="percent" val="0"/>
        <cfvo type="num" val="0" gte="0"/>
        <cfvo type="num" val="15" gte="0"/>
        <cfvo type="num" val="30" gte="0"/>
      </iconSet>
    </cfRule>
  </conditionalFormatting>
  <pageMargins left="0.7" right="0.7" top="0.75" bottom="0.75" header="0.3" footer="0.3"/>
  <pageSetup paperSize="9" orientation="portrait" r:id="rId1"/>
  <ignoredErrors>
    <ignoredError sqref="A3:A17" numberStoredAsText="1"/>
    <ignoredError sqref="H3:I17" calculatedColumn="1"/>
  </ignoredErrors>
  <drawing r:id="rId2"/>
  <tableParts count="1">
    <tablePart r:id="rId3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1" operator="equal" id="{61E11DA9-6927-4986-9549-5B7A914C98FC}">
            <xm:f>Variables!$L$4</xm:f>
            <x14:dxf>
              <font>
                <color theme="9" tint="-0.499984740745262"/>
              </font>
              <fill>
                <patternFill>
                  <bgColor rgb="FFC6EFCE"/>
                </patternFill>
              </fill>
            </x14:dxf>
          </x14:cfRule>
          <x14:cfRule type="cellIs" priority="2" operator="equal" id="{6CE5417B-561B-4726-9629-C47ECAAC49D2}">
            <xm:f>Variables!$L$5</xm:f>
            <x14:dxf>
              <font>
                <color theme="5" tint="-0.24994659260841701"/>
              </font>
              <fill>
                <patternFill>
                  <bgColor theme="7" tint="0.59996337778862885"/>
                </patternFill>
              </fill>
            </x14:dxf>
          </x14:cfRule>
          <x14:cfRule type="cellIs" priority="3" operator="equal" id="{4A686997-75B6-40DA-98EC-719403830DBB}">
            <xm:f>Variables!$L$6</xm:f>
            <x14:dxf>
              <font>
                <color rgb="FFFF0000"/>
              </font>
              <fill>
                <patternFill>
                  <bgColor rgb="FFFFCCCC"/>
                </patternFill>
              </fill>
            </x14:dxf>
          </x14:cfRule>
          <x14:cfRule type="cellIs" priority="4" operator="equal" id="{01A1940D-1DFD-45A6-8E03-D0FBA696FB8F}">
            <xm:f>Variables!$L$7</xm:f>
            <x14:dxf>
              <font>
                <b/>
                <i val="0"/>
                <color rgb="FFFF0000"/>
              </font>
              <fill>
                <patternFill>
                  <bgColor theme="0" tint="-4.9989318521683403E-2"/>
                </patternFill>
              </fill>
            </x14:dxf>
          </x14:cfRule>
          <xm:sqref>M3:M17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2:P35"/>
  <sheetViews>
    <sheetView workbookViewId="0">
      <selection activeCell="C4" sqref="C4"/>
    </sheetView>
  </sheetViews>
  <sheetFormatPr baseColWidth="10" defaultColWidth="11.42578125" defaultRowHeight="15" x14ac:dyDescent="0.25"/>
  <cols>
    <col min="2" max="2" width="18.28515625" bestFit="1" customWidth="1"/>
    <col min="3" max="3" width="24" bestFit="1" customWidth="1"/>
    <col min="6" max="6" width="37.140625" bestFit="1" customWidth="1"/>
    <col min="12" max="12" width="33.28515625" bestFit="1" customWidth="1"/>
  </cols>
  <sheetData>
    <row r="2" spans="1:16" ht="15.75" x14ac:dyDescent="0.25">
      <c r="B2" s="6">
        <v>2018</v>
      </c>
      <c r="C2" s="1"/>
    </row>
    <row r="3" spans="1:16" ht="15.75" thickBot="1" x14ac:dyDescent="0.3">
      <c r="A3" s="1"/>
      <c r="B3" s="1"/>
      <c r="C3" s="1"/>
    </row>
    <row r="4" spans="1:16" ht="16.5" thickBot="1" x14ac:dyDescent="0.35">
      <c r="A4" s="1"/>
      <c r="B4" s="2" t="s">
        <v>19</v>
      </c>
      <c r="C4" s="3">
        <f>DATE($B$2,1,1)</f>
        <v>43101</v>
      </c>
      <c r="F4" s="9" t="s">
        <v>20</v>
      </c>
      <c r="G4" s="13">
        <v>1</v>
      </c>
      <c r="H4" s="10"/>
      <c r="I4" s="11"/>
      <c r="K4" s="10"/>
      <c r="L4" s="11" t="s">
        <v>51</v>
      </c>
      <c r="M4" s="11"/>
      <c r="N4" s="11"/>
      <c r="O4" s="11"/>
      <c r="P4" s="11"/>
    </row>
    <row r="5" spans="1:16" ht="16.5" thickBot="1" x14ac:dyDescent="0.35">
      <c r="A5" s="1"/>
      <c r="B5" s="2" t="s">
        <v>21</v>
      </c>
      <c r="C5" s="3">
        <f>FLOOR(DAY(MINUTE($B$2/38)/2+56)&amp;"/5/"&amp;$B$2,7)-34</f>
        <v>43191</v>
      </c>
      <c r="F5" s="9"/>
      <c r="G5" s="14"/>
      <c r="H5" s="10"/>
      <c r="I5" s="11"/>
      <c r="J5" s="10"/>
      <c r="K5" s="10"/>
      <c r="L5" s="11" t="s">
        <v>50</v>
      </c>
      <c r="M5" s="11"/>
      <c r="N5" s="11"/>
      <c r="O5" s="11"/>
      <c r="P5" s="11"/>
    </row>
    <row r="6" spans="1:16" ht="16.5" thickBot="1" x14ac:dyDescent="0.35">
      <c r="A6" s="1"/>
      <c r="B6" s="2" t="s">
        <v>22</v>
      </c>
      <c r="C6" s="3">
        <f>C5 + 1</f>
        <v>43192</v>
      </c>
      <c r="F6" s="9" t="s">
        <v>23</v>
      </c>
      <c r="G6" s="18" t="s">
        <v>9</v>
      </c>
      <c r="H6" s="10"/>
      <c r="I6" s="20" t="s">
        <v>9</v>
      </c>
      <c r="K6" s="10"/>
      <c r="L6" s="11" t="s">
        <v>48</v>
      </c>
      <c r="M6" s="11"/>
      <c r="N6" s="11"/>
      <c r="O6" s="11"/>
      <c r="P6" s="11"/>
    </row>
    <row r="7" spans="1:16" ht="16.5" thickBot="1" x14ac:dyDescent="0.35">
      <c r="A7" s="1"/>
      <c r="B7" s="2" t="s">
        <v>24</v>
      </c>
      <c r="C7" s="3">
        <f>DATE($B$2,5,1)</f>
        <v>43221</v>
      </c>
      <c r="F7" s="9"/>
      <c r="G7" s="14"/>
      <c r="H7" s="10"/>
      <c r="I7" s="12"/>
      <c r="K7" s="10"/>
      <c r="L7" s="11" t="s">
        <v>49</v>
      </c>
      <c r="M7" s="11"/>
      <c r="N7" s="11"/>
      <c r="O7" s="11"/>
      <c r="P7" s="11"/>
    </row>
    <row r="8" spans="1:16" ht="16.5" thickBot="1" x14ac:dyDescent="0.35">
      <c r="A8" s="1"/>
      <c r="B8" s="2" t="s">
        <v>25</v>
      </c>
      <c r="C8" s="3">
        <f>DATE($B$2,5,8)</f>
        <v>43228</v>
      </c>
      <c r="F8" s="9" t="s">
        <v>26</v>
      </c>
      <c r="G8" s="17" t="s">
        <v>8</v>
      </c>
      <c r="H8" s="10"/>
      <c r="I8" s="20" t="s">
        <v>8</v>
      </c>
      <c r="K8" s="10"/>
      <c r="M8" s="11"/>
      <c r="N8" s="11"/>
      <c r="O8" s="11"/>
      <c r="P8" s="11"/>
    </row>
    <row r="9" spans="1:16" ht="16.5" thickBot="1" x14ac:dyDescent="0.35">
      <c r="A9" s="1"/>
      <c r="B9" s="2" t="s">
        <v>27</v>
      </c>
      <c r="C9" s="3">
        <f>C5 + 39</f>
        <v>43230</v>
      </c>
      <c r="H9" s="15"/>
      <c r="I9" s="11"/>
      <c r="K9" s="11"/>
      <c r="L9" s="12"/>
      <c r="M9" s="12"/>
      <c r="N9" s="12"/>
      <c r="O9" s="12"/>
      <c r="P9" s="12"/>
    </row>
    <row r="10" spans="1:16" ht="16.5" thickBot="1" x14ac:dyDescent="0.35">
      <c r="A10" s="1"/>
      <c r="B10" s="2" t="s">
        <v>28</v>
      </c>
      <c r="C10" s="3">
        <f>C5 + 49</f>
        <v>43240</v>
      </c>
      <c r="F10" s="11" t="s">
        <v>29</v>
      </c>
      <c r="G10" s="16" t="s">
        <v>30</v>
      </c>
      <c r="H10" s="15"/>
      <c r="I10" s="11"/>
      <c r="K10" s="10"/>
      <c r="L10" s="11"/>
      <c r="M10" s="11"/>
      <c r="N10" s="11"/>
      <c r="O10" s="11"/>
      <c r="P10" s="11"/>
    </row>
    <row r="11" spans="1:16" ht="15.75" thickBot="1" x14ac:dyDescent="0.3">
      <c r="A11" s="1"/>
      <c r="B11" s="2" t="s">
        <v>31</v>
      </c>
      <c r="C11" s="3">
        <f>C5 + 50</f>
        <v>43241</v>
      </c>
    </row>
    <row r="12" spans="1:16" ht="16.5" thickBot="1" x14ac:dyDescent="0.35">
      <c r="A12" s="1"/>
      <c r="B12" s="2" t="s">
        <v>32</v>
      </c>
      <c r="C12" s="3">
        <f>DATE($B$2,7,14)</f>
        <v>43295</v>
      </c>
      <c r="F12" s="11" t="s">
        <v>33</v>
      </c>
      <c r="G12" s="19" t="s">
        <v>15</v>
      </c>
    </row>
    <row r="13" spans="1:16" ht="15.75" thickBot="1" x14ac:dyDescent="0.3">
      <c r="A13" s="1"/>
      <c r="B13" s="2" t="s">
        <v>34</v>
      </c>
      <c r="C13" s="3">
        <f>DATE($B$2,8,15)</f>
        <v>43327</v>
      </c>
    </row>
    <row r="14" spans="1:16" ht="16.5" thickBot="1" x14ac:dyDescent="0.35">
      <c r="A14" s="1"/>
      <c r="B14" s="2" t="s">
        <v>35</v>
      </c>
      <c r="C14" s="3">
        <f>DATE($B$2,11,1)</f>
        <v>43405</v>
      </c>
      <c r="F14" t="s">
        <v>36</v>
      </c>
      <c r="G14" s="21" t="s">
        <v>12</v>
      </c>
    </row>
    <row r="15" spans="1:16" ht="15.75" thickBot="1" x14ac:dyDescent="0.3">
      <c r="A15" s="1"/>
      <c r="B15" s="2" t="s">
        <v>37</v>
      </c>
      <c r="C15" s="3">
        <f>DATE($B$2,11,11)</f>
        <v>43415</v>
      </c>
    </row>
    <row r="16" spans="1:16" ht="16.5" thickBot="1" x14ac:dyDescent="0.35">
      <c r="A16" s="1"/>
      <c r="B16" s="4" t="s">
        <v>38</v>
      </c>
      <c r="C16" s="5">
        <f>DATE($B$2,12,25)</f>
        <v>43459</v>
      </c>
      <c r="F16" t="s">
        <v>39</v>
      </c>
      <c r="G16" s="22" t="s">
        <v>10</v>
      </c>
    </row>
    <row r="17" spans="2:7" x14ac:dyDescent="0.25">
      <c r="B17" s="36" t="s">
        <v>19</v>
      </c>
      <c r="C17" s="3">
        <f>C16+7</f>
        <v>43466</v>
      </c>
    </row>
    <row r="18" spans="2:7" x14ac:dyDescent="0.25">
      <c r="F18" t="s">
        <v>18</v>
      </c>
      <c r="G18" s="24" t="s">
        <v>14</v>
      </c>
    </row>
    <row r="20" spans="2:7" x14ac:dyDescent="0.25">
      <c r="B20" s="73">
        <v>2019</v>
      </c>
    </row>
    <row r="21" spans="2:7" ht="15.75" thickBot="1" x14ac:dyDescent="0.3"/>
    <row r="22" spans="2:7" ht="15.75" thickBot="1" x14ac:dyDescent="0.3">
      <c r="B22" s="2" t="s">
        <v>19</v>
      </c>
      <c r="C22" s="3">
        <f>DATE($B$20,1,1)</f>
        <v>43466</v>
      </c>
    </row>
    <row r="23" spans="2:7" ht="15.75" thickBot="1" x14ac:dyDescent="0.3">
      <c r="B23" s="2" t="s">
        <v>21</v>
      </c>
      <c r="C23" s="3">
        <f>FLOOR(DAY(MINUTE($B$20/38)/2+56)&amp;"/5/"&amp;$B$20,7)-34</f>
        <v>43576</v>
      </c>
    </row>
    <row r="24" spans="2:7" ht="15.75" thickBot="1" x14ac:dyDescent="0.3">
      <c r="B24" s="2" t="s">
        <v>22</v>
      </c>
      <c r="C24" s="3">
        <f>C23 + 1</f>
        <v>43577</v>
      </c>
    </row>
    <row r="25" spans="2:7" ht="15.75" thickBot="1" x14ac:dyDescent="0.3">
      <c r="B25" s="2" t="s">
        <v>24</v>
      </c>
      <c r="C25" s="3">
        <f>DATE($B$20,5,1)</f>
        <v>43586</v>
      </c>
    </row>
    <row r="26" spans="2:7" ht="15.75" thickBot="1" x14ac:dyDescent="0.3">
      <c r="B26" s="2" t="s">
        <v>25</v>
      </c>
      <c r="C26" s="3">
        <f>DATE($B$20,5,8)</f>
        <v>43593</v>
      </c>
    </row>
    <row r="27" spans="2:7" ht="15.75" thickBot="1" x14ac:dyDescent="0.3">
      <c r="B27" s="2" t="s">
        <v>27</v>
      </c>
      <c r="C27" s="3">
        <f>C23 + 39</f>
        <v>43615</v>
      </c>
    </row>
    <row r="28" spans="2:7" ht="15.75" thickBot="1" x14ac:dyDescent="0.3">
      <c r="B28" s="2" t="s">
        <v>28</v>
      </c>
      <c r="C28" s="3">
        <f>C23 + 49</f>
        <v>43625</v>
      </c>
    </row>
    <row r="29" spans="2:7" ht="15.75" thickBot="1" x14ac:dyDescent="0.3">
      <c r="B29" s="2" t="s">
        <v>31</v>
      </c>
      <c r="C29" s="3">
        <f>C23 + 50</f>
        <v>43626</v>
      </c>
    </row>
    <row r="30" spans="2:7" ht="15.75" thickBot="1" x14ac:dyDescent="0.3">
      <c r="B30" s="2" t="s">
        <v>32</v>
      </c>
      <c r="C30" s="3">
        <f>DATE($B$20,7,14)</f>
        <v>43660</v>
      </c>
    </row>
    <row r="31" spans="2:7" ht="15.75" thickBot="1" x14ac:dyDescent="0.3">
      <c r="B31" s="2" t="s">
        <v>34</v>
      </c>
      <c r="C31" s="3">
        <f>DATE($B$20,8,15)</f>
        <v>43692</v>
      </c>
    </row>
    <row r="32" spans="2:7" ht="15.75" thickBot="1" x14ac:dyDescent="0.3">
      <c r="B32" s="2" t="s">
        <v>35</v>
      </c>
      <c r="C32" s="3">
        <f>DATE($B$20,11,1)</f>
        <v>43770</v>
      </c>
    </row>
    <row r="33" spans="2:3" ht="15.75" thickBot="1" x14ac:dyDescent="0.3">
      <c r="B33" s="2" t="s">
        <v>37</v>
      </c>
      <c r="C33" s="3">
        <f>DATE($B$20,11,11)</f>
        <v>43780</v>
      </c>
    </row>
    <row r="34" spans="2:3" ht="15.75" thickBot="1" x14ac:dyDescent="0.3">
      <c r="B34" s="4" t="s">
        <v>38</v>
      </c>
      <c r="C34" s="5">
        <f>DATE($B$20,12,25)</f>
        <v>43824</v>
      </c>
    </row>
    <row r="35" spans="2:3" x14ac:dyDescent="0.25">
      <c r="B35" s="36" t="s">
        <v>19</v>
      </c>
      <c r="C35" s="3">
        <f>C34+7</f>
        <v>43831</v>
      </c>
    </row>
  </sheetData>
  <conditionalFormatting sqref="I8">
    <cfRule type="expression" dxfId="52" priority="9">
      <formula>WEEKDAY(G$2,2)&gt;=6</formula>
    </cfRule>
    <cfRule type="expression" dxfId="51" priority="10">
      <formula>COUNTIF(ferie,"="&amp;G$2)&gt;0</formula>
    </cfRule>
  </conditionalFormatting>
  <conditionalFormatting sqref="I8">
    <cfRule type="cellIs" dxfId="50" priority="6" operator="equal">
      <formula>0.5</formula>
    </cfRule>
    <cfRule type="containsText" dxfId="49" priority="7" operator="containsText" text="B">
      <formula>NOT(ISERROR(SEARCH("B",I8)))</formula>
    </cfRule>
    <cfRule type="containsText" dxfId="48" priority="8" operator="containsText" text="A">
      <formula>NOT(ISERROR(SEARCH("A",I8)))</formula>
    </cfRule>
  </conditionalFormatting>
  <conditionalFormatting sqref="I6">
    <cfRule type="expression" dxfId="47" priority="4">
      <formula>WEEKDAY(G$2,2)&gt;=6</formula>
    </cfRule>
    <cfRule type="expression" dxfId="46" priority="5">
      <formula>COUNTIF(ferie,"="&amp;G$2)&gt;0</formula>
    </cfRule>
  </conditionalFormatting>
  <conditionalFormatting sqref="I6">
    <cfRule type="cellIs" dxfId="45" priority="1" operator="equal">
      <formula>0.5</formula>
    </cfRule>
    <cfRule type="containsText" dxfId="44" priority="2" operator="containsText" text="B">
      <formula>NOT(ISERROR(SEARCH("B",I6)))</formula>
    </cfRule>
    <cfRule type="containsText" dxfId="43" priority="3" operator="containsText" text="A">
      <formula>NOT(ISERROR(SEARCH("A",I6)))</formula>
    </cfRule>
  </conditionalFormatting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C4CF735D7FEE643BBB8B3AFA5D54199" ma:contentTypeVersion="" ma:contentTypeDescription="Crée un document." ma:contentTypeScope="" ma:versionID="adf6c298252882c23186c243dd07855f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2fe88fd3cce7a27a3feecc1959e645ee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23804D0-A026-4832-A122-90C605CCADA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A353538F-B0E7-47E7-8E7D-584C5A9561E6}">
  <ds:schemaRefs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DD339975-8CD9-4C2A-B24A-473525CFB8D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</vt:i4>
      </vt:variant>
    </vt:vector>
  </HeadingPairs>
  <TitlesOfParts>
    <vt:vector size="7" baseType="lpstr">
      <vt:lpstr>nov-18</vt:lpstr>
      <vt:lpstr>déc-18</vt:lpstr>
      <vt:lpstr>janv-19</vt:lpstr>
      <vt:lpstr>févr-19</vt:lpstr>
      <vt:lpstr>Expiration cpte</vt:lpstr>
      <vt:lpstr>Variables</vt:lpstr>
      <vt:lpstr>ferie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BERNARD-BEAUBOIS Paul</dc:creator>
  <cp:lastModifiedBy>RICHARD Pascal</cp:lastModifiedBy>
  <dcterms:created xsi:type="dcterms:W3CDTF">2018-06-28T13:54:55Z</dcterms:created>
  <dcterms:modified xsi:type="dcterms:W3CDTF">2019-02-18T12:31:46Z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0x0101007C4CF735D7FEE643BBB8B3AFA5D54199</vt:lpwstr>
  </property>
</Properties>
</file>