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richar\OneDrive - SCC SA\DXC\Fichier des présences - Subco\Suivi expiration de comptes\"/>
    </mc:Choice>
  </mc:AlternateContent>
  <xr:revisionPtr revIDLastSave="246" documentId="8_{8B3B7A90-2E68-4E72-835E-7F761D8ED6A8}" xr6:coauthVersionLast="36" xr6:coauthVersionMax="40" xr10:uidLastSave="{8145BB95-AFA7-4FCE-B1B5-F7201F7F3603}"/>
  <bookViews>
    <workbookView xWindow="0" yWindow="0" windowWidth="20490" windowHeight="7755" tabRatio="651" activeTab="3" xr2:uid="{00000000-000D-0000-FFFF-FFFF00000000}"/>
  </bookViews>
  <sheets>
    <sheet name="Nov-18" sheetId="20" r:id="rId1"/>
    <sheet name="Dec-18" sheetId="21" r:id="rId2"/>
    <sheet name="janv-19" sheetId="32" r:id="rId3"/>
    <sheet name="Expiration cpte" sheetId="28" r:id="rId4"/>
    <sheet name="Variables" sheetId="2" r:id="rId5"/>
  </sheets>
  <definedNames>
    <definedName name="_xlnm._FilterDatabase" localSheetId="3" hidden="1">'Expiration cpte'!$A$2:$J$17</definedName>
    <definedName name="ferie">Variables!$C$4:$C$16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G13" i="28" l="1"/>
  <c r="G14" i="28"/>
  <c r="G15" i="28"/>
  <c r="G16" i="28"/>
  <c r="G17" i="28"/>
  <c r="D4" i="28"/>
  <c r="D5" i="28"/>
  <c r="D6" i="28"/>
  <c r="D7" i="28"/>
  <c r="D8" i="28"/>
  <c r="D9" i="28"/>
  <c r="D10" i="28"/>
  <c r="D11" i="28"/>
  <c r="D12" i="28"/>
  <c r="D13" i="28"/>
  <c r="D14" i="28"/>
  <c r="D15" i="28"/>
  <c r="D16" i="28"/>
  <c r="D17" i="28"/>
  <c r="D3" i="28"/>
  <c r="F15" i="28"/>
  <c r="F16" i="28"/>
  <c r="F17" i="28"/>
  <c r="J14" i="28"/>
  <c r="J15" i="28"/>
  <c r="J16" i="28"/>
  <c r="J17" i="28"/>
  <c r="K14" i="28"/>
  <c r="L14" i="28" s="1"/>
  <c r="K15" i="28"/>
  <c r="L15" i="28" s="1"/>
  <c r="K16" i="28"/>
  <c r="L16" i="28" s="1"/>
  <c r="K17" i="28"/>
  <c r="L17" i="28" s="1"/>
  <c r="E11" i="28"/>
  <c r="E4" i="28"/>
  <c r="E5" i="28"/>
  <c r="E7" i="28"/>
  <c r="E8" i="28"/>
  <c r="E9" i="28"/>
  <c r="E10" i="28"/>
  <c r="E12" i="28"/>
  <c r="E13" i="28"/>
  <c r="E17" i="28" l="1"/>
  <c r="E16" i="28"/>
  <c r="E15" i="28"/>
  <c r="AJ4" i="20" l="1"/>
  <c r="AI4" i="20"/>
  <c r="AH4" i="20"/>
  <c r="AG4" i="20"/>
  <c r="AF4" i="20"/>
  <c r="AC4" i="20"/>
  <c r="AB4" i="20"/>
  <c r="AA4" i="20"/>
  <c r="Z4" i="20"/>
  <c r="Y4" i="20"/>
  <c r="AL1" i="20"/>
  <c r="G3" i="20"/>
  <c r="J3" i="28" l="1"/>
  <c r="J4" i="28"/>
  <c r="J5" i="28"/>
  <c r="J6" i="28"/>
  <c r="J7" i="28"/>
  <c r="J8" i="28"/>
  <c r="J9" i="28"/>
  <c r="J10" i="28"/>
  <c r="J11" i="28"/>
  <c r="J12" i="28"/>
  <c r="J13" i="28"/>
  <c r="AM17" i="32" l="1"/>
  <c r="AM18" i="32"/>
  <c r="AM19" i="32"/>
  <c r="AM12" i="32"/>
  <c r="AM13" i="32"/>
  <c r="AM14" i="32"/>
  <c r="AM15" i="32"/>
  <c r="AM16" i="32"/>
  <c r="AL1" i="32" l="1"/>
  <c r="AK1" i="21"/>
  <c r="G1" i="20"/>
  <c r="H1" i="20"/>
  <c r="F1" i="21"/>
  <c r="C35" i="2"/>
  <c r="C34" i="2"/>
  <c r="C33" i="2"/>
  <c r="C32" i="2"/>
  <c r="C31" i="2"/>
  <c r="C30" i="2"/>
  <c r="C26" i="2"/>
  <c r="C25" i="2"/>
  <c r="C23" i="2"/>
  <c r="C29" i="2" s="1"/>
  <c r="C22" i="2"/>
  <c r="F3" i="32"/>
  <c r="F2" i="21"/>
  <c r="G2" i="20"/>
  <c r="H3" i="20"/>
  <c r="I3" i="20" s="1"/>
  <c r="J3" i="20" s="1"/>
  <c r="K3" i="20" s="1"/>
  <c r="L3" i="20" s="1"/>
  <c r="M3" i="20" s="1"/>
  <c r="N3" i="20" s="1"/>
  <c r="O3" i="20" s="1"/>
  <c r="P3" i="20" s="1"/>
  <c r="Q3" i="20" s="1"/>
  <c r="R3" i="20" s="1"/>
  <c r="S3" i="20" s="1"/>
  <c r="T3" i="20" s="1"/>
  <c r="U3" i="20" s="1"/>
  <c r="V3" i="20" s="1"/>
  <c r="W3" i="20" s="1"/>
  <c r="X3" i="20" s="1"/>
  <c r="Y3" i="20" s="1"/>
  <c r="Z3" i="20" s="1"/>
  <c r="AA3" i="20" s="1"/>
  <c r="AB3" i="20" s="1"/>
  <c r="AC3" i="20" s="1"/>
  <c r="AD3" i="20" s="1"/>
  <c r="AE3" i="20" s="1"/>
  <c r="AF3" i="20" s="1"/>
  <c r="AG3" i="20" s="1"/>
  <c r="AH3" i="20" s="1"/>
  <c r="AI3" i="20" s="1"/>
  <c r="AJ3" i="20" s="1"/>
  <c r="G3" i="21"/>
  <c r="G1" i="21" s="1"/>
  <c r="G3" i="32" l="1"/>
  <c r="F2" i="32"/>
  <c r="F1" i="32"/>
  <c r="P2" i="20"/>
  <c r="V2" i="20"/>
  <c r="AD1" i="20"/>
  <c r="H2" i="20"/>
  <c r="V1" i="20"/>
  <c r="AD2" i="20"/>
  <c r="X2" i="20"/>
  <c r="N2" i="20"/>
  <c r="N1" i="20"/>
  <c r="AF2" i="20"/>
  <c r="G2" i="21"/>
  <c r="H3" i="32"/>
  <c r="H2" i="32" s="1"/>
  <c r="G2" i="32"/>
  <c r="U2" i="20"/>
  <c r="AI1" i="20"/>
  <c r="AA1" i="20"/>
  <c r="S1" i="20"/>
  <c r="K1" i="20"/>
  <c r="AJ2" i="20"/>
  <c r="AB2" i="20"/>
  <c r="T2" i="20"/>
  <c r="L2" i="20"/>
  <c r="AH1" i="20"/>
  <c r="Z1" i="20"/>
  <c r="R1" i="20"/>
  <c r="J1" i="20"/>
  <c r="M2" i="20"/>
  <c r="H3" i="21"/>
  <c r="AI2" i="20"/>
  <c r="AA2" i="20"/>
  <c r="S2" i="20"/>
  <c r="K2" i="20"/>
  <c r="AG1" i="20"/>
  <c r="Y1" i="20"/>
  <c r="Q1" i="20"/>
  <c r="I1" i="20"/>
  <c r="AC2" i="20"/>
  <c r="AH2" i="20"/>
  <c r="R2" i="20"/>
  <c r="G1" i="32"/>
  <c r="AF1" i="20"/>
  <c r="X1" i="20"/>
  <c r="P1" i="20"/>
  <c r="Z2" i="20"/>
  <c r="J2" i="20"/>
  <c r="AG2" i="20"/>
  <c r="Y2" i="20"/>
  <c r="Q2" i="20"/>
  <c r="I2" i="20"/>
  <c r="AE1" i="20"/>
  <c r="W1" i="20"/>
  <c r="O1" i="20"/>
  <c r="AE2" i="20"/>
  <c r="W2" i="20"/>
  <c r="O2" i="20"/>
  <c r="AC1" i="20"/>
  <c r="U1" i="20"/>
  <c r="M1" i="20"/>
  <c r="AJ1" i="20"/>
  <c r="AB1" i="20"/>
  <c r="T1" i="20"/>
  <c r="L1" i="20"/>
  <c r="C27" i="2"/>
  <c r="C24" i="2"/>
  <c r="C28" i="2"/>
  <c r="I3" i="32" l="1"/>
  <c r="I2" i="32" s="1"/>
  <c r="H1" i="32"/>
  <c r="I1" i="32"/>
  <c r="I3" i="21"/>
  <c r="H2" i="21"/>
  <c r="H1" i="21"/>
  <c r="J3" i="32"/>
  <c r="F10" i="28"/>
  <c r="K10" i="28"/>
  <c r="L10" i="28" s="1"/>
  <c r="J3" i="21" l="1"/>
  <c r="I1" i="21"/>
  <c r="I2" i="21"/>
  <c r="J2" i="32"/>
  <c r="J1" i="32"/>
  <c r="K3" i="32"/>
  <c r="K1" i="32" l="1"/>
  <c r="K2" i="32"/>
  <c r="K3" i="21"/>
  <c r="J1" i="21"/>
  <c r="J2" i="21"/>
  <c r="L3" i="32"/>
  <c r="B5" i="32"/>
  <c r="B6" i="32"/>
  <c r="B7" i="32"/>
  <c r="B8" i="32"/>
  <c r="B9" i="32"/>
  <c r="B10" i="32"/>
  <c r="B11" i="32"/>
  <c r="B13" i="32"/>
  <c r="B14" i="32"/>
  <c r="B15" i="32"/>
  <c r="B16" i="32"/>
  <c r="B17" i="32"/>
  <c r="B18" i="32"/>
  <c r="B19" i="32"/>
  <c r="B4" i="32"/>
  <c r="AR20" i="32"/>
  <c r="AQ20" i="32"/>
  <c r="AP20" i="32"/>
  <c r="AL20" i="32"/>
  <c r="AR19" i="32"/>
  <c r="AQ19" i="32"/>
  <c r="AP19" i="32"/>
  <c r="AN19" i="32"/>
  <c r="AL19" i="32"/>
  <c r="AR18" i="32"/>
  <c r="AQ18" i="32"/>
  <c r="AP18" i="32"/>
  <c r="AN18" i="32"/>
  <c r="AL18" i="32"/>
  <c r="AL17" i="32"/>
  <c r="AR16" i="32"/>
  <c r="AQ16" i="32"/>
  <c r="AP16" i="32"/>
  <c r="AN16" i="32"/>
  <c r="AL16" i="32"/>
  <c r="F14" i="28" s="1"/>
  <c r="AR15" i="32"/>
  <c r="AQ15" i="32"/>
  <c r="AP15" i="32"/>
  <c r="AN15" i="32"/>
  <c r="AL15" i="32"/>
  <c r="AR14" i="32"/>
  <c r="AQ14" i="32"/>
  <c r="AP14" i="32"/>
  <c r="AN14" i="32"/>
  <c r="AL14" i="32"/>
  <c r="AR13" i="32"/>
  <c r="AQ13" i="32"/>
  <c r="AP13" i="32"/>
  <c r="AN13" i="32"/>
  <c r="AL13" i="32"/>
  <c r="AR12" i="32"/>
  <c r="AQ12" i="32"/>
  <c r="AP12" i="32"/>
  <c r="AN12" i="32"/>
  <c r="AL12" i="32"/>
  <c r="AO11" i="32"/>
  <c r="H11" i="32"/>
  <c r="F5" i="28" l="1"/>
  <c r="L3" i="21"/>
  <c r="K1" i="21"/>
  <c r="K2" i="21"/>
  <c r="F8" i="28"/>
  <c r="L1" i="32"/>
  <c r="L2" i="32"/>
  <c r="L10" i="32" s="1"/>
  <c r="F4" i="28"/>
  <c r="F7" i="28"/>
  <c r="M3" i="32"/>
  <c r="K6" i="32"/>
  <c r="G9" i="32"/>
  <c r="J11" i="32"/>
  <c r="J10" i="32"/>
  <c r="J9" i="32"/>
  <c r="J8" i="32"/>
  <c r="J7" i="32"/>
  <c r="J5" i="32"/>
  <c r="J4" i="32"/>
  <c r="G8" i="32"/>
  <c r="G10" i="32"/>
  <c r="K10" i="32"/>
  <c r="K9" i="32"/>
  <c r="K8" i="32"/>
  <c r="K7" i="32"/>
  <c r="K11" i="32"/>
  <c r="L7" i="32"/>
  <c r="H10" i="32"/>
  <c r="H9" i="32"/>
  <c r="L6" i="32"/>
  <c r="H8" i="32"/>
  <c r="I11" i="32"/>
  <c r="I10" i="32"/>
  <c r="I9" i="32"/>
  <c r="K4" i="32"/>
  <c r="K5" i="32"/>
  <c r="J6" i="32"/>
  <c r="I8" i="32"/>
  <c r="AN23" i="32"/>
  <c r="L11" i="32" l="1"/>
  <c r="L9" i="32"/>
  <c r="L8" i="32"/>
  <c r="L5" i="32"/>
  <c r="M3" i="21"/>
  <c r="L2" i="21"/>
  <c r="L1" i="21"/>
  <c r="M2" i="32"/>
  <c r="M1" i="32"/>
  <c r="N3" i="32"/>
  <c r="N2" i="32" l="1"/>
  <c r="N1" i="32"/>
  <c r="N3" i="21"/>
  <c r="M2" i="21"/>
  <c r="M1" i="21"/>
  <c r="M5" i="32"/>
  <c r="M8" i="32"/>
  <c r="M7" i="32"/>
  <c r="M11" i="32"/>
  <c r="M6" i="32"/>
  <c r="M10" i="32"/>
  <c r="M9" i="32"/>
  <c r="O3" i="32"/>
  <c r="O2" i="32" l="1"/>
  <c r="O1" i="32"/>
  <c r="O3" i="21"/>
  <c r="N1" i="21"/>
  <c r="N2" i="21"/>
  <c r="N6" i="32"/>
  <c r="N10" i="32"/>
  <c r="N5" i="32"/>
  <c r="N9" i="32"/>
  <c r="N8" i="32"/>
  <c r="N7" i="32"/>
  <c r="N11" i="32"/>
  <c r="P3" i="32"/>
  <c r="P3" i="21" l="1"/>
  <c r="O1" i="21"/>
  <c r="O2" i="21"/>
  <c r="P2" i="32"/>
  <c r="P1" i="32"/>
  <c r="O7" i="32"/>
  <c r="O11" i="32"/>
  <c r="O10" i="32"/>
  <c r="O9" i="32"/>
  <c r="O8" i="32"/>
  <c r="O5" i="32"/>
  <c r="O6" i="32"/>
  <c r="Q3" i="32"/>
  <c r="Q2" i="32" l="1"/>
  <c r="Q1" i="32"/>
  <c r="Q3" i="21"/>
  <c r="P2" i="21"/>
  <c r="P1" i="21"/>
  <c r="P6" i="32"/>
  <c r="P9" i="32"/>
  <c r="P11" i="32"/>
  <c r="P10" i="32"/>
  <c r="P7" i="32"/>
  <c r="P5" i="32"/>
  <c r="P8" i="32"/>
  <c r="R3" i="32"/>
  <c r="R2" i="32" l="1"/>
  <c r="R1" i="32"/>
  <c r="R3" i="21"/>
  <c r="Q1" i="21"/>
  <c r="Q2" i="21"/>
  <c r="S3" i="32"/>
  <c r="Q7" i="32"/>
  <c r="Q4" i="32"/>
  <c r="Q5" i="32"/>
  <c r="Q11" i="32"/>
  <c r="Q10" i="32"/>
  <c r="Q9" i="32"/>
  <c r="Q8" i="32"/>
  <c r="Q6" i="32"/>
  <c r="S1" i="32" l="1"/>
  <c r="S2" i="32"/>
  <c r="S3" i="21"/>
  <c r="R1" i="21"/>
  <c r="R2" i="21"/>
  <c r="R7" i="32"/>
  <c r="R9" i="32"/>
  <c r="R5" i="32"/>
  <c r="R11" i="32"/>
  <c r="R8" i="32"/>
  <c r="R4" i="32"/>
  <c r="R10" i="32"/>
  <c r="R6" i="32"/>
  <c r="T3" i="32"/>
  <c r="T1" i="32" l="1"/>
  <c r="T2" i="32"/>
  <c r="T3" i="21"/>
  <c r="S1" i="21"/>
  <c r="S2" i="21"/>
  <c r="S7" i="32"/>
  <c r="S11" i="32"/>
  <c r="S10" i="32"/>
  <c r="S6" i="32"/>
  <c r="S8" i="32"/>
  <c r="S5" i="32"/>
  <c r="S9" i="32"/>
  <c r="U3" i="32"/>
  <c r="F2" i="28"/>
  <c r="C1" i="28"/>
  <c r="G10" i="28" l="1"/>
  <c r="G7" i="28"/>
  <c r="G5" i="28"/>
  <c r="G4" i="28"/>
  <c r="G8" i="28"/>
  <c r="U1" i="32"/>
  <c r="U2" i="32"/>
  <c r="U3" i="21"/>
  <c r="T1" i="21"/>
  <c r="T2" i="21"/>
  <c r="T10" i="32"/>
  <c r="T8" i="32"/>
  <c r="T11" i="32"/>
  <c r="T9" i="32"/>
  <c r="T6" i="32"/>
  <c r="T7" i="32"/>
  <c r="T5" i="32"/>
  <c r="V3" i="32"/>
  <c r="V2" i="32" l="1"/>
  <c r="V1" i="32"/>
  <c r="V3" i="21"/>
  <c r="U2" i="21"/>
  <c r="U1" i="21"/>
  <c r="W3" i="32"/>
  <c r="U7" i="32"/>
  <c r="U8" i="32"/>
  <c r="U11" i="32"/>
  <c r="U5" i="32"/>
  <c r="U10" i="32"/>
  <c r="U6" i="32"/>
  <c r="U9" i="32"/>
  <c r="D2" i="28"/>
  <c r="W1" i="32" l="1"/>
  <c r="W2" i="32"/>
  <c r="W3" i="21"/>
  <c r="V1" i="21"/>
  <c r="V2" i="21"/>
  <c r="X3" i="32"/>
  <c r="V8" i="32"/>
  <c r="V9" i="32"/>
  <c r="V7" i="32"/>
  <c r="V5" i="32"/>
  <c r="V10" i="32"/>
  <c r="V6" i="32"/>
  <c r="E2" i="28"/>
  <c r="X3" i="21" l="1"/>
  <c r="W1" i="21"/>
  <c r="W2" i="21"/>
  <c r="X2" i="32"/>
  <c r="X1" i="32"/>
  <c r="Y3" i="32"/>
  <c r="W7" i="32"/>
  <c r="W10" i="32"/>
  <c r="W5" i="32"/>
  <c r="W8" i="32"/>
  <c r="W6" i="32"/>
  <c r="W9" i="32"/>
  <c r="C5" i="20"/>
  <c r="C6" i="20"/>
  <c r="C7" i="20"/>
  <c r="C8" i="20"/>
  <c r="C9" i="20"/>
  <c r="C10" i="20"/>
  <c r="C11" i="20"/>
  <c r="C13" i="20"/>
  <c r="C14" i="20"/>
  <c r="C15" i="20"/>
  <c r="C16" i="20"/>
  <c r="C17" i="20"/>
  <c r="C18" i="20"/>
  <c r="C19" i="20"/>
  <c r="C4" i="20"/>
  <c r="B5" i="21"/>
  <c r="B6" i="21"/>
  <c r="B7" i="21"/>
  <c r="B8" i="21"/>
  <c r="B9" i="21"/>
  <c r="B10" i="21"/>
  <c r="B11" i="21"/>
  <c r="B13" i="21"/>
  <c r="B14" i="21"/>
  <c r="B15" i="21"/>
  <c r="B16" i="21"/>
  <c r="B17" i="21"/>
  <c r="B18" i="21"/>
  <c r="B19" i="21"/>
  <c r="B4" i="21"/>
  <c r="K6" i="28"/>
  <c r="L6" i="28" s="1"/>
  <c r="K4" i="28"/>
  <c r="L4" i="28" s="1"/>
  <c r="K5" i="28"/>
  <c r="L5" i="28" s="1"/>
  <c r="K7" i="28"/>
  <c r="L7" i="28" s="1"/>
  <c r="K8" i="28"/>
  <c r="L8" i="28" s="1"/>
  <c r="K9" i="28"/>
  <c r="L9" i="28" s="1"/>
  <c r="K11" i="28"/>
  <c r="L11" i="28" s="1"/>
  <c r="K12" i="28"/>
  <c r="L12" i="28" s="1"/>
  <c r="K13" i="28"/>
  <c r="L13" i="28" s="1"/>
  <c r="Y2" i="32" l="1"/>
  <c r="Y1" i="32"/>
  <c r="Y3" i="21"/>
  <c r="X1" i="21"/>
  <c r="X2" i="21"/>
  <c r="X5" i="32"/>
  <c r="X11" i="32"/>
  <c r="X10" i="32"/>
  <c r="X6" i="32"/>
  <c r="X9" i="32"/>
  <c r="X8" i="32"/>
  <c r="X4" i="32"/>
  <c r="X7" i="32"/>
  <c r="Z3" i="32"/>
  <c r="Z2" i="32" l="1"/>
  <c r="Z1" i="32"/>
  <c r="Z3" i="21"/>
  <c r="Y1" i="21"/>
  <c r="Y2" i="21"/>
  <c r="AA3" i="32"/>
  <c r="Y7" i="32"/>
  <c r="Y5" i="32"/>
  <c r="Y4" i="32"/>
  <c r="Y10" i="32"/>
  <c r="Y11" i="32"/>
  <c r="Y6" i="32"/>
  <c r="Y8" i="32"/>
  <c r="Y9" i="32"/>
  <c r="AL13" i="21"/>
  <c r="AL14" i="21"/>
  <c r="AL15" i="21"/>
  <c r="AL16" i="21"/>
  <c r="E14" i="28" s="1"/>
  <c r="AL17" i="21"/>
  <c r="AL18" i="21"/>
  <c r="AL19" i="21"/>
  <c r="AA1" i="32" l="1"/>
  <c r="AA2" i="32"/>
  <c r="AA3" i="21"/>
  <c r="Z1" i="21"/>
  <c r="Z2" i="21"/>
  <c r="Z7" i="32"/>
  <c r="Z5" i="32"/>
  <c r="Z10" i="32"/>
  <c r="Z8" i="32"/>
  <c r="Z9" i="32"/>
  <c r="Z6" i="32"/>
  <c r="AB3" i="32"/>
  <c r="K3" i="28"/>
  <c r="L3" i="28" s="1"/>
  <c r="AB1" i="32" l="1"/>
  <c r="AB2" i="32"/>
  <c r="AB3" i="21"/>
  <c r="AA1" i="21"/>
  <c r="AA2" i="21"/>
  <c r="AA8" i="32"/>
  <c r="AA9" i="32"/>
  <c r="AA7" i="32"/>
  <c r="AA6" i="32"/>
  <c r="AA10" i="32"/>
  <c r="AA5" i="32"/>
  <c r="AC3" i="32"/>
  <c r="AC3" i="21" l="1"/>
  <c r="AB2" i="21"/>
  <c r="AB1" i="21"/>
  <c r="AC2" i="32"/>
  <c r="AC1" i="32"/>
  <c r="AB7" i="32"/>
  <c r="AB5" i="32"/>
  <c r="AB9" i="32"/>
  <c r="AB6" i="32"/>
  <c r="AB8" i="32"/>
  <c r="AB10" i="32"/>
  <c r="AD3" i="32"/>
  <c r="AD2" i="32" l="1"/>
  <c r="AD1" i="32"/>
  <c r="AD3" i="21"/>
  <c r="AC2" i="21"/>
  <c r="AC1" i="21"/>
  <c r="AC7" i="32"/>
  <c r="AC8" i="32"/>
  <c r="AC5" i="32"/>
  <c r="AC6" i="32"/>
  <c r="AC9" i="32"/>
  <c r="AC10" i="32"/>
  <c r="AE3" i="32"/>
  <c r="AE3" i="21" l="1"/>
  <c r="AD1" i="21"/>
  <c r="AD2" i="21"/>
  <c r="AE2" i="32"/>
  <c r="AE1" i="32"/>
  <c r="AF3" i="32"/>
  <c r="AF2" i="32" l="1"/>
  <c r="AF1" i="32"/>
  <c r="AF3" i="21"/>
  <c r="AE1" i="21"/>
  <c r="AE2" i="21"/>
  <c r="AE9" i="32"/>
  <c r="AE7" i="32"/>
  <c r="AE10" i="32"/>
  <c r="AE5" i="32"/>
  <c r="AE6" i="32"/>
  <c r="AE8" i="32"/>
  <c r="AE4" i="32"/>
  <c r="AE11" i="32"/>
  <c r="AG3" i="32"/>
  <c r="AG2" i="32" l="1"/>
  <c r="AG1" i="32"/>
  <c r="AG3" i="21"/>
  <c r="AF2" i="21"/>
  <c r="AF1" i="21"/>
  <c r="AH3" i="32"/>
  <c r="AF4" i="32"/>
  <c r="AO4" i="32" s="1"/>
  <c r="AF9" i="32"/>
  <c r="AF11" i="32"/>
  <c r="AM11" i="32" s="1"/>
  <c r="AF8" i="32"/>
  <c r="AF10" i="32"/>
  <c r="AF6" i="32"/>
  <c r="AF7" i="32"/>
  <c r="AF5" i="32"/>
  <c r="AR4" i="32" l="1"/>
  <c r="AM4" i="32"/>
  <c r="AH3" i="21"/>
  <c r="AG1" i="21"/>
  <c r="AG2" i="21"/>
  <c r="AH2" i="32"/>
  <c r="AH1" i="32"/>
  <c r="AP4" i="32"/>
  <c r="AQ11" i="32"/>
  <c r="AL11" i="32"/>
  <c r="AP11" i="32"/>
  <c r="AN11" i="32"/>
  <c r="AR11" i="32"/>
  <c r="AG5" i="32"/>
  <c r="AG7" i="32"/>
  <c r="AG9" i="32"/>
  <c r="AG10" i="32"/>
  <c r="AG8" i="32"/>
  <c r="AG6" i="32"/>
  <c r="AN4" i="32"/>
  <c r="AI3" i="32"/>
  <c r="AQ4" i="32"/>
  <c r="AL4" i="32"/>
  <c r="AI1" i="32" l="1"/>
  <c r="AI2" i="32"/>
  <c r="AI3" i="21"/>
  <c r="AH1" i="21"/>
  <c r="AH2" i="21"/>
  <c r="F9" i="28"/>
  <c r="G9" i="28" s="1"/>
  <c r="AH10" i="32"/>
  <c r="AH6" i="32"/>
  <c r="AH5" i="32"/>
  <c r="AH9" i="32"/>
  <c r="AH8" i="32"/>
  <c r="AJ3" i="32"/>
  <c r="F12" i="28"/>
  <c r="G12" i="28" s="1"/>
  <c r="AO11" i="20"/>
  <c r="AR19" i="21"/>
  <c r="AQ19" i="21"/>
  <c r="AP19" i="21"/>
  <c r="AN19" i="21"/>
  <c r="AM19" i="21"/>
  <c r="AR18" i="21"/>
  <c r="AQ18" i="21"/>
  <c r="AP18" i="21"/>
  <c r="AN18" i="21"/>
  <c r="AR16" i="21"/>
  <c r="AQ16" i="21"/>
  <c r="AP16" i="21"/>
  <c r="AN16" i="21"/>
  <c r="AM16" i="21"/>
  <c r="AR15" i="21"/>
  <c r="AQ15" i="21"/>
  <c r="AP15" i="21"/>
  <c r="AN15" i="21"/>
  <c r="AM15" i="21"/>
  <c r="AR14" i="21"/>
  <c r="AQ14" i="21"/>
  <c r="AP14" i="21"/>
  <c r="AN14" i="21"/>
  <c r="AM14" i="21"/>
  <c r="AR13" i="21"/>
  <c r="AQ13" i="21"/>
  <c r="AP13" i="21"/>
  <c r="AN13" i="21"/>
  <c r="AM13" i="21"/>
  <c r="AR12" i="21"/>
  <c r="AQ12" i="21"/>
  <c r="AP12" i="21"/>
  <c r="AN12" i="21"/>
  <c r="AM12" i="21"/>
  <c r="AL12" i="21"/>
  <c r="AO11" i="21"/>
  <c r="AO10" i="21"/>
  <c r="AO9" i="21"/>
  <c r="AO8" i="21"/>
  <c r="AO7" i="21"/>
  <c r="AO6" i="21"/>
  <c r="AO5" i="21"/>
  <c r="AO4" i="21"/>
  <c r="AR19" i="20"/>
  <c r="AQ19" i="20"/>
  <c r="AP19" i="20"/>
  <c r="AN19" i="20"/>
  <c r="AM19" i="20"/>
  <c r="AL19" i="20"/>
  <c r="AR18" i="20"/>
  <c r="AQ18" i="20"/>
  <c r="AP18" i="20"/>
  <c r="AN18" i="20"/>
  <c r="AL18" i="20"/>
  <c r="AR16" i="20"/>
  <c r="AQ16" i="20"/>
  <c r="AP16" i="20"/>
  <c r="AN16" i="20"/>
  <c r="AM16" i="20"/>
  <c r="AL16" i="20"/>
  <c r="AR15" i="20"/>
  <c r="AQ15" i="20"/>
  <c r="AP15" i="20"/>
  <c r="AN15" i="20"/>
  <c r="AM15" i="20"/>
  <c r="AL15" i="20"/>
  <c r="AR14" i="20"/>
  <c r="AQ14" i="20"/>
  <c r="AP14" i="20"/>
  <c r="AN14" i="20"/>
  <c r="AM14" i="20"/>
  <c r="AL14" i="20"/>
  <c r="AR13" i="20"/>
  <c r="AQ13" i="20"/>
  <c r="AP13" i="20"/>
  <c r="AN13" i="20"/>
  <c r="AM13" i="20"/>
  <c r="AL13" i="20"/>
  <c r="AR12" i="20"/>
  <c r="AQ12" i="20"/>
  <c r="AP12" i="20"/>
  <c r="AN12" i="20"/>
  <c r="AM12" i="20"/>
  <c r="AL12" i="20"/>
  <c r="AG10" i="20"/>
  <c r="AC8" i="20"/>
  <c r="V5" i="20"/>
  <c r="N4" i="20"/>
  <c r="C16" i="2"/>
  <c r="C17" i="2" s="1"/>
  <c r="C15" i="2"/>
  <c r="C14" i="2"/>
  <c r="C13" i="2"/>
  <c r="C12" i="2"/>
  <c r="C8" i="2"/>
  <c r="C7" i="2"/>
  <c r="C5" i="2"/>
  <c r="C4" i="2"/>
  <c r="AN1" i="32" l="1"/>
  <c r="AJ1" i="32"/>
  <c r="AJ2" i="32"/>
  <c r="AJ3" i="21"/>
  <c r="AI2" i="21"/>
  <c r="AI1" i="21"/>
  <c r="AI7" i="32"/>
  <c r="AM7" i="32" s="1"/>
  <c r="AI10" i="32"/>
  <c r="AM10" i="32" s="1"/>
  <c r="AI5" i="32"/>
  <c r="AM5" i="32" s="1"/>
  <c r="AI8" i="32"/>
  <c r="AM8" i="32" s="1"/>
  <c r="AI6" i="32"/>
  <c r="AM6" i="32" s="1"/>
  <c r="AI9" i="32"/>
  <c r="AM9" i="32" s="1"/>
  <c r="Y5" i="20"/>
  <c r="AI11" i="20"/>
  <c r="AC7" i="20"/>
  <c r="S4" i="20"/>
  <c r="O4" i="20"/>
  <c r="M5" i="20"/>
  <c r="Z7" i="20"/>
  <c r="J9" i="20"/>
  <c r="J4" i="20"/>
  <c r="J7" i="20"/>
  <c r="J6" i="20"/>
  <c r="AI9" i="20"/>
  <c r="AI8" i="20"/>
  <c r="AB11" i="20"/>
  <c r="AB8" i="20"/>
  <c r="AF8" i="20"/>
  <c r="AF7" i="20"/>
  <c r="M11" i="20"/>
  <c r="M4" i="20"/>
  <c r="Y7" i="20"/>
  <c r="Y6" i="20"/>
  <c r="J11" i="20"/>
  <c r="J8" i="20"/>
  <c r="Z6" i="20"/>
  <c r="J5" i="20"/>
  <c r="J10" i="20"/>
  <c r="AI6" i="20"/>
  <c r="AI7" i="20"/>
  <c r="V8" i="20"/>
  <c r="Y10" i="20"/>
  <c r="AJ11" i="20"/>
  <c r="AB10" i="20"/>
  <c r="M9" i="20"/>
  <c r="M6" i="20"/>
  <c r="O8" i="20"/>
  <c r="W8" i="20"/>
  <c r="AD8" i="20"/>
  <c r="AD4" i="20"/>
  <c r="S5" i="20"/>
  <c r="W4" i="20"/>
  <c r="O10" i="20"/>
  <c r="O5" i="20"/>
  <c r="S9" i="20"/>
  <c r="S10" i="20"/>
  <c r="S6" i="20"/>
  <c r="W10" i="20"/>
  <c r="S7" i="20"/>
  <c r="I6" i="20"/>
  <c r="I9" i="20"/>
  <c r="X6" i="20"/>
  <c r="X4" i="20"/>
  <c r="AE7" i="20"/>
  <c r="AE4" i="20"/>
  <c r="Q4" i="20"/>
  <c r="AI5" i="20"/>
  <c r="M10" i="20"/>
  <c r="AF5" i="20"/>
  <c r="AF10" i="20"/>
  <c r="I7" i="20"/>
  <c r="I5" i="20"/>
  <c r="L5" i="20"/>
  <c r="P4" i="20"/>
  <c r="I4" i="20"/>
  <c r="S8" i="20"/>
  <c r="O11" i="20"/>
  <c r="T6" i="20"/>
  <c r="L10" i="20"/>
  <c r="P9" i="20"/>
  <c r="O6" i="20"/>
  <c r="M8" i="20"/>
  <c r="Q8" i="20"/>
  <c r="Y11" i="20"/>
  <c r="Y8" i="20"/>
  <c r="AB7" i="20"/>
  <c r="AB6" i="20"/>
  <c r="AB5" i="20"/>
  <c r="AF6" i="20"/>
  <c r="T4" i="20"/>
  <c r="AE5" i="20"/>
  <c r="T10" i="20"/>
  <c r="L6" i="20"/>
  <c r="O9" i="20"/>
  <c r="AH10" i="20"/>
  <c r="AH5" i="20"/>
  <c r="R7" i="20"/>
  <c r="R10" i="20"/>
  <c r="R9" i="20"/>
  <c r="R8" i="20"/>
  <c r="R5" i="20"/>
  <c r="R11" i="20"/>
  <c r="R4" i="20"/>
  <c r="Z10" i="20"/>
  <c r="Z8" i="20"/>
  <c r="Z5" i="20"/>
  <c r="AG11" i="20"/>
  <c r="AG8" i="20"/>
  <c r="AG7" i="20"/>
  <c r="AG6" i="20"/>
  <c r="AG9" i="20"/>
  <c r="N11" i="20"/>
  <c r="N9" i="20"/>
  <c r="V9" i="20"/>
  <c r="V6" i="20"/>
  <c r="V11" i="20"/>
  <c r="V10" i="20"/>
  <c r="V7" i="20"/>
  <c r="AC11" i="20"/>
  <c r="AC6" i="20"/>
  <c r="AC5" i="20"/>
  <c r="AC10" i="20"/>
  <c r="AJ10" i="20"/>
  <c r="AJ7" i="20"/>
  <c r="AJ5" i="20"/>
  <c r="AJ9" i="20"/>
  <c r="AJ8" i="20"/>
  <c r="R6" i="20"/>
  <c r="AG5" i="20"/>
  <c r="AJ6" i="20"/>
  <c r="H8" i="20"/>
  <c r="H5" i="20"/>
  <c r="H9" i="20"/>
  <c r="H10" i="20"/>
  <c r="H7" i="20"/>
  <c r="H4" i="20"/>
  <c r="H11" i="20"/>
  <c r="K10" i="20"/>
  <c r="K9" i="20"/>
  <c r="K11" i="20"/>
  <c r="K5" i="20"/>
  <c r="K6" i="20"/>
  <c r="AD9" i="20"/>
  <c r="AD7" i="20"/>
  <c r="AD11" i="20"/>
  <c r="AD6" i="20"/>
  <c r="AD5" i="20"/>
  <c r="K8" i="20"/>
  <c r="AD10" i="20"/>
  <c r="L4" i="20"/>
  <c r="L11" i="20"/>
  <c r="P11" i="20"/>
  <c r="P8" i="20"/>
  <c r="P6" i="20"/>
  <c r="P10" i="20"/>
  <c r="P5" i="20"/>
  <c r="P7" i="20"/>
  <c r="T7" i="20"/>
  <c r="T5" i="20"/>
  <c r="T8" i="20"/>
  <c r="X11" i="20"/>
  <c r="X10" i="20"/>
  <c r="X7" i="20"/>
  <c r="X5" i="20"/>
  <c r="L9" i="20"/>
  <c r="L8" i="20"/>
  <c r="X9" i="20"/>
  <c r="AF11" i="20"/>
  <c r="AF9" i="20"/>
  <c r="C9" i="2"/>
  <c r="C10" i="2"/>
  <c r="C11" i="2"/>
  <c r="C6" i="2"/>
  <c r="AN1" i="20" s="1"/>
  <c r="AA6" i="20"/>
  <c r="AA8" i="20"/>
  <c r="W6" i="20"/>
  <c r="W5" i="20"/>
  <c r="W7" i="20"/>
  <c r="W9" i="20"/>
  <c r="W11" i="20"/>
  <c r="AA10" i="20"/>
  <c r="AA11" i="20"/>
  <c r="AA7" i="20"/>
  <c r="AA5" i="20"/>
  <c r="AE11" i="20"/>
  <c r="U6" i="20"/>
  <c r="AH11" i="20"/>
  <c r="N8" i="20"/>
  <c r="N10" i="20"/>
  <c r="Q11" i="20"/>
  <c r="I10" i="20"/>
  <c r="AE6" i="20"/>
  <c r="AE10" i="20"/>
  <c r="AE9" i="20"/>
  <c r="AH9" i="20"/>
  <c r="Q6" i="20"/>
  <c r="I11" i="20"/>
  <c r="K4" i="20"/>
  <c r="T11" i="20"/>
  <c r="T9" i="20"/>
  <c r="X8" i="20"/>
  <c r="I8" i="20"/>
  <c r="N6" i="20"/>
  <c r="N5" i="20"/>
  <c r="Q7" i="20"/>
  <c r="Q10" i="20"/>
  <c r="Q9" i="20"/>
  <c r="Q5" i="20"/>
  <c r="U8" i="20"/>
  <c r="U7" i="20"/>
  <c r="U10" i="20"/>
  <c r="U5" i="20"/>
  <c r="U9" i="20"/>
  <c r="AE8" i="20"/>
  <c r="AH7" i="20"/>
  <c r="AH6" i="20"/>
  <c r="AH8" i="20"/>
  <c r="AN21" i="20"/>
  <c r="AO9" i="20" l="1"/>
  <c r="AO10" i="20"/>
  <c r="AO4" i="20"/>
  <c r="AO5" i="20"/>
  <c r="AO6" i="20"/>
  <c r="AO7" i="20"/>
  <c r="AO8" i="20"/>
  <c r="AJ2" i="21"/>
  <c r="AJ1" i="21"/>
  <c r="AJ6" i="32"/>
  <c r="AO6" i="32" s="1"/>
  <c r="AJ5" i="32"/>
  <c r="AO5" i="32" s="1"/>
  <c r="AN7" i="20"/>
  <c r="AN5" i="20"/>
  <c r="AN7" i="21"/>
  <c r="AR11" i="21"/>
  <c r="AQ7" i="20"/>
  <c r="AM5" i="20"/>
  <c r="AN6" i="21"/>
  <c r="AM9" i="21"/>
  <c r="AP9" i="20"/>
  <c r="AL8" i="20"/>
  <c r="AL6" i="20"/>
  <c r="AQ6" i="20"/>
  <c r="AR6" i="20"/>
  <c r="AM6" i="20"/>
  <c r="AN6" i="20"/>
  <c r="AP6" i="20"/>
  <c r="AR10" i="20"/>
  <c r="AL10" i="20"/>
  <c r="AP10" i="20"/>
  <c r="AM10" i="20"/>
  <c r="AQ10" i="20"/>
  <c r="AN10" i="20"/>
  <c r="AR8" i="20"/>
  <c r="AL9" i="20"/>
  <c r="AM9" i="20"/>
  <c r="AL6" i="21"/>
  <c r="AM8" i="21"/>
  <c r="AP5" i="21"/>
  <c r="AP10" i="21"/>
  <c r="AR4" i="21"/>
  <c r="AL10" i="21"/>
  <c r="AQ10" i="21"/>
  <c r="AM10" i="21"/>
  <c r="AN8" i="20"/>
  <c r="AQ9" i="20"/>
  <c r="AN9" i="20"/>
  <c r="AN1" i="21"/>
  <c r="AR7" i="20"/>
  <c r="AM7" i="20"/>
  <c r="AQ5" i="20"/>
  <c r="AP8" i="20"/>
  <c r="AR5" i="20"/>
  <c r="AL8" i="21"/>
  <c r="AQ11" i="20"/>
  <c r="AR11" i="20"/>
  <c r="AP11" i="20"/>
  <c r="AM11" i="20"/>
  <c r="AL11" i="20"/>
  <c r="AN11" i="20"/>
  <c r="AQ8" i="20"/>
  <c r="AM8" i="20"/>
  <c r="AR9" i="20"/>
  <c r="AP7" i="20"/>
  <c r="AP5" i="20"/>
  <c r="AL5" i="20"/>
  <c r="AP9" i="21"/>
  <c r="AR4" i="20"/>
  <c r="AQ4" i="20"/>
  <c r="AL4" i="20"/>
  <c r="AM4" i="20"/>
  <c r="AN4" i="20"/>
  <c r="AP4" i="20"/>
  <c r="AL7" i="20"/>
  <c r="AN9" i="21"/>
  <c r="AQ7" i="21"/>
  <c r="AP7" i="21"/>
  <c r="AR10" i="21"/>
  <c r="AN5" i="21"/>
  <c r="AL9" i="21"/>
  <c r="AR8" i="21"/>
  <c r="AR7" i="21"/>
  <c r="AN11" i="21"/>
  <c r="AL11" i="21"/>
  <c r="AM11" i="21"/>
  <c r="AQ11" i="21"/>
  <c r="AQ5" i="21"/>
  <c r="AN10" i="21"/>
  <c r="AN4" i="21"/>
  <c r="AN8" i="21"/>
  <c r="E3" i="28"/>
  <c r="AP6" i="21"/>
  <c r="AR6" i="21"/>
  <c r="AM6" i="21"/>
  <c r="AM7" i="21"/>
  <c r="AL5" i="21"/>
  <c r="AR5" i="21"/>
  <c r="AM5" i="21"/>
  <c r="AQ8" i="21"/>
  <c r="AQ9" i="21"/>
  <c r="AP11" i="21"/>
  <c r="AR9" i="21"/>
  <c r="AP8" i="21"/>
  <c r="AQ4" i="21"/>
  <c r="AM4" i="21"/>
  <c r="AP4" i="21"/>
  <c r="AL4" i="21"/>
  <c r="AL7" i="21"/>
  <c r="E6" i="28" s="1"/>
  <c r="AQ6" i="21"/>
  <c r="AJ7" i="32" l="1"/>
  <c r="AO7" i="32" s="1"/>
  <c r="AL5" i="32"/>
  <c r="AR5" i="32"/>
  <c r="AN5" i="32"/>
  <c r="AP5" i="32"/>
  <c r="AQ5" i="32"/>
  <c r="AJ8" i="32"/>
  <c r="AO8" i="32" s="1"/>
  <c r="AN6" i="32"/>
  <c r="AL6" i="32"/>
  <c r="AQ6" i="32"/>
  <c r="AR6" i="32"/>
  <c r="AP6" i="32"/>
  <c r="AO21" i="20"/>
  <c r="AM20" i="20"/>
  <c r="AL20" i="20"/>
  <c r="AN20" i="20"/>
  <c r="AN22" i="20" s="1"/>
  <c r="AJ10" i="32" l="1"/>
  <c r="AO10" i="32" s="1"/>
  <c r="AL8" i="32"/>
  <c r="AQ8" i="32"/>
  <c r="AN8" i="32"/>
  <c r="AR8" i="32"/>
  <c r="AP8" i="32"/>
  <c r="AJ9" i="32"/>
  <c r="AO9" i="32" s="1"/>
  <c r="AP7" i="32"/>
  <c r="AR7" i="32"/>
  <c r="AL7" i="32"/>
  <c r="F6" i="28" s="1"/>
  <c r="G6" i="28" s="1"/>
  <c r="AN7" i="32"/>
  <c r="AQ7" i="32"/>
  <c r="F11" i="28" l="1"/>
  <c r="G11" i="28" s="1"/>
  <c r="AP9" i="32"/>
  <c r="AQ9" i="32"/>
  <c r="AR9" i="32"/>
  <c r="AL9" i="32"/>
  <c r="AN9" i="32"/>
  <c r="AQ10" i="32"/>
  <c r="AP10" i="32"/>
  <c r="AR10" i="32"/>
  <c r="AL10" i="32"/>
  <c r="AN10" i="32"/>
  <c r="F3" i="28" l="1"/>
  <c r="G3" i="28" s="1"/>
  <c r="F13" i="28" l="1"/>
  <c r="AO23" i="32" l="1"/>
  <c r="AM22" i="32" l="1"/>
  <c r="AN22" i="32"/>
  <c r="AN24" i="32" s="1"/>
  <c r="AL22" i="32" l="1"/>
</calcChain>
</file>

<file path=xl/sharedStrings.xml><?xml version="1.0" encoding="utf-8"?>
<sst xmlns="http://schemas.openxmlformats.org/spreadsheetml/2006/main" count="366" uniqueCount="81">
  <si>
    <t xml:space="preserve">Planning Présence </t>
  </si>
  <si>
    <t>Sites</t>
  </si>
  <si>
    <t>Nom</t>
  </si>
  <si>
    <t>Prénom</t>
  </si>
  <si>
    <t>Backup</t>
  </si>
  <si>
    <t>Nbr jours travaillés</t>
  </si>
  <si>
    <t>Nbr jours absences</t>
  </si>
  <si>
    <t>Nbr jours backupés</t>
  </si>
  <si>
    <t>A</t>
  </si>
  <si>
    <t>B</t>
  </si>
  <si>
    <t>N</t>
  </si>
  <si>
    <t>BACKUP</t>
  </si>
  <si>
    <t>F</t>
  </si>
  <si>
    <t>Nbr j.ouvrés</t>
  </si>
  <si>
    <t>T</t>
  </si>
  <si>
    <t>G</t>
  </si>
  <si>
    <t>Non prévue</t>
  </si>
  <si>
    <t>Nbr jours non Backupé</t>
  </si>
  <si>
    <t>Fin de prestation</t>
  </si>
  <si>
    <t>Jour de l’an</t>
  </si>
  <si>
    <t>En prestation</t>
  </si>
  <si>
    <t xml:space="preserve">Pâques </t>
  </si>
  <si>
    <t>Lundi de Pâques</t>
  </si>
  <si>
    <t>Absence, backupé</t>
  </si>
  <si>
    <t>Fête du travail</t>
  </si>
  <si>
    <t>Armistice 39/45</t>
  </si>
  <si>
    <t>Absence non backupé</t>
  </si>
  <si>
    <t>Ascension</t>
  </si>
  <si>
    <t>Pentecôte</t>
  </si>
  <si>
    <t>Prestation Samedi (facturation séparée)</t>
  </si>
  <si>
    <t>WE</t>
  </si>
  <si>
    <t>Lundi de Pentecôte</t>
  </si>
  <si>
    <t>Fête Nationale</t>
  </si>
  <si>
    <t>Journée de recouvrement non facturable</t>
  </si>
  <si>
    <t>Assomption</t>
  </si>
  <si>
    <t>Toussaint</t>
  </si>
  <si>
    <t>Fermeture Site</t>
  </si>
  <si>
    <t>Armistice 14/18</t>
  </si>
  <si>
    <t>Noël</t>
  </si>
  <si>
    <t>Pas de prestation prévue</t>
  </si>
  <si>
    <t>NOM</t>
  </si>
  <si>
    <t>Commentaire</t>
  </si>
  <si>
    <t>Client final</t>
  </si>
  <si>
    <t>Prenom</t>
  </si>
  <si>
    <t>Date de dernier passage</t>
  </si>
  <si>
    <t>Date expiration cpte</t>
  </si>
  <si>
    <t>Jours restant avant expiration cpte</t>
  </si>
  <si>
    <t>Etat du compte</t>
  </si>
  <si>
    <t>Mois dernier passage</t>
  </si>
  <si>
    <t>jour dernier passage</t>
  </si>
  <si>
    <t>SE CONNECTER AU COMPTE !</t>
  </si>
  <si>
    <t>COMPTE EXPIRE</t>
  </si>
  <si>
    <t>PREVOIR CONNEXION AU COMPTE</t>
  </si>
  <si>
    <t>COMPTE ACTIF</t>
  </si>
  <si>
    <t>StéA NANTES</t>
  </si>
  <si>
    <t>StéB BORDEAUX</t>
  </si>
  <si>
    <t>StéC TOULOUSE</t>
  </si>
  <si>
    <t>StéD LYON</t>
  </si>
  <si>
    <t>StéE VALENCE</t>
  </si>
  <si>
    <t>StéF PARIS</t>
  </si>
  <si>
    <t>StéG MARSEILLES</t>
  </si>
  <si>
    <t>StéH AIX en PROVENCE</t>
  </si>
  <si>
    <t>TECH</t>
  </si>
  <si>
    <t>o</t>
  </si>
  <si>
    <t>C</t>
  </si>
  <si>
    <t>D</t>
  </si>
  <si>
    <t>E</t>
  </si>
  <si>
    <t>H</t>
  </si>
  <si>
    <t>X</t>
  </si>
  <si>
    <t>Z</t>
  </si>
  <si>
    <t>Y</t>
  </si>
  <si>
    <t>StéA</t>
  </si>
  <si>
    <t>StéB</t>
  </si>
  <si>
    <t>StéC</t>
  </si>
  <si>
    <t>StéD</t>
  </si>
  <si>
    <t>StéE</t>
  </si>
  <si>
    <t>StéF</t>
  </si>
  <si>
    <t>StéG</t>
  </si>
  <si>
    <t>StéH</t>
  </si>
  <si>
    <t>W</t>
  </si>
  <si>
    <t>SI(ET('janv-19'!$C$4:$C$19=[@NOM]; 'janv-19'!$D$4:$D$19=[@Prénom]; 'janv-19'!$B$4:$B$19=[@[Client final]];(RECHERCHEH(9^9;'janv-19'!$F$4:$AJ$19;1;VRAI)));"Formule pour afficher la date de passage");"ERREUR")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</si>
</sst>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ddd"/>
    <numFmt numFmtId="165" formatCode="[$-F800]dddd\,\ mmmm\ dd\,\ yyyy"/>
    <numFmt numFmtId="166" formatCode="0.0"/>
    <numFmt numFmtId="167" formatCode="dd"/>
  </numFmts>
  <fonts count="21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rgb="FF171717"/>
      <name val="Calibri"/>
      <family val="2"/>
      <scheme val="minor"/>
    </font>
    <font>
      <sz val="10"/>
      <color rgb="FF171717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0"/>
      <name val="Comic Sans MS"/>
      <family val="4"/>
    </font>
    <font>
      <b/>
      <sz val="11"/>
      <color rgb="FF0070C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0"/>
      <color theme="1"/>
      <name val="Calibri"/>
      <family val="2"/>
    </font>
    <font>
      <b/>
      <sz val="12"/>
      <color theme="1"/>
      <name val="Calibri"/>
      <family val="2"/>
      <scheme val="minor"/>
    </font>
    <font>
      <sz val="10"/>
      <name val="Calibri"/>
      <family val="2"/>
      <scheme val="minor"/>
    </font>
    <font>
      <sz val="10"/>
      <color theme="1"/>
      <name val="Arial"/>
      <family val="2"/>
    </font>
    <font>
      <b/>
      <sz val="10"/>
      <color theme="1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11"/>
      <name val="Calibri"/>
      <family val="2"/>
      <scheme val="minor"/>
    </font>
    <font>
      <b/>
      <sz val="1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0"/>
      <color theme="0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3"/>
        <bgColor indexed="64"/>
      </patternFill>
    </fill>
  </fills>
  <borders count="51">
    <border>
      <left/>
      <right/>
      <top/>
      <bottom/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/>
      <right/>
      <top style="medium">
        <color rgb="FFEAECEE"/>
      </top>
      <bottom/>
      <diagonal/>
    </border>
    <border>
      <left style="medium">
        <color rgb="FFEAECEE"/>
      </left>
      <right style="medium">
        <color rgb="FFEAECEE"/>
      </right>
      <top style="medium">
        <color rgb="FFEAECEE"/>
      </top>
      <bottom/>
      <diagonal/>
    </border>
    <border>
      <left/>
      <right/>
      <top style="medium">
        <color rgb="FFEAECEE"/>
      </top>
      <bottom style="medium">
        <color rgb="FFEAECEE"/>
      </bottom>
      <diagonal/>
    </border>
    <border>
      <left style="medium">
        <color rgb="FFEAECEE"/>
      </left>
      <right style="medium">
        <color rgb="FFEAECEE"/>
      </right>
      <top style="medium">
        <color rgb="FFEAECEE"/>
      </top>
      <bottom style="medium">
        <color rgb="FFEAECEE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 style="thick">
        <color auto="1"/>
      </top>
      <bottom style="thin">
        <color auto="1"/>
      </bottom>
      <diagonal/>
    </border>
    <border>
      <left/>
      <right/>
      <top style="thick">
        <color auto="1"/>
      </top>
      <bottom/>
      <diagonal/>
    </border>
    <border>
      <left/>
      <right/>
      <top/>
      <bottom style="thick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/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ck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ck">
        <color auto="1"/>
      </left>
      <right style="thin">
        <color auto="1"/>
      </right>
      <top/>
      <bottom style="thick">
        <color auto="1"/>
      </bottom>
      <diagonal/>
    </border>
    <border>
      <left style="thin">
        <color auto="1"/>
      </left>
      <right style="thin">
        <color auto="1"/>
      </right>
      <top/>
      <bottom style="thick">
        <color auto="1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/>
      <diagonal/>
    </border>
  </borders>
  <cellStyleXfs count="2">
    <xf numFmtId="0" fontId="0" fillId="0" borderId="0"/>
    <xf numFmtId="0" fontId="11" fillId="0" borderId="0"/>
  </cellStyleXfs>
  <cellXfs count="230">
    <xf numFmtId="0" fontId="0" fillId="0" borderId="0" xfId="0"/>
    <xf numFmtId="0" fontId="0" fillId="0" borderId="0" xfId="0" applyFont="1"/>
    <xf numFmtId="0" fontId="2" fillId="0" borderId="10" xfId="0" applyFont="1" applyBorder="1" applyAlignment="1">
      <alignment vertical="center" wrapText="1"/>
    </xf>
    <xf numFmtId="165" fontId="3" fillId="0" borderId="11" xfId="0" applyNumberFormat="1" applyFont="1" applyBorder="1" applyAlignment="1">
      <alignment vertical="center" wrapText="1"/>
    </xf>
    <xf numFmtId="0" fontId="2" fillId="0" borderId="12" xfId="0" applyFont="1" applyBorder="1" applyAlignment="1">
      <alignment vertical="center" wrapText="1"/>
    </xf>
    <xf numFmtId="165" fontId="3" fillId="0" borderId="13" xfId="0" applyNumberFormat="1" applyFont="1" applyBorder="1" applyAlignment="1">
      <alignment vertical="center" wrapText="1"/>
    </xf>
    <xf numFmtId="0" fontId="4" fillId="0" borderId="0" xfId="0" applyFont="1"/>
    <xf numFmtId="0" fontId="0" fillId="0" borderId="0" xfId="0" applyAlignment="1">
      <alignment wrapText="1"/>
    </xf>
    <xf numFmtId="0" fontId="0" fillId="0" borderId="0" xfId="0" applyAlignment="1">
      <alignment horizontal="center"/>
    </xf>
    <xf numFmtId="0" fontId="0" fillId="0" borderId="4" xfId="0" applyFont="1" applyBorder="1" applyAlignment="1">
      <alignment horizontal="left"/>
    </xf>
    <xf numFmtId="0" fontId="0" fillId="0" borderId="5" xfId="0" applyFont="1" applyBorder="1"/>
    <xf numFmtId="0" fontId="0" fillId="0" borderId="6" xfId="0" applyFont="1" applyBorder="1" applyAlignment="1">
      <alignment horizontal="center"/>
    </xf>
    <xf numFmtId="0" fontId="0" fillId="0" borderId="8" xfId="0" applyFont="1" applyBorder="1" applyAlignment="1">
      <alignment horizontal="left"/>
    </xf>
    <xf numFmtId="0" fontId="0" fillId="0" borderId="8" xfId="0" applyFont="1" applyBorder="1"/>
    <xf numFmtId="0" fontId="5" fillId="0" borderId="0" xfId="0" applyFont="1" applyFill="1" applyBorder="1"/>
    <xf numFmtId="0" fontId="5" fillId="0" borderId="0" xfId="0" applyFont="1" applyBorder="1" applyAlignment="1">
      <alignment horizontal="center"/>
    </xf>
    <xf numFmtId="0" fontId="5" fillId="0" borderId="0" xfId="0" applyFont="1" applyBorder="1"/>
    <xf numFmtId="0" fontId="0" fillId="0" borderId="0" xfId="0" applyBorder="1"/>
    <xf numFmtId="0" fontId="5" fillId="0" borderId="14" xfId="0" applyFont="1" applyBorder="1" applyAlignment="1">
      <alignment horizontal="center"/>
    </xf>
    <xf numFmtId="0" fontId="0" fillId="0" borderId="0" xfId="0" applyNumberFormat="1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5" fillId="0" borderId="14" xfId="0" applyFont="1" applyBorder="1" applyAlignment="1">
      <alignment horizontal="center" vertical="center"/>
    </xf>
    <xf numFmtId="166" fontId="0" fillId="4" borderId="14" xfId="0" applyNumberFormat="1" applyFill="1" applyBorder="1" applyAlignment="1">
      <alignment horizontal="center"/>
    </xf>
    <xf numFmtId="166" fontId="0" fillId="5" borderId="14" xfId="0" applyNumberFormat="1" applyFill="1" applyBorder="1" applyAlignment="1">
      <alignment horizontal="center"/>
    </xf>
    <xf numFmtId="0" fontId="5" fillId="3" borderId="14" xfId="0" applyFont="1" applyFill="1" applyBorder="1" applyAlignment="1">
      <alignment horizontal="center"/>
    </xf>
    <xf numFmtId="0" fontId="6" fillId="2" borderId="5" xfId="0" applyNumberFormat="1" applyFont="1" applyFill="1" applyBorder="1" applyAlignment="1">
      <alignment horizontal="center"/>
    </xf>
    <xf numFmtId="0" fontId="5" fillId="8" borderId="14" xfId="0" applyFont="1" applyFill="1" applyBorder="1" applyAlignment="1">
      <alignment horizontal="center"/>
    </xf>
    <xf numFmtId="0" fontId="5" fillId="9" borderId="14" xfId="0" applyFont="1" applyFill="1" applyBorder="1" applyAlignment="1">
      <alignment horizontal="center"/>
    </xf>
    <xf numFmtId="0" fontId="0" fillId="2" borderId="5" xfId="0" applyNumberFormat="1" applyFont="1" applyFill="1" applyBorder="1" applyAlignment="1">
      <alignment horizontal="center"/>
    </xf>
    <xf numFmtId="0" fontId="8" fillId="0" borderId="0" xfId="0" applyNumberFormat="1" applyFont="1" applyFill="1" applyBorder="1"/>
    <xf numFmtId="0" fontId="0" fillId="10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8" xfId="0" applyFont="1" applyBorder="1" applyAlignment="1">
      <alignment horizontal="left"/>
    </xf>
    <xf numFmtId="0" fontId="0" fillId="0" borderId="19" xfId="0" applyFont="1" applyBorder="1" applyAlignment="1">
      <alignment horizontal="left"/>
    </xf>
    <xf numFmtId="0" fontId="0" fillId="2" borderId="19" xfId="0" applyNumberFormat="1" applyFont="1" applyFill="1" applyBorder="1" applyAlignment="1">
      <alignment horizontal="center"/>
    </xf>
    <xf numFmtId="0" fontId="0" fillId="2" borderId="21" xfId="0" applyNumberFormat="1" applyFont="1" applyFill="1" applyBorder="1" applyAlignment="1">
      <alignment horizontal="center"/>
    </xf>
    <xf numFmtId="0" fontId="0" fillId="0" borderId="22" xfId="0" applyFont="1" applyBorder="1" applyAlignment="1">
      <alignment horizontal="left"/>
    </xf>
    <xf numFmtId="0" fontId="0" fillId="2" borderId="23" xfId="0" applyNumberFormat="1" applyFont="1" applyFill="1" applyBorder="1" applyAlignment="1">
      <alignment horizontal="center"/>
    </xf>
    <xf numFmtId="0" fontId="0" fillId="0" borderId="24" xfId="0" applyFont="1" applyBorder="1" applyAlignment="1">
      <alignment horizontal="left"/>
    </xf>
    <xf numFmtId="0" fontId="0" fillId="0" borderId="24" xfId="0" applyFont="1" applyBorder="1"/>
    <xf numFmtId="0" fontId="0" fillId="2" borderId="24" xfId="0" applyNumberFormat="1" applyFont="1" applyFill="1" applyBorder="1" applyAlignment="1">
      <alignment horizontal="center"/>
    </xf>
    <xf numFmtId="0" fontId="0" fillId="2" borderId="26" xfId="0" applyNumberFormat="1" applyFont="1" applyFill="1" applyBorder="1" applyAlignment="1">
      <alignment horizontal="center"/>
    </xf>
    <xf numFmtId="0" fontId="0" fillId="0" borderId="19" xfId="0" applyFont="1" applyBorder="1"/>
    <xf numFmtId="0" fontId="0" fillId="0" borderId="27" xfId="0" applyFont="1" applyBorder="1" applyAlignment="1">
      <alignment horizontal="left"/>
    </xf>
    <xf numFmtId="0" fontId="0" fillId="7" borderId="0" xfId="0" applyFont="1" applyFill="1" applyAlignment="1">
      <alignment horizontal="center"/>
    </xf>
    <xf numFmtId="0" fontId="10" fillId="0" borderId="0" xfId="0" applyFont="1" applyAlignment="1">
      <alignment horizontal="center"/>
    </xf>
    <xf numFmtId="0" fontId="7" fillId="6" borderId="0" xfId="0" applyFont="1" applyFill="1" applyBorder="1" applyAlignment="1"/>
    <xf numFmtId="0" fontId="7" fillId="6" borderId="0" xfId="0" applyFont="1" applyFill="1" applyBorder="1" applyAlignment="1">
      <alignment horizontal="center"/>
    </xf>
    <xf numFmtId="0" fontId="2" fillId="0" borderId="0" xfId="0" applyFont="1" applyFill="1" applyBorder="1" applyAlignment="1">
      <alignment vertical="center" wrapText="1"/>
    </xf>
    <xf numFmtId="0" fontId="7" fillId="6" borderId="0" xfId="0" applyFont="1" applyFill="1" applyBorder="1" applyAlignment="1">
      <alignment wrapText="1"/>
    </xf>
    <xf numFmtId="0" fontId="0" fillId="0" borderId="29" xfId="0" applyFont="1" applyBorder="1" applyAlignment="1">
      <alignment horizontal="center"/>
    </xf>
    <xf numFmtId="0" fontId="0" fillId="0" borderId="0" xfId="0"/>
    <xf numFmtId="0" fontId="8" fillId="0" borderId="0" xfId="0" applyFont="1"/>
    <xf numFmtId="0" fontId="8" fillId="0" borderId="0" xfId="0" applyFont="1" applyAlignment="1">
      <alignment horizontal="center"/>
    </xf>
    <xf numFmtId="0" fontId="14" fillId="0" borderId="0" xfId="0" applyFont="1" applyAlignment="1">
      <alignment horizontal="center"/>
    </xf>
    <xf numFmtId="0" fontId="8" fillId="0" borderId="0" xfId="0" applyFont="1" applyAlignment="1">
      <alignment horizontal="center" vertical="center"/>
    </xf>
    <xf numFmtId="0" fontId="15" fillId="0" borderId="0" xfId="0" applyFont="1"/>
    <xf numFmtId="0" fontId="15" fillId="0" borderId="0" xfId="0" applyFont="1" applyAlignment="1">
      <alignment horizontal="center"/>
    </xf>
    <xf numFmtId="0" fontId="8" fillId="0" borderId="6" xfId="0" applyFont="1" applyBorder="1" applyAlignment="1">
      <alignment horizontal="center"/>
    </xf>
    <xf numFmtId="0" fontId="8" fillId="12" borderId="5" xfId="0" applyNumberFormat="1" applyFont="1" applyFill="1" applyBorder="1" applyAlignment="1">
      <alignment horizontal="center"/>
    </xf>
    <xf numFmtId="0" fontId="8" fillId="2" borderId="5" xfId="0" applyNumberFormat="1" applyFont="1" applyFill="1" applyBorder="1" applyAlignment="1">
      <alignment horizontal="center"/>
    </xf>
    <xf numFmtId="0" fontId="16" fillId="6" borderId="16" xfId="0" applyFont="1" applyFill="1" applyBorder="1" applyAlignment="1"/>
    <xf numFmtId="0" fontId="16" fillId="6" borderId="16" xfId="0" applyFont="1" applyFill="1" applyBorder="1" applyAlignment="1">
      <alignment horizontal="center"/>
    </xf>
    <xf numFmtId="0" fontId="8" fillId="2" borderId="19" xfId="0" applyNumberFormat="1" applyFont="1" applyFill="1" applyBorder="1" applyAlignment="1">
      <alignment horizontal="center"/>
    </xf>
    <xf numFmtId="0" fontId="8" fillId="2" borderId="21" xfId="0" applyNumberFormat="1" applyFont="1" applyFill="1" applyBorder="1" applyAlignment="1">
      <alignment horizontal="center"/>
    </xf>
    <xf numFmtId="0" fontId="8" fillId="2" borderId="23" xfId="0" applyNumberFormat="1" applyFont="1" applyFill="1" applyBorder="1" applyAlignment="1">
      <alignment horizontal="center"/>
    </xf>
    <xf numFmtId="0" fontId="8" fillId="7" borderId="0" xfId="0" applyFont="1" applyFill="1" applyAlignment="1">
      <alignment horizontal="center"/>
    </xf>
    <xf numFmtId="0" fontId="16" fillId="0" borderId="0" xfId="0" applyFont="1" applyAlignment="1">
      <alignment horizontal="center"/>
    </xf>
    <xf numFmtId="0" fontId="8" fillId="0" borderId="19" xfId="0" applyFont="1" applyBorder="1" applyAlignment="1">
      <alignment horizontal="left"/>
    </xf>
    <xf numFmtId="0" fontId="8" fillId="0" borderId="29" xfId="0" applyFont="1" applyBorder="1" applyAlignment="1">
      <alignment horizontal="center"/>
    </xf>
    <xf numFmtId="0" fontId="8" fillId="0" borderId="5" xfId="0" applyFont="1" applyBorder="1" applyAlignment="1">
      <alignment horizontal="center"/>
    </xf>
    <xf numFmtId="0" fontId="8" fillId="0" borderId="24" xfId="0" applyFont="1" applyBorder="1" applyAlignment="1">
      <alignment horizontal="left"/>
    </xf>
    <xf numFmtId="0" fontId="8" fillId="0" borderId="28" xfId="0" applyFont="1" applyBorder="1" applyAlignment="1">
      <alignment horizontal="center"/>
    </xf>
    <xf numFmtId="0" fontId="16" fillId="6" borderId="0" xfId="0" applyFont="1" applyFill="1" applyBorder="1" applyAlignment="1"/>
    <xf numFmtId="0" fontId="13" fillId="0" borderId="5" xfId="0" applyFont="1" applyBorder="1" applyAlignment="1">
      <alignment horizontal="center"/>
    </xf>
    <xf numFmtId="0" fontId="0" fillId="0" borderId="0" xfId="0" applyFill="1"/>
    <xf numFmtId="0" fontId="0" fillId="0" borderId="0" xfId="0" applyNumberFormat="1" applyAlignment="1">
      <alignment horizontal="center" vertical="center"/>
    </xf>
    <xf numFmtId="0" fontId="8" fillId="0" borderId="24" xfId="0" applyFont="1" applyBorder="1" applyAlignment="1">
      <alignment horizontal="center"/>
    </xf>
    <xf numFmtId="0" fontId="8" fillId="0" borderId="0" xfId="0" applyFont="1" applyBorder="1" applyAlignment="1">
      <alignment horizontal="left"/>
    </xf>
    <xf numFmtId="0" fontId="8" fillId="0" borderId="35" xfId="0" applyFont="1" applyBorder="1" applyAlignment="1">
      <alignment vertical="center" wrapText="1"/>
    </xf>
    <xf numFmtId="0" fontId="0" fillId="0" borderId="0" xfId="0"/>
    <xf numFmtId="0" fontId="0" fillId="0" borderId="0" xfId="0" applyAlignment="1">
      <alignment wrapText="1"/>
    </xf>
    <xf numFmtId="0" fontId="0" fillId="0" borderId="5" xfId="0" applyFont="1" applyBorder="1" applyAlignment="1">
      <alignment horizontal="left"/>
    </xf>
    <xf numFmtId="0" fontId="0" fillId="0" borderId="0" xfId="0" applyAlignment="1">
      <alignment horizontal="center" vertical="center" wrapText="1"/>
    </xf>
    <xf numFmtId="0" fontId="0" fillId="4" borderId="0" xfId="0" applyFill="1" applyAlignment="1">
      <alignment horizontal="center" vertical="center" wrapText="1"/>
    </xf>
    <xf numFmtId="0" fontId="0" fillId="5" borderId="0" xfId="0" applyFill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2" borderId="5" xfId="0" applyNumberFormat="1" applyFont="1" applyFill="1" applyBorder="1" applyAlignment="1">
      <alignment horizontal="center" vertical="center" wrapText="1"/>
    </xf>
    <xf numFmtId="0" fontId="0" fillId="2" borderId="0" xfId="0" applyNumberFormat="1" applyFont="1" applyFill="1" applyBorder="1" applyAlignment="1">
      <alignment horizontal="center" vertical="center" wrapText="1"/>
    </xf>
    <xf numFmtId="0" fontId="0" fillId="11" borderId="0" xfId="0" applyFill="1" applyAlignment="1">
      <alignment horizontal="center" vertical="center" wrapText="1"/>
    </xf>
    <xf numFmtId="0" fontId="8" fillId="0" borderId="2" xfId="0" applyFont="1" applyBorder="1" applyAlignment="1">
      <alignment horizontal="center" vertical="center" wrapText="1"/>
    </xf>
    <xf numFmtId="0" fontId="8" fillId="0" borderId="0" xfId="0" applyFont="1" applyAlignment="1">
      <alignment horizontal="center" vertical="center" wrapText="1"/>
    </xf>
    <xf numFmtId="0" fontId="8" fillId="4" borderId="0" xfId="0" applyFont="1" applyFill="1" applyAlignment="1">
      <alignment horizontal="center" vertical="center" wrapText="1"/>
    </xf>
    <xf numFmtId="0" fontId="8" fillId="5" borderId="0" xfId="0" applyFont="1" applyFill="1" applyAlignment="1">
      <alignment horizontal="center" vertical="center" wrapText="1"/>
    </xf>
    <xf numFmtId="0" fontId="8" fillId="11" borderId="0" xfId="0" applyFont="1" applyFill="1" applyAlignment="1">
      <alignment horizontal="center" vertical="center" wrapText="1"/>
    </xf>
    <xf numFmtId="0" fontId="8" fillId="2" borderId="5" xfId="0" applyNumberFormat="1" applyFont="1" applyFill="1" applyBorder="1" applyAlignment="1">
      <alignment horizontal="center" vertical="center" wrapText="1"/>
    </xf>
    <xf numFmtId="0" fontId="8" fillId="2" borderId="0" xfId="0" applyNumberFormat="1" applyFont="1" applyFill="1" applyBorder="1" applyAlignment="1">
      <alignment horizontal="center" vertical="center" wrapText="1"/>
    </xf>
    <xf numFmtId="0" fontId="8" fillId="0" borderId="5" xfId="0" applyFont="1" applyBorder="1" applyAlignment="1">
      <alignment horizontal="left"/>
    </xf>
    <xf numFmtId="0" fontId="16" fillId="6" borderId="16" xfId="0" applyFont="1" applyFill="1" applyBorder="1" applyAlignment="1"/>
    <xf numFmtId="0" fontId="13" fillId="0" borderId="30" xfId="0" applyFont="1" applyBorder="1" applyAlignment="1">
      <alignment horizontal="center"/>
    </xf>
    <xf numFmtId="0" fontId="8" fillId="0" borderId="1" xfId="0" applyFont="1" applyBorder="1" applyAlignment="1">
      <alignment horizontal="center" vertical="center" wrapText="1"/>
    </xf>
    <xf numFmtId="0" fontId="8" fillId="0" borderId="35" xfId="0" applyFont="1" applyBorder="1" applyAlignment="1">
      <alignment horizontal="center" vertical="center" wrapText="1"/>
    </xf>
    <xf numFmtId="0" fontId="0" fillId="0" borderId="35" xfId="0" applyBorder="1" applyAlignment="1">
      <alignment horizontal="center" vertical="center" wrapText="1"/>
    </xf>
    <xf numFmtId="0" fontId="0" fillId="0" borderId="5" xfId="0" applyFont="1" applyBorder="1" applyAlignment="1">
      <alignment horizontal="left" wrapText="1"/>
    </xf>
    <xf numFmtId="0" fontId="13" fillId="0" borderId="30" xfId="0" applyFont="1" applyFill="1" applyBorder="1" applyAlignment="1">
      <alignment horizontal="center"/>
    </xf>
    <xf numFmtId="0" fontId="13" fillId="0" borderId="30" xfId="0" applyNumberFormat="1" applyFont="1" applyFill="1" applyBorder="1" applyAlignment="1">
      <alignment horizontal="center"/>
    </xf>
    <xf numFmtId="0" fontId="13" fillId="0" borderId="5" xfId="0" applyNumberFormat="1" applyFont="1" applyBorder="1" applyAlignment="1">
      <alignment horizontal="center" vertical="center"/>
    </xf>
    <xf numFmtId="17" fontId="0" fillId="0" borderId="0" xfId="0" applyNumberFormat="1"/>
    <xf numFmtId="0" fontId="8" fillId="0" borderId="2" xfId="0" applyFont="1" applyBorder="1" applyAlignment="1">
      <alignment wrapText="1"/>
    </xf>
    <xf numFmtId="0" fontId="8" fillId="0" borderId="0" xfId="0" applyFont="1" applyAlignment="1">
      <alignment wrapText="1"/>
    </xf>
    <xf numFmtId="14" fontId="9" fillId="0" borderId="36" xfId="0" applyNumberFormat="1" applyFont="1" applyFill="1" applyBorder="1" applyAlignment="1">
      <alignment horizontal="center"/>
    </xf>
    <xf numFmtId="0" fontId="0" fillId="4" borderId="0" xfId="0" applyNumberFormat="1" applyFill="1"/>
    <xf numFmtId="14" fontId="0" fillId="4" borderId="0" xfId="0" applyNumberFormat="1" applyFill="1"/>
    <xf numFmtId="14" fontId="9" fillId="0" borderId="5" xfId="0" applyNumberFormat="1" applyFont="1" applyFill="1" applyBorder="1" applyAlignment="1">
      <alignment horizontal="center" vertical="center"/>
    </xf>
    <xf numFmtId="0" fontId="8" fillId="13" borderId="5" xfId="0" applyNumberFormat="1" applyFont="1" applyFill="1" applyBorder="1" applyAlignment="1">
      <alignment horizontal="center"/>
    </xf>
    <xf numFmtId="0" fontId="8" fillId="13" borderId="19" xfId="0" applyNumberFormat="1" applyFont="1" applyFill="1" applyBorder="1" applyAlignment="1">
      <alignment horizontal="center"/>
    </xf>
    <xf numFmtId="167" fontId="0" fillId="0" borderId="37" xfId="0" applyNumberFormat="1" applyBorder="1" applyAlignment="1">
      <alignment horizontal="center" vertical="center" wrapText="1"/>
    </xf>
    <xf numFmtId="167" fontId="0" fillId="0" borderId="38" xfId="0" applyNumberFormat="1" applyBorder="1" applyAlignment="1">
      <alignment horizontal="center" vertical="center" wrapText="1"/>
    </xf>
    <xf numFmtId="0" fontId="0" fillId="0" borderId="15" xfId="0" applyBorder="1" applyAlignment="1">
      <alignment horizontal="center" vertical="center" wrapText="1"/>
    </xf>
    <xf numFmtId="0" fontId="8" fillId="0" borderId="15" xfId="0" applyFont="1" applyBorder="1" applyAlignment="1">
      <alignment horizontal="center" vertical="center" wrapText="1"/>
    </xf>
    <xf numFmtId="0" fontId="8" fillId="13" borderId="30" xfId="0" applyNumberFormat="1" applyFont="1" applyFill="1" applyBorder="1" applyAlignment="1">
      <alignment horizontal="center"/>
    </xf>
    <xf numFmtId="0" fontId="8" fillId="2" borderId="30" xfId="0" applyNumberFormat="1" applyFont="1" applyFill="1" applyBorder="1" applyAlignment="1">
      <alignment horizontal="center"/>
    </xf>
    <xf numFmtId="164" fontId="8" fillId="0" borderId="1" xfId="0" applyNumberFormat="1" applyFont="1" applyBorder="1" applyAlignment="1">
      <alignment horizontal="center"/>
    </xf>
    <xf numFmtId="164" fontId="8" fillId="0" borderId="2" xfId="0" applyNumberFormat="1" applyFont="1" applyBorder="1" applyAlignment="1">
      <alignment horizontal="center"/>
    </xf>
    <xf numFmtId="164" fontId="8" fillId="0" borderId="3" xfId="0" applyNumberFormat="1" applyFont="1" applyBorder="1" applyAlignment="1">
      <alignment horizontal="center"/>
    </xf>
    <xf numFmtId="167" fontId="8" fillId="13" borderId="7" xfId="0" applyNumberFormat="1" applyFont="1" applyFill="1" applyBorder="1" applyAlignment="1">
      <alignment horizontal="center" vertical="center" wrapText="1"/>
    </xf>
    <xf numFmtId="167" fontId="8" fillId="13" borderId="8" xfId="0" applyNumberFormat="1" applyFont="1" applyFill="1" applyBorder="1" applyAlignment="1">
      <alignment horizontal="center" vertical="center" wrapText="1"/>
    </xf>
    <xf numFmtId="167" fontId="8" fillId="2" borderId="8" xfId="0" applyNumberFormat="1" applyFont="1" applyFill="1" applyBorder="1" applyAlignment="1">
      <alignment horizontal="center" vertical="center" wrapText="1"/>
    </xf>
    <xf numFmtId="167" fontId="8" fillId="2" borderId="9" xfId="0" applyNumberFormat="1" applyFont="1" applyFill="1" applyBorder="1" applyAlignment="1">
      <alignment horizontal="center" vertical="center" wrapText="1"/>
    </xf>
    <xf numFmtId="0" fontId="8" fillId="0" borderId="15" xfId="0" applyFont="1" applyBorder="1" applyAlignment="1">
      <alignment horizontal="center" wrapText="1"/>
    </xf>
    <xf numFmtId="0" fontId="8" fillId="12" borderId="30" xfId="0" applyNumberFormat="1" applyFont="1" applyFill="1" applyBorder="1" applyAlignment="1">
      <alignment horizontal="center"/>
    </xf>
    <xf numFmtId="167" fontId="8" fillId="0" borderId="7" xfId="0" applyNumberFormat="1" applyFont="1" applyBorder="1" applyAlignment="1">
      <alignment horizontal="center" vertical="center" wrapText="1"/>
    </xf>
    <xf numFmtId="167" fontId="8" fillId="0" borderId="8" xfId="0" applyNumberFormat="1" applyFont="1" applyBorder="1" applyAlignment="1">
      <alignment horizontal="center" vertical="center" wrapText="1"/>
    </xf>
    <xf numFmtId="0" fontId="10" fillId="0" borderId="0" xfId="0" applyFont="1"/>
    <xf numFmtId="164" fontId="0" fillId="0" borderId="19" xfId="0" applyNumberFormat="1" applyBorder="1" applyAlignment="1">
      <alignment horizontal="center"/>
    </xf>
    <xf numFmtId="164" fontId="0" fillId="0" borderId="21" xfId="0" applyNumberFormat="1" applyBorder="1" applyAlignment="1">
      <alignment horizontal="center"/>
    </xf>
    <xf numFmtId="0" fontId="8" fillId="0" borderId="0" xfId="0" applyFont="1" applyAlignment="1">
      <alignment horizontal="left"/>
    </xf>
    <xf numFmtId="0" fontId="8" fillId="0" borderId="0" xfId="0" applyNumberFormat="1" applyFont="1" applyAlignment="1">
      <alignment horizontal="left"/>
    </xf>
    <xf numFmtId="17" fontId="20" fillId="14" borderId="0" xfId="0" applyNumberFormat="1" applyFont="1" applyFill="1" applyAlignment="1">
      <alignment horizontal="center"/>
    </xf>
    <xf numFmtId="17" fontId="13" fillId="15" borderId="30" xfId="0" applyNumberFormat="1" applyFont="1" applyFill="1" applyBorder="1" applyAlignment="1">
      <alignment horizontal="center"/>
    </xf>
    <xf numFmtId="14" fontId="17" fillId="0" borderId="31" xfId="0" applyNumberFormat="1" applyFont="1" applyBorder="1" applyAlignment="1">
      <alignment horizontal="center" vertical="center" wrapText="1"/>
    </xf>
    <xf numFmtId="0" fontId="18" fillId="0" borderId="31" xfId="0" applyNumberFormat="1" applyFont="1" applyBorder="1" applyAlignment="1">
      <alignment horizontal="center" vertical="center" wrapText="1"/>
    </xf>
    <xf numFmtId="0" fontId="18" fillId="0" borderId="33" xfId="0" applyFont="1" applyFill="1" applyBorder="1" applyAlignment="1">
      <alignment horizontal="center" vertical="center" wrapText="1"/>
    </xf>
    <xf numFmtId="0" fontId="18" fillId="0" borderId="31" xfId="0" applyFont="1" applyBorder="1" applyAlignment="1">
      <alignment horizontal="center" vertical="center" wrapText="1"/>
    </xf>
    <xf numFmtId="17" fontId="18" fillId="0" borderId="31" xfId="0" applyNumberFormat="1" applyFont="1" applyBorder="1" applyAlignment="1">
      <alignment horizontal="center" vertical="center" wrapText="1"/>
    </xf>
    <xf numFmtId="17" fontId="18" fillId="15" borderId="31" xfId="0" applyNumberFormat="1" applyFont="1" applyFill="1" applyBorder="1" applyAlignment="1">
      <alignment horizontal="center" vertical="center" wrapText="1"/>
    </xf>
    <xf numFmtId="0" fontId="18" fillId="0" borderId="32" xfId="0" applyFont="1" applyBorder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13" fillId="15" borderId="30" xfId="0" applyNumberFormat="1" applyFont="1" applyFill="1" applyBorder="1" applyAlignment="1">
      <alignment horizontal="center"/>
    </xf>
    <xf numFmtId="0" fontId="18" fillId="15" borderId="5" xfId="0" applyNumberFormat="1" applyFont="1" applyFill="1" applyBorder="1" applyAlignment="1">
      <alignment horizontal="center"/>
    </xf>
    <xf numFmtId="0" fontId="0" fillId="0" borderId="19" xfId="0" applyFont="1" applyBorder="1" applyAlignment="1">
      <alignment horizontal="left" wrapText="1"/>
    </xf>
    <xf numFmtId="0" fontId="0" fillId="0" borderId="24" xfId="0" applyFont="1" applyBorder="1" applyAlignment="1">
      <alignment horizontal="left" wrapText="1"/>
    </xf>
    <xf numFmtId="0" fontId="0" fillId="0" borderId="28" xfId="0" applyFont="1" applyFill="1" applyBorder="1" applyAlignment="1">
      <alignment horizontal="center"/>
    </xf>
    <xf numFmtId="0" fontId="0" fillId="0" borderId="24" xfId="0" applyNumberFormat="1" applyFont="1" applyFill="1" applyBorder="1" applyAlignment="1">
      <alignment horizontal="center"/>
    </xf>
    <xf numFmtId="0" fontId="0" fillId="0" borderId="26" xfId="0" applyNumberFormat="1" applyFont="1" applyFill="1" applyBorder="1" applyAlignment="1">
      <alignment horizontal="center"/>
    </xf>
    <xf numFmtId="0" fontId="7" fillId="6" borderId="25" xfId="0" applyFont="1" applyFill="1" applyBorder="1" applyAlignment="1"/>
    <xf numFmtId="164" fontId="0" fillId="0" borderId="41" xfId="0" applyNumberFormat="1" applyBorder="1" applyAlignment="1">
      <alignment horizontal="center"/>
    </xf>
    <xf numFmtId="0" fontId="0" fillId="0" borderId="42" xfId="0" applyBorder="1" applyAlignment="1">
      <alignment horizontal="center" vertical="center" wrapText="1"/>
    </xf>
    <xf numFmtId="167" fontId="0" fillId="0" borderId="43" xfId="0" applyNumberFormat="1" applyBorder="1" applyAlignment="1">
      <alignment horizontal="center" vertical="center" wrapText="1"/>
    </xf>
    <xf numFmtId="0" fontId="0" fillId="0" borderId="25" xfId="0" applyBorder="1" applyAlignment="1">
      <alignment horizontal="center"/>
    </xf>
    <xf numFmtId="0" fontId="1" fillId="0" borderId="17" xfId="0" applyFont="1" applyBorder="1" applyAlignment="1">
      <alignment wrapText="1"/>
    </xf>
    <xf numFmtId="0" fontId="1" fillId="0" borderId="17" xfId="0" applyFont="1" applyBorder="1"/>
    <xf numFmtId="0" fontId="1" fillId="0" borderId="17" xfId="0" applyFont="1" applyBorder="1" applyAlignment="1">
      <alignment horizontal="center"/>
    </xf>
    <xf numFmtId="17" fontId="19" fillId="14" borderId="44" xfId="0" applyNumberFormat="1" applyFont="1" applyFill="1" applyBorder="1" applyAlignment="1">
      <alignment horizontal="center"/>
    </xf>
    <xf numFmtId="0" fontId="8" fillId="0" borderId="0" xfId="0" applyNumberFormat="1" applyFont="1" applyFill="1" applyBorder="1" applyAlignment="1">
      <alignment horizontal="left"/>
    </xf>
    <xf numFmtId="0" fontId="19" fillId="16" borderId="33" xfId="0" applyFont="1" applyFill="1" applyBorder="1"/>
    <xf numFmtId="0" fontId="19" fillId="16" borderId="32" xfId="0" applyFont="1" applyFill="1" applyBorder="1" applyAlignment="1">
      <alignment horizontal="center"/>
    </xf>
    <xf numFmtId="0" fontId="8" fillId="12" borderId="19" xfId="0" applyNumberFormat="1" applyFont="1" applyFill="1" applyBorder="1" applyAlignment="1">
      <alignment horizontal="center"/>
    </xf>
    <xf numFmtId="0" fontId="8" fillId="0" borderId="19" xfId="0" applyFont="1" applyBorder="1" applyAlignment="1">
      <alignment horizontal="center"/>
    </xf>
    <xf numFmtId="0" fontId="8" fillId="0" borderId="21" xfId="0" applyFont="1" applyBorder="1" applyAlignment="1">
      <alignment horizontal="center"/>
    </xf>
    <xf numFmtId="0" fontId="8" fillId="12" borderId="24" xfId="0" applyNumberFormat="1" applyFont="1" applyFill="1" applyBorder="1" applyAlignment="1">
      <alignment horizontal="center"/>
    </xf>
    <xf numFmtId="0" fontId="8" fillId="2" borderId="24" xfId="0" applyNumberFormat="1" applyFont="1" applyFill="1" applyBorder="1" applyAlignment="1">
      <alignment horizontal="center"/>
    </xf>
    <xf numFmtId="0" fontId="8" fillId="2" borderId="26" xfId="0" applyNumberFormat="1" applyFont="1" applyFill="1" applyBorder="1" applyAlignment="1">
      <alignment horizontal="center"/>
    </xf>
    <xf numFmtId="0" fontId="8" fillId="13" borderId="24" xfId="0" applyNumberFormat="1" applyFont="1" applyFill="1" applyBorder="1" applyAlignment="1">
      <alignment horizontal="center"/>
    </xf>
    <xf numFmtId="0" fontId="16" fillId="6" borderId="0" xfId="0" applyFont="1" applyFill="1" applyBorder="1" applyAlignment="1">
      <alignment horizontal="center"/>
    </xf>
    <xf numFmtId="164" fontId="8" fillId="0" borderId="41" xfId="0" applyNumberFormat="1" applyFont="1" applyBorder="1" applyAlignment="1">
      <alignment horizontal="center"/>
    </xf>
    <xf numFmtId="164" fontId="8" fillId="0" borderId="19" xfId="0" applyNumberFormat="1" applyFont="1" applyBorder="1" applyAlignment="1">
      <alignment horizontal="center"/>
    </xf>
    <xf numFmtId="164" fontId="8" fillId="0" borderId="21" xfId="0" applyNumberFormat="1" applyFont="1" applyBorder="1" applyAlignment="1">
      <alignment horizontal="center"/>
    </xf>
    <xf numFmtId="0" fontId="8" fillId="0" borderId="42" xfId="0" applyFont="1" applyBorder="1" applyAlignment="1">
      <alignment wrapText="1"/>
    </xf>
    <xf numFmtId="167" fontId="8" fillId="0" borderId="45" xfId="0" applyNumberFormat="1" applyFont="1" applyBorder="1" applyAlignment="1">
      <alignment horizontal="center" vertical="center" wrapText="1"/>
    </xf>
    <xf numFmtId="0" fontId="8" fillId="2" borderId="34" xfId="0" applyNumberFormat="1" applyFont="1" applyFill="1" applyBorder="1" applyAlignment="1">
      <alignment horizontal="center"/>
    </xf>
    <xf numFmtId="0" fontId="15" fillId="0" borderId="17" xfId="0" applyFont="1" applyBorder="1"/>
    <xf numFmtId="0" fontId="15" fillId="0" borderId="17" xfId="0" applyFont="1" applyBorder="1" applyAlignment="1">
      <alignment horizontal="center"/>
    </xf>
    <xf numFmtId="17" fontId="20" fillId="14" borderId="44" xfId="0" applyNumberFormat="1" applyFont="1" applyFill="1" applyBorder="1" applyAlignment="1">
      <alignment horizontal="center"/>
    </xf>
    <xf numFmtId="0" fontId="12" fillId="0" borderId="17" xfId="0" applyFont="1" applyBorder="1" applyAlignment="1">
      <alignment wrapText="1"/>
    </xf>
    <xf numFmtId="0" fontId="12" fillId="0" borderId="0" xfId="0" applyFont="1"/>
    <xf numFmtId="0" fontId="12" fillId="0" borderId="17" xfId="0" applyFont="1" applyBorder="1"/>
    <xf numFmtId="0" fontId="13" fillId="0" borderId="5" xfId="0" applyNumberFormat="1" applyFont="1" applyFill="1" applyBorder="1" applyAlignment="1">
      <alignment horizontal="center"/>
    </xf>
    <xf numFmtId="0" fontId="13" fillId="0" borderId="5" xfId="0" applyNumberFormat="1" applyFont="1" applyBorder="1" applyAlignment="1">
      <alignment horizontal="center"/>
    </xf>
    <xf numFmtId="0" fontId="13" fillId="0" borderId="40" xfId="0" applyFont="1" applyBorder="1" applyAlignment="1">
      <alignment horizontal="center"/>
    </xf>
    <xf numFmtId="0" fontId="13" fillId="0" borderId="46" xfId="0" applyFont="1" applyBorder="1" applyAlignment="1">
      <alignment horizontal="center"/>
    </xf>
    <xf numFmtId="0" fontId="13" fillId="0" borderId="46" xfId="0" applyFont="1" applyFill="1" applyBorder="1" applyAlignment="1">
      <alignment horizontal="center"/>
    </xf>
    <xf numFmtId="0" fontId="13" fillId="0" borderId="46" xfId="0" applyNumberFormat="1" applyFont="1" applyFill="1" applyBorder="1" applyAlignment="1">
      <alignment horizontal="center"/>
    </xf>
    <xf numFmtId="17" fontId="13" fillId="15" borderId="46" xfId="0" applyNumberFormat="1" applyFont="1" applyFill="1" applyBorder="1" applyAlignment="1">
      <alignment horizontal="center"/>
    </xf>
    <xf numFmtId="0" fontId="13" fillId="15" borderId="46" xfId="0" applyNumberFormat="1" applyFont="1" applyFill="1" applyBorder="1" applyAlignment="1">
      <alignment horizontal="center"/>
    </xf>
    <xf numFmtId="14" fontId="9" fillId="0" borderId="24" xfId="0" applyNumberFormat="1" applyFont="1" applyFill="1" applyBorder="1" applyAlignment="1">
      <alignment horizontal="center" vertical="center"/>
    </xf>
    <xf numFmtId="14" fontId="9" fillId="0" borderId="47" xfId="0" applyNumberFormat="1" applyFont="1" applyFill="1" applyBorder="1" applyAlignment="1">
      <alignment horizontal="center"/>
    </xf>
    <xf numFmtId="0" fontId="13" fillId="0" borderId="48" xfId="0" applyNumberFormat="1" applyFont="1" applyBorder="1" applyAlignment="1">
      <alignment horizontal="center" vertical="center"/>
    </xf>
    <xf numFmtId="0" fontId="13" fillId="0" borderId="24" xfId="0" applyFont="1" applyBorder="1" applyAlignment="1">
      <alignment horizontal="center"/>
    </xf>
    <xf numFmtId="0" fontId="13" fillId="0" borderId="49" xfId="0" applyFont="1" applyBorder="1" applyAlignment="1">
      <alignment horizontal="center"/>
    </xf>
    <xf numFmtId="0" fontId="13" fillId="0" borderId="5" xfId="0" applyFont="1" applyFill="1" applyBorder="1" applyAlignment="1">
      <alignment horizontal="center"/>
    </xf>
    <xf numFmtId="17" fontId="13" fillId="15" borderId="5" xfId="0" applyNumberFormat="1" applyFont="1" applyFill="1" applyBorder="1" applyAlignment="1">
      <alignment horizontal="center"/>
    </xf>
    <xf numFmtId="0" fontId="13" fillId="15" borderId="5" xfId="0" applyNumberFormat="1" applyFont="1" applyFill="1" applyBorder="1" applyAlignment="1">
      <alignment horizontal="center"/>
    </xf>
    <xf numFmtId="14" fontId="9" fillId="0" borderId="5" xfId="0" applyNumberFormat="1" applyFont="1" applyFill="1" applyBorder="1" applyAlignment="1">
      <alignment horizontal="center"/>
    </xf>
    <xf numFmtId="0" fontId="13" fillId="0" borderId="19" xfId="0" applyFont="1" applyFill="1" applyBorder="1" applyAlignment="1">
      <alignment horizontal="center"/>
    </xf>
    <xf numFmtId="0" fontId="13" fillId="0" borderId="19" xfId="0" applyNumberFormat="1" applyFont="1" applyFill="1" applyBorder="1" applyAlignment="1">
      <alignment horizontal="center"/>
    </xf>
    <xf numFmtId="17" fontId="13" fillId="15" borderId="19" xfId="0" applyNumberFormat="1" applyFont="1" applyFill="1" applyBorder="1" applyAlignment="1">
      <alignment horizontal="center"/>
    </xf>
    <xf numFmtId="0" fontId="13" fillId="15" borderId="19" xfId="0" applyNumberFormat="1" applyFont="1" applyFill="1" applyBorder="1" applyAlignment="1">
      <alignment horizontal="center"/>
    </xf>
    <xf numFmtId="14" fontId="9" fillId="0" borderId="19" xfId="0" applyNumberFormat="1" applyFont="1" applyFill="1" applyBorder="1" applyAlignment="1">
      <alignment horizontal="center" vertical="center"/>
    </xf>
    <xf numFmtId="14" fontId="9" fillId="0" borderId="19" xfId="0" applyNumberFormat="1" applyFont="1" applyFill="1" applyBorder="1" applyAlignment="1">
      <alignment horizontal="center"/>
    </xf>
    <xf numFmtId="0" fontId="13" fillId="0" borderId="19" xfId="0" applyNumberFormat="1" applyFont="1" applyBorder="1" applyAlignment="1">
      <alignment horizontal="center" vertical="center"/>
    </xf>
    <xf numFmtId="0" fontId="13" fillId="0" borderId="19" xfId="0" applyFont="1" applyBorder="1" applyAlignment="1">
      <alignment horizontal="center"/>
    </xf>
    <xf numFmtId="0" fontId="13" fillId="0" borderId="21" xfId="0" applyFont="1" applyBorder="1" applyAlignment="1">
      <alignment horizontal="center"/>
    </xf>
    <xf numFmtId="0" fontId="13" fillId="0" borderId="23" xfId="0" applyFont="1" applyBorder="1" applyAlignment="1">
      <alignment horizontal="center"/>
    </xf>
    <xf numFmtId="0" fontId="13" fillId="0" borderId="24" xfId="0" applyNumberFormat="1" applyFont="1" applyFill="1" applyBorder="1" applyAlignment="1">
      <alignment horizontal="center"/>
    </xf>
    <xf numFmtId="17" fontId="13" fillId="15" borderId="24" xfId="0" applyNumberFormat="1" applyFont="1" applyFill="1" applyBorder="1" applyAlignment="1">
      <alignment horizontal="center"/>
    </xf>
    <xf numFmtId="14" fontId="9" fillId="0" borderId="24" xfId="0" applyNumberFormat="1" applyFont="1" applyFill="1" applyBorder="1" applyAlignment="1">
      <alignment horizontal="center"/>
    </xf>
    <xf numFmtId="0" fontId="13" fillId="0" borderId="24" xfId="0" applyNumberFormat="1" applyFont="1" applyBorder="1" applyAlignment="1">
      <alignment horizontal="center" vertical="center"/>
    </xf>
    <xf numFmtId="0" fontId="13" fillId="0" borderId="24" xfId="0" applyNumberFormat="1" applyFont="1" applyBorder="1" applyAlignment="1">
      <alignment horizontal="center"/>
    </xf>
    <xf numFmtId="0" fontId="13" fillId="0" borderId="26" xfId="0" applyFont="1" applyBorder="1" applyAlignment="1">
      <alignment horizontal="center"/>
    </xf>
    <xf numFmtId="0" fontId="9" fillId="0" borderId="22" xfId="0" applyFont="1" applyBorder="1" applyAlignment="1">
      <alignment horizontal="left"/>
    </xf>
    <xf numFmtId="0" fontId="9" fillId="0" borderId="5" xfId="0" applyFont="1" applyBorder="1"/>
    <xf numFmtId="0" fontId="9" fillId="0" borderId="18" xfId="0" applyFont="1" applyBorder="1" applyAlignment="1">
      <alignment horizontal="left"/>
    </xf>
    <xf numFmtId="0" fontId="9" fillId="0" borderId="19" xfId="0" applyFont="1" applyBorder="1"/>
    <xf numFmtId="0" fontId="9" fillId="0" borderId="27" xfId="0" applyFont="1" applyBorder="1" applyAlignment="1">
      <alignment horizontal="left"/>
    </xf>
    <xf numFmtId="0" fontId="9" fillId="0" borderId="24" xfId="0" applyFont="1" applyBorder="1"/>
    <xf numFmtId="14" fontId="9" fillId="0" borderId="20" xfId="0" applyNumberFormat="1" applyFont="1" applyFill="1" applyBorder="1" applyAlignment="1">
      <alignment horizontal="center"/>
    </xf>
    <xf numFmtId="0" fontId="13" fillId="0" borderId="50" xfId="0" applyNumberFormat="1" applyFont="1" applyBorder="1" applyAlignment="1">
      <alignment horizontal="center" vertical="center"/>
    </xf>
    <xf numFmtId="0" fontId="13" fillId="0" borderId="50" xfId="0" applyFont="1" applyBorder="1" applyAlignment="1">
      <alignment horizontal="center"/>
    </xf>
    <xf numFmtId="14" fontId="13" fillId="0" borderId="39" xfId="0" applyNumberFormat="1" applyFont="1" applyBorder="1" applyAlignment="1">
      <alignment horizontal="center"/>
    </xf>
  </cellXfs>
  <cellStyles count="2">
    <cellStyle name="Normal" xfId="0" builtinId="0"/>
    <cellStyle name="Normal 2" xfId="1" xr:uid="{00000000-0005-0000-0000-000002000000}"/>
  </cellStyles>
  <dxfs count="196"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FF99"/>
        </patternFill>
      </fill>
    </dxf>
    <dxf>
      <fill>
        <patternFill>
          <bgColor theme="4" tint="-0.24994659260841701"/>
        </patternFill>
      </fill>
    </dxf>
    <dxf>
      <fill>
        <patternFill>
          <bgColor theme="2" tint="-9.9948118533890809E-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FF99"/>
        </patternFill>
      </fill>
    </dxf>
    <dxf>
      <fill>
        <patternFill>
          <bgColor theme="4" tint="-0.24994659260841701"/>
        </patternFill>
      </fill>
    </dxf>
    <dxf>
      <fill>
        <patternFill>
          <bgColor theme="2" tint="-9.9948118533890809E-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vertic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color auto="1"/>
        <name val="Calibri"/>
        <scheme val="minor"/>
      </font>
      <numFmt numFmtId="19" formatCode="dd/mm/yyyy"/>
      <alignment horizontal="center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color auto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2" formatCode="mmm\-yy"/>
      <fill>
        <patternFill patternType="solid">
          <fgColor indexed="64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8" formatCode="mmmm\-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2" formatCode="mmm\-yy"/>
      <fill>
        <patternFill patternType="solid">
          <fgColor indexed="64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8" formatCode="mmmm\-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indexed="64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8" formatCode="mmmm\-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auto="1"/>
        </right>
        <top/>
        <bottom style="medium">
          <color indexed="64"/>
        </bottom>
      </border>
    </dxf>
    <dxf>
      <border outline="0">
        <right style="medium">
          <color indexed="64"/>
        </right>
        <top style="medium">
          <color indexed="64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border outline="0"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color auto="1"/>
        <name val="Calibri"/>
        <scheme val="minor"/>
      </font>
      <numFmt numFmtId="30" formatCode="@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color rgb="FFFF0000"/>
      </font>
      <fill>
        <patternFill>
          <bgColor theme="0" tint="-4.9989318521683403E-2"/>
        </patternFill>
      </fill>
    </dxf>
    <dxf>
      <font>
        <color rgb="FFFF0000"/>
      </font>
      <fill>
        <patternFill>
          <bgColor rgb="FFFFCCCC"/>
        </patternFill>
      </fill>
    </dxf>
    <dxf>
      <font>
        <color theme="5" tint="-0.24994659260841701"/>
      </font>
      <fill>
        <patternFill>
          <bgColor theme="7" tint="0.59996337778862885"/>
        </patternFill>
      </fill>
    </dxf>
    <dxf>
      <font>
        <color theme="9" tint="-0.499984740745262"/>
      </font>
      <fill>
        <patternFill>
          <bgColor rgb="FFC6EFCE"/>
        </patternFill>
      </fill>
    </dxf>
    <dxf>
      <font>
        <b/>
        <i val="0"/>
        <color rgb="FFFF0000"/>
      </font>
      <fill>
        <patternFill>
          <bgColor theme="0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0" tint="-0.34998626667073579"/>
        </patternFill>
      </fill>
    </dxf>
    <dxf>
      <font>
        <color auto="1"/>
      </font>
      <fill>
        <patternFill>
          <bgColor theme="0" tint="-0.34998626667073579"/>
        </patternFill>
      </fill>
    </dxf>
    <dxf>
      <font>
        <color auto="1"/>
      </font>
      <fill>
        <patternFill>
          <bgColor theme="0" tint="-0.34998626667073579"/>
        </patternFill>
      </fill>
    </dxf>
    <dxf>
      <font>
        <color auto="1"/>
      </font>
      <fill>
        <patternFill>
          <bgColor theme="0" tint="-0.34998626667073579"/>
        </patternFill>
      </fill>
    </dxf>
    <dxf>
      <font>
        <b val="0"/>
        <i val="0"/>
      </font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FFFF99"/>
        </patternFill>
      </fill>
    </dxf>
    <dxf>
      <fill>
        <patternFill>
          <bgColor theme="4" tint="-0.24994659260841701"/>
        </patternFill>
      </fill>
    </dxf>
    <dxf>
      <fill>
        <patternFill>
          <bgColor theme="2" tint="-9.9948118533890809E-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FF99"/>
        </patternFill>
      </fill>
    </dxf>
    <dxf>
      <fill>
        <patternFill>
          <bgColor theme="4" tint="-0.24994659260841701"/>
        </patternFill>
      </fill>
    </dxf>
    <dxf>
      <fill>
        <patternFill>
          <bgColor theme="2" tint="-9.9948118533890809E-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FF99"/>
        </patternFill>
      </fill>
    </dxf>
    <dxf>
      <fill>
        <patternFill>
          <bgColor theme="4" tint="-0.24994659260841701"/>
        </patternFill>
      </fill>
    </dxf>
    <dxf>
      <fill>
        <patternFill>
          <bgColor theme="2" tint="-9.9948118533890809E-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FF99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FFFF99"/>
        </patternFill>
      </fill>
    </dxf>
    <dxf>
      <fill>
        <patternFill>
          <bgColor theme="4" tint="-0.24994659260841701"/>
        </patternFill>
      </fill>
    </dxf>
    <dxf>
      <fill>
        <patternFill>
          <bgColor theme="2" tint="-9.9948118533890809E-2"/>
        </patternFill>
      </fill>
    </dxf>
    <dxf>
      <font>
        <b val="0"/>
        <i val="0"/>
      </font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FF99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FFFF99"/>
        </patternFill>
      </fill>
    </dxf>
    <dxf>
      <fill>
        <patternFill>
          <bgColor theme="4" tint="-0.24994659260841701"/>
        </patternFill>
      </fill>
    </dxf>
    <dxf>
      <fill>
        <patternFill>
          <bgColor theme="2" tint="-9.9948118533890809E-2"/>
        </patternFill>
      </fill>
    </dxf>
    <dxf>
      <font>
        <b val="0"/>
        <i val="0"/>
      </font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FFFF99"/>
        </patternFill>
      </fill>
    </dxf>
    <dxf>
      <fill>
        <patternFill>
          <bgColor theme="4" tint="-0.24994659260841701"/>
        </patternFill>
      </fill>
    </dxf>
    <dxf>
      <fill>
        <patternFill>
          <bgColor theme="2" tint="-9.9948118533890809E-2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4" tint="0.59996337778862885"/>
        </patternFill>
      </fill>
    </dxf>
    <dxf>
      <fill>
        <patternFill>
          <bgColor rgb="FFFF0000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</dxf>
    <dxf>
      <fill>
        <patternFill>
          <bgColor rgb="FF0070C0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4" tint="0.59996337778862885"/>
        </patternFill>
      </fill>
    </dxf>
    <dxf>
      <fill>
        <patternFill>
          <bgColor rgb="FFFF0000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</dxf>
    <dxf>
      <fill>
        <patternFill>
          <bgColor rgb="FF0070C0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ont>
        <b val="0"/>
        <i val="0"/>
      </font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FFFF99"/>
        </patternFill>
      </fill>
    </dxf>
    <dxf>
      <fill>
        <patternFill>
          <bgColor theme="4" tint="-0.24994659260841701"/>
        </patternFill>
      </fill>
    </dxf>
    <dxf>
      <fill>
        <patternFill>
          <bgColor theme="2" tint="-9.9948118533890809E-2"/>
        </patternFill>
      </fill>
    </dxf>
    <dxf>
      <font>
        <color auto="1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4" tint="0.59996337778862885"/>
        </patternFill>
      </fill>
    </dxf>
    <dxf>
      <fill>
        <patternFill>
          <bgColor rgb="FFFF0000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</dxf>
    <dxf>
      <fill>
        <patternFill>
          <bgColor rgb="FF0070C0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4" tint="0.59996337778862885"/>
        </patternFill>
      </fill>
    </dxf>
    <dxf>
      <fill>
        <patternFill>
          <bgColor rgb="FFFF0000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</dxf>
    <dxf>
      <fill>
        <patternFill>
          <bgColor rgb="FF0070C0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ont>
        <b val="0"/>
        <i val="0"/>
      </font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FF99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FFFF99"/>
        </patternFill>
      </fill>
    </dxf>
    <dxf>
      <fill>
        <patternFill>
          <bgColor theme="4" tint="-0.24994659260841701"/>
        </patternFill>
      </fill>
    </dxf>
    <dxf>
      <fill>
        <patternFill>
          <bgColor theme="2" tint="-9.9948118533890809E-2"/>
        </patternFill>
      </fill>
    </dxf>
    <dxf>
      <font>
        <color auto="1"/>
      </font>
      <fill>
        <patternFill>
          <bgColor theme="0" tint="-0.34998626667073579"/>
        </patternFill>
      </fill>
    </dxf>
    <dxf>
      <font>
        <color auto="1"/>
      </font>
      <fill>
        <patternFill>
          <bgColor theme="0" tint="-0.34998626667073579"/>
        </patternFill>
      </fill>
    </dxf>
    <dxf>
      <font>
        <b val="0"/>
        <i val="0"/>
      </font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FF99"/>
        </patternFill>
      </fill>
    </dxf>
    <dxf>
      <fill>
        <patternFill>
          <bgColor theme="4" tint="-0.24994659260841701"/>
        </patternFill>
      </fill>
    </dxf>
    <dxf>
      <fill>
        <patternFill>
          <bgColor theme="2" tint="-9.9948118533890809E-2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4" tint="0.59996337778862885"/>
        </patternFill>
      </fill>
    </dxf>
    <dxf>
      <fill>
        <patternFill>
          <bgColor rgb="FFFF0000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</dxf>
    <dxf>
      <fill>
        <patternFill>
          <bgColor rgb="FF0070C0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4" tint="0.59996337778862885"/>
        </patternFill>
      </fill>
    </dxf>
    <dxf>
      <fill>
        <patternFill>
          <bgColor rgb="FFFF0000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</dxf>
    <dxf>
      <fill>
        <patternFill>
          <bgColor rgb="FF0070C0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ont>
        <b val="0"/>
        <i val="0"/>
      </font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FF99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FFFF99"/>
        </patternFill>
      </fill>
    </dxf>
    <dxf>
      <fill>
        <patternFill>
          <bgColor theme="4" tint="-0.24994659260841701"/>
        </patternFill>
      </fill>
    </dxf>
    <dxf>
      <fill>
        <patternFill>
          <bgColor theme="2" tint="-9.9948118533890809E-2"/>
        </patternFill>
      </fill>
    </dxf>
  </dxfs>
  <tableStyles count="0" defaultTableStyle="TableStyleMedium2" defaultPivotStyle="PivotStyleLight16"/>
  <colors>
    <mruColors>
      <color rgb="FFC6EFCE"/>
      <color rgb="FFFFCCCC"/>
      <color rgb="FFFF9999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12" Type="http://schemas.openxmlformats.org/officeDocument/2006/relationships/customXml" Target="../customXml/item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2.xml"/><Relationship Id="rId5" Type="http://schemas.openxmlformats.org/officeDocument/2006/relationships/worksheet" Target="worksheets/sheet5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Expiration_cpte" displayName="Expiration_cpte" ref="A2:M17" headerRowCount="0" totalsRowShown="0" headerRowDxfId="39" dataDxfId="37" headerRowBorderDxfId="38" tableBorderDxfId="36">
  <sortState ref="A3:M13">
    <sortCondition ref="A2:A13"/>
  </sortState>
  <tableColumns count="13">
    <tableColumn id="1" xr3:uid="{00000000-0010-0000-0000-000001000000}" name="NOM" headerRowDxfId="35" dataDxfId="34"/>
    <tableColumn id="2" xr3:uid="{00000000-0010-0000-0000-000002000000}" name="Prénom" headerRowDxfId="33" dataDxfId="32"/>
    <tableColumn id="13" xr3:uid="{00000000-0010-0000-0000-00000D000000}" name="Client final" headerRowDxfId="31" dataDxfId="30"/>
    <tableColumn id="4" xr3:uid="{00000000-0010-0000-0000-000004000000}" name="novembre-2018" headerRowDxfId="29" dataDxfId="28">
      <calculatedColumnFormula>SUMIFS('Nov-18'!$AM$4:$AM$108, 'Nov-18'!$D$4:$D$108, Expiration_cpte[[#This Row],[NOM]],'Nov-18'!$E$4:$E$108, Expiration_cpte[[#This Row],[Prénom]], 'Nov-18'!$C$4:$C$108, Expiration_cpte[[#This Row],[Client final]])</calculatedColumnFormula>
    </tableColumn>
    <tableColumn id="5" xr3:uid="{00000000-0010-0000-0000-000005000000}" name="décembre-2018" headerRowDxfId="27" dataDxfId="26">
      <calculatedColumnFormula>SUMIFS('Dec-18'!$AL$4:$AL$99, 'Dec-18'!$C$4:$C$99, Expiration_cpte[[#This Row],[NOM]],'Dec-18'!$D$4:$D$99, Expiration_cpte[[#This Row],[Prénom]], 'Dec-18'!$B$4:$B$99, Expiration_cpte[[#This Row],[Client final]])</calculatedColumnFormula>
    </tableColumn>
    <tableColumn id="6" xr3:uid="{00000000-0010-0000-0000-000006000000}" name="janvier-2019" headerRowDxfId="25" dataDxfId="24">
      <calculatedColumnFormula>IF(AND(#REF!&gt;=1,#REF!&lt;=#REF!),SUMIFS(#REF!,#REF!, Expiration_cpte[[#This Row],[NOM]],#REF!,Expiration_cpte[[#This Row],[Prénom]],#REF!, Expiration_cpte[[#This Row],[Client final]]),"ERREUR")</calculatedColumnFormula>
    </tableColumn>
    <tableColumn id="7" xr3:uid="{00000000-0010-0000-0000-000007000000}" name="Colonne1" headerRowDxfId="23" dataDxfId="22">
      <calculatedColumnFormula>_xlfn.IFS(F2=0,F$2,E2=0,E$2,D2=0,D$2,#REF!=0,#REF!)</calculatedColumnFormula>
    </tableColumn>
    <tableColumn id="14" xr3:uid="{00000000-0010-0000-0000-00000E000000}" name="Colonne2" headerRowDxfId="21" dataDxfId="20"/>
    <tableColumn id="8" xr3:uid="{00000000-0010-0000-0000-000008000000}" name="Dernier passage" headerRowDxfId="19" dataDxfId="18"/>
    <tableColumn id="9" xr3:uid="{00000000-0010-0000-0000-000009000000}" name="Expiration du compte" headerRowDxfId="17" dataDxfId="16">
      <calculatedColumnFormula>EDATE(I4, 3)</calculatedColumnFormula>
    </tableColumn>
    <tableColumn id="10" xr3:uid="{00000000-0010-0000-0000-00000A000000}" name="Jours restant avant expiration" headerRowDxfId="15" dataDxfId="14">
      <calculatedColumnFormula>IF(Expiration_cpte[[#This Row],[Dernier passage]]&gt;TODAY()-Expiration_cpte[[#This Row],[Expiration du compte]],Expiration_cpte[[#This Row],[Expiration du compte]]-TODAY(),0)</calculatedColumnFormula>
    </tableColumn>
    <tableColumn id="11" xr3:uid="{00000000-0010-0000-0000-00000B000000}" name="Action à réaliser sur les comptes" headerRowDxfId="13" dataDxfId="12">
      <calculatedColumnFormula>_xlfn.IFS(Expiration_cpte[[#This Row],[Jours restant avant expiration]]&lt;1,"COMPTE EXPIRE", Expiration_cpte[[#This Row],[Jours restant avant expiration]]&lt;16,"SE CONNECTER AU COMPTE !", Expiration_cpte[[#This Row],[Jours restant avant expiration]]&lt;31,"PREVOIR CONNEXION AU COMPTE", Expiration_cpte[[#This Row],[Jours restant avant expiration]]&gt;30, "COMPTE ACTIF")</calculatedColumnFormula>
    </tableColumn>
    <tableColumn id="12" xr3:uid="{00000000-0010-0000-0000-00000C000000}" name="Commentaires" headerRowDxfId="11" dataDxfId="10"/>
  </tableColumns>
  <tableStyleInfo name="TableStyleLight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B1:AR76"/>
  <sheetViews>
    <sheetView topLeftCell="B1" zoomScale="80" zoomScaleNormal="80" workbookViewId="0">
      <pane xSplit="5" ySplit="3" topLeftCell="G4" activePane="bottomRight" state="frozen"/>
      <selection activeCell="B1" sqref="B1"/>
      <selection pane="topRight" activeCell="F1" sqref="F1"/>
      <selection pane="bottomLeft" activeCell="B4" sqref="B4"/>
      <selection pane="bottomRight" activeCell="B17" sqref="A17:XFD17"/>
    </sheetView>
  </sheetViews>
  <sheetFormatPr baseColWidth="10" defaultColWidth="11.42578125" defaultRowHeight="15" x14ac:dyDescent="0.25"/>
  <cols>
    <col min="1" max="1" width="4.85546875" customWidth="1"/>
    <col min="2" max="2" width="34.42578125" style="7" bestFit="1" customWidth="1"/>
    <col min="3" max="3" width="12.140625" style="81" bestFit="1" customWidth="1"/>
    <col min="4" max="4" width="14.7109375" bestFit="1" customWidth="1"/>
    <col min="5" max="5" width="10" bestFit="1" customWidth="1"/>
    <col min="6" max="6" width="9.7109375" style="8" customWidth="1"/>
    <col min="7" max="8" width="4.7109375" style="8" customWidth="1"/>
    <col min="9" max="9" width="5.28515625" style="8" bestFit="1" customWidth="1"/>
    <col min="10" max="10" width="4.7109375" style="8" customWidth="1"/>
    <col min="11" max="11" width="5.28515625" style="8" bestFit="1" customWidth="1"/>
    <col min="12" max="15" width="4.7109375" style="8" customWidth="1"/>
    <col min="16" max="16" width="5.28515625" style="8" bestFit="1" customWidth="1"/>
    <col min="17" max="17" width="4.7109375" style="8" customWidth="1"/>
    <col min="18" max="18" width="5.28515625" style="8" bestFit="1" customWidth="1"/>
    <col min="19" max="22" width="4.7109375" style="8" customWidth="1"/>
    <col min="23" max="23" width="5.28515625" style="8" bestFit="1" customWidth="1"/>
    <col min="24" max="24" width="4.7109375" style="8" customWidth="1"/>
    <col min="25" max="25" width="5.28515625" style="8" bestFit="1" customWidth="1"/>
    <col min="26" max="29" width="4.7109375" style="8" customWidth="1"/>
    <col min="30" max="30" width="5.28515625" style="8" bestFit="1" customWidth="1"/>
    <col min="31" max="31" width="4.7109375" style="8" customWidth="1"/>
    <col min="32" max="32" width="5.28515625" style="8" bestFit="1" customWidth="1"/>
    <col min="33" max="36" width="4.7109375" style="8" customWidth="1"/>
    <col min="37" max="37" width="3" bestFit="1" customWidth="1"/>
    <col min="38" max="38" width="12.7109375" customWidth="1"/>
    <col min="39" max="39" width="11.85546875" style="8" bestFit="1" customWidth="1"/>
    <col min="40" max="40" width="10.5703125" style="31" bestFit="1" customWidth="1"/>
    <col min="41" max="41" width="10.5703125" style="31" customWidth="1"/>
    <col min="42" max="42" width="7.85546875" style="31" bestFit="1" customWidth="1"/>
    <col min="43" max="43" width="4.7109375" style="31" customWidth="1"/>
    <col min="44" max="44" width="3.42578125" style="31" customWidth="1"/>
  </cols>
  <sheetData>
    <row r="1" spans="2:44" ht="15.75" thickBot="1" x14ac:dyDescent="0.3">
      <c r="B1" s="137">
        <v>8</v>
      </c>
      <c r="C1" s="80"/>
      <c r="G1" s="54">
        <f>_xlfn.ISOWEEKNUM(G3)</f>
        <v>44</v>
      </c>
      <c r="H1" s="54">
        <f t="shared" ref="H1:AJ1" si="0">_xlfn.ISOWEEKNUM(G3)</f>
        <v>44</v>
      </c>
      <c r="I1" s="54">
        <f t="shared" si="0"/>
        <v>44</v>
      </c>
      <c r="J1" s="54">
        <f t="shared" si="0"/>
        <v>44</v>
      </c>
      <c r="K1" s="54">
        <f t="shared" si="0"/>
        <v>44</v>
      </c>
      <c r="L1" s="54">
        <f t="shared" si="0"/>
        <v>45</v>
      </c>
      <c r="M1" s="54">
        <f t="shared" si="0"/>
        <v>45</v>
      </c>
      <c r="N1" s="54">
        <f t="shared" si="0"/>
        <v>45</v>
      </c>
      <c r="O1" s="54">
        <f t="shared" si="0"/>
        <v>45</v>
      </c>
      <c r="P1" s="54">
        <f t="shared" si="0"/>
        <v>45</v>
      </c>
      <c r="Q1" s="54">
        <f t="shared" si="0"/>
        <v>45</v>
      </c>
      <c r="R1" s="54">
        <f t="shared" si="0"/>
        <v>45</v>
      </c>
      <c r="S1" s="54">
        <f t="shared" si="0"/>
        <v>46</v>
      </c>
      <c r="T1" s="54">
        <f t="shared" si="0"/>
        <v>46</v>
      </c>
      <c r="U1" s="54">
        <f t="shared" si="0"/>
        <v>46</v>
      </c>
      <c r="V1" s="54">
        <f t="shared" si="0"/>
        <v>46</v>
      </c>
      <c r="W1" s="54">
        <f t="shared" si="0"/>
        <v>46</v>
      </c>
      <c r="X1" s="54">
        <f t="shared" si="0"/>
        <v>46</v>
      </c>
      <c r="Y1" s="54">
        <f t="shared" si="0"/>
        <v>46</v>
      </c>
      <c r="Z1" s="54">
        <f t="shared" si="0"/>
        <v>47</v>
      </c>
      <c r="AA1" s="54">
        <f t="shared" si="0"/>
        <v>47</v>
      </c>
      <c r="AB1" s="54">
        <f t="shared" si="0"/>
        <v>47</v>
      </c>
      <c r="AC1" s="54">
        <f t="shared" si="0"/>
        <v>47</v>
      </c>
      <c r="AD1" s="54">
        <f t="shared" si="0"/>
        <v>47</v>
      </c>
      <c r="AE1" s="54">
        <f t="shared" si="0"/>
        <v>47</v>
      </c>
      <c r="AF1" s="54">
        <f t="shared" si="0"/>
        <v>47</v>
      </c>
      <c r="AG1" s="54">
        <f t="shared" si="0"/>
        <v>48</v>
      </c>
      <c r="AH1" s="54">
        <f t="shared" si="0"/>
        <v>48</v>
      </c>
      <c r="AI1" s="54">
        <f t="shared" si="0"/>
        <v>48</v>
      </c>
      <c r="AJ1" s="54">
        <f t="shared" si="0"/>
        <v>48</v>
      </c>
      <c r="AL1" s="164">
        <f>DAY(DATE(YEAR(F2),MONTH(F2) + 1,0))</f>
        <v>30</v>
      </c>
      <c r="AM1" s="165" t="s">
        <v>13</v>
      </c>
      <c r="AN1" s="166">
        <f>NETWORKDAYS(G3,AJ3,Variables!C4:C17)</f>
        <v>21</v>
      </c>
      <c r="AO1"/>
      <c r="AP1"/>
      <c r="AQ1"/>
      <c r="AR1"/>
    </row>
    <row r="2" spans="2:44" ht="19.5" thickBot="1" x14ac:dyDescent="0.35">
      <c r="B2" s="184" t="s">
        <v>0</v>
      </c>
      <c r="C2" s="160"/>
      <c r="D2" s="161"/>
      <c r="E2" s="162"/>
      <c r="F2" s="163">
        <v>43405</v>
      </c>
      <c r="G2" s="156">
        <f>WEEKDAY(G3)</f>
        <v>5</v>
      </c>
      <c r="H2" s="134">
        <f t="shared" ref="H2:AJ2" si="1">WEEKDAY(H3)</f>
        <v>6</v>
      </c>
      <c r="I2" s="134">
        <f t="shared" si="1"/>
        <v>7</v>
      </c>
      <c r="J2" s="134">
        <f t="shared" si="1"/>
        <v>1</v>
      </c>
      <c r="K2" s="134">
        <f t="shared" si="1"/>
        <v>2</v>
      </c>
      <c r="L2" s="134">
        <f t="shared" si="1"/>
        <v>3</v>
      </c>
      <c r="M2" s="134">
        <f t="shared" si="1"/>
        <v>4</v>
      </c>
      <c r="N2" s="134">
        <f t="shared" si="1"/>
        <v>5</v>
      </c>
      <c r="O2" s="134">
        <f t="shared" si="1"/>
        <v>6</v>
      </c>
      <c r="P2" s="134">
        <f t="shared" si="1"/>
        <v>7</v>
      </c>
      <c r="Q2" s="134">
        <f t="shared" si="1"/>
        <v>1</v>
      </c>
      <c r="R2" s="134">
        <f t="shared" si="1"/>
        <v>2</v>
      </c>
      <c r="S2" s="134">
        <f t="shared" si="1"/>
        <v>3</v>
      </c>
      <c r="T2" s="134">
        <f t="shared" si="1"/>
        <v>4</v>
      </c>
      <c r="U2" s="134">
        <f t="shared" si="1"/>
        <v>5</v>
      </c>
      <c r="V2" s="134">
        <f t="shared" si="1"/>
        <v>6</v>
      </c>
      <c r="W2" s="134">
        <f t="shared" si="1"/>
        <v>7</v>
      </c>
      <c r="X2" s="134">
        <f t="shared" si="1"/>
        <v>1</v>
      </c>
      <c r="Y2" s="134">
        <f t="shared" si="1"/>
        <v>2</v>
      </c>
      <c r="Z2" s="134">
        <f t="shared" si="1"/>
        <v>3</v>
      </c>
      <c r="AA2" s="134">
        <f t="shared" si="1"/>
        <v>4</v>
      </c>
      <c r="AB2" s="134">
        <f t="shared" si="1"/>
        <v>5</v>
      </c>
      <c r="AC2" s="134">
        <f t="shared" si="1"/>
        <v>6</v>
      </c>
      <c r="AD2" s="134">
        <f t="shared" si="1"/>
        <v>7</v>
      </c>
      <c r="AE2" s="134">
        <f t="shared" si="1"/>
        <v>1</v>
      </c>
      <c r="AF2" s="134">
        <f t="shared" si="1"/>
        <v>2</v>
      </c>
      <c r="AG2" s="134">
        <f t="shared" si="1"/>
        <v>3</v>
      </c>
      <c r="AH2" s="134">
        <f t="shared" si="1"/>
        <v>4</v>
      </c>
      <c r="AI2" s="134">
        <f t="shared" si="1"/>
        <v>5</v>
      </c>
      <c r="AJ2" s="135">
        <f t="shared" si="1"/>
        <v>6</v>
      </c>
    </row>
    <row r="3" spans="2:44" s="83" customFormat="1" ht="46.5" thickTop="1" thickBot="1" x14ac:dyDescent="0.3">
      <c r="B3" s="157" t="s">
        <v>1</v>
      </c>
      <c r="C3" s="102" t="s">
        <v>42</v>
      </c>
      <c r="D3" s="86" t="s">
        <v>2</v>
      </c>
      <c r="E3" s="86" t="s">
        <v>3</v>
      </c>
      <c r="F3" s="118" t="s">
        <v>4</v>
      </c>
      <c r="G3" s="116">
        <f>DATE(YEAR(F2),MONTH(F2),1)</f>
        <v>43405</v>
      </c>
      <c r="H3" s="117">
        <f>G3+1</f>
        <v>43406</v>
      </c>
      <c r="I3" s="117">
        <f t="shared" ref="I3:AJ3" si="2">H3+1</f>
        <v>43407</v>
      </c>
      <c r="J3" s="117">
        <f t="shared" si="2"/>
        <v>43408</v>
      </c>
      <c r="K3" s="117">
        <f t="shared" si="2"/>
        <v>43409</v>
      </c>
      <c r="L3" s="117">
        <f t="shared" si="2"/>
        <v>43410</v>
      </c>
      <c r="M3" s="117">
        <f t="shared" si="2"/>
        <v>43411</v>
      </c>
      <c r="N3" s="117">
        <f t="shared" si="2"/>
        <v>43412</v>
      </c>
      <c r="O3" s="117">
        <f t="shared" si="2"/>
        <v>43413</v>
      </c>
      <c r="P3" s="117">
        <f t="shared" si="2"/>
        <v>43414</v>
      </c>
      <c r="Q3" s="117">
        <f t="shared" si="2"/>
        <v>43415</v>
      </c>
      <c r="R3" s="117">
        <f t="shared" si="2"/>
        <v>43416</v>
      </c>
      <c r="S3" s="117">
        <f t="shared" si="2"/>
        <v>43417</v>
      </c>
      <c r="T3" s="117">
        <f t="shared" si="2"/>
        <v>43418</v>
      </c>
      <c r="U3" s="117">
        <f t="shared" si="2"/>
        <v>43419</v>
      </c>
      <c r="V3" s="117">
        <f t="shared" si="2"/>
        <v>43420</v>
      </c>
      <c r="W3" s="117">
        <f t="shared" si="2"/>
        <v>43421</v>
      </c>
      <c r="X3" s="117">
        <f t="shared" si="2"/>
        <v>43422</v>
      </c>
      <c r="Y3" s="117">
        <f t="shared" si="2"/>
        <v>43423</v>
      </c>
      <c r="Z3" s="117">
        <f t="shared" si="2"/>
        <v>43424</v>
      </c>
      <c r="AA3" s="117">
        <f t="shared" si="2"/>
        <v>43425</v>
      </c>
      <c r="AB3" s="117">
        <f t="shared" si="2"/>
        <v>43426</v>
      </c>
      <c r="AC3" s="117">
        <f t="shared" si="2"/>
        <v>43427</v>
      </c>
      <c r="AD3" s="117">
        <f t="shared" si="2"/>
        <v>43428</v>
      </c>
      <c r="AE3" s="117">
        <f t="shared" si="2"/>
        <v>43429</v>
      </c>
      <c r="AF3" s="117">
        <f t="shared" si="2"/>
        <v>43430</v>
      </c>
      <c r="AG3" s="117">
        <f t="shared" si="2"/>
        <v>43431</v>
      </c>
      <c r="AH3" s="117">
        <f t="shared" si="2"/>
        <v>43432</v>
      </c>
      <c r="AI3" s="117">
        <f t="shared" si="2"/>
        <v>43433</v>
      </c>
      <c r="AJ3" s="158">
        <f t="shared" si="2"/>
        <v>43434</v>
      </c>
      <c r="AL3" s="83" t="s">
        <v>5</v>
      </c>
      <c r="AM3" s="84" t="s">
        <v>6</v>
      </c>
      <c r="AN3" s="85" t="s">
        <v>7</v>
      </c>
      <c r="AO3" s="89" t="s">
        <v>17</v>
      </c>
      <c r="AP3" s="87" t="s">
        <v>16</v>
      </c>
      <c r="AQ3" s="87" t="s">
        <v>15</v>
      </c>
      <c r="AR3" s="88" t="s">
        <v>12</v>
      </c>
    </row>
    <row r="4" spans="2:44" ht="15.75" thickTop="1" x14ac:dyDescent="0.25">
      <c r="B4" s="36" t="s">
        <v>54</v>
      </c>
      <c r="C4" s="103" t="str">
        <f>LEFT(B4,FIND(" ",B4)-1)</f>
        <v>StéA</v>
      </c>
      <c r="D4" s="82" t="s">
        <v>62</v>
      </c>
      <c r="E4" s="10" t="s">
        <v>8</v>
      </c>
      <c r="F4" s="58" t="s">
        <v>63</v>
      </c>
      <c r="G4" s="28"/>
      <c r="H4" s="28">
        <f t="shared" ref="H4:T4" si="3">IF(WEEKDAY(H$2,2)&lt;6,1,"")</f>
        <v>1</v>
      </c>
      <c r="I4" s="28" t="str">
        <f t="shared" si="3"/>
        <v/>
      </c>
      <c r="J4" s="28" t="str">
        <f t="shared" si="3"/>
        <v/>
      </c>
      <c r="K4" s="28">
        <f t="shared" si="3"/>
        <v>1</v>
      </c>
      <c r="L4" s="28">
        <f t="shared" si="3"/>
        <v>1</v>
      </c>
      <c r="M4" s="28">
        <f t="shared" si="3"/>
        <v>1</v>
      </c>
      <c r="N4" s="28">
        <f t="shared" si="3"/>
        <v>1</v>
      </c>
      <c r="O4" s="28">
        <f t="shared" si="3"/>
        <v>1</v>
      </c>
      <c r="P4" s="28" t="str">
        <f t="shared" si="3"/>
        <v/>
      </c>
      <c r="Q4" s="28" t="str">
        <f t="shared" si="3"/>
        <v/>
      </c>
      <c r="R4" s="28">
        <f t="shared" si="3"/>
        <v>1</v>
      </c>
      <c r="S4" s="28">
        <f t="shared" si="3"/>
        <v>1</v>
      </c>
      <c r="T4" s="28">
        <f t="shared" si="3"/>
        <v>1</v>
      </c>
      <c r="U4" s="28">
        <v>1</v>
      </c>
      <c r="V4" s="28">
        <v>1</v>
      </c>
      <c r="W4" s="28" t="str">
        <f t="shared" ref="W4:AJ8" si="4">IF(WEEKDAY(W$2,2)&lt;6,1,"")</f>
        <v/>
      </c>
      <c r="X4" s="28" t="str">
        <f t="shared" si="4"/>
        <v/>
      </c>
      <c r="Y4" s="28">
        <f t="shared" si="4"/>
        <v>1</v>
      </c>
      <c r="Z4" s="28">
        <f t="shared" si="4"/>
        <v>1</v>
      </c>
      <c r="AA4" s="28">
        <f t="shared" si="4"/>
        <v>1</v>
      </c>
      <c r="AB4" s="28">
        <f t="shared" si="4"/>
        <v>1</v>
      </c>
      <c r="AC4" s="28">
        <f t="shared" si="4"/>
        <v>1</v>
      </c>
      <c r="AD4" s="28" t="str">
        <f t="shared" si="4"/>
        <v/>
      </c>
      <c r="AE4" s="28" t="str">
        <f t="shared" si="4"/>
        <v/>
      </c>
      <c r="AF4" s="28">
        <f t="shared" si="4"/>
        <v>1</v>
      </c>
      <c r="AG4" s="28">
        <f t="shared" si="4"/>
        <v>1</v>
      </c>
      <c r="AH4" s="28">
        <f t="shared" si="4"/>
        <v>1</v>
      </c>
      <c r="AI4" s="28">
        <f t="shared" si="4"/>
        <v>1</v>
      </c>
      <c r="AJ4" s="37">
        <f t="shared" si="4"/>
        <v>1</v>
      </c>
      <c r="AL4" s="8">
        <f t="shared" ref="AL4:AL11" si="5">IF(SUM(G4:AJ4)=0,"",SUM(G4:AJ4))</f>
        <v>21</v>
      </c>
      <c r="AM4" s="8" t="str">
        <f t="shared" ref="AM4:AM11" si="6">IF(COUNTIF(G4:AJ4,"A")=0,"",COUNTIF(G4:AJ4,"A"))</f>
        <v/>
      </c>
      <c r="AN4" s="8" t="str">
        <f t="shared" ref="AN4:AN11" si="7">IF(COUNTIF(G4:AJ4,"B")=0,"",COUNTIF(G4:AJ4,"B"))</f>
        <v/>
      </c>
      <c r="AO4" s="8" t="str">
        <f>IF(F4="o",IF(COUNTIF(G4:AJ4,"a")=0,"",COUNTIF(G4:AJ4,"a")),"")</f>
        <v/>
      </c>
      <c r="AP4" s="8" t="str">
        <f t="shared" ref="AP4:AP11" si="8">IF(COUNTIF(G4:AJ4,"N")=0,"",COUNTIF(G4:AJ4,"N"))</f>
        <v/>
      </c>
      <c r="AQ4" s="8" t="str">
        <f t="shared" ref="AQ4:AQ11" si="9">IF(COUNTIF(G4:AJ4,"G")=0,"",COUNTIF(G4:AJ4,"G"))</f>
        <v/>
      </c>
      <c r="AR4" s="8" t="str">
        <f t="shared" ref="AR4:AR11" si="10">IF(COUNTIF(G4:AJ4,"F")=0,"",COUNTIF(G4:AJ4,"F"))</f>
        <v/>
      </c>
    </row>
    <row r="5" spans="2:44" x14ac:dyDescent="0.25">
      <c r="B5" s="36" t="s">
        <v>55</v>
      </c>
      <c r="C5" s="103" t="str">
        <f t="shared" ref="C5:C19" si="11">LEFT(B5,FIND(" ",B5)-1)</f>
        <v>StéB</v>
      </c>
      <c r="D5" s="82" t="s">
        <v>62</v>
      </c>
      <c r="E5" s="10" t="s">
        <v>9</v>
      </c>
      <c r="F5" s="58" t="s">
        <v>63</v>
      </c>
      <c r="G5" s="28"/>
      <c r="H5" s="28">
        <f t="shared" ref="H5:V11" si="12">IF(WEEKDAY(H$2,2)&lt;6,1,"")</f>
        <v>1</v>
      </c>
      <c r="I5" s="28" t="str">
        <f t="shared" si="12"/>
        <v/>
      </c>
      <c r="J5" s="28" t="str">
        <f t="shared" si="12"/>
        <v/>
      </c>
      <c r="K5" s="28">
        <f t="shared" si="12"/>
        <v>1</v>
      </c>
      <c r="L5" s="28">
        <f t="shared" si="12"/>
        <v>1</v>
      </c>
      <c r="M5" s="28">
        <f t="shared" si="12"/>
        <v>1</v>
      </c>
      <c r="N5" s="28">
        <f t="shared" si="12"/>
        <v>1</v>
      </c>
      <c r="O5" s="28">
        <f t="shared" si="12"/>
        <v>1</v>
      </c>
      <c r="P5" s="28" t="str">
        <f t="shared" si="12"/>
        <v/>
      </c>
      <c r="Q5" s="28" t="str">
        <f t="shared" si="12"/>
        <v/>
      </c>
      <c r="R5" s="28">
        <f t="shared" si="12"/>
        <v>1</v>
      </c>
      <c r="S5" s="28">
        <f t="shared" si="12"/>
        <v>1</v>
      </c>
      <c r="T5" s="28">
        <f t="shared" si="12"/>
        <v>1</v>
      </c>
      <c r="U5" s="28">
        <f t="shared" si="12"/>
        <v>1</v>
      </c>
      <c r="V5" s="28">
        <f t="shared" si="12"/>
        <v>1</v>
      </c>
      <c r="W5" s="28" t="str">
        <f t="shared" si="4"/>
        <v/>
      </c>
      <c r="X5" s="28" t="str">
        <f t="shared" si="4"/>
        <v/>
      </c>
      <c r="Y5" s="28">
        <f t="shared" si="4"/>
        <v>1</v>
      </c>
      <c r="Z5" s="28">
        <f t="shared" si="4"/>
        <v>1</v>
      </c>
      <c r="AA5" s="28">
        <f t="shared" si="4"/>
        <v>1</v>
      </c>
      <c r="AB5" s="28">
        <f t="shared" si="4"/>
        <v>1</v>
      </c>
      <c r="AC5" s="28">
        <f t="shared" si="4"/>
        <v>1</v>
      </c>
      <c r="AD5" s="28" t="str">
        <f t="shared" si="4"/>
        <v/>
      </c>
      <c r="AE5" s="28" t="str">
        <f t="shared" si="4"/>
        <v/>
      </c>
      <c r="AF5" s="28">
        <f t="shared" si="4"/>
        <v>1</v>
      </c>
      <c r="AG5" s="28">
        <f t="shared" si="4"/>
        <v>1</v>
      </c>
      <c r="AH5" s="28">
        <f t="shared" si="4"/>
        <v>1</v>
      </c>
      <c r="AI5" s="28">
        <f t="shared" si="4"/>
        <v>1</v>
      </c>
      <c r="AJ5" s="37">
        <f t="shared" si="4"/>
        <v>1</v>
      </c>
      <c r="AL5" s="8">
        <f t="shared" si="5"/>
        <v>21</v>
      </c>
      <c r="AM5" s="8" t="str">
        <f t="shared" si="6"/>
        <v/>
      </c>
      <c r="AN5" s="8" t="str">
        <f t="shared" si="7"/>
        <v/>
      </c>
      <c r="AO5" s="8" t="str">
        <f t="shared" ref="AO5:AO11" si="13">IF(F5="o",IF(COUNTIF(G5:AJ5,"a")=0,"",COUNTIF(G5:AJ5,"a")),"")</f>
        <v/>
      </c>
      <c r="AP5" s="8" t="str">
        <f t="shared" si="8"/>
        <v/>
      </c>
      <c r="AQ5" s="8" t="str">
        <f t="shared" si="9"/>
        <v/>
      </c>
      <c r="AR5" s="8" t="str">
        <f t="shared" si="10"/>
        <v/>
      </c>
    </row>
    <row r="6" spans="2:44" x14ac:dyDescent="0.25">
      <c r="B6" s="36" t="s">
        <v>56</v>
      </c>
      <c r="C6" s="103" t="str">
        <f t="shared" si="11"/>
        <v>StéC</v>
      </c>
      <c r="D6" s="82" t="s">
        <v>62</v>
      </c>
      <c r="E6" s="10" t="s">
        <v>64</v>
      </c>
      <c r="F6" s="58" t="s">
        <v>63</v>
      </c>
      <c r="G6" s="28"/>
      <c r="H6" s="28" t="s">
        <v>10</v>
      </c>
      <c r="I6" s="28" t="str">
        <f t="shared" si="12"/>
        <v/>
      </c>
      <c r="J6" s="28" t="str">
        <f t="shared" si="12"/>
        <v/>
      </c>
      <c r="K6" s="28">
        <f t="shared" si="12"/>
        <v>1</v>
      </c>
      <c r="L6" s="28">
        <f t="shared" si="12"/>
        <v>1</v>
      </c>
      <c r="M6" s="28">
        <f t="shared" si="12"/>
        <v>1</v>
      </c>
      <c r="N6" s="28">
        <f t="shared" si="12"/>
        <v>1</v>
      </c>
      <c r="O6" s="28">
        <f t="shared" si="12"/>
        <v>1</v>
      </c>
      <c r="P6" s="28" t="str">
        <f t="shared" si="12"/>
        <v/>
      </c>
      <c r="Q6" s="28" t="str">
        <f t="shared" si="12"/>
        <v/>
      </c>
      <c r="R6" s="28">
        <f t="shared" si="12"/>
        <v>1</v>
      </c>
      <c r="S6" s="28">
        <f t="shared" si="12"/>
        <v>1</v>
      </c>
      <c r="T6" s="28">
        <f t="shared" si="12"/>
        <v>1</v>
      </c>
      <c r="U6" s="28">
        <f t="shared" si="12"/>
        <v>1</v>
      </c>
      <c r="V6" s="28">
        <f t="shared" si="12"/>
        <v>1</v>
      </c>
      <c r="W6" s="28" t="str">
        <f t="shared" si="4"/>
        <v/>
      </c>
      <c r="X6" s="28" t="str">
        <f t="shared" si="4"/>
        <v/>
      </c>
      <c r="Y6" s="28">
        <f t="shared" si="4"/>
        <v>1</v>
      </c>
      <c r="Z6" s="28">
        <f t="shared" si="4"/>
        <v>1</v>
      </c>
      <c r="AA6" s="28">
        <f t="shared" si="4"/>
        <v>1</v>
      </c>
      <c r="AB6" s="28">
        <f t="shared" si="4"/>
        <v>1</v>
      </c>
      <c r="AC6" s="28">
        <f t="shared" si="4"/>
        <v>1</v>
      </c>
      <c r="AD6" s="28" t="str">
        <f t="shared" si="4"/>
        <v/>
      </c>
      <c r="AE6" s="28" t="str">
        <f t="shared" si="4"/>
        <v/>
      </c>
      <c r="AF6" s="28">
        <f t="shared" si="4"/>
        <v>1</v>
      </c>
      <c r="AG6" s="28">
        <f t="shared" si="4"/>
        <v>1</v>
      </c>
      <c r="AH6" s="28">
        <f t="shared" si="4"/>
        <v>1</v>
      </c>
      <c r="AI6" s="28">
        <f t="shared" si="4"/>
        <v>1</v>
      </c>
      <c r="AJ6" s="37">
        <f t="shared" si="4"/>
        <v>1</v>
      </c>
      <c r="AL6" s="8">
        <f t="shared" si="5"/>
        <v>20</v>
      </c>
      <c r="AM6" s="8" t="str">
        <f t="shared" si="6"/>
        <v/>
      </c>
      <c r="AN6" s="8" t="str">
        <f t="shared" si="7"/>
        <v/>
      </c>
      <c r="AO6" s="8" t="str">
        <f t="shared" si="13"/>
        <v/>
      </c>
      <c r="AP6" s="8">
        <f t="shared" si="8"/>
        <v>1</v>
      </c>
      <c r="AQ6" s="8" t="str">
        <f t="shared" si="9"/>
        <v/>
      </c>
      <c r="AR6" s="8" t="str">
        <f t="shared" si="10"/>
        <v/>
      </c>
    </row>
    <row r="7" spans="2:44" x14ac:dyDescent="0.25">
      <c r="B7" s="36" t="s">
        <v>57</v>
      </c>
      <c r="C7" s="103" t="str">
        <f t="shared" si="11"/>
        <v>StéD</v>
      </c>
      <c r="D7" s="82" t="s">
        <v>62</v>
      </c>
      <c r="E7" s="10" t="s">
        <v>65</v>
      </c>
      <c r="F7" s="58" t="s">
        <v>63</v>
      </c>
      <c r="G7" s="28"/>
      <c r="H7" s="28">
        <f t="shared" si="12"/>
        <v>1</v>
      </c>
      <c r="I7" s="28" t="str">
        <f t="shared" si="12"/>
        <v/>
      </c>
      <c r="J7" s="28" t="str">
        <f t="shared" si="12"/>
        <v/>
      </c>
      <c r="K7" s="28" t="s">
        <v>9</v>
      </c>
      <c r="L7" s="28" t="s">
        <v>9</v>
      </c>
      <c r="M7" s="28" t="s">
        <v>9</v>
      </c>
      <c r="N7" s="28" t="s">
        <v>9</v>
      </c>
      <c r="O7" s="28" t="s">
        <v>9</v>
      </c>
      <c r="P7" s="28" t="str">
        <f t="shared" si="12"/>
        <v/>
      </c>
      <c r="Q7" s="28" t="str">
        <f t="shared" si="12"/>
        <v/>
      </c>
      <c r="R7" s="28">
        <f t="shared" si="12"/>
        <v>1</v>
      </c>
      <c r="S7" s="28">
        <f t="shared" si="12"/>
        <v>1</v>
      </c>
      <c r="T7" s="28">
        <f t="shared" si="12"/>
        <v>1</v>
      </c>
      <c r="U7" s="28">
        <f t="shared" si="12"/>
        <v>1</v>
      </c>
      <c r="V7" s="28">
        <f t="shared" si="12"/>
        <v>1</v>
      </c>
      <c r="W7" s="28" t="str">
        <f t="shared" si="4"/>
        <v/>
      </c>
      <c r="X7" s="28" t="str">
        <f t="shared" si="4"/>
        <v/>
      </c>
      <c r="Y7" s="28">
        <f t="shared" si="4"/>
        <v>1</v>
      </c>
      <c r="Z7" s="28">
        <f t="shared" si="4"/>
        <v>1</v>
      </c>
      <c r="AA7" s="28">
        <f t="shared" si="4"/>
        <v>1</v>
      </c>
      <c r="AB7" s="28">
        <f t="shared" si="4"/>
        <v>1</v>
      </c>
      <c r="AC7" s="28">
        <f t="shared" si="4"/>
        <v>1</v>
      </c>
      <c r="AD7" s="28" t="str">
        <f t="shared" si="4"/>
        <v/>
      </c>
      <c r="AE7" s="28" t="str">
        <f t="shared" si="4"/>
        <v/>
      </c>
      <c r="AF7" s="28">
        <f t="shared" si="4"/>
        <v>1</v>
      </c>
      <c r="AG7" s="28">
        <f t="shared" si="4"/>
        <v>1</v>
      </c>
      <c r="AH7" s="28">
        <f t="shared" si="4"/>
        <v>1</v>
      </c>
      <c r="AI7" s="28">
        <f t="shared" si="4"/>
        <v>1</v>
      </c>
      <c r="AJ7" s="37">
        <f t="shared" si="4"/>
        <v>1</v>
      </c>
      <c r="AL7" s="8">
        <f t="shared" si="5"/>
        <v>16</v>
      </c>
      <c r="AM7" s="8" t="str">
        <f t="shared" si="6"/>
        <v/>
      </c>
      <c r="AN7" s="8">
        <f t="shared" si="7"/>
        <v>5</v>
      </c>
      <c r="AO7" s="8" t="str">
        <f t="shared" si="13"/>
        <v/>
      </c>
      <c r="AP7" s="8" t="str">
        <f t="shared" si="8"/>
        <v/>
      </c>
      <c r="AQ7" s="8" t="str">
        <f t="shared" si="9"/>
        <v/>
      </c>
      <c r="AR7" s="8" t="str">
        <f t="shared" si="10"/>
        <v/>
      </c>
    </row>
    <row r="8" spans="2:44" x14ac:dyDescent="0.25">
      <c r="B8" s="36" t="s">
        <v>58</v>
      </c>
      <c r="C8" s="103" t="str">
        <f t="shared" si="11"/>
        <v>StéE</v>
      </c>
      <c r="D8" s="82" t="s">
        <v>62</v>
      </c>
      <c r="E8" s="10" t="s">
        <v>66</v>
      </c>
      <c r="F8" s="58" t="s">
        <v>63</v>
      </c>
      <c r="G8" s="28"/>
      <c r="H8" s="28">
        <f t="shared" si="12"/>
        <v>1</v>
      </c>
      <c r="I8" s="28" t="str">
        <f t="shared" si="12"/>
        <v/>
      </c>
      <c r="J8" s="28" t="str">
        <f t="shared" si="12"/>
        <v/>
      </c>
      <c r="K8" s="28">
        <f t="shared" si="12"/>
        <v>1</v>
      </c>
      <c r="L8" s="28">
        <f t="shared" si="12"/>
        <v>1</v>
      </c>
      <c r="M8" s="28">
        <f t="shared" si="12"/>
        <v>1</v>
      </c>
      <c r="N8" s="28">
        <f t="shared" si="12"/>
        <v>1</v>
      </c>
      <c r="O8" s="28">
        <f t="shared" si="12"/>
        <v>1</v>
      </c>
      <c r="P8" s="28" t="str">
        <f t="shared" si="12"/>
        <v/>
      </c>
      <c r="Q8" s="28" t="str">
        <f t="shared" si="12"/>
        <v/>
      </c>
      <c r="R8" s="28">
        <f t="shared" si="12"/>
        <v>1</v>
      </c>
      <c r="S8" s="28">
        <f t="shared" si="12"/>
        <v>1</v>
      </c>
      <c r="T8" s="28">
        <f t="shared" si="12"/>
        <v>1</v>
      </c>
      <c r="U8" s="28">
        <f t="shared" si="12"/>
        <v>1</v>
      </c>
      <c r="V8" s="28">
        <f t="shared" si="12"/>
        <v>1</v>
      </c>
      <c r="W8" s="28" t="str">
        <f t="shared" si="4"/>
        <v/>
      </c>
      <c r="X8" s="28" t="str">
        <f t="shared" si="4"/>
        <v/>
      </c>
      <c r="Y8" s="28">
        <f t="shared" si="4"/>
        <v>1</v>
      </c>
      <c r="Z8" s="28">
        <f t="shared" si="4"/>
        <v>1</v>
      </c>
      <c r="AA8" s="28">
        <f t="shared" si="4"/>
        <v>1</v>
      </c>
      <c r="AB8" s="28">
        <f t="shared" si="4"/>
        <v>1</v>
      </c>
      <c r="AC8" s="28">
        <f t="shared" ref="W8:AJ11" si="14">IF(WEEKDAY(AC$2,2)&lt;6,1,"")</f>
        <v>1</v>
      </c>
      <c r="AD8" s="28" t="str">
        <f t="shared" si="14"/>
        <v/>
      </c>
      <c r="AE8" s="28" t="str">
        <f t="shared" si="14"/>
        <v/>
      </c>
      <c r="AF8" s="28">
        <f t="shared" si="14"/>
        <v>1</v>
      </c>
      <c r="AG8" s="28">
        <f t="shared" si="14"/>
        <v>1</v>
      </c>
      <c r="AH8" s="28">
        <f t="shared" si="14"/>
        <v>1</v>
      </c>
      <c r="AI8" s="28">
        <f t="shared" si="14"/>
        <v>1</v>
      </c>
      <c r="AJ8" s="37">
        <f t="shared" si="14"/>
        <v>1</v>
      </c>
      <c r="AL8" s="8">
        <f t="shared" si="5"/>
        <v>21</v>
      </c>
      <c r="AM8" s="8" t="str">
        <f t="shared" si="6"/>
        <v/>
      </c>
      <c r="AN8" s="8" t="str">
        <f t="shared" si="7"/>
        <v/>
      </c>
      <c r="AO8" s="8" t="str">
        <f t="shared" si="13"/>
        <v/>
      </c>
      <c r="AP8" s="8" t="str">
        <f t="shared" si="8"/>
        <v/>
      </c>
      <c r="AQ8" s="8" t="str">
        <f t="shared" si="9"/>
        <v/>
      </c>
      <c r="AR8" s="8" t="str">
        <f t="shared" si="10"/>
        <v/>
      </c>
    </row>
    <row r="9" spans="2:44" x14ac:dyDescent="0.25">
      <c r="B9" s="36" t="s">
        <v>59</v>
      </c>
      <c r="C9" s="103" t="str">
        <f t="shared" si="11"/>
        <v>StéF</v>
      </c>
      <c r="D9" s="82" t="s">
        <v>62</v>
      </c>
      <c r="E9" s="10" t="s">
        <v>12</v>
      </c>
      <c r="F9" s="58" t="s">
        <v>63</v>
      </c>
      <c r="G9" s="28"/>
      <c r="H9" s="28">
        <f t="shared" si="12"/>
        <v>1</v>
      </c>
      <c r="I9" s="28" t="str">
        <f t="shared" si="12"/>
        <v/>
      </c>
      <c r="J9" s="28" t="str">
        <f t="shared" si="12"/>
        <v/>
      </c>
      <c r="K9" s="28">
        <f t="shared" si="12"/>
        <v>1</v>
      </c>
      <c r="L9" s="28">
        <f t="shared" si="12"/>
        <v>1</v>
      </c>
      <c r="M9" s="28">
        <f t="shared" si="12"/>
        <v>1</v>
      </c>
      <c r="N9" s="28">
        <f t="shared" si="12"/>
        <v>1</v>
      </c>
      <c r="O9" s="28">
        <f t="shared" si="12"/>
        <v>1</v>
      </c>
      <c r="P9" s="28" t="str">
        <f t="shared" si="12"/>
        <v/>
      </c>
      <c r="Q9" s="28" t="str">
        <f t="shared" si="12"/>
        <v/>
      </c>
      <c r="R9" s="28">
        <f t="shared" si="12"/>
        <v>1</v>
      </c>
      <c r="S9" s="28">
        <f t="shared" si="12"/>
        <v>1</v>
      </c>
      <c r="T9" s="28">
        <f t="shared" si="12"/>
        <v>1</v>
      </c>
      <c r="U9" s="28">
        <f t="shared" si="12"/>
        <v>1</v>
      </c>
      <c r="V9" s="28">
        <f t="shared" si="12"/>
        <v>1</v>
      </c>
      <c r="W9" s="28" t="str">
        <f t="shared" si="14"/>
        <v/>
      </c>
      <c r="X9" s="28" t="str">
        <f t="shared" si="14"/>
        <v/>
      </c>
      <c r="Y9" s="28" t="s">
        <v>9</v>
      </c>
      <c r="Z9" s="28" t="s">
        <v>9</v>
      </c>
      <c r="AA9" s="28" t="s">
        <v>9</v>
      </c>
      <c r="AB9" s="28" t="s">
        <v>9</v>
      </c>
      <c r="AC9" s="28" t="s">
        <v>9</v>
      </c>
      <c r="AD9" s="28" t="str">
        <f t="shared" si="14"/>
        <v/>
      </c>
      <c r="AE9" s="28" t="str">
        <f t="shared" si="14"/>
        <v/>
      </c>
      <c r="AF9" s="28">
        <f t="shared" si="14"/>
        <v>1</v>
      </c>
      <c r="AG9" s="28">
        <f t="shared" si="14"/>
        <v>1</v>
      </c>
      <c r="AH9" s="28">
        <f t="shared" si="14"/>
        <v>1</v>
      </c>
      <c r="AI9" s="28">
        <f t="shared" si="14"/>
        <v>1</v>
      </c>
      <c r="AJ9" s="37">
        <f t="shared" si="14"/>
        <v>1</v>
      </c>
      <c r="AL9" s="8">
        <f t="shared" si="5"/>
        <v>16</v>
      </c>
      <c r="AM9" s="8" t="str">
        <f t="shared" si="6"/>
        <v/>
      </c>
      <c r="AN9" s="8">
        <f t="shared" si="7"/>
        <v>5</v>
      </c>
      <c r="AO9" s="8" t="str">
        <f t="shared" si="13"/>
        <v/>
      </c>
      <c r="AP9" s="8" t="str">
        <f t="shared" si="8"/>
        <v/>
      </c>
      <c r="AQ9" s="8" t="str">
        <f t="shared" si="9"/>
        <v/>
      </c>
      <c r="AR9" s="8" t="str">
        <f t="shared" si="10"/>
        <v/>
      </c>
    </row>
    <row r="10" spans="2:44" x14ac:dyDescent="0.25">
      <c r="B10" s="36" t="s">
        <v>60</v>
      </c>
      <c r="C10" s="103" t="str">
        <f t="shared" si="11"/>
        <v>StéG</v>
      </c>
      <c r="D10" s="82" t="s">
        <v>62</v>
      </c>
      <c r="E10" s="10" t="s">
        <v>15</v>
      </c>
      <c r="F10" s="58" t="s">
        <v>63</v>
      </c>
      <c r="G10" s="28"/>
      <c r="H10" s="28">
        <f t="shared" si="12"/>
        <v>1</v>
      </c>
      <c r="I10" s="28" t="str">
        <f t="shared" si="12"/>
        <v/>
      </c>
      <c r="J10" s="28" t="str">
        <f t="shared" si="12"/>
        <v/>
      </c>
      <c r="K10" s="28">
        <f t="shared" si="12"/>
        <v>1</v>
      </c>
      <c r="L10" s="28">
        <f t="shared" si="12"/>
        <v>1</v>
      </c>
      <c r="M10" s="28">
        <f t="shared" si="12"/>
        <v>1</v>
      </c>
      <c r="N10" s="28">
        <f t="shared" si="12"/>
        <v>1</v>
      </c>
      <c r="O10" s="28">
        <f t="shared" si="12"/>
        <v>1</v>
      </c>
      <c r="P10" s="28" t="str">
        <f t="shared" si="12"/>
        <v/>
      </c>
      <c r="Q10" s="28" t="str">
        <f t="shared" si="12"/>
        <v/>
      </c>
      <c r="R10" s="28">
        <f t="shared" si="12"/>
        <v>1</v>
      </c>
      <c r="S10" s="28">
        <f t="shared" si="12"/>
        <v>1</v>
      </c>
      <c r="T10" s="28">
        <f t="shared" si="12"/>
        <v>1</v>
      </c>
      <c r="U10" s="28">
        <f t="shared" si="12"/>
        <v>1</v>
      </c>
      <c r="V10" s="28">
        <f t="shared" si="12"/>
        <v>1</v>
      </c>
      <c r="W10" s="28" t="str">
        <f t="shared" si="14"/>
        <v/>
      </c>
      <c r="X10" s="28" t="str">
        <f t="shared" si="14"/>
        <v/>
      </c>
      <c r="Y10" s="28">
        <f t="shared" si="14"/>
        <v>1</v>
      </c>
      <c r="Z10" s="28">
        <f t="shared" si="14"/>
        <v>1</v>
      </c>
      <c r="AA10" s="28">
        <f t="shared" si="14"/>
        <v>1</v>
      </c>
      <c r="AB10" s="28">
        <f t="shared" si="14"/>
        <v>1</v>
      </c>
      <c r="AC10" s="28">
        <f t="shared" si="14"/>
        <v>1</v>
      </c>
      <c r="AD10" s="28" t="str">
        <f t="shared" si="14"/>
        <v/>
      </c>
      <c r="AE10" s="28" t="str">
        <f t="shared" si="14"/>
        <v/>
      </c>
      <c r="AF10" s="28">
        <f t="shared" si="14"/>
        <v>1</v>
      </c>
      <c r="AG10" s="28">
        <f t="shared" si="14"/>
        <v>1</v>
      </c>
      <c r="AH10" s="28">
        <f t="shared" si="14"/>
        <v>1</v>
      </c>
      <c r="AI10" s="28" t="s">
        <v>9</v>
      </c>
      <c r="AJ10" s="37">
        <f t="shared" si="14"/>
        <v>1</v>
      </c>
      <c r="AL10" s="8">
        <f t="shared" si="5"/>
        <v>20</v>
      </c>
      <c r="AM10" s="8" t="str">
        <f t="shared" si="6"/>
        <v/>
      </c>
      <c r="AN10" s="8">
        <f t="shared" si="7"/>
        <v>1</v>
      </c>
      <c r="AO10" s="8" t="str">
        <f t="shared" si="13"/>
        <v/>
      </c>
      <c r="AP10" s="8" t="str">
        <f t="shared" si="8"/>
        <v/>
      </c>
      <c r="AQ10" s="8" t="str">
        <f t="shared" si="9"/>
        <v/>
      </c>
      <c r="AR10" s="8" t="str">
        <f t="shared" si="10"/>
        <v/>
      </c>
    </row>
    <row r="11" spans="2:44" ht="15.75" thickBot="1" x14ac:dyDescent="0.3">
      <c r="B11" s="43" t="s">
        <v>61</v>
      </c>
      <c r="C11" s="151" t="str">
        <f t="shared" si="11"/>
        <v>StéH</v>
      </c>
      <c r="D11" s="38" t="s">
        <v>62</v>
      </c>
      <c r="E11" s="39" t="s">
        <v>67</v>
      </c>
      <c r="F11" s="72"/>
      <c r="G11" s="40"/>
      <c r="H11" s="40">
        <f t="shared" si="12"/>
        <v>1</v>
      </c>
      <c r="I11" s="40" t="str">
        <f t="shared" si="12"/>
        <v/>
      </c>
      <c r="J11" s="40" t="str">
        <f t="shared" si="12"/>
        <v/>
      </c>
      <c r="K11" s="40">
        <f t="shared" si="12"/>
        <v>1</v>
      </c>
      <c r="L11" s="40">
        <f t="shared" si="12"/>
        <v>1</v>
      </c>
      <c r="M11" s="40">
        <f t="shared" si="12"/>
        <v>1</v>
      </c>
      <c r="N11" s="40">
        <f t="shared" si="12"/>
        <v>1</v>
      </c>
      <c r="O11" s="40">
        <f t="shared" si="12"/>
        <v>1</v>
      </c>
      <c r="P11" s="40" t="str">
        <f t="shared" si="12"/>
        <v/>
      </c>
      <c r="Q11" s="40" t="str">
        <f t="shared" si="12"/>
        <v/>
      </c>
      <c r="R11" s="40">
        <f t="shared" si="12"/>
        <v>1</v>
      </c>
      <c r="S11" s="159">
        <v>1</v>
      </c>
      <c r="T11" s="40">
        <f t="shared" si="12"/>
        <v>1</v>
      </c>
      <c r="U11" s="40" t="s">
        <v>8</v>
      </c>
      <c r="V11" s="40">
        <f t="shared" si="12"/>
        <v>1</v>
      </c>
      <c r="W11" s="40" t="str">
        <f t="shared" si="14"/>
        <v/>
      </c>
      <c r="X11" s="40" t="str">
        <f t="shared" si="14"/>
        <v/>
      </c>
      <c r="Y11" s="40">
        <f t="shared" si="14"/>
        <v>1</v>
      </c>
      <c r="Z11" s="40">
        <v>1</v>
      </c>
      <c r="AA11" s="40">
        <f t="shared" si="14"/>
        <v>1</v>
      </c>
      <c r="AB11" s="40">
        <f t="shared" si="14"/>
        <v>1</v>
      </c>
      <c r="AC11" s="40">
        <f t="shared" si="14"/>
        <v>1</v>
      </c>
      <c r="AD11" s="40" t="str">
        <f t="shared" si="14"/>
        <v/>
      </c>
      <c r="AE11" s="40" t="str">
        <f t="shared" si="14"/>
        <v/>
      </c>
      <c r="AF11" s="40">
        <f t="shared" si="14"/>
        <v>1</v>
      </c>
      <c r="AG11" s="40">
        <f t="shared" si="14"/>
        <v>1</v>
      </c>
      <c r="AH11" s="40">
        <f t="shared" si="14"/>
        <v>1</v>
      </c>
      <c r="AI11" s="40">
        <f t="shared" si="14"/>
        <v>1</v>
      </c>
      <c r="AJ11" s="41">
        <f t="shared" si="14"/>
        <v>1</v>
      </c>
      <c r="AL11" s="8">
        <f t="shared" si="5"/>
        <v>20</v>
      </c>
      <c r="AM11" s="8">
        <f t="shared" si="6"/>
        <v>1</v>
      </c>
      <c r="AN11" s="8" t="str">
        <f t="shared" si="7"/>
        <v/>
      </c>
      <c r="AO11" s="8" t="str">
        <f t="shared" si="13"/>
        <v/>
      </c>
      <c r="AP11" s="8" t="str">
        <f t="shared" si="8"/>
        <v/>
      </c>
      <c r="AQ11" s="8" t="str">
        <f t="shared" si="9"/>
        <v/>
      </c>
      <c r="AR11" s="8" t="str">
        <f t="shared" si="10"/>
        <v/>
      </c>
    </row>
    <row r="12" spans="2:44" ht="19.5" thickBot="1" x14ac:dyDescent="0.35">
      <c r="B12" s="49" t="s">
        <v>11</v>
      </c>
      <c r="C12" s="155"/>
      <c r="D12" s="46"/>
      <c r="E12" s="46"/>
      <c r="F12" s="46"/>
      <c r="G12" s="47"/>
      <c r="H12" s="47"/>
      <c r="I12" s="47"/>
      <c r="J12" s="47"/>
      <c r="K12" s="47"/>
      <c r="L12" s="47"/>
      <c r="M12" s="47"/>
      <c r="N12" s="47"/>
      <c r="O12" s="47"/>
      <c r="P12" s="47"/>
      <c r="Q12" s="47"/>
      <c r="R12" s="47"/>
      <c r="S12" s="47"/>
      <c r="T12" s="47"/>
      <c r="U12" s="47"/>
      <c r="V12" s="47"/>
      <c r="W12" s="47"/>
      <c r="X12" s="47"/>
      <c r="Y12" s="47"/>
      <c r="Z12" s="47"/>
      <c r="AA12" s="47"/>
      <c r="AB12" s="47"/>
      <c r="AC12" s="47"/>
      <c r="AD12" s="47"/>
      <c r="AE12" s="47"/>
      <c r="AF12" s="47"/>
      <c r="AG12" s="47"/>
      <c r="AH12" s="47"/>
      <c r="AI12" s="47"/>
      <c r="AJ12" s="47"/>
      <c r="AL12" s="8" t="str">
        <f t="shared" ref="AL12:AL16" si="15">IF(SUM(G12:AJ12)=0,"",SUM(G12:AJ12))</f>
        <v/>
      </c>
      <c r="AM12" s="8" t="str">
        <f t="shared" ref="AM12:AM16" si="16">IF(COUNTIF(G12:AJ12,"A")=0,"",COUNTIF(G12:AJ12,"A"))</f>
        <v/>
      </c>
      <c r="AN12" s="8" t="str">
        <f t="shared" ref="AN12:AN16" si="17">IF(COUNTIF(G12:AJ12,"B")=0,"",COUNTIF(G12:AJ12,"B"))</f>
        <v/>
      </c>
      <c r="AO12" s="8"/>
      <c r="AP12" s="8" t="str">
        <f t="shared" ref="AP12:AP16" si="18">IF(COUNTIF(G12:AJ12,"N")=0,"",COUNTIF(G12:AJ12,"N"))</f>
        <v/>
      </c>
      <c r="AQ12" s="8" t="str">
        <f t="shared" ref="AQ12:AQ16" si="19">IF(COUNTIF(G12:AJ12,"G")=0,"",COUNTIF(G12:AJ12,"G"))</f>
        <v/>
      </c>
      <c r="AR12" s="8" t="str">
        <f t="shared" ref="AR12:AR16" si="20">IF(COUNTIF(G12:AJ12,"F")=0,"",COUNTIF(G12:AJ12,"F"))</f>
        <v/>
      </c>
    </row>
    <row r="13" spans="2:44" x14ac:dyDescent="0.25">
      <c r="B13" s="32" t="s">
        <v>54</v>
      </c>
      <c r="C13" s="150" t="str">
        <f t="shared" si="11"/>
        <v>StéA</v>
      </c>
      <c r="D13" s="33" t="s">
        <v>62</v>
      </c>
      <c r="E13" s="42" t="s">
        <v>68</v>
      </c>
      <c r="F13" s="50"/>
      <c r="G13" s="34"/>
      <c r="H13" s="34"/>
      <c r="I13" s="34"/>
      <c r="J13" s="34"/>
      <c r="K13" s="34"/>
      <c r="L13" s="34"/>
      <c r="M13" s="34"/>
      <c r="N13" s="34"/>
      <c r="O13" s="34"/>
      <c r="P13" s="34"/>
      <c r="Q13" s="34"/>
      <c r="R13" s="34"/>
      <c r="S13" s="34"/>
      <c r="T13" s="34"/>
      <c r="U13" s="34"/>
      <c r="V13" s="34"/>
      <c r="W13" s="34"/>
      <c r="X13" s="34"/>
      <c r="Y13" s="34"/>
      <c r="Z13" s="34"/>
      <c r="AA13" s="34"/>
      <c r="AB13" s="34"/>
      <c r="AC13" s="34"/>
      <c r="AD13" s="34"/>
      <c r="AE13" s="34"/>
      <c r="AF13" s="34"/>
      <c r="AG13" s="34"/>
      <c r="AH13" s="34"/>
      <c r="AI13" s="34"/>
      <c r="AJ13" s="35"/>
      <c r="AL13" s="8" t="str">
        <f t="shared" si="15"/>
        <v/>
      </c>
      <c r="AM13" s="8" t="str">
        <f t="shared" si="16"/>
        <v/>
      </c>
      <c r="AN13" s="8" t="str">
        <f t="shared" si="17"/>
        <v/>
      </c>
      <c r="AO13" s="8"/>
      <c r="AP13" s="8" t="str">
        <f t="shared" si="18"/>
        <v/>
      </c>
      <c r="AQ13" s="8" t="str">
        <f t="shared" si="19"/>
        <v/>
      </c>
      <c r="AR13" s="8" t="str">
        <f t="shared" si="20"/>
        <v/>
      </c>
    </row>
    <row r="14" spans="2:44" x14ac:dyDescent="0.25">
      <c r="B14" s="36" t="s">
        <v>55</v>
      </c>
      <c r="C14" s="103" t="str">
        <f t="shared" si="11"/>
        <v>StéB</v>
      </c>
      <c r="D14" s="82" t="s">
        <v>62</v>
      </c>
      <c r="E14" s="10" t="s">
        <v>68</v>
      </c>
      <c r="F14" s="11"/>
      <c r="G14" s="28"/>
      <c r="H14" s="28"/>
      <c r="I14" s="28"/>
      <c r="J14" s="28"/>
      <c r="K14" s="28"/>
      <c r="L14" s="28"/>
      <c r="M14" s="28"/>
      <c r="N14" s="28"/>
      <c r="O14" s="28"/>
      <c r="P14" s="28"/>
      <c r="Q14" s="28"/>
      <c r="R14" s="28"/>
      <c r="S14" s="28"/>
      <c r="T14" s="28"/>
      <c r="U14" s="28"/>
      <c r="V14" s="28"/>
      <c r="W14" s="28"/>
      <c r="X14" s="28"/>
      <c r="Y14" s="28"/>
      <c r="Z14" s="28"/>
      <c r="AA14" s="28"/>
      <c r="AB14" s="28"/>
      <c r="AC14" s="28"/>
      <c r="AD14" s="28"/>
      <c r="AE14" s="28"/>
      <c r="AF14" s="28"/>
      <c r="AG14" s="28"/>
      <c r="AH14" s="28"/>
      <c r="AI14" s="28"/>
      <c r="AJ14" s="37"/>
      <c r="AL14" s="8" t="str">
        <f t="shared" si="15"/>
        <v/>
      </c>
      <c r="AM14" s="8" t="str">
        <f t="shared" si="16"/>
        <v/>
      </c>
      <c r="AN14" s="8" t="str">
        <f t="shared" si="17"/>
        <v/>
      </c>
      <c r="AO14" s="8"/>
      <c r="AP14" s="8" t="str">
        <f t="shared" si="18"/>
        <v/>
      </c>
      <c r="AQ14" s="8" t="str">
        <f t="shared" si="19"/>
        <v/>
      </c>
      <c r="AR14" s="8" t="str">
        <f t="shared" si="20"/>
        <v/>
      </c>
    </row>
    <row r="15" spans="2:44" x14ac:dyDescent="0.25">
      <c r="B15" s="36" t="s">
        <v>56</v>
      </c>
      <c r="C15" s="103" t="str">
        <f t="shared" si="11"/>
        <v>StéC</v>
      </c>
      <c r="D15" s="82" t="s">
        <v>62</v>
      </c>
      <c r="E15" s="10" t="s">
        <v>68</v>
      </c>
      <c r="F15" s="11"/>
      <c r="G15" s="28"/>
      <c r="H15" s="28"/>
      <c r="I15" s="28"/>
      <c r="J15" s="28"/>
      <c r="K15" s="28"/>
      <c r="L15" s="28"/>
      <c r="M15" s="28"/>
      <c r="N15" s="28"/>
      <c r="O15" s="28"/>
      <c r="P15" s="28"/>
      <c r="Q15" s="28"/>
      <c r="R15" s="28"/>
      <c r="S15" s="28"/>
      <c r="T15" s="28"/>
      <c r="U15" s="28"/>
      <c r="V15" s="28"/>
      <c r="W15" s="28"/>
      <c r="X15" s="28"/>
      <c r="Y15" s="28"/>
      <c r="Z15" s="28"/>
      <c r="AA15" s="28"/>
      <c r="AB15" s="28"/>
      <c r="AC15" s="28"/>
      <c r="AD15" s="28"/>
      <c r="AE15" s="28"/>
      <c r="AF15" s="28"/>
      <c r="AG15" s="28"/>
      <c r="AH15" s="28"/>
      <c r="AI15" s="28"/>
      <c r="AJ15" s="37"/>
      <c r="AL15" s="8" t="str">
        <f t="shared" si="15"/>
        <v/>
      </c>
      <c r="AM15" s="8" t="str">
        <f t="shared" si="16"/>
        <v/>
      </c>
      <c r="AN15" s="8" t="str">
        <f t="shared" si="17"/>
        <v/>
      </c>
      <c r="AO15" s="8"/>
      <c r="AP15" s="8" t="str">
        <f t="shared" si="18"/>
        <v/>
      </c>
      <c r="AQ15" s="8" t="str">
        <f t="shared" si="19"/>
        <v/>
      </c>
      <c r="AR15" s="8" t="str">
        <f t="shared" si="20"/>
        <v/>
      </c>
    </row>
    <row r="16" spans="2:44" x14ac:dyDescent="0.25">
      <c r="B16" s="36" t="s">
        <v>57</v>
      </c>
      <c r="C16" s="103" t="str">
        <f t="shared" si="11"/>
        <v>StéD</v>
      </c>
      <c r="D16" s="82" t="s">
        <v>62</v>
      </c>
      <c r="E16" s="10" t="s">
        <v>69</v>
      </c>
      <c r="F16" s="11"/>
      <c r="G16" s="28"/>
      <c r="H16" s="28"/>
      <c r="I16" s="28"/>
      <c r="J16" s="28"/>
      <c r="K16" s="28">
        <v>1</v>
      </c>
      <c r="L16" s="28">
        <v>1</v>
      </c>
      <c r="M16" s="28">
        <v>1</v>
      </c>
      <c r="N16" s="28">
        <v>1</v>
      </c>
      <c r="O16" s="28">
        <v>1</v>
      </c>
      <c r="P16" s="28"/>
      <c r="Q16" s="28"/>
      <c r="R16" s="28"/>
      <c r="S16" s="28"/>
      <c r="T16" s="28"/>
      <c r="U16" s="28"/>
      <c r="V16" s="28"/>
      <c r="W16" s="28"/>
      <c r="X16" s="28"/>
      <c r="Y16" s="28"/>
      <c r="Z16" s="28"/>
      <c r="AA16" s="28"/>
      <c r="AB16" s="28"/>
      <c r="AC16" s="28"/>
      <c r="AD16" s="28"/>
      <c r="AE16" s="28"/>
      <c r="AF16" s="28"/>
      <c r="AG16" s="28"/>
      <c r="AH16" s="28"/>
      <c r="AI16" s="28"/>
      <c r="AJ16" s="37"/>
      <c r="AL16" s="8">
        <f t="shared" si="15"/>
        <v>5</v>
      </c>
      <c r="AM16" s="8" t="str">
        <f t="shared" si="16"/>
        <v/>
      </c>
      <c r="AN16" s="8" t="str">
        <f t="shared" si="17"/>
        <v/>
      </c>
      <c r="AO16" s="8"/>
      <c r="AP16" s="8" t="str">
        <f t="shared" si="18"/>
        <v/>
      </c>
      <c r="AQ16" s="8" t="str">
        <f t="shared" si="19"/>
        <v/>
      </c>
      <c r="AR16" s="8" t="str">
        <f t="shared" si="20"/>
        <v/>
      </c>
    </row>
    <row r="17" spans="2:44" x14ac:dyDescent="0.25">
      <c r="B17" s="36" t="s">
        <v>58</v>
      </c>
      <c r="C17" s="103" t="str">
        <f t="shared" si="11"/>
        <v>StéE</v>
      </c>
      <c r="D17" s="82" t="s">
        <v>62</v>
      </c>
      <c r="E17" s="10" t="s">
        <v>69</v>
      </c>
      <c r="F17" s="11"/>
      <c r="G17" s="28"/>
      <c r="H17" s="28"/>
      <c r="I17" s="28"/>
      <c r="J17" s="28"/>
      <c r="K17" s="28"/>
      <c r="L17" s="28"/>
      <c r="M17" s="28"/>
      <c r="N17" s="28"/>
      <c r="O17" s="28"/>
      <c r="P17" s="28"/>
      <c r="Q17" s="28"/>
      <c r="R17" s="28"/>
      <c r="S17" s="28"/>
      <c r="T17" s="28"/>
      <c r="U17" s="28"/>
      <c r="V17" s="28"/>
      <c r="W17" s="28"/>
      <c r="X17" s="28"/>
      <c r="Y17" s="28"/>
      <c r="Z17" s="28"/>
      <c r="AA17" s="28"/>
      <c r="AB17" s="28"/>
      <c r="AC17" s="28"/>
      <c r="AD17" s="28"/>
      <c r="AE17" s="28"/>
      <c r="AF17" s="28"/>
      <c r="AG17" s="28"/>
      <c r="AH17" s="28"/>
      <c r="AI17" s="28"/>
      <c r="AJ17" s="37"/>
      <c r="AL17" s="8"/>
      <c r="AN17" s="8"/>
      <c r="AO17" s="8"/>
      <c r="AP17" s="8"/>
      <c r="AQ17" s="8"/>
      <c r="AR17" s="8"/>
    </row>
    <row r="18" spans="2:44" x14ac:dyDescent="0.25">
      <c r="B18" s="36" t="s">
        <v>59</v>
      </c>
      <c r="C18" s="103" t="str">
        <f t="shared" si="11"/>
        <v>StéF</v>
      </c>
      <c r="D18" s="82" t="s">
        <v>62</v>
      </c>
      <c r="E18" s="10" t="s">
        <v>79</v>
      </c>
      <c r="F18" s="11"/>
      <c r="G18" s="28"/>
      <c r="H18" s="28"/>
      <c r="I18" s="28"/>
      <c r="J18" s="28"/>
      <c r="K18" s="28"/>
      <c r="L18" s="28"/>
      <c r="M18" s="28"/>
      <c r="N18" s="28"/>
      <c r="O18" s="28"/>
      <c r="P18" s="28"/>
      <c r="Q18" s="28"/>
      <c r="R18" s="28"/>
      <c r="S18" s="28"/>
      <c r="T18" s="28"/>
      <c r="U18" s="28"/>
      <c r="V18" s="28"/>
      <c r="W18" s="28"/>
      <c r="X18" s="28"/>
      <c r="Y18" s="28">
        <v>1</v>
      </c>
      <c r="Z18" s="28">
        <v>1</v>
      </c>
      <c r="AA18" s="28">
        <v>1</v>
      </c>
      <c r="AB18" s="28">
        <v>1</v>
      </c>
      <c r="AC18" s="28">
        <v>1</v>
      </c>
      <c r="AD18" s="28"/>
      <c r="AE18" s="28"/>
      <c r="AF18" s="28"/>
      <c r="AG18" s="28"/>
      <c r="AH18" s="28"/>
      <c r="AI18" s="28"/>
      <c r="AJ18" s="37"/>
      <c r="AL18" s="8">
        <f>IF(SUM(G18:AJ18)=0,"",SUM(G18:AJ18))</f>
        <v>5</v>
      </c>
      <c r="AN18" s="8" t="str">
        <f>IF(COUNTIF(G18:AJ18,"B")=0,"",COUNTIF(G18:AJ18,"B"))</f>
        <v/>
      </c>
      <c r="AO18" s="8"/>
      <c r="AP18" s="8" t="str">
        <f>IF(COUNTIF(G18:AJ18,"N")=0,"",COUNTIF(G18:AJ18,"N"))</f>
        <v/>
      </c>
      <c r="AQ18" s="8" t="str">
        <f>IF(COUNTIF(G18:AJ18,"G")=0,"",COUNTIF(G18:AJ18,"G"))</f>
        <v/>
      </c>
      <c r="AR18" s="8" t="str">
        <f>IF(COUNTIF(G18:AJ18,"F")=0,"",COUNTIF(G18:AJ18,"F"))</f>
        <v/>
      </c>
    </row>
    <row r="19" spans="2:44" ht="15.75" thickBot="1" x14ac:dyDescent="0.3">
      <c r="B19" s="43" t="s">
        <v>60</v>
      </c>
      <c r="C19" s="151" t="str">
        <f t="shared" si="11"/>
        <v>StéG</v>
      </c>
      <c r="D19" s="38" t="s">
        <v>62</v>
      </c>
      <c r="E19" s="39" t="s">
        <v>70</v>
      </c>
      <c r="F19" s="152"/>
      <c r="G19" s="153"/>
      <c r="H19" s="153"/>
      <c r="I19" s="153"/>
      <c r="J19" s="153"/>
      <c r="K19" s="153"/>
      <c r="L19" s="153"/>
      <c r="M19" s="153"/>
      <c r="N19" s="153"/>
      <c r="O19" s="153"/>
      <c r="P19" s="153"/>
      <c r="Q19" s="153"/>
      <c r="R19" s="153"/>
      <c r="S19" s="153"/>
      <c r="T19" s="153"/>
      <c r="U19" s="153"/>
      <c r="V19" s="153"/>
      <c r="W19" s="153"/>
      <c r="X19" s="153"/>
      <c r="Y19" s="153"/>
      <c r="Z19" s="153"/>
      <c r="AA19" s="153"/>
      <c r="AB19" s="153"/>
      <c r="AC19" s="153"/>
      <c r="AD19" s="153"/>
      <c r="AE19" s="153"/>
      <c r="AF19" s="153"/>
      <c r="AG19" s="153"/>
      <c r="AH19" s="153"/>
      <c r="AI19" s="153">
        <v>1</v>
      </c>
      <c r="AJ19" s="154"/>
      <c r="AL19" s="8">
        <f>IF(SUM(G19:AJ19)=0,"",SUM(G19:AJ19))</f>
        <v>1</v>
      </c>
      <c r="AM19" s="8" t="str">
        <f>IF(COUNTIF(G19:AJ19,"A")=0,"",COUNTIF(G19:AJ19,"A"))</f>
        <v/>
      </c>
      <c r="AN19" s="8" t="str">
        <f>IF(COUNTIF(G19:AJ19,"B")=0,"",COUNTIF(G19:AJ19,"B"))</f>
        <v/>
      </c>
      <c r="AO19" s="8"/>
      <c r="AP19" s="8" t="str">
        <f>IF(COUNTIF(G19:AJ19,"N")=0,"",COUNTIF(G19:AJ19,"N"))</f>
        <v/>
      </c>
      <c r="AQ19" s="8" t="str">
        <f>IF(COUNTIF(G19:AJ19,"G")=0,"",COUNTIF(G19:AJ19,"G"))</f>
        <v/>
      </c>
      <c r="AR19" s="8" t="str">
        <f>IF(COUNTIF(G19:AJ19,"F")=0,"",COUNTIF(G19:AJ19,"F"))</f>
        <v/>
      </c>
    </row>
    <row r="20" spans="2:44" x14ac:dyDescent="0.25">
      <c r="AL20" s="8">
        <f>SUM(AL4:AL19)</f>
        <v>166</v>
      </c>
      <c r="AM20" s="8">
        <f>SUM(AM4:AM11)</f>
        <v>1</v>
      </c>
      <c r="AN20" s="8">
        <f>SUM(AN4:AN11)</f>
        <v>11</v>
      </c>
      <c r="AO20" s="8"/>
    </row>
    <row r="21" spans="2:44" x14ac:dyDescent="0.25">
      <c r="AL21" s="8"/>
      <c r="AN21" s="44">
        <f>SUM(AL13:AL19)</f>
        <v>11</v>
      </c>
      <c r="AO21" s="31">
        <f>SUM(AO4:AO11)</f>
        <v>0</v>
      </c>
    </row>
    <row r="22" spans="2:44" x14ac:dyDescent="0.25">
      <c r="AL22" s="8"/>
      <c r="AN22" s="45" t="str">
        <f>IF(AN21=AN20,"", SUM(AN21-AN20))</f>
        <v/>
      </c>
      <c r="AO22" s="45"/>
    </row>
    <row r="23" spans="2:44" x14ac:dyDescent="0.25">
      <c r="AL23" s="8"/>
    </row>
    <row r="24" spans="2:44" x14ac:dyDescent="0.25">
      <c r="AL24" s="8"/>
    </row>
    <row r="25" spans="2:44" x14ac:dyDescent="0.25">
      <c r="AL25" s="8"/>
    </row>
    <row r="26" spans="2:44" x14ac:dyDescent="0.25">
      <c r="AL26" s="8"/>
    </row>
    <row r="27" spans="2:44" x14ac:dyDescent="0.25">
      <c r="AL27" s="8"/>
    </row>
    <row r="28" spans="2:44" x14ac:dyDescent="0.25">
      <c r="AL28" s="8"/>
    </row>
    <row r="29" spans="2:44" x14ac:dyDescent="0.25">
      <c r="AL29" s="8"/>
    </row>
    <row r="30" spans="2:44" x14ac:dyDescent="0.25">
      <c r="AL30" s="8"/>
    </row>
    <row r="31" spans="2:44" x14ac:dyDescent="0.25">
      <c r="AL31" s="8"/>
    </row>
    <row r="32" spans="2:44" x14ac:dyDescent="0.25">
      <c r="AL32" s="8"/>
    </row>
    <row r="33" spans="38:38" x14ac:dyDescent="0.25">
      <c r="AL33" s="8"/>
    </row>
    <row r="34" spans="38:38" x14ac:dyDescent="0.25">
      <c r="AL34" s="8"/>
    </row>
    <row r="35" spans="38:38" x14ac:dyDescent="0.25">
      <c r="AL35" s="8"/>
    </row>
    <row r="36" spans="38:38" x14ac:dyDescent="0.25">
      <c r="AL36" s="8"/>
    </row>
    <row r="37" spans="38:38" x14ac:dyDescent="0.25">
      <c r="AL37" s="8"/>
    </row>
    <row r="38" spans="38:38" x14ac:dyDescent="0.25">
      <c r="AL38" s="8"/>
    </row>
    <row r="39" spans="38:38" x14ac:dyDescent="0.25">
      <c r="AL39" s="8"/>
    </row>
    <row r="40" spans="38:38" x14ac:dyDescent="0.25">
      <c r="AL40" s="8"/>
    </row>
    <row r="41" spans="38:38" x14ac:dyDescent="0.25">
      <c r="AL41" s="8"/>
    </row>
    <row r="42" spans="38:38" x14ac:dyDescent="0.25">
      <c r="AL42" s="8"/>
    </row>
    <row r="43" spans="38:38" x14ac:dyDescent="0.25">
      <c r="AL43" s="8"/>
    </row>
    <row r="44" spans="38:38" x14ac:dyDescent="0.25">
      <c r="AL44" s="8"/>
    </row>
    <row r="45" spans="38:38" x14ac:dyDescent="0.25">
      <c r="AL45" s="8"/>
    </row>
    <row r="46" spans="38:38" x14ac:dyDescent="0.25">
      <c r="AL46" s="8"/>
    </row>
    <row r="47" spans="38:38" x14ac:dyDescent="0.25">
      <c r="AL47" s="8"/>
    </row>
    <row r="48" spans="38:38" x14ac:dyDescent="0.25">
      <c r="AL48" s="8"/>
    </row>
    <row r="49" spans="38:38" x14ac:dyDescent="0.25">
      <c r="AL49" s="8"/>
    </row>
    <row r="50" spans="38:38" x14ac:dyDescent="0.25">
      <c r="AL50" s="8"/>
    </row>
    <row r="51" spans="38:38" x14ac:dyDescent="0.25">
      <c r="AL51" s="8"/>
    </row>
    <row r="52" spans="38:38" x14ac:dyDescent="0.25">
      <c r="AL52" s="8"/>
    </row>
    <row r="53" spans="38:38" x14ac:dyDescent="0.25">
      <c r="AL53" s="8"/>
    </row>
    <row r="54" spans="38:38" x14ac:dyDescent="0.25">
      <c r="AL54" s="8"/>
    </row>
    <row r="55" spans="38:38" x14ac:dyDescent="0.25">
      <c r="AL55" s="8"/>
    </row>
    <row r="56" spans="38:38" x14ac:dyDescent="0.25">
      <c r="AL56" s="8"/>
    </row>
    <row r="57" spans="38:38" x14ac:dyDescent="0.25">
      <c r="AL57" s="8"/>
    </row>
    <row r="58" spans="38:38" x14ac:dyDescent="0.25">
      <c r="AL58" s="8"/>
    </row>
    <row r="59" spans="38:38" x14ac:dyDescent="0.25">
      <c r="AL59" s="8"/>
    </row>
    <row r="60" spans="38:38" x14ac:dyDescent="0.25">
      <c r="AL60" s="8"/>
    </row>
    <row r="61" spans="38:38" x14ac:dyDescent="0.25">
      <c r="AL61" s="8"/>
    </row>
    <row r="62" spans="38:38" x14ac:dyDescent="0.25">
      <c r="AL62" s="8"/>
    </row>
    <row r="63" spans="38:38" x14ac:dyDescent="0.25">
      <c r="AL63" s="8"/>
    </row>
    <row r="64" spans="38:38" x14ac:dyDescent="0.25">
      <c r="AL64" s="8"/>
    </row>
    <row r="65" spans="38:38" x14ac:dyDescent="0.25">
      <c r="AL65" s="8"/>
    </row>
    <row r="66" spans="38:38" x14ac:dyDescent="0.25">
      <c r="AL66" s="8"/>
    </row>
    <row r="67" spans="38:38" x14ac:dyDescent="0.25">
      <c r="AL67" s="8"/>
    </row>
    <row r="68" spans="38:38" x14ac:dyDescent="0.25">
      <c r="AL68" s="8"/>
    </row>
    <row r="69" spans="38:38" x14ac:dyDescent="0.25">
      <c r="AL69" s="8"/>
    </row>
    <row r="70" spans="38:38" x14ac:dyDescent="0.25">
      <c r="AL70" s="8"/>
    </row>
    <row r="71" spans="38:38" x14ac:dyDescent="0.25">
      <c r="AL71" s="8"/>
    </row>
    <row r="72" spans="38:38" x14ac:dyDescent="0.25">
      <c r="AL72" s="8"/>
    </row>
    <row r="73" spans="38:38" x14ac:dyDescent="0.25">
      <c r="AL73" s="8"/>
    </row>
    <row r="74" spans="38:38" x14ac:dyDescent="0.25">
      <c r="AL74" s="8"/>
    </row>
    <row r="75" spans="38:38" x14ac:dyDescent="0.25">
      <c r="AL75" s="8"/>
    </row>
    <row r="76" spans="38:38" x14ac:dyDescent="0.25">
      <c r="AL76" s="8"/>
    </row>
  </sheetData>
  <conditionalFormatting sqref="U12:U19 G13:T19 G11:R11 T11 V11:AJ11 V13:AJ19 G2:AJ10">
    <cfRule type="expression" dxfId="195" priority="75">
      <formula>WEEKDAY(G$2,2)&gt;=6</formula>
    </cfRule>
    <cfRule type="expression" dxfId="194" priority="76">
      <formula>COUNTIF(ferie,"="&amp;G$2)&gt;0</formula>
    </cfRule>
  </conditionalFormatting>
  <conditionalFormatting sqref="G11:R11 T11 V11:AJ11 U12:U19 G4:AJ10">
    <cfRule type="cellIs" dxfId="193" priority="72" operator="equal">
      <formula>0.5</formula>
    </cfRule>
    <cfRule type="containsText" dxfId="192" priority="73" operator="containsText" text="B">
      <formula>NOT(ISERROR(SEARCH("B",G4)))</formula>
    </cfRule>
    <cfRule type="containsText" dxfId="191" priority="74" operator="containsText" text="A">
      <formula>NOT(ISERROR(SEARCH("A",G4)))</formula>
    </cfRule>
  </conditionalFormatting>
  <conditionalFormatting sqref="G13:AJ19">
    <cfRule type="cellIs" dxfId="190" priority="69" operator="equal">
      <formula>0.5</formula>
    </cfRule>
    <cfRule type="containsText" dxfId="189" priority="70" operator="containsText" text="B">
      <formula>NOT(ISERROR(SEARCH("B",G13)))</formula>
    </cfRule>
    <cfRule type="containsText" dxfId="188" priority="71" operator="containsText" text="A">
      <formula>NOT(ISERROR(SEARCH("A",G13)))</formula>
    </cfRule>
  </conditionalFormatting>
  <conditionalFormatting sqref="G11:R11 T11 V11:AJ11 G12:AJ19 G4:AJ10">
    <cfRule type="containsText" dxfId="187" priority="65" operator="containsText" text="G">
      <formula>NOT(ISERROR(SEARCH("G",G4)))</formula>
    </cfRule>
    <cfRule type="containsText" dxfId="186" priority="66" operator="containsText" text="F">
      <formula>NOT(ISERROR(SEARCH("F",G4)))</formula>
    </cfRule>
    <cfRule type="containsText" dxfId="185" priority="68" operator="containsText" text="N">
      <formula>NOT(ISERROR(SEARCH("N",G4)))</formula>
    </cfRule>
  </conditionalFormatting>
  <conditionalFormatting sqref="AP3 AR3">
    <cfRule type="containsText" dxfId="184" priority="64" operator="containsText" text="G">
      <formula>NOT(ISERROR(SEARCH("G",AP3)))</formula>
    </cfRule>
  </conditionalFormatting>
  <conditionalFormatting sqref="AP3 AR3">
    <cfRule type="expression" dxfId="183" priority="63">
      <formula>WEEKDAY(AP$2,2)&gt;=6</formula>
    </cfRule>
  </conditionalFormatting>
  <conditionalFormatting sqref="AP3 AR3">
    <cfRule type="expression" dxfId="182" priority="62">
      <formula>COUNTIF(jourferie,"="&amp;AP$2)&gt;0</formula>
    </cfRule>
  </conditionalFormatting>
  <conditionalFormatting sqref="AP3 AR3">
    <cfRule type="cellIs" dxfId="181" priority="56" operator="equal">
      <formula>0.5</formula>
    </cfRule>
    <cfRule type="containsText" dxfId="180" priority="57" operator="containsText" text="T">
      <formula>NOT(ISERROR(SEARCH("T",AP3)))</formula>
    </cfRule>
    <cfRule type="containsText" dxfId="179" priority="58" operator="containsText" text="F">
      <formula>NOT(ISERROR(SEARCH("F",AP3)))</formula>
    </cfRule>
    <cfRule type="containsText" dxfId="178" priority="59" operator="containsText" text="N">
      <formula>NOT(ISERROR(SEARCH("N",AP3)))</formula>
    </cfRule>
    <cfRule type="containsText" dxfId="177" priority="60" operator="containsText" text="B">
      <formula>NOT(ISERROR(SEARCH("B",AP3)))</formula>
    </cfRule>
    <cfRule type="containsText" dxfId="176" priority="61" operator="containsText" text="A">
      <formula>NOT(ISERROR(SEARCH("A",AP3)))</formula>
    </cfRule>
  </conditionalFormatting>
  <conditionalFormatting sqref="AQ3">
    <cfRule type="containsText" dxfId="175" priority="55" operator="containsText" text="G">
      <formula>NOT(ISERROR(SEARCH("G",AQ3)))</formula>
    </cfRule>
  </conditionalFormatting>
  <conditionalFormatting sqref="AQ3">
    <cfRule type="expression" dxfId="174" priority="54">
      <formula>WEEKDAY(AQ$2,2)&gt;=6</formula>
    </cfRule>
  </conditionalFormatting>
  <conditionalFormatting sqref="AQ3">
    <cfRule type="expression" dxfId="173" priority="53">
      <formula>COUNTIF(jourferie,"="&amp;AQ$2)&gt;0</formula>
    </cfRule>
  </conditionalFormatting>
  <conditionalFormatting sqref="AQ3">
    <cfRule type="cellIs" dxfId="172" priority="47" operator="equal">
      <formula>0.5</formula>
    </cfRule>
    <cfRule type="containsText" dxfId="171" priority="48" operator="containsText" text="T">
      <formula>NOT(ISERROR(SEARCH("T",AQ3)))</formula>
    </cfRule>
    <cfRule type="containsText" dxfId="170" priority="49" operator="containsText" text="F">
      <formula>NOT(ISERROR(SEARCH("F",AQ3)))</formula>
    </cfRule>
    <cfRule type="containsText" dxfId="169" priority="50" operator="containsText" text="N">
      <formula>NOT(ISERROR(SEARCH("N",AQ3)))</formula>
    </cfRule>
    <cfRule type="containsText" dxfId="168" priority="51" operator="containsText" text="B">
      <formula>NOT(ISERROR(SEARCH("B",AQ3)))</formula>
    </cfRule>
    <cfRule type="containsText" dxfId="167" priority="52" operator="containsText" text="A">
      <formula>NOT(ISERROR(SEARCH("A",AQ3)))</formula>
    </cfRule>
  </conditionalFormatting>
  <conditionalFormatting sqref="AQ3">
    <cfRule type="containsText" dxfId="166" priority="46" operator="containsText" text="G">
      <formula>NOT(ISERROR(SEARCH("G",AQ3)))</formula>
    </cfRule>
  </conditionalFormatting>
  <conditionalFormatting sqref="U11">
    <cfRule type="expression" dxfId="165" priority="21">
      <formula>WEEKDAY(S$2,2)&gt;=6</formula>
    </cfRule>
    <cfRule type="expression" dxfId="164" priority="22">
      <formula>COUNTIF(ferie,"="&amp;S$2)&gt;0</formula>
    </cfRule>
  </conditionalFormatting>
  <conditionalFormatting sqref="U11">
    <cfRule type="cellIs" dxfId="163" priority="18" operator="equal">
      <formula>0.5</formula>
    </cfRule>
    <cfRule type="containsText" dxfId="162" priority="19" operator="containsText" text="B">
      <formula>NOT(ISERROR(SEARCH("B",U11)))</formula>
    </cfRule>
    <cfRule type="containsText" dxfId="161" priority="20" operator="containsText" text="A">
      <formula>NOT(ISERROR(SEARCH("A",U11)))</formula>
    </cfRule>
  </conditionalFormatting>
  <conditionalFormatting sqref="U11">
    <cfRule type="containsText" dxfId="160" priority="14" operator="containsText" text="G">
      <formula>NOT(ISERROR(SEARCH("G",U11)))</formula>
    </cfRule>
    <cfRule type="containsText" dxfId="159" priority="15" operator="containsText" text="F">
      <formula>NOT(ISERROR(SEARCH("F",U11)))</formula>
    </cfRule>
    <cfRule type="containsText" dxfId="158" priority="17" operator="containsText" text="N">
      <formula>NOT(ISERROR(SEARCH("N",U11)))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67" operator="containsText" id="{F2C046AE-B939-461A-BD59-FEEE8AC5BCFE}">
            <xm:f>NOT(ISERROR(SEARCH("T",G4)))</xm:f>
            <xm:f>"T"</xm:f>
            <x14:dxf>
              <font>
                <color auto="1"/>
              </font>
              <fill>
                <patternFill>
                  <bgColor theme="0" tint="-0.34998626667073579"/>
                </patternFill>
              </fill>
            </x14:dxf>
          </x14:cfRule>
          <xm:sqref>G11:R11 T11 V11:AJ11 G12:AJ19 G4:AJ10</xm:sqref>
        </x14:conditionalFormatting>
        <x14:conditionalFormatting xmlns:xm="http://schemas.microsoft.com/office/excel/2006/main">
          <x14:cfRule type="containsText" priority="16" operator="containsText" id="{CA015C4F-8BE2-4A03-957D-1E9E6701F6D2}">
            <xm:f>NOT(ISERROR(SEARCH("T",U11)))</xm:f>
            <xm:f>"T"</xm:f>
            <x14:dxf>
              <font>
                <color auto="1"/>
              </font>
              <fill>
                <patternFill>
                  <bgColor theme="0" tint="-0.34998626667073579"/>
                </patternFill>
              </fill>
            </x14:dxf>
          </x14:cfRule>
          <xm:sqref>U11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R74"/>
  <sheetViews>
    <sheetView zoomScale="80" zoomScaleNormal="80" workbookViewId="0">
      <selection activeCell="A17" sqref="A17:XFD17"/>
    </sheetView>
  </sheetViews>
  <sheetFormatPr baseColWidth="10" defaultColWidth="11.42578125" defaultRowHeight="12.75" x14ac:dyDescent="0.2"/>
  <cols>
    <col min="1" max="1" width="40.5703125" style="52" bestFit="1" customWidth="1"/>
    <col min="2" max="2" width="9.7109375" style="52" bestFit="1" customWidth="1"/>
    <col min="3" max="3" width="14.7109375" style="52" bestFit="1" customWidth="1"/>
    <col min="4" max="4" width="10.140625" style="52" bestFit="1" customWidth="1"/>
    <col min="5" max="5" width="7.42578125" style="53" bestFit="1" customWidth="1"/>
    <col min="6" max="6" width="4.85546875" style="53" bestFit="1" customWidth="1"/>
    <col min="7" max="7" width="4.42578125" style="53" bestFit="1" customWidth="1"/>
    <col min="8" max="8" width="4" style="53" bestFit="1" customWidth="1"/>
    <col min="9" max="10" width="4.5703125" style="53" bestFit="1" customWidth="1"/>
    <col min="11" max="11" width="3.85546875" style="53" bestFit="1" customWidth="1"/>
    <col min="12" max="12" width="4.42578125" style="53" bestFit="1" customWidth="1"/>
    <col min="13" max="13" width="4.7109375" style="53" bestFit="1" customWidth="1"/>
    <col min="14" max="14" width="4.42578125" style="53" bestFit="1" customWidth="1"/>
    <col min="15" max="15" width="4" style="53" bestFit="1" customWidth="1"/>
    <col min="16" max="17" width="4.5703125" style="53" bestFit="1" customWidth="1"/>
    <col min="18" max="18" width="3.85546875" style="53" bestFit="1" customWidth="1"/>
    <col min="19" max="19" width="4.28515625" style="53" bestFit="1" customWidth="1"/>
    <col min="20" max="20" width="4.7109375" style="53" bestFit="1" customWidth="1"/>
    <col min="21" max="21" width="4.42578125" style="53" bestFit="1" customWidth="1"/>
    <col min="22" max="22" width="4" style="53" bestFit="1" customWidth="1"/>
    <col min="23" max="24" width="4.5703125" style="53" bestFit="1" customWidth="1"/>
    <col min="25" max="25" width="3.85546875" style="53" bestFit="1" customWidth="1"/>
    <col min="26" max="26" width="4.28515625" style="53" bestFit="1" customWidth="1"/>
    <col min="27" max="27" width="4.7109375" style="53" customWidth="1"/>
    <col min="28" max="28" width="4.42578125" style="53" bestFit="1" customWidth="1"/>
    <col min="29" max="29" width="4" style="53" bestFit="1" customWidth="1"/>
    <col min="30" max="31" width="4.5703125" style="53" bestFit="1" customWidth="1"/>
    <col min="32" max="32" width="3.85546875" style="53" bestFit="1" customWidth="1"/>
    <col min="33" max="33" width="4.28515625" style="53" bestFit="1" customWidth="1"/>
    <col min="34" max="34" width="4.7109375" style="53" bestFit="1" customWidth="1"/>
    <col min="35" max="35" width="4.42578125" style="53" bestFit="1" customWidth="1"/>
    <col min="36" max="36" width="4" style="53" bestFit="1" customWidth="1"/>
    <col min="37" max="37" width="3" style="52" bestFit="1" customWidth="1"/>
    <col min="38" max="38" width="11.85546875" style="52" bestFit="1" customWidth="1"/>
    <col min="39" max="39" width="11.85546875" style="53" bestFit="1" customWidth="1"/>
    <col min="40" max="41" width="9.28515625" style="55" bestFit="1" customWidth="1"/>
    <col min="42" max="42" width="7.28515625" style="55" bestFit="1" customWidth="1"/>
    <col min="43" max="43" width="2.42578125" style="55" bestFit="1" customWidth="1"/>
    <col min="44" max="44" width="2.140625" style="55" bestFit="1" customWidth="1"/>
    <col min="45" max="16384" width="11.42578125" style="52"/>
  </cols>
  <sheetData>
    <row r="1" spans="1:44" ht="15.75" thickBot="1" x14ac:dyDescent="0.3">
      <c r="A1" s="137">
        <v>9</v>
      </c>
      <c r="F1" s="54">
        <f>_xlfn.ISOWEEKNUM(F3)</f>
        <v>48</v>
      </c>
      <c r="G1" s="54">
        <f t="shared" ref="G1:AJ1" si="0">_xlfn.ISOWEEKNUM(G3)</f>
        <v>48</v>
      </c>
      <c r="H1" s="54">
        <f t="shared" si="0"/>
        <v>49</v>
      </c>
      <c r="I1" s="54">
        <f t="shared" si="0"/>
        <v>49</v>
      </c>
      <c r="J1" s="54">
        <f t="shared" si="0"/>
        <v>49</v>
      </c>
      <c r="K1" s="54">
        <f t="shared" si="0"/>
        <v>49</v>
      </c>
      <c r="L1" s="54">
        <f t="shared" si="0"/>
        <v>49</v>
      </c>
      <c r="M1" s="54">
        <f t="shared" si="0"/>
        <v>49</v>
      </c>
      <c r="N1" s="54">
        <f t="shared" si="0"/>
        <v>49</v>
      </c>
      <c r="O1" s="54">
        <f t="shared" si="0"/>
        <v>50</v>
      </c>
      <c r="P1" s="54">
        <f t="shared" si="0"/>
        <v>50</v>
      </c>
      <c r="Q1" s="54">
        <f t="shared" si="0"/>
        <v>50</v>
      </c>
      <c r="R1" s="54">
        <f t="shared" si="0"/>
        <v>50</v>
      </c>
      <c r="S1" s="54">
        <f t="shared" si="0"/>
        <v>50</v>
      </c>
      <c r="T1" s="54">
        <f t="shared" si="0"/>
        <v>50</v>
      </c>
      <c r="U1" s="54">
        <f t="shared" si="0"/>
        <v>50</v>
      </c>
      <c r="V1" s="54">
        <f t="shared" si="0"/>
        <v>51</v>
      </c>
      <c r="W1" s="54">
        <f t="shared" si="0"/>
        <v>51</v>
      </c>
      <c r="X1" s="54">
        <f t="shared" si="0"/>
        <v>51</v>
      </c>
      <c r="Y1" s="54">
        <f t="shared" si="0"/>
        <v>51</v>
      </c>
      <c r="Z1" s="54">
        <f t="shared" si="0"/>
        <v>51</v>
      </c>
      <c r="AA1" s="54">
        <f t="shared" si="0"/>
        <v>51</v>
      </c>
      <c r="AB1" s="54">
        <f t="shared" si="0"/>
        <v>51</v>
      </c>
      <c r="AC1" s="54">
        <f t="shared" si="0"/>
        <v>52</v>
      </c>
      <c r="AD1" s="54">
        <f t="shared" si="0"/>
        <v>52</v>
      </c>
      <c r="AE1" s="54">
        <f t="shared" si="0"/>
        <v>52</v>
      </c>
      <c r="AF1" s="54">
        <f t="shared" si="0"/>
        <v>52</v>
      </c>
      <c r="AG1" s="54">
        <f t="shared" si="0"/>
        <v>52</v>
      </c>
      <c r="AH1" s="54">
        <f t="shared" si="0"/>
        <v>52</v>
      </c>
      <c r="AI1" s="54">
        <f t="shared" si="0"/>
        <v>52</v>
      </c>
      <c r="AJ1" s="54">
        <f t="shared" si="0"/>
        <v>1</v>
      </c>
      <c r="AK1" s="29">
        <f>DAY(DATE(YEAR(E2),MONTH(E2) + 1,0))</f>
        <v>31</v>
      </c>
      <c r="AM1" s="165" t="s">
        <v>13</v>
      </c>
      <c r="AN1" s="166">
        <f>NETWORKDAYS(F2,EDATE(F2,1)-DAY(F2),Variables!C4:C16 )</f>
        <v>17</v>
      </c>
      <c r="AO1" s="52"/>
      <c r="AP1" s="52"/>
      <c r="AQ1" s="52"/>
      <c r="AR1" s="52"/>
    </row>
    <row r="2" spans="1:44" ht="17.25" thickTop="1" thickBot="1" x14ac:dyDescent="0.3">
      <c r="A2" s="185" t="s">
        <v>0</v>
      </c>
      <c r="B2" s="56"/>
      <c r="C2" s="56"/>
      <c r="D2" s="57"/>
      <c r="E2" s="138">
        <v>43435</v>
      </c>
      <c r="F2" s="122">
        <f>WEEKDAY(F3)</f>
        <v>7</v>
      </c>
      <c r="G2" s="123">
        <f t="shared" ref="G2:AJ2" si="1">WEEKDAY(G3)</f>
        <v>1</v>
      </c>
      <c r="H2" s="123">
        <f t="shared" si="1"/>
        <v>2</v>
      </c>
      <c r="I2" s="123">
        <f t="shared" si="1"/>
        <v>3</v>
      </c>
      <c r="J2" s="123">
        <f t="shared" si="1"/>
        <v>4</v>
      </c>
      <c r="K2" s="123">
        <f t="shared" si="1"/>
        <v>5</v>
      </c>
      <c r="L2" s="123">
        <f t="shared" si="1"/>
        <v>6</v>
      </c>
      <c r="M2" s="123">
        <f t="shared" si="1"/>
        <v>7</v>
      </c>
      <c r="N2" s="123">
        <f t="shared" si="1"/>
        <v>1</v>
      </c>
      <c r="O2" s="123">
        <f t="shared" si="1"/>
        <v>2</v>
      </c>
      <c r="P2" s="123">
        <f t="shared" si="1"/>
        <v>3</v>
      </c>
      <c r="Q2" s="123">
        <f t="shared" si="1"/>
        <v>4</v>
      </c>
      <c r="R2" s="123">
        <f t="shared" si="1"/>
        <v>5</v>
      </c>
      <c r="S2" s="123">
        <f t="shared" si="1"/>
        <v>6</v>
      </c>
      <c r="T2" s="123">
        <f t="shared" si="1"/>
        <v>7</v>
      </c>
      <c r="U2" s="123">
        <f t="shared" si="1"/>
        <v>1</v>
      </c>
      <c r="V2" s="123">
        <f t="shared" si="1"/>
        <v>2</v>
      </c>
      <c r="W2" s="123">
        <f t="shared" si="1"/>
        <v>3</v>
      </c>
      <c r="X2" s="123">
        <f t="shared" si="1"/>
        <v>4</v>
      </c>
      <c r="Y2" s="123">
        <f t="shared" si="1"/>
        <v>5</v>
      </c>
      <c r="Z2" s="123">
        <f t="shared" si="1"/>
        <v>6</v>
      </c>
      <c r="AA2" s="123">
        <f t="shared" si="1"/>
        <v>7</v>
      </c>
      <c r="AB2" s="123">
        <f t="shared" si="1"/>
        <v>1</v>
      </c>
      <c r="AC2" s="123">
        <f t="shared" si="1"/>
        <v>2</v>
      </c>
      <c r="AD2" s="123">
        <f t="shared" si="1"/>
        <v>3</v>
      </c>
      <c r="AE2" s="123">
        <f t="shared" si="1"/>
        <v>4</v>
      </c>
      <c r="AF2" s="123">
        <f t="shared" si="1"/>
        <v>5</v>
      </c>
      <c r="AG2" s="123">
        <f t="shared" si="1"/>
        <v>6</v>
      </c>
      <c r="AH2" s="123">
        <f t="shared" si="1"/>
        <v>7</v>
      </c>
      <c r="AI2" s="123">
        <f t="shared" si="1"/>
        <v>1</v>
      </c>
      <c r="AJ2" s="124">
        <f t="shared" si="1"/>
        <v>2</v>
      </c>
    </row>
    <row r="3" spans="1:44" s="91" customFormat="1" ht="39.75" thickTop="1" thickBot="1" x14ac:dyDescent="0.3">
      <c r="A3" s="100" t="s">
        <v>1</v>
      </c>
      <c r="B3" s="101" t="s">
        <v>42</v>
      </c>
      <c r="C3" s="90" t="s">
        <v>2</v>
      </c>
      <c r="D3" s="90" t="s">
        <v>3</v>
      </c>
      <c r="E3" s="119" t="s">
        <v>4</v>
      </c>
      <c r="F3" s="125">
        <v>43435</v>
      </c>
      <c r="G3" s="126">
        <f>F3+1</f>
        <v>43436</v>
      </c>
      <c r="H3" s="127">
        <f t="shared" ref="H3:AJ3" si="2">G3+1</f>
        <v>43437</v>
      </c>
      <c r="I3" s="127">
        <f t="shared" si="2"/>
        <v>43438</v>
      </c>
      <c r="J3" s="127">
        <f t="shared" si="2"/>
        <v>43439</v>
      </c>
      <c r="K3" s="127">
        <f t="shared" si="2"/>
        <v>43440</v>
      </c>
      <c r="L3" s="127">
        <f t="shared" si="2"/>
        <v>43441</v>
      </c>
      <c r="M3" s="126">
        <f t="shared" si="2"/>
        <v>43442</v>
      </c>
      <c r="N3" s="126">
        <f t="shared" si="2"/>
        <v>43443</v>
      </c>
      <c r="O3" s="127">
        <f t="shared" si="2"/>
        <v>43444</v>
      </c>
      <c r="P3" s="127">
        <f t="shared" si="2"/>
        <v>43445</v>
      </c>
      <c r="Q3" s="127">
        <f t="shared" si="2"/>
        <v>43446</v>
      </c>
      <c r="R3" s="127">
        <f t="shared" si="2"/>
        <v>43447</v>
      </c>
      <c r="S3" s="127">
        <f t="shared" si="2"/>
        <v>43448</v>
      </c>
      <c r="T3" s="126">
        <f t="shared" si="2"/>
        <v>43449</v>
      </c>
      <c r="U3" s="126">
        <f t="shared" si="2"/>
        <v>43450</v>
      </c>
      <c r="V3" s="127">
        <f t="shared" si="2"/>
        <v>43451</v>
      </c>
      <c r="W3" s="127">
        <f t="shared" si="2"/>
        <v>43452</v>
      </c>
      <c r="X3" s="127">
        <f t="shared" si="2"/>
        <v>43453</v>
      </c>
      <c r="Y3" s="127">
        <f t="shared" si="2"/>
        <v>43454</v>
      </c>
      <c r="Z3" s="127">
        <f t="shared" si="2"/>
        <v>43455</v>
      </c>
      <c r="AA3" s="126">
        <f t="shared" si="2"/>
        <v>43456</v>
      </c>
      <c r="AB3" s="126">
        <f t="shared" si="2"/>
        <v>43457</v>
      </c>
      <c r="AC3" s="127">
        <f t="shared" si="2"/>
        <v>43458</v>
      </c>
      <c r="AD3" s="126">
        <f t="shared" si="2"/>
        <v>43459</v>
      </c>
      <c r="AE3" s="127">
        <f t="shared" si="2"/>
        <v>43460</v>
      </c>
      <c r="AF3" s="127">
        <f t="shared" si="2"/>
        <v>43461</v>
      </c>
      <c r="AG3" s="127">
        <f t="shared" si="2"/>
        <v>43462</v>
      </c>
      <c r="AH3" s="126">
        <f t="shared" si="2"/>
        <v>43463</v>
      </c>
      <c r="AI3" s="126">
        <f t="shared" si="2"/>
        <v>43464</v>
      </c>
      <c r="AJ3" s="128">
        <f t="shared" si="2"/>
        <v>43465</v>
      </c>
      <c r="AL3" s="91" t="s">
        <v>5</v>
      </c>
      <c r="AM3" s="92" t="s">
        <v>6</v>
      </c>
      <c r="AN3" s="93" t="s">
        <v>7</v>
      </c>
      <c r="AO3" s="94" t="s">
        <v>17</v>
      </c>
      <c r="AP3" s="95" t="s">
        <v>16</v>
      </c>
      <c r="AQ3" s="95" t="s">
        <v>15</v>
      </c>
      <c r="AR3" s="96" t="s">
        <v>12</v>
      </c>
    </row>
    <row r="4" spans="1:44" ht="15.75" thickTop="1" x14ac:dyDescent="0.25">
      <c r="A4" s="9" t="s">
        <v>54</v>
      </c>
      <c r="B4" s="97" t="str">
        <f>LEFT(A4,FIND(" ",A4)-1)</f>
        <v>StéA</v>
      </c>
      <c r="C4" s="82" t="s">
        <v>62</v>
      </c>
      <c r="D4" s="10" t="s">
        <v>8</v>
      </c>
      <c r="E4" s="58" t="s">
        <v>63</v>
      </c>
      <c r="F4" s="120"/>
      <c r="G4" s="120"/>
      <c r="H4" s="121" t="s">
        <v>10</v>
      </c>
      <c r="I4" s="121" t="s">
        <v>10</v>
      </c>
      <c r="J4" s="121" t="s">
        <v>10</v>
      </c>
      <c r="K4" s="121" t="s">
        <v>10</v>
      </c>
      <c r="L4" s="121" t="s">
        <v>10</v>
      </c>
      <c r="M4" s="120"/>
      <c r="N4" s="120"/>
      <c r="O4" s="121" t="s">
        <v>10</v>
      </c>
      <c r="P4" s="121" t="s">
        <v>10</v>
      </c>
      <c r="Q4" s="121" t="s">
        <v>10</v>
      </c>
      <c r="R4" s="121" t="s">
        <v>10</v>
      </c>
      <c r="S4" s="121" t="s">
        <v>10</v>
      </c>
      <c r="T4" s="120"/>
      <c r="U4" s="120"/>
      <c r="V4" s="121" t="s">
        <v>10</v>
      </c>
      <c r="W4" s="121" t="s">
        <v>10</v>
      </c>
      <c r="X4" s="121" t="s">
        <v>10</v>
      </c>
      <c r="Y4" s="121" t="s">
        <v>10</v>
      </c>
      <c r="Z4" s="121" t="s">
        <v>10</v>
      </c>
      <c r="AA4" s="120"/>
      <c r="AB4" s="120"/>
      <c r="AC4" s="121" t="s">
        <v>10</v>
      </c>
      <c r="AD4" s="120"/>
      <c r="AE4" s="121" t="s">
        <v>10</v>
      </c>
      <c r="AF4" s="121" t="s">
        <v>10</v>
      </c>
      <c r="AG4" s="121" t="s">
        <v>10</v>
      </c>
      <c r="AH4" s="120"/>
      <c r="AI4" s="120"/>
      <c r="AJ4" s="121" t="s">
        <v>10</v>
      </c>
      <c r="AL4" s="53" t="str">
        <f>IF(SUM(F4:AJ4)=0,"",SUM(F4:AJ4))</f>
        <v/>
      </c>
      <c r="AM4" s="53" t="str">
        <f>IF(COUNTIF(F4:AJ4,"A")=0,"",COUNTIF(F4:AJ4,"A"))</f>
        <v/>
      </c>
      <c r="AN4" s="53" t="str">
        <f>IF(COUNTIF(F4:AJ4,"B")=0,"",COUNTIF(F4:AJ4,"B"))</f>
        <v/>
      </c>
      <c r="AO4" s="53">
        <f>IF(E4="o", COUNTIF(F4:AJ4,"A"),"")</f>
        <v>0</v>
      </c>
      <c r="AP4" s="53">
        <f>IF(COUNTIF(F4:AJ4,"N")=0,"",COUNTIF(F4:AJ4,"N"))</f>
        <v>20</v>
      </c>
      <c r="AQ4" s="53" t="str">
        <f>IF(COUNTIF(F4:AJ4,"G")=0,"",COUNTIF(F4:AJ4,"G"))</f>
        <v/>
      </c>
      <c r="AR4" s="53" t="str">
        <f>IF(COUNTIF(F4:AJ4,"F")=0,"",COUNTIF(F4:AJ4,"F"))</f>
        <v/>
      </c>
    </row>
    <row r="5" spans="1:44" ht="15" x14ac:dyDescent="0.25">
      <c r="A5" s="9" t="s">
        <v>55</v>
      </c>
      <c r="B5" s="97" t="str">
        <f t="shared" ref="B5:B19" si="3">LEFT(A5,FIND(" ",A5)-1)</f>
        <v>StéB</v>
      </c>
      <c r="C5" s="82" t="s">
        <v>62</v>
      </c>
      <c r="D5" s="10" t="s">
        <v>9</v>
      </c>
      <c r="E5" s="58" t="s">
        <v>63</v>
      </c>
      <c r="F5" s="114"/>
      <c r="G5" s="114"/>
      <c r="H5" s="60">
        <v>1</v>
      </c>
      <c r="I5" s="60">
        <v>1</v>
      </c>
      <c r="J5" s="60">
        <v>1</v>
      </c>
      <c r="K5" s="60">
        <v>1</v>
      </c>
      <c r="L5" s="60">
        <v>1</v>
      </c>
      <c r="M5" s="114"/>
      <c r="N5" s="114"/>
      <c r="O5" s="60">
        <v>1</v>
      </c>
      <c r="P5" s="60">
        <v>1</v>
      </c>
      <c r="Q5" s="60">
        <v>1</v>
      </c>
      <c r="R5" s="60">
        <v>1</v>
      </c>
      <c r="S5" s="60">
        <v>1</v>
      </c>
      <c r="T5" s="114"/>
      <c r="U5" s="114"/>
      <c r="V5" s="60">
        <v>1</v>
      </c>
      <c r="W5" s="60">
        <v>1</v>
      </c>
      <c r="X5" s="60">
        <v>1</v>
      </c>
      <c r="Y5" s="60">
        <v>1</v>
      </c>
      <c r="Z5" s="60">
        <v>1</v>
      </c>
      <c r="AA5" s="114"/>
      <c r="AB5" s="114"/>
      <c r="AC5" s="60" t="s">
        <v>9</v>
      </c>
      <c r="AD5" s="114"/>
      <c r="AE5" s="60" t="s">
        <v>9</v>
      </c>
      <c r="AF5" s="60" t="s">
        <v>9</v>
      </c>
      <c r="AG5" s="60" t="s">
        <v>9</v>
      </c>
      <c r="AH5" s="114"/>
      <c r="AI5" s="114"/>
      <c r="AJ5" s="60">
        <v>1</v>
      </c>
      <c r="AL5" s="53">
        <f t="shared" ref="AL5:AL19" si="4">IF(SUM(F5:AJ5)=0,"",SUM(F5:AJ5))</f>
        <v>16</v>
      </c>
      <c r="AM5" s="53" t="str">
        <f t="shared" ref="AM5:AM19" si="5">IF(COUNTIF(F5:AJ5,"A")=0,"",COUNTIF(F5:AJ5,"A"))</f>
        <v/>
      </c>
      <c r="AN5" s="53">
        <f t="shared" ref="AN5:AN19" si="6">IF(COUNTIF(F5:AJ5,"B")=0,"",COUNTIF(F5:AJ5,"B"))</f>
        <v>4</v>
      </c>
      <c r="AO5" s="53">
        <f t="shared" ref="AO5:AO11" si="7">IF(E5="o", COUNTIF(F5:AJ5,"A"),"")</f>
        <v>0</v>
      </c>
      <c r="AP5" s="53" t="str">
        <f t="shared" ref="AP5:AP19" si="8">IF(COUNTIF(F5:AJ5,"N")=0,"",COUNTIF(F5:AJ5,"N"))</f>
        <v/>
      </c>
      <c r="AQ5" s="53" t="str">
        <f t="shared" ref="AQ5:AQ19" si="9">IF(COUNTIF(F5:AJ5,"G")=0,"",COUNTIF(F5:AJ5,"G"))</f>
        <v/>
      </c>
      <c r="AR5" s="53" t="str">
        <f t="shared" ref="AR5:AR19" si="10">IF(COUNTIF(F5:AJ5,"F")=0,"",COUNTIF(F5:AJ5,"F"))</f>
        <v/>
      </c>
    </row>
    <row r="6" spans="1:44" ht="15" x14ac:dyDescent="0.25">
      <c r="A6" s="9" t="s">
        <v>56</v>
      </c>
      <c r="B6" s="97" t="str">
        <f t="shared" si="3"/>
        <v>StéC</v>
      </c>
      <c r="C6" s="82" t="s">
        <v>62</v>
      </c>
      <c r="D6" s="10" t="s">
        <v>64</v>
      </c>
      <c r="E6" s="58" t="s">
        <v>63</v>
      </c>
      <c r="F6" s="114"/>
      <c r="G6" s="114"/>
      <c r="H6" s="60">
        <v>1</v>
      </c>
      <c r="I6" s="60">
        <v>1</v>
      </c>
      <c r="J6" s="60">
        <v>1</v>
      </c>
      <c r="K6" s="60">
        <v>1</v>
      </c>
      <c r="L6" s="60">
        <v>1</v>
      </c>
      <c r="M6" s="114"/>
      <c r="N6" s="114"/>
      <c r="O6" s="60">
        <v>1</v>
      </c>
      <c r="P6" s="60">
        <v>1</v>
      </c>
      <c r="Q6" s="60">
        <v>1</v>
      </c>
      <c r="R6" s="60">
        <v>1</v>
      </c>
      <c r="S6" s="60">
        <v>1</v>
      </c>
      <c r="T6" s="114"/>
      <c r="U6" s="114"/>
      <c r="V6" s="60">
        <v>1</v>
      </c>
      <c r="W6" s="60">
        <v>1</v>
      </c>
      <c r="X6" s="60">
        <v>1</v>
      </c>
      <c r="Y6" s="60">
        <v>1</v>
      </c>
      <c r="Z6" s="60">
        <v>1</v>
      </c>
      <c r="AA6" s="114"/>
      <c r="AB6" s="114"/>
      <c r="AC6" s="60">
        <v>1</v>
      </c>
      <c r="AD6" s="114"/>
      <c r="AE6" s="60">
        <v>1</v>
      </c>
      <c r="AF6" s="60">
        <v>1</v>
      </c>
      <c r="AG6" s="60">
        <v>1</v>
      </c>
      <c r="AH6" s="114"/>
      <c r="AI6" s="114"/>
      <c r="AJ6" s="60" t="s">
        <v>9</v>
      </c>
      <c r="AL6" s="53">
        <f t="shared" si="4"/>
        <v>19</v>
      </c>
      <c r="AM6" s="53" t="str">
        <f t="shared" si="5"/>
        <v/>
      </c>
      <c r="AN6" s="53">
        <f t="shared" si="6"/>
        <v>1</v>
      </c>
      <c r="AO6" s="53">
        <f t="shared" si="7"/>
        <v>0</v>
      </c>
      <c r="AP6" s="53" t="str">
        <f t="shared" si="8"/>
        <v/>
      </c>
      <c r="AQ6" s="53" t="str">
        <f t="shared" si="9"/>
        <v/>
      </c>
      <c r="AR6" s="53" t="str">
        <f t="shared" si="10"/>
        <v/>
      </c>
    </row>
    <row r="7" spans="1:44" ht="15" x14ac:dyDescent="0.25">
      <c r="A7" s="9" t="s">
        <v>57</v>
      </c>
      <c r="B7" s="97" t="str">
        <f t="shared" si="3"/>
        <v>StéD</v>
      </c>
      <c r="C7" s="82" t="s">
        <v>62</v>
      </c>
      <c r="D7" s="10" t="s">
        <v>65</v>
      </c>
      <c r="E7" s="58" t="s">
        <v>63</v>
      </c>
      <c r="F7" s="114"/>
      <c r="G7" s="114"/>
      <c r="H7" s="60">
        <v>1</v>
      </c>
      <c r="I7" s="60">
        <v>1</v>
      </c>
      <c r="J7" s="60">
        <v>1</v>
      </c>
      <c r="K7" s="60">
        <v>1</v>
      </c>
      <c r="L7" s="60">
        <v>1</v>
      </c>
      <c r="M7" s="114"/>
      <c r="N7" s="114"/>
      <c r="O7" s="60">
        <v>1</v>
      </c>
      <c r="P7" s="60">
        <v>1</v>
      </c>
      <c r="Q7" s="60">
        <v>1</v>
      </c>
      <c r="R7" s="60">
        <v>1</v>
      </c>
      <c r="S7" s="60">
        <v>1</v>
      </c>
      <c r="T7" s="114"/>
      <c r="U7" s="114"/>
      <c r="V7" s="60">
        <v>1</v>
      </c>
      <c r="W7" s="60">
        <v>1</v>
      </c>
      <c r="X7" s="60">
        <v>1</v>
      </c>
      <c r="Y7" s="60">
        <v>1</v>
      </c>
      <c r="Z7" s="60">
        <v>1</v>
      </c>
      <c r="AA7" s="114"/>
      <c r="AB7" s="114"/>
      <c r="AC7" s="60">
        <v>1</v>
      </c>
      <c r="AD7" s="114"/>
      <c r="AE7" s="60">
        <v>1</v>
      </c>
      <c r="AF7" s="60">
        <v>1</v>
      </c>
      <c r="AG7" s="60">
        <v>1</v>
      </c>
      <c r="AH7" s="114"/>
      <c r="AI7" s="114"/>
      <c r="AJ7" s="60" t="s">
        <v>12</v>
      </c>
      <c r="AL7" s="53">
        <f t="shared" si="4"/>
        <v>19</v>
      </c>
      <c r="AM7" s="53" t="str">
        <f t="shared" si="5"/>
        <v/>
      </c>
      <c r="AN7" s="53" t="str">
        <f t="shared" si="6"/>
        <v/>
      </c>
      <c r="AO7" s="53">
        <f t="shared" si="7"/>
        <v>0</v>
      </c>
      <c r="AP7" s="53" t="str">
        <f t="shared" si="8"/>
        <v/>
      </c>
      <c r="AQ7" s="53" t="str">
        <f t="shared" si="9"/>
        <v/>
      </c>
      <c r="AR7" s="53">
        <f t="shared" si="10"/>
        <v>1</v>
      </c>
    </row>
    <row r="8" spans="1:44" ht="15" x14ac:dyDescent="0.25">
      <c r="A8" s="9" t="s">
        <v>58</v>
      </c>
      <c r="B8" s="97" t="str">
        <f t="shared" si="3"/>
        <v>StéE</v>
      </c>
      <c r="C8" s="82" t="s">
        <v>62</v>
      </c>
      <c r="D8" s="10" t="s">
        <v>66</v>
      </c>
      <c r="E8" s="58" t="s">
        <v>63</v>
      </c>
      <c r="F8" s="114"/>
      <c r="G8" s="114"/>
      <c r="H8" s="60">
        <v>1</v>
      </c>
      <c r="I8" s="60">
        <v>1</v>
      </c>
      <c r="J8" s="60">
        <v>1</v>
      </c>
      <c r="K8" s="60">
        <v>1</v>
      </c>
      <c r="L8" s="60">
        <v>1</v>
      </c>
      <c r="M8" s="114"/>
      <c r="N8" s="114"/>
      <c r="O8" s="60">
        <v>1</v>
      </c>
      <c r="P8" s="60">
        <v>1</v>
      </c>
      <c r="Q8" s="60">
        <v>1</v>
      </c>
      <c r="R8" s="60">
        <v>1</v>
      </c>
      <c r="S8" s="60">
        <v>1</v>
      </c>
      <c r="T8" s="114"/>
      <c r="U8" s="114"/>
      <c r="V8" s="60">
        <v>1</v>
      </c>
      <c r="W8" s="60">
        <v>1</v>
      </c>
      <c r="X8" s="60">
        <v>1</v>
      </c>
      <c r="Y8" s="60">
        <v>1</v>
      </c>
      <c r="Z8" s="60">
        <v>1</v>
      </c>
      <c r="AA8" s="114"/>
      <c r="AB8" s="114"/>
      <c r="AC8" s="60">
        <v>1</v>
      </c>
      <c r="AD8" s="114"/>
      <c r="AE8" s="60">
        <v>1</v>
      </c>
      <c r="AF8" s="60">
        <v>1</v>
      </c>
      <c r="AG8" s="60">
        <v>1</v>
      </c>
      <c r="AH8" s="114"/>
      <c r="AI8" s="114"/>
      <c r="AJ8" s="60">
        <v>1</v>
      </c>
      <c r="AL8" s="53">
        <f t="shared" si="4"/>
        <v>20</v>
      </c>
      <c r="AM8" s="53" t="str">
        <f t="shared" si="5"/>
        <v/>
      </c>
      <c r="AN8" s="53" t="str">
        <f t="shared" si="6"/>
        <v/>
      </c>
      <c r="AO8" s="53">
        <f t="shared" si="7"/>
        <v>0</v>
      </c>
      <c r="AP8" s="53" t="str">
        <f t="shared" si="8"/>
        <v/>
      </c>
      <c r="AQ8" s="53" t="str">
        <f t="shared" si="9"/>
        <v/>
      </c>
      <c r="AR8" s="53" t="str">
        <f t="shared" si="10"/>
        <v/>
      </c>
    </row>
    <row r="9" spans="1:44" ht="15" x14ac:dyDescent="0.25">
      <c r="A9" s="9" t="s">
        <v>59</v>
      </c>
      <c r="B9" s="97" t="str">
        <f t="shared" si="3"/>
        <v>StéF</v>
      </c>
      <c r="C9" s="82" t="s">
        <v>62</v>
      </c>
      <c r="D9" s="10" t="s">
        <v>12</v>
      </c>
      <c r="E9" s="58" t="s">
        <v>63</v>
      </c>
      <c r="F9" s="114"/>
      <c r="G9" s="114"/>
      <c r="H9" s="60">
        <v>1</v>
      </c>
      <c r="I9" s="60">
        <v>1</v>
      </c>
      <c r="J9" s="60">
        <v>1</v>
      </c>
      <c r="K9" s="60">
        <v>1</v>
      </c>
      <c r="L9" s="60">
        <v>1</v>
      </c>
      <c r="M9" s="114"/>
      <c r="N9" s="114"/>
      <c r="O9" s="60">
        <v>1</v>
      </c>
      <c r="P9" s="60">
        <v>1</v>
      </c>
      <c r="Q9" s="60">
        <v>1</v>
      </c>
      <c r="R9" s="60">
        <v>1</v>
      </c>
      <c r="S9" s="60">
        <v>1</v>
      </c>
      <c r="T9" s="114"/>
      <c r="U9" s="114"/>
      <c r="V9" s="60">
        <v>1</v>
      </c>
      <c r="W9" s="60">
        <v>1</v>
      </c>
      <c r="X9" s="60">
        <v>1</v>
      </c>
      <c r="Y9" s="60">
        <v>1</v>
      </c>
      <c r="Z9" s="60">
        <v>1</v>
      </c>
      <c r="AA9" s="114"/>
      <c r="AB9" s="114"/>
      <c r="AC9" s="60">
        <v>1</v>
      </c>
      <c r="AD9" s="114"/>
      <c r="AE9" s="60">
        <v>1</v>
      </c>
      <c r="AF9" s="60">
        <v>1</v>
      </c>
      <c r="AG9" s="60">
        <v>1</v>
      </c>
      <c r="AH9" s="114"/>
      <c r="AI9" s="114"/>
      <c r="AJ9" s="60">
        <v>1</v>
      </c>
      <c r="AL9" s="53">
        <f t="shared" si="4"/>
        <v>20</v>
      </c>
      <c r="AM9" s="53" t="str">
        <f t="shared" si="5"/>
        <v/>
      </c>
      <c r="AN9" s="53" t="str">
        <f t="shared" si="6"/>
        <v/>
      </c>
      <c r="AO9" s="53">
        <f t="shared" si="7"/>
        <v>0</v>
      </c>
      <c r="AP9" s="53" t="str">
        <f t="shared" si="8"/>
        <v/>
      </c>
      <c r="AQ9" s="53" t="str">
        <f t="shared" si="9"/>
        <v/>
      </c>
      <c r="AR9" s="53" t="str">
        <f t="shared" si="10"/>
        <v/>
      </c>
    </row>
    <row r="10" spans="1:44" ht="15" x14ac:dyDescent="0.25">
      <c r="A10" s="9" t="s">
        <v>60</v>
      </c>
      <c r="B10" s="97" t="str">
        <f t="shared" si="3"/>
        <v>StéG</v>
      </c>
      <c r="C10" s="82" t="s">
        <v>62</v>
      </c>
      <c r="D10" s="10" t="s">
        <v>15</v>
      </c>
      <c r="E10" s="58" t="s">
        <v>63</v>
      </c>
      <c r="F10" s="114"/>
      <c r="G10" s="114"/>
      <c r="H10" s="60">
        <v>1</v>
      </c>
      <c r="I10" s="60">
        <v>1</v>
      </c>
      <c r="J10" s="60">
        <v>1</v>
      </c>
      <c r="K10" s="60">
        <v>1</v>
      </c>
      <c r="L10" s="60">
        <v>1</v>
      </c>
      <c r="M10" s="114"/>
      <c r="N10" s="114"/>
      <c r="O10" s="60" t="s">
        <v>8</v>
      </c>
      <c r="P10" s="60" t="s">
        <v>8</v>
      </c>
      <c r="Q10" s="60" t="s">
        <v>8</v>
      </c>
      <c r="R10" s="60">
        <v>1</v>
      </c>
      <c r="S10" s="60">
        <v>1</v>
      </c>
      <c r="T10" s="114"/>
      <c r="U10" s="114"/>
      <c r="V10" s="60">
        <v>1</v>
      </c>
      <c r="W10" s="60">
        <v>1</v>
      </c>
      <c r="X10" s="60">
        <v>1</v>
      </c>
      <c r="Y10" s="60">
        <v>1</v>
      </c>
      <c r="Z10" s="60">
        <v>1</v>
      </c>
      <c r="AA10" s="114"/>
      <c r="AB10" s="114"/>
      <c r="AC10" s="60">
        <v>1</v>
      </c>
      <c r="AD10" s="114"/>
      <c r="AE10" s="60">
        <v>1</v>
      </c>
      <c r="AF10" s="60">
        <v>1</v>
      </c>
      <c r="AG10" s="60">
        <v>1</v>
      </c>
      <c r="AH10" s="114"/>
      <c r="AI10" s="114"/>
      <c r="AJ10" s="60">
        <v>1</v>
      </c>
      <c r="AL10" s="53">
        <f t="shared" si="4"/>
        <v>17</v>
      </c>
      <c r="AM10" s="53">
        <f t="shared" si="5"/>
        <v>3</v>
      </c>
      <c r="AN10" s="53" t="str">
        <f t="shared" si="6"/>
        <v/>
      </c>
      <c r="AO10" s="53">
        <f t="shared" si="7"/>
        <v>3</v>
      </c>
      <c r="AP10" s="53" t="str">
        <f t="shared" si="8"/>
        <v/>
      </c>
      <c r="AQ10" s="53" t="str">
        <f t="shared" si="9"/>
        <v/>
      </c>
      <c r="AR10" s="53" t="str">
        <f t="shared" si="10"/>
        <v/>
      </c>
    </row>
    <row r="11" spans="1:44" ht="15.75" thickBot="1" x14ac:dyDescent="0.3">
      <c r="A11" s="9" t="s">
        <v>61</v>
      </c>
      <c r="B11" s="97" t="str">
        <f t="shared" si="3"/>
        <v>StéH</v>
      </c>
      <c r="C11" s="12" t="s">
        <v>62</v>
      </c>
      <c r="D11" s="13" t="s">
        <v>67</v>
      </c>
      <c r="E11" s="58"/>
      <c r="F11" s="114"/>
      <c r="G11" s="114"/>
      <c r="H11" s="60">
        <v>1</v>
      </c>
      <c r="I11" s="60">
        <v>1</v>
      </c>
      <c r="J11" s="60">
        <v>1</v>
      </c>
      <c r="K11" s="60">
        <v>1</v>
      </c>
      <c r="L11" s="60">
        <v>1</v>
      </c>
      <c r="M11" s="114"/>
      <c r="N11" s="114"/>
      <c r="O11" s="60">
        <v>1</v>
      </c>
      <c r="P11" s="60">
        <v>1</v>
      </c>
      <c r="Q11" s="60">
        <v>1</v>
      </c>
      <c r="R11" s="60">
        <v>1</v>
      </c>
      <c r="S11" s="60">
        <v>1</v>
      </c>
      <c r="T11" s="114"/>
      <c r="U11" s="114"/>
      <c r="V11" s="60">
        <v>1</v>
      </c>
      <c r="W11" s="60">
        <v>1</v>
      </c>
      <c r="X11" s="60">
        <v>1</v>
      </c>
      <c r="Y11" s="60">
        <v>1</v>
      </c>
      <c r="Z11" s="60">
        <v>1</v>
      </c>
      <c r="AA11" s="114"/>
      <c r="AB11" s="114"/>
      <c r="AC11" s="60" t="s">
        <v>9</v>
      </c>
      <c r="AD11" s="114"/>
      <c r="AE11" s="60" t="s">
        <v>9</v>
      </c>
      <c r="AF11" s="60" t="s">
        <v>9</v>
      </c>
      <c r="AG11" s="60" t="s">
        <v>9</v>
      </c>
      <c r="AH11" s="114"/>
      <c r="AI11" s="114"/>
      <c r="AJ11" s="60" t="s">
        <v>12</v>
      </c>
      <c r="AL11" s="53">
        <f>IF(SUM(F11:AJ11)=0,"",SUM(F11:AJ11))</f>
        <v>15</v>
      </c>
      <c r="AM11" s="53" t="str">
        <f t="shared" si="5"/>
        <v/>
      </c>
      <c r="AN11" s="53">
        <f t="shared" si="6"/>
        <v>4</v>
      </c>
      <c r="AO11" s="53" t="str">
        <f t="shared" si="7"/>
        <v/>
      </c>
      <c r="AP11" s="53" t="str">
        <f t="shared" si="8"/>
        <v/>
      </c>
      <c r="AQ11" s="53" t="str">
        <f t="shared" si="9"/>
        <v/>
      </c>
      <c r="AR11" s="53">
        <f t="shared" si="10"/>
        <v>1</v>
      </c>
    </row>
    <row r="12" spans="1:44" ht="14.25" thickTop="1" thickBot="1" x14ac:dyDescent="0.25">
      <c r="A12" s="61" t="s">
        <v>11</v>
      </c>
      <c r="B12" s="98"/>
      <c r="C12" s="61"/>
      <c r="D12" s="61"/>
      <c r="E12" s="61"/>
      <c r="F12" s="62"/>
      <c r="G12" s="62"/>
      <c r="H12" s="62"/>
      <c r="I12" s="62"/>
      <c r="J12" s="62"/>
      <c r="K12" s="62"/>
      <c r="L12" s="62"/>
      <c r="M12" s="62"/>
      <c r="N12" s="62"/>
      <c r="O12" s="62"/>
      <c r="P12" s="62"/>
      <c r="Q12" s="62"/>
      <c r="R12" s="62"/>
      <c r="S12" s="62"/>
      <c r="T12" s="62"/>
      <c r="U12" s="62"/>
      <c r="V12" s="62"/>
      <c r="W12" s="62"/>
      <c r="X12" s="62"/>
      <c r="Y12" s="62"/>
      <c r="Z12" s="62"/>
      <c r="AA12" s="62"/>
      <c r="AB12" s="62"/>
      <c r="AC12" s="62"/>
      <c r="AD12" s="62"/>
      <c r="AE12" s="62"/>
      <c r="AF12" s="62"/>
      <c r="AG12" s="62"/>
      <c r="AH12" s="62"/>
      <c r="AI12" s="62"/>
      <c r="AJ12" s="62"/>
      <c r="AL12" s="53" t="str">
        <f t="shared" si="4"/>
        <v/>
      </c>
      <c r="AM12" s="53" t="str">
        <f t="shared" si="5"/>
        <v/>
      </c>
      <c r="AN12" s="53" t="str">
        <f t="shared" si="6"/>
        <v/>
      </c>
      <c r="AO12" s="53"/>
      <c r="AP12" s="53" t="str">
        <f t="shared" si="8"/>
        <v/>
      </c>
      <c r="AQ12" s="53" t="str">
        <f t="shared" si="9"/>
        <v/>
      </c>
      <c r="AR12" s="53" t="str">
        <f t="shared" si="10"/>
        <v/>
      </c>
    </row>
    <row r="13" spans="1:44" ht="15" x14ac:dyDescent="0.25">
      <c r="A13" s="32" t="s">
        <v>54</v>
      </c>
      <c r="B13" s="68" t="str">
        <f t="shared" si="3"/>
        <v>StéA</v>
      </c>
      <c r="C13" s="33" t="s">
        <v>62</v>
      </c>
      <c r="D13" s="42" t="s">
        <v>68</v>
      </c>
      <c r="E13" s="168"/>
      <c r="F13" s="115"/>
      <c r="G13" s="115"/>
      <c r="H13" s="63"/>
      <c r="I13" s="63"/>
      <c r="J13" s="63"/>
      <c r="K13" s="63"/>
      <c r="L13" s="63"/>
      <c r="M13" s="63"/>
      <c r="N13" s="63"/>
      <c r="O13" s="63"/>
      <c r="P13" s="63"/>
      <c r="Q13" s="63"/>
      <c r="R13" s="63"/>
      <c r="S13" s="63"/>
      <c r="T13" s="63"/>
      <c r="U13" s="63"/>
      <c r="V13" s="63"/>
      <c r="W13" s="63"/>
      <c r="X13" s="63"/>
      <c r="Y13" s="63"/>
      <c r="Z13" s="63"/>
      <c r="AA13" s="63"/>
      <c r="AB13" s="63"/>
      <c r="AC13" s="63"/>
      <c r="AD13" s="63"/>
      <c r="AE13" s="63"/>
      <c r="AF13" s="63"/>
      <c r="AG13" s="63"/>
      <c r="AH13" s="63"/>
      <c r="AI13" s="63"/>
      <c r="AJ13" s="64"/>
      <c r="AL13" s="53" t="str">
        <f t="shared" si="4"/>
        <v/>
      </c>
      <c r="AM13" s="53" t="str">
        <f>IF(COUNTIF(F13:AJ13,"A")=0,"",COUNTIF(F13:AJ13,"A"))</f>
        <v/>
      </c>
      <c r="AN13" s="53" t="str">
        <f>IF(COUNTIF(F13:AJ13,"B")=0,"",COUNTIF(F13:AJ13,"B"))</f>
        <v/>
      </c>
      <c r="AO13" s="53"/>
      <c r="AP13" s="53" t="str">
        <f>IF(COUNTIF(F13:AJ13,"N")=0,"",COUNTIF(F13:AJ13,"N"))</f>
        <v/>
      </c>
      <c r="AQ13" s="53" t="str">
        <f>IF(COUNTIF(F13:AJ13,"G")=0,"",COUNTIF(F13:AJ13,"G"))</f>
        <v/>
      </c>
      <c r="AR13" s="53" t="str">
        <f>IF(COUNTIF(F13:AJ13,"F")=0,"",COUNTIF(F13:AJ13,"F"))</f>
        <v/>
      </c>
    </row>
    <row r="14" spans="1:44" ht="15" x14ac:dyDescent="0.25">
      <c r="A14" s="36" t="s">
        <v>55</v>
      </c>
      <c r="B14" s="97" t="str">
        <f t="shared" si="3"/>
        <v>StéB</v>
      </c>
      <c r="C14" s="82" t="s">
        <v>62</v>
      </c>
      <c r="D14" s="10" t="s">
        <v>68</v>
      </c>
      <c r="E14" s="70"/>
      <c r="F14" s="114"/>
      <c r="G14" s="114"/>
      <c r="H14" s="60"/>
      <c r="I14" s="60"/>
      <c r="J14" s="60"/>
      <c r="K14" s="60"/>
      <c r="L14" s="60"/>
      <c r="M14" s="60"/>
      <c r="N14" s="60"/>
      <c r="O14" s="60"/>
      <c r="P14" s="60"/>
      <c r="Q14" s="60"/>
      <c r="R14" s="60"/>
      <c r="S14" s="60"/>
      <c r="T14" s="60"/>
      <c r="U14" s="60"/>
      <c r="V14" s="60"/>
      <c r="W14" s="60"/>
      <c r="X14" s="60"/>
      <c r="Y14" s="60"/>
      <c r="Z14" s="60"/>
      <c r="AA14" s="60"/>
      <c r="AB14" s="60"/>
      <c r="AC14" s="60">
        <v>1</v>
      </c>
      <c r="AD14" s="60">
        <v>1</v>
      </c>
      <c r="AE14" s="60">
        <v>1</v>
      </c>
      <c r="AF14" s="60">
        <v>1</v>
      </c>
      <c r="AG14" s="60">
        <v>1</v>
      </c>
      <c r="AH14" s="60"/>
      <c r="AI14" s="60"/>
      <c r="AJ14" s="65"/>
      <c r="AL14" s="53">
        <f t="shared" si="4"/>
        <v>5</v>
      </c>
      <c r="AM14" s="53" t="str">
        <f t="shared" si="5"/>
        <v/>
      </c>
      <c r="AN14" s="53" t="str">
        <f t="shared" si="6"/>
        <v/>
      </c>
      <c r="AO14" s="53"/>
      <c r="AP14" s="53" t="str">
        <f t="shared" si="8"/>
        <v/>
      </c>
      <c r="AQ14" s="53" t="str">
        <f t="shared" si="9"/>
        <v/>
      </c>
      <c r="AR14" s="53" t="str">
        <f t="shared" si="10"/>
        <v/>
      </c>
    </row>
    <row r="15" spans="1:44" ht="15" x14ac:dyDescent="0.25">
      <c r="A15" s="36" t="s">
        <v>56</v>
      </c>
      <c r="B15" s="97" t="str">
        <f t="shared" si="3"/>
        <v>StéC</v>
      </c>
      <c r="C15" s="82" t="s">
        <v>62</v>
      </c>
      <c r="D15" s="10" t="s">
        <v>68</v>
      </c>
      <c r="E15" s="70"/>
      <c r="F15" s="114"/>
      <c r="G15" s="114"/>
      <c r="H15" s="60"/>
      <c r="I15" s="60"/>
      <c r="J15" s="60"/>
      <c r="K15" s="60"/>
      <c r="L15" s="60"/>
      <c r="M15" s="60"/>
      <c r="N15" s="60"/>
      <c r="O15" s="60"/>
      <c r="P15" s="60"/>
      <c r="Q15" s="60"/>
      <c r="R15" s="60"/>
      <c r="S15" s="60"/>
      <c r="T15" s="60"/>
      <c r="U15" s="60"/>
      <c r="V15" s="60"/>
      <c r="W15" s="60"/>
      <c r="X15" s="60"/>
      <c r="Y15" s="60"/>
      <c r="Z15" s="60"/>
      <c r="AA15" s="60"/>
      <c r="AB15" s="60"/>
      <c r="AC15" s="60"/>
      <c r="AD15" s="60"/>
      <c r="AE15" s="60"/>
      <c r="AF15" s="60"/>
      <c r="AG15" s="60"/>
      <c r="AH15" s="60"/>
      <c r="AI15" s="60"/>
      <c r="AJ15" s="65">
        <v>1</v>
      </c>
      <c r="AL15" s="53">
        <f t="shared" si="4"/>
        <v>1</v>
      </c>
      <c r="AM15" s="53" t="str">
        <f t="shared" si="5"/>
        <v/>
      </c>
      <c r="AN15" s="53" t="str">
        <f t="shared" si="6"/>
        <v/>
      </c>
      <c r="AO15" s="53"/>
      <c r="AP15" s="53" t="str">
        <f t="shared" si="8"/>
        <v/>
      </c>
      <c r="AQ15" s="53" t="str">
        <f t="shared" si="9"/>
        <v/>
      </c>
      <c r="AR15" s="53" t="str">
        <f t="shared" si="10"/>
        <v/>
      </c>
    </row>
    <row r="16" spans="1:44" ht="15" x14ac:dyDescent="0.25">
      <c r="A16" s="36" t="s">
        <v>57</v>
      </c>
      <c r="B16" s="97" t="str">
        <f t="shared" si="3"/>
        <v>StéD</v>
      </c>
      <c r="C16" s="82" t="s">
        <v>62</v>
      </c>
      <c r="D16" s="10" t="s">
        <v>69</v>
      </c>
      <c r="E16" s="70"/>
      <c r="F16" s="114"/>
      <c r="G16" s="114"/>
      <c r="H16" s="60"/>
      <c r="I16" s="60"/>
      <c r="J16" s="60"/>
      <c r="K16" s="60"/>
      <c r="L16" s="60"/>
      <c r="M16" s="60"/>
      <c r="N16" s="60"/>
      <c r="O16" s="60"/>
      <c r="P16" s="60"/>
      <c r="Q16" s="60"/>
      <c r="R16" s="60"/>
      <c r="S16" s="60"/>
      <c r="T16" s="60"/>
      <c r="U16" s="60"/>
      <c r="V16" s="60"/>
      <c r="W16" s="60"/>
      <c r="X16" s="60"/>
      <c r="Y16" s="60"/>
      <c r="Z16" s="60"/>
      <c r="AA16" s="60"/>
      <c r="AB16" s="60"/>
      <c r="AC16" s="60"/>
      <c r="AD16" s="60"/>
      <c r="AE16" s="60"/>
      <c r="AF16" s="60"/>
      <c r="AG16" s="60"/>
      <c r="AH16" s="60"/>
      <c r="AI16" s="60"/>
      <c r="AJ16" s="65"/>
      <c r="AL16" s="53" t="str">
        <f t="shared" si="4"/>
        <v/>
      </c>
      <c r="AM16" s="53" t="str">
        <f t="shared" si="5"/>
        <v/>
      </c>
      <c r="AN16" s="53" t="str">
        <f t="shared" si="6"/>
        <v/>
      </c>
      <c r="AO16" s="53"/>
      <c r="AP16" s="53" t="str">
        <f t="shared" si="8"/>
        <v/>
      </c>
      <c r="AQ16" s="53" t="str">
        <f t="shared" si="9"/>
        <v/>
      </c>
      <c r="AR16" s="53" t="str">
        <f t="shared" si="10"/>
        <v/>
      </c>
    </row>
    <row r="17" spans="1:44" ht="15" x14ac:dyDescent="0.25">
      <c r="A17" s="36" t="s">
        <v>58</v>
      </c>
      <c r="B17" s="97" t="str">
        <f t="shared" si="3"/>
        <v>StéE</v>
      </c>
      <c r="C17" s="82" t="s">
        <v>62</v>
      </c>
      <c r="D17" s="10" t="s">
        <v>69</v>
      </c>
      <c r="E17" s="70"/>
      <c r="F17" s="114"/>
      <c r="G17" s="114"/>
      <c r="H17" s="60"/>
      <c r="I17" s="60"/>
      <c r="J17" s="60"/>
      <c r="K17" s="60"/>
      <c r="L17" s="60"/>
      <c r="M17" s="60"/>
      <c r="N17" s="60"/>
      <c r="O17" s="60"/>
      <c r="P17" s="60"/>
      <c r="Q17" s="60"/>
      <c r="R17" s="60"/>
      <c r="S17" s="60"/>
      <c r="T17" s="60"/>
      <c r="U17" s="60"/>
      <c r="V17" s="60"/>
      <c r="W17" s="60"/>
      <c r="X17" s="60"/>
      <c r="Y17" s="60"/>
      <c r="Z17" s="60"/>
      <c r="AA17" s="60"/>
      <c r="AB17" s="60"/>
      <c r="AC17" s="60"/>
      <c r="AD17" s="60"/>
      <c r="AE17" s="60"/>
      <c r="AF17" s="60"/>
      <c r="AG17" s="60"/>
      <c r="AH17" s="60"/>
      <c r="AI17" s="60"/>
      <c r="AJ17" s="65"/>
      <c r="AL17" s="53" t="str">
        <f t="shared" si="4"/>
        <v/>
      </c>
      <c r="AN17" s="53"/>
      <c r="AO17" s="53"/>
      <c r="AP17" s="53"/>
      <c r="AQ17" s="53"/>
      <c r="AR17" s="53"/>
    </row>
    <row r="18" spans="1:44" ht="15" x14ac:dyDescent="0.25">
      <c r="A18" s="36" t="s">
        <v>59</v>
      </c>
      <c r="B18" s="97" t="str">
        <f t="shared" si="3"/>
        <v>StéF</v>
      </c>
      <c r="C18" s="82" t="s">
        <v>62</v>
      </c>
      <c r="D18" s="10" t="s">
        <v>79</v>
      </c>
      <c r="E18" s="70"/>
      <c r="F18" s="114"/>
      <c r="G18" s="114"/>
      <c r="H18" s="60"/>
      <c r="I18" s="60"/>
      <c r="J18" s="60"/>
      <c r="K18" s="60"/>
      <c r="L18" s="60"/>
      <c r="M18" s="60"/>
      <c r="N18" s="60"/>
      <c r="O18" s="60"/>
      <c r="P18" s="60"/>
      <c r="Q18" s="60"/>
      <c r="R18" s="60"/>
      <c r="S18" s="60"/>
      <c r="T18" s="60"/>
      <c r="U18" s="60"/>
      <c r="V18" s="60"/>
      <c r="W18" s="60"/>
      <c r="X18" s="60"/>
      <c r="Y18" s="60"/>
      <c r="Z18" s="60"/>
      <c r="AA18" s="60"/>
      <c r="AB18" s="60"/>
      <c r="AC18" s="60"/>
      <c r="AD18" s="60"/>
      <c r="AE18" s="60"/>
      <c r="AF18" s="60"/>
      <c r="AG18" s="60"/>
      <c r="AH18" s="60"/>
      <c r="AI18" s="60"/>
      <c r="AJ18" s="65"/>
      <c r="AL18" s="53" t="str">
        <f t="shared" si="4"/>
        <v/>
      </c>
      <c r="AN18" s="53" t="str">
        <f t="shared" si="6"/>
        <v/>
      </c>
      <c r="AO18" s="53"/>
      <c r="AP18" s="53" t="str">
        <f t="shared" si="8"/>
        <v/>
      </c>
      <c r="AQ18" s="53" t="str">
        <f t="shared" si="9"/>
        <v/>
      </c>
      <c r="AR18" s="53" t="str">
        <f t="shared" si="10"/>
        <v/>
      </c>
    </row>
    <row r="19" spans="1:44" ht="15.75" thickBot="1" x14ac:dyDescent="0.3">
      <c r="A19" s="43" t="s">
        <v>60</v>
      </c>
      <c r="B19" s="71" t="str">
        <f t="shared" si="3"/>
        <v>StéG</v>
      </c>
      <c r="C19" s="38" t="s">
        <v>62</v>
      </c>
      <c r="D19" s="39" t="s">
        <v>70</v>
      </c>
      <c r="E19" s="77"/>
      <c r="F19" s="173"/>
      <c r="G19" s="173"/>
      <c r="H19" s="171"/>
      <c r="I19" s="171"/>
      <c r="J19" s="171"/>
      <c r="K19" s="171"/>
      <c r="L19" s="171"/>
      <c r="M19" s="171"/>
      <c r="N19" s="171"/>
      <c r="O19" s="171"/>
      <c r="P19" s="171"/>
      <c r="Q19" s="171"/>
      <c r="R19" s="171"/>
      <c r="S19" s="171"/>
      <c r="T19" s="171"/>
      <c r="U19" s="171"/>
      <c r="V19" s="77"/>
      <c r="W19" s="77"/>
      <c r="X19" s="77"/>
      <c r="Y19" s="77"/>
      <c r="Z19" s="77"/>
      <c r="AA19" s="171"/>
      <c r="AB19" s="171"/>
      <c r="AC19" s="171">
        <v>1</v>
      </c>
      <c r="AD19" s="171"/>
      <c r="AE19" s="171">
        <v>1</v>
      </c>
      <c r="AF19" s="171">
        <v>1</v>
      </c>
      <c r="AG19" s="171">
        <v>1</v>
      </c>
      <c r="AH19" s="171"/>
      <c r="AI19" s="171"/>
      <c r="AJ19" s="172"/>
      <c r="AL19" s="53">
        <f t="shared" si="4"/>
        <v>4</v>
      </c>
      <c r="AM19" s="53" t="str">
        <f t="shared" si="5"/>
        <v/>
      </c>
      <c r="AN19" s="53" t="str">
        <f t="shared" si="6"/>
        <v/>
      </c>
      <c r="AO19" s="53"/>
      <c r="AP19" s="53" t="str">
        <f t="shared" si="8"/>
        <v/>
      </c>
      <c r="AQ19" s="53" t="str">
        <f t="shared" si="9"/>
        <v/>
      </c>
      <c r="AR19" s="53" t="str">
        <f t="shared" si="10"/>
        <v/>
      </c>
    </row>
    <row r="20" spans="1:44" x14ac:dyDescent="0.2">
      <c r="AL20" s="53"/>
    </row>
    <row r="21" spans="1:44" x14ac:dyDescent="0.2">
      <c r="AL21" s="53"/>
    </row>
    <row r="22" spans="1:44" x14ac:dyDescent="0.2">
      <c r="AL22" s="53"/>
    </row>
    <row r="23" spans="1:44" x14ac:dyDescent="0.2">
      <c r="AL23" s="53"/>
    </row>
    <row r="24" spans="1:44" x14ac:dyDescent="0.2">
      <c r="AL24" s="53"/>
    </row>
    <row r="25" spans="1:44" x14ac:dyDescent="0.2">
      <c r="AL25" s="53"/>
    </row>
    <row r="26" spans="1:44" x14ac:dyDescent="0.2">
      <c r="AL26" s="53"/>
    </row>
    <row r="27" spans="1:44" x14ac:dyDescent="0.2">
      <c r="AL27" s="53"/>
    </row>
    <row r="28" spans="1:44" x14ac:dyDescent="0.2">
      <c r="AL28" s="53"/>
    </row>
    <row r="29" spans="1:44" x14ac:dyDescent="0.2">
      <c r="AL29" s="53"/>
    </row>
    <row r="30" spans="1:44" x14ac:dyDescent="0.2">
      <c r="AL30" s="53"/>
    </row>
    <row r="31" spans="1:44" x14ac:dyDescent="0.2">
      <c r="AL31" s="53"/>
    </row>
    <row r="32" spans="1:44" x14ac:dyDescent="0.2">
      <c r="AL32" s="53"/>
    </row>
    <row r="33" spans="38:38" x14ac:dyDescent="0.2">
      <c r="AL33" s="53"/>
    </row>
    <row r="34" spans="38:38" x14ac:dyDescent="0.2">
      <c r="AL34" s="53"/>
    </row>
    <row r="35" spans="38:38" x14ac:dyDescent="0.2">
      <c r="AL35" s="53"/>
    </row>
    <row r="36" spans="38:38" x14ac:dyDescent="0.2">
      <c r="AL36" s="53"/>
    </row>
    <row r="37" spans="38:38" x14ac:dyDescent="0.2">
      <c r="AL37" s="53"/>
    </row>
    <row r="38" spans="38:38" x14ac:dyDescent="0.2">
      <c r="AL38" s="53"/>
    </row>
    <row r="39" spans="38:38" x14ac:dyDescent="0.2">
      <c r="AL39" s="53"/>
    </row>
    <row r="40" spans="38:38" x14ac:dyDescent="0.2">
      <c r="AL40" s="53"/>
    </row>
    <row r="41" spans="38:38" x14ac:dyDescent="0.2">
      <c r="AL41" s="53"/>
    </row>
    <row r="42" spans="38:38" x14ac:dyDescent="0.2">
      <c r="AL42" s="53"/>
    </row>
    <row r="43" spans="38:38" x14ac:dyDescent="0.2">
      <c r="AL43" s="53"/>
    </row>
    <row r="44" spans="38:38" x14ac:dyDescent="0.2">
      <c r="AL44" s="53"/>
    </row>
    <row r="45" spans="38:38" x14ac:dyDescent="0.2">
      <c r="AL45" s="53"/>
    </row>
    <row r="46" spans="38:38" x14ac:dyDescent="0.2">
      <c r="AL46" s="53"/>
    </row>
    <row r="47" spans="38:38" x14ac:dyDescent="0.2">
      <c r="AL47" s="53"/>
    </row>
    <row r="48" spans="38:38" x14ac:dyDescent="0.2">
      <c r="AL48" s="53"/>
    </row>
    <row r="49" spans="38:38" x14ac:dyDescent="0.2">
      <c r="AL49" s="53"/>
    </row>
    <row r="50" spans="38:38" x14ac:dyDescent="0.2">
      <c r="AL50" s="53"/>
    </row>
    <row r="51" spans="38:38" x14ac:dyDescent="0.2">
      <c r="AL51" s="53"/>
    </row>
    <row r="52" spans="38:38" x14ac:dyDescent="0.2">
      <c r="AL52" s="53"/>
    </row>
    <row r="53" spans="38:38" x14ac:dyDescent="0.2">
      <c r="AL53" s="53"/>
    </row>
    <row r="54" spans="38:38" x14ac:dyDescent="0.2">
      <c r="AL54" s="53"/>
    </row>
    <row r="55" spans="38:38" x14ac:dyDescent="0.2">
      <c r="AL55" s="53"/>
    </row>
    <row r="56" spans="38:38" x14ac:dyDescent="0.2">
      <c r="AL56" s="53"/>
    </row>
    <row r="57" spans="38:38" x14ac:dyDescent="0.2">
      <c r="AL57" s="53"/>
    </row>
    <row r="58" spans="38:38" x14ac:dyDescent="0.2">
      <c r="AL58" s="53"/>
    </row>
    <row r="59" spans="38:38" x14ac:dyDescent="0.2">
      <c r="AL59" s="53"/>
    </row>
    <row r="60" spans="38:38" x14ac:dyDescent="0.2">
      <c r="AL60" s="53"/>
    </row>
    <row r="61" spans="38:38" x14ac:dyDescent="0.2">
      <c r="AL61" s="53"/>
    </row>
    <row r="62" spans="38:38" x14ac:dyDescent="0.2">
      <c r="AL62" s="53"/>
    </row>
    <row r="63" spans="38:38" x14ac:dyDescent="0.2">
      <c r="AL63" s="53"/>
    </row>
    <row r="64" spans="38:38" x14ac:dyDescent="0.2">
      <c r="AL64" s="53"/>
    </row>
    <row r="65" spans="38:38" x14ac:dyDescent="0.2">
      <c r="AL65" s="53"/>
    </row>
    <row r="66" spans="38:38" x14ac:dyDescent="0.2">
      <c r="AL66" s="53"/>
    </row>
    <row r="67" spans="38:38" x14ac:dyDescent="0.2">
      <c r="AL67" s="53"/>
    </row>
    <row r="68" spans="38:38" x14ac:dyDescent="0.2">
      <c r="AL68" s="53"/>
    </row>
    <row r="69" spans="38:38" x14ac:dyDescent="0.2">
      <c r="AL69" s="53"/>
    </row>
    <row r="70" spans="38:38" x14ac:dyDescent="0.2">
      <c r="AL70" s="53"/>
    </row>
    <row r="71" spans="38:38" x14ac:dyDescent="0.2">
      <c r="AL71" s="53"/>
    </row>
    <row r="72" spans="38:38" x14ac:dyDescent="0.2">
      <c r="AL72" s="53"/>
    </row>
    <row r="73" spans="38:38" x14ac:dyDescent="0.2">
      <c r="AL73" s="53"/>
    </row>
    <row r="74" spans="38:38" x14ac:dyDescent="0.2">
      <c r="AL74" s="53"/>
    </row>
  </sheetData>
  <conditionalFormatting sqref="T12:T19 F13:S19 U13:AJ18 AA19:AJ19 U19 F2:AJ11">
    <cfRule type="expression" dxfId="155" priority="76">
      <formula>WEEKDAY(F$2,2)&gt;=6</formula>
    </cfRule>
    <cfRule type="expression" dxfId="154" priority="77">
      <formula>COUNTIF(ferie,"="&amp;F$2)&gt;0</formula>
    </cfRule>
  </conditionalFormatting>
  <conditionalFormatting sqref="T12:T19 F4:AJ11">
    <cfRule type="cellIs" dxfId="153" priority="73" operator="equal">
      <formula>0.5</formula>
    </cfRule>
    <cfRule type="containsText" dxfId="152" priority="74" operator="containsText" text="B">
      <formula>NOT(ISERROR(SEARCH("B",F4)))</formula>
    </cfRule>
    <cfRule type="containsText" dxfId="151" priority="75" operator="containsText" text="A">
      <formula>NOT(ISERROR(SEARCH("A",F4)))</formula>
    </cfRule>
  </conditionalFormatting>
  <conditionalFormatting sqref="F13:AJ18 F19:U19 AA19:AJ19">
    <cfRule type="cellIs" dxfId="150" priority="70" operator="equal">
      <formula>0.5</formula>
    </cfRule>
    <cfRule type="containsText" dxfId="149" priority="71" operator="containsText" text="B">
      <formula>NOT(ISERROR(SEARCH("B",F13)))</formula>
    </cfRule>
    <cfRule type="containsText" dxfId="148" priority="72" operator="containsText" text="A">
      <formula>NOT(ISERROR(SEARCH("A",F13)))</formula>
    </cfRule>
  </conditionalFormatting>
  <conditionalFormatting sqref="F19:U19 AA19:AJ19 F4:AJ18">
    <cfRule type="containsText" dxfId="147" priority="66" operator="containsText" text="G">
      <formula>NOT(ISERROR(SEARCH("G",F4)))</formula>
    </cfRule>
    <cfRule type="containsText" dxfId="146" priority="67" operator="containsText" text="F">
      <formula>NOT(ISERROR(SEARCH("F",F4)))</formula>
    </cfRule>
    <cfRule type="containsText" dxfId="145" priority="69" operator="containsText" text="N">
      <formula>NOT(ISERROR(SEARCH("N",F4)))</formula>
    </cfRule>
  </conditionalFormatting>
  <conditionalFormatting sqref="AP3 AR3">
    <cfRule type="containsText" dxfId="144" priority="65" operator="containsText" text="G">
      <formula>NOT(ISERROR(SEARCH("G",AP3)))</formula>
    </cfRule>
  </conditionalFormatting>
  <conditionalFormatting sqref="AP3 AR3">
    <cfRule type="expression" dxfId="143" priority="64">
      <formula>WEEKDAY(AP$2,2)&gt;=6</formula>
    </cfRule>
  </conditionalFormatting>
  <conditionalFormatting sqref="AP3 AR3">
    <cfRule type="expression" dxfId="142" priority="63">
      <formula>COUNTIF(jourferie,"="&amp;AP$2)&gt;0</formula>
    </cfRule>
  </conditionalFormatting>
  <conditionalFormatting sqref="AP3 AR3">
    <cfRule type="cellIs" dxfId="141" priority="57" operator="equal">
      <formula>0.5</formula>
    </cfRule>
    <cfRule type="containsText" dxfId="140" priority="58" operator="containsText" text="T">
      <formula>NOT(ISERROR(SEARCH("T",AP3)))</formula>
    </cfRule>
    <cfRule type="containsText" dxfId="139" priority="59" operator="containsText" text="F">
      <formula>NOT(ISERROR(SEARCH("F",AP3)))</formula>
    </cfRule>
    <cfRule type="containsText" dxfId="138" priority="60" operator="containsText" text="N">
      <formula>NOT(ISERROR(SEARCH("N",AP3)))</formula>
    </cfRule>
    <cfRule type="containsText" dxfId="137" priority="61" operator="containsText" text="B">
      <formula>NOT(ISERROR(SEARCH("B",AP3)))</formula>
    </cfRule>
    <cfRule type="containsText" dxfId="136" priority="62" operator="containsText" text="A">
      <formula>NOT(ISERROR(SEARCH("A",AP3)))</formula>
    </cfRule>
  </conditionalFormatting>
  <conditionalFormatting sqref="AQ3">
    <cfRule type="containsText" dxfId="135" priority="56" operator="containsText" text="G">
      <formula>NOT(ISERROR(SEARCH("G",AQ3)))</formula>
    </cfRule>
  </conditionalFormatting>
  <conditionalFormatting sqref="AQ3">
    <cfRule type="expression" dxfId="134" priority="55">
      <formula>WEEKDAY(AQ$2,2)&gt;=6</formula>
    </cfRule>
  </conditionalFormatting>
  <conditionalFormatting sqref="AQ3">
    <cfRule type="expression" dxfId="133" priority="54">
      <formula>COUNTIF(jourferie,"="&amp;AQ$2)&gt;0</formula>
    </cfRule>
  </conditionalFormatting>
  <conditionalFormatting sqref="AQ3">
    <cfRule type="cellIs" dxfId="132" priority="48" operator="equal">
      <formula>0.5</formula>
    </cfRule>
    <cfRule type="containsText" dxfId="131" priority="49" operator="containsText" text="T">
      <formula>NOT(ISERROR(SEARCH("T",AQ3)))</formula>
    </cfRule>
    <cfRule type="containsText" dxfId="130" priority="50" operator="containsText" text="F">
      <formula>NOT(ISERROR(SEARCH("F",AQ3)))</formula>
    </cfRule>
    <cfRule type="containsText" dxfId="129" priority="51" operator="containsText" text="N">
      <formula>NOT(ISERROR(SEARCH("N",AQ3)))</formula>
    </cfRule>
    <cfRule type="containsText" dxfId="128" priority="52" operator="containsText" text="B">
      <formula>NOT(ISERROR(SEARCH("B",AQ3)))</formula>
    </cfRule>
    <cfRule type="containsText" dxfId="127" priority="53" operator="containsText" text="A">
      <formula>NOT(ISERROR(SEARCH("A",AQ3)))</formula>
    </cfRule>
  </conditionalFormatting>
  <conditionalFormatting sqref="AQ3">
    <cfRule type="containsText" dxfId="126" priority="47" operator="containsText" text="G">
      <formula>NOT(ISERROR(SEARCH("G",AQ3)))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68" operator="containsText" id="{80C3C4A0-CC1A-4DA7-88E8-0326D7EC4242}">
            <xm:f>NOT(ISERROR(SEARCH("T",F4)))</xm:f>
            <xm:f>"T"</xm:f>
            <x14:dxf>
              <font>
                <color auto="1"/>
              </font>
              <fill>
                <patternFill>
                  <bgColor theme="0" tint="-0.34998626667073579"/>
                </patternFill>
              </fill>
            </x14:dxf>
          </x14:cfRule>
          <xm:sqref>F19:U19 AA19:AJ19 F4:AJ18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R90"/>
  <sheetViews>
    <sheetView zoomScale="80" zoomScaleNormal="80" workbookViewId="0">
      <selection activeCell="C31" sqref="C31"/>
    </sheetView>
  </sheetViews>
  <sheetFormatPr baseColWidth="10" defaultColWidth="11.42578125" defaultRowHeight="12.75" x14ac:dyDescent="0.2"/>
  <cols>
    <col min="1" max="1" width="30.28515625" style="52" bestFit="1" customWidth="1"/>
    <col min="2" max="2" width="9.7109375" style="52" bestFit="1" customWidth="1"/>
    <col min="3" max="3" width="14.7109375" style="52" bestFit="1" customWidth="1"/>
    <col min="4" max="4" width="11.42578125" style="52"/>
    <col min="5" max="5" width="8.5703125" style="53" customWidth="1"/>
    <col min="6" max="7" width="4.7109375" style="53" customWidth="1"/>
    <col min="8" max="8" width="5.28515625" style="53" bestFit="1" customWidth="1"/>
    <col min="9" max="9" width="4.7109375" style="53" customWidth="1"/>
    <col min="10" max="10" width="5.28515625" style="53" bestFit="1" customWidth="1"/>
    <col min="11" max="16" width="4.7109375" style="53" customWidth="1"/>
    <col min="17" max="17" width="5.28515625" style="53" bestFit="1" customWidth="1"/>
    <col min="18" max="23" width="4.7109375" style="53" customWidth="1"/>
    <col min="24" max="24" width="5.28515625" style="53" bestFit="1" customWidth="1"/>
    <col min="25" max="30" width="4.7109375" style="53" customWidth="1"/>
    <col min="31" max="31" width="5.28515625" style="53" bestFit="1" customWidth="1"/>
    <col min="32" max="33" width="4.7109375" style="53" customWidth="1"/>
    <col min="34" max="34" width="5.28515625" style="53" bestFit="1" customWidth="1"/>
    <col min="35" max="35" width="4.7109375" style="53" customWidth="1"/>
    <col min="36" max="36" width="6.7109375" style="53" customWidth="1"/>
    <col min="37" max="37" width="9.42578125" style="52" bestFit="1" customWidth="1"/>
    <col min="38" max="38" width="12.7109375" style="52" customWidth="1"/>
    <col min="39" max="39" width="10.42578125" style="53" customWidth="1"/>
    <col min="40" max="40" width="10.5703125" style="55" bestFit="1" customWidth="1"/>
    <col min="41" max="41" width="10.5703125" style="55" customWidth="1"/>
    <col min="42" max="42" width="7.85546875" style="55" bestFit="1" customWidth="1"/>
    <col min="43" max="43" width="4.7109375" style="55" customWidth="1"/>
    <col min="44" max="44" width="3.42578125" style="55" customWidth="1"/>
    <col min="45" max="16384" width="11.42578125" style="52"/>
  </cols>
  <sheetData>
    <row r="1" spans="1:44" ht="15.75" thickBot="1" x14ac:dyDescent="0.3">
      <c r="A1" s="136">
        <v>10</v>
      </c>
      <c r="F1" s="54">
        <f>_xlfn.ISOWEEKNUM(F3)</f>
        <v>1</v>
      </c>
      <c r="G1" s="54">
        <f t="shared" ref="G1:AJ1" si="0">_xlfn.ISOWEEKNUM(G3)</f>
        <v>1</v>
      </c>
      <c r="H1" s="54">
        <f t="shared" si="0"/>
        <v>1</v>
      </c>
      <c r="I1" s="54">
        <f t="shared" si="0"/>
        <v>1</v>
      </c>
      <c r="J1" s="54">
        <f t="shared" si="0"/>
        <v>1</v>
      </c>
      <c r="K1" s="54">
        <f t="shared" si="0"/>
        <v>1</v>
      </c>
      <c r="L1" s="54">
        <f t="shared" si="0"/>
        <v>2</v>
      </c>
      <c r="M1" s="54">
        <f t="shared" si="0"/>
        <v>2</v>
      </c>
      <c r="N1" s="54">
        <f t="shared" si="0"/>
        <v>2</v>
      </c>
      <c r="O1" s="54">
        <f t="shared" si="0"/>
        <v>2</v>
      </c>
      <c r="P1" s="54">
        <f t="shared" si="0"/>
        <v>2</v>
      </c>
      <c r="Q1" s="54">
        <f t="shared" si="0"/>
        <v>2</v>
      </c>
      <c r="R1" s="54">
        <f t="shared" si="0"/>
        <v>2</v>
      </c>
      <c r="S1" s="54">
        <f t="shared" si="0"/>
        <v>3</v>
      </c>
      <c r="T1" s="54">
        <f t="shared" si="0"/>
        <v>3</v>
      </c>
      <c r="U1" s="54">
        <f t="shared" si="0"/>
        <v>3</v>
      </c>
      <c r="V1" s="54">
        <f t="shared" si="0"/>
        <v>3</v>
      </c>
      <c r="W1" s="54">
        <f t="shared" si="0"/>
        <v>3</v>
      </c>
      <c r="X1" s="54">
        <f t="shared" si="0"/>
        <v>3</v>
      </c>
      <c r="Y1" s="54">
        <f t="shared" si="0"/>
        <v>3</v>
      </c>
      <c r="Z1" s="54">
        <f t="shared" si="0"/>
        <v>4</v>
      </c>
      <c r="AA1" s="54">
        <f t="shared" si="0"/>
        <v>4</v>
      </c>
      <c r="AB1" s="54">
        <f t="shared" si="0"/>
        <v>4</v>
      </c>
      <c r="AC1" s="54">
        <f t="shared" si="0"/>
        <v>4</v>
      </c>
      <c r="AD1" s="54">
        <f t="shared" si="0"/>
        <v>4</v>
      </c>
      <c r="AE1" s="54">
        <f t="shared" si="0"/>
        <v>4</v>
      </c>
      <c r="AF1" s="54">
        <f t="shared" si="0"/>
        <v>4</v>
      </c>
      <c r="AG1" s="54">
        <f t="shared" si="0"/>
        <v>5</v>
      </c>
      <c r="AH1" s="54">
        <f t="shared" si="0"/>
        <v>5</v>
      </c>
      <c r="AI1" s="54">
        <f t="shared" si="0"/>
        <v>5</v>
      </c>
      <c r="AJ1" s="54">
        <f t="shared" si="0"/>
        <v>5</v>
      </c>
      <c r="AL1" s="29">
        <f>DAY(DATE(YEAR(E2),MONTH(E2) + 1,0))</f>
        <v>31</v>
      </c>
      <c r="AM1" s="165" t="s">
        <v>13</v>
      </c>
      <c r="AN1" s="166">
        <f>NETWORKDAYS(F3,AJ3,Variables!C22:C35)</f>
        <v>22</v>
      </c>
      <c r="AO1" s="52"/>
      <c r="AP1" s="52"/>
      <c r="AQ1" s="52"/>
      <c r="AR1" s="52"/>
    </row>
    <row r="2" spans="1:44" ht="16.5" thickBot="1" x14ac:dyDescent="0.3">
      <c r="A2" s="186" t="s">
        <v>0</v>
      </c>
      <c r="B2" s="181"/>
      <c r="C2" s="181"/>
      <c r="D2" s="182"/>
      <c r="E2" s="183">
        <v>43466</v>
      </c>
      <c r="F2" s="175">
        <f>WEEKDAY(F3)</f>
        <v>3</v>
      </c>
      <c r="G2" s="176">
        <f t="shared" ref="G2:AJ2" si="1">WEEKDAY(G3)</f>
        <v>4</v>
      </c>
      <c r="H2" s="176">
        <f t="shared" si="1"/>
        <v>5</v>
      </c>
      <c r="I2" s="176">
        <f t="shared" si="1"/>
        <v>6</v>
      </c>
      <c r="J2" s="176">
        <f t="shared" si="1"/>
        <v>7</v>
      </c>
      <c r="K2" s="176">
        <f t="shared" si="1"/>
        <v>1</v>
      </c>
      <c r="L2" s="176">
        <f t="shared" si="1"/>
        <v>2</v>
      </c>
      <c r="M2" s="176">
        <f t="shared" si="1"/>
        <v>3</v>
      </c>
      <c r="N2" s="176">
        <f t="shared" si="1"/>
        <v>4</v>
      </c>
      <c r="O2" s="176">
        <f t="shared" si="1"/>
        <v>5</v>
      </c>
      <c r="P2" s="176">
        <f t="shared" si="1"/>
        <v>6</v>
      </c>
      <c r="Q2" s="176">
        <f t="shared" si="1"/>
        <v>7</v>
      </c>
      <c r="R2" s="176">
        <f t="shared" si="1"/>
        <v>1</v>
      </c>
      <c r="S2" s="176">
        <f t="shared" si="1"/>
        <v>2</v>
      </c>
      <c r="T2" s="176">
        <f t="shared" si="1"/>
        <v>3</v>
      </c>
      <c r="U2" s="176">
        <f t="shared" si="1"/>
        <v>4</v>
      </c>
      <c r="V2" s="176">
        <f t="shared" si="1"/>
        <v>5</v>
      </c>
      <c r="W2" s="176">
        <f t="shared" si="1"/>
        <v>6</v>
      </c>
      <c r="X2" s="176">
        <f t="shared" si="1"/>
        <v>7</v>
      </c>
      <c r="Y2" s="176">
        <f t="shared" si="1"/>
        <v>1</v>
      </c>
      <c r="Z2" s="176">
        <f t="shared" si="1"/>
        <v>2</v>
      </c>
      <c r="AA2" s="176">
        <f t="shared" si="1"/>
        <v>3</v>
      </c>
      <c r="AB2" s="176">
        <f t="shared" si="1"/>
        <v>4</v>
      </c>
      <c r="AC2" s="176">
        <f t="shared" si="1"/>
        <v>5</v>
      </c>
      <c r="AD2" s="176">
        <f t="shared" si="1"/>
        <v>6</v>
      </c>
      <c r="AE2" s="176">
        <f t="shared" si="1"/>
        <v>7</v>
      </c>
      <c r="AF2" s="176">
        <f t="shared" si="1"/>
        <v>1</v>
      </c>
      <c r="AG2" s="176">
        <f t="shared" si="1"/>
        <v>2</v>
      </c>
      <c r="AH2" s="176">
        <f t="shared" si="1"/>
        <v>3</v>
      </c>
      <c r="AI2" s="176">
        <f t="shared" si="1"/>
        <v>4</v>
      </c>
      <c r="AJ2" s="177">
        <f t="shared" si="1"/>
        <v>5</v>
      </c>
    </row>
    <row r="3" spans="1:44" s="109" customFormat="1" ht="39.75" thickTop="1" thickBot="1" x14ac:dyDescent="0.25">
      <c r="A3" s="178" t="s">
        <v>1</v>
      </c>
      <c r="B3" s="79" t="s">
        <v>42</v>
      </c>
      <c r="C3" s="108" t="s">
        <v>2</v>
      </c>
      <c r="D3" s="108" t="s">
        <v>3</v>
      </c>
      <c r="E3" s="129" t="s">
        <v>4</v>
      </c>
      <c r="F3" s="131">
        <f>DATE(YEAR(E2),MONTH(E2),1)</f>
        <v>43466</v>
      </c>
      <c r="G3" s="132">
        <f>F3+1</f>
        <v>43467</v>
      </c>
      <c r="H3" s="132">
        <f t="shared" ref="H3:AJ3" si="2">G3+1</f>
        <v>43468</v>
      </c>
      <c r="I3" s="132">
        <f t="shared" si="2"/>
        <v>43469</v>
      </c>
      <c r="J3" s="132">
        <f t="shared" si="2"/>
        <v>43470</v>
      </c>
      <c r="K3" s="132">
        <f t="shared" si="2"/>
        <v>43471</v>
      </c>
      <c r="L3" s="132">
        <f t="shared" si="2"/>
        <v>43472</v>
      </c>
      <c r="M3" s="132">
        <f t="shared" si="2"/>
        <v>43473</v>
      </c>
      <c r="N3" s="132">
        <f t="shared" si="2"/>
        <v>43474</v>
      </c>
      <c r="O3" s="132">
        <f t="shared" si="2"/>
        <v>43475</v>
      </c>
      <c r="P3" s="132">
        <f t="shared" si="2"/>
        <v>43476</v>
      </c>
      <c r="Q3" s="132">
        <f t="shared" si="2"/>
        <v>43477</v>
      </c>
      <c r="R3" s="132">
        <f t="shared" si="2"/>
        <v>43478</v>
      </c>
      <c r="S3" s="132">
        <f t="shared" si="2"/>
        <v>43479</v>
      </c>
      <c r="T3" s="132">
        <f t="shared" si="2"/>
        <v>43480</v>
      </c>
      <c r="U3" s="132">
        <f t="shared" si="2"/>
        <v>43481</v>
      </c>
      <c r="V3" s="132">
        <f t="shared" si="2"/>
        <v>43482</v>
      </c>
      <c r="W3" s="132">
        <f t="shared" si="2"/>
        <v>43483</v>
      </c>
      <c r="X3" s="132">
        <f t="shared" si="2"/>
        <v>43484</v>
      </c>
      <c r="Y3" s="132">
        <f t="shared" si="2"/>
        <v>43485</v>
      </c>
      <c r="Z3" s="132">
        <f t="shared" si="2"/>
        <v>43486</v>
      </c>
      <c r="AA3" s="132">
        <f t="shared" si="2"/>
        <v>43487</v>
      </c>
      <c r="AB3" s="132">
        <f t="shared" si="2"/>
        <v>43488</v>
      </c>
      <c r="AC3" s="132">
        <f t="shared" si="2"/>
        <v>43489</v>
      </c>
      <c r="AD3" s="132">
        <f t="shared" si="2"/>
        <v>43490</v>
      </c>
      <c r="AE3" s="132">
        <f t="shared" si="2"/>
        <v>43491</v>
      </c>
      <c r="AF3" s="132">
        <f t="shared" si="2"/>
        <v>43492</v>
      </c>
      <c r="AG3" s="132">
        <f t="shared" si="2"/>
        <v>43493</v>
      </c>
      <c r="AH3" s="132">
        <f t="shared" si="2"/>
        <v>43494</v>
      </c>
      <c r="AI3" s="132">
        <f t="shared" si="2"/>
        <v>43495</v>
      </c>
      <c r="AJ3" s="179">
        <f t="shared" si="2"/>
        <v>43496</v>
      </c>
      <c r="AL3" s="91" t="s">
        <v>5</v>
      </c>
      <c r="AM3" s="92" t="s">
        <v>6</v>
      </c>
      <c r="AN3" s="93" t="s">
        <v>7</v>
      </c>
      <c r="AO3" s="94" t="s">
        <v>17</v>
      </c>
      <c r="AP3" s="95" t="s">
        <v>16</v>
      </c>
      <c r="AQ3" s="95" t="s">
        <v>15</v>
      </c>
      <c r="AR3" s="96" t="s">
        <v>12</v>
      </c>
    </row>
    <row r="4" spans="1:44" ht="15.75" thickTop="1" x14ac:dyDescent="0.25">
      <c r="A4" s="36" t="s">
        <v>54</v>
      </c>
      <c r="B4" s="78" t="str">
        <f>LEFT(A4,FIND(" ",A4)-1)</f>
        <v>StéA</v>
      </c>
      <c r="C4" s="82" t="s">
        <v>62</v>
      </c>
      <c r="D4" s="10" t="s">
        <v>8</v>
      </c>
      <c r="E4" s="58" t="s">
        <v>63</v>
      </c>
      <c r="F4" s="130"/>
      <c r="G4" s="121" t="s">
        <v>12</v>
      </c>
      <c r="H4" s="121" t="s">
        <v>12</v>
      </c>
      <c r="I4" s="121" t="s">
        <v>12</v>
      </c>
      <c r="J4" s="121" t="str">
        <f t="shared" ref="J4:U7" si="3">IF(WEEKDAY(J$2,2)&lt;6,1,"")</f>
        <v/>
      </c>
      <c r="K4" s="121" t="str">
        <f t="shared" si="3"/>
        <v/>
      </c>
      <c r="L4" s="121">
        <v>1</v>
      </c>
      <c r="M4" s="121">
        <v>1</v>
      </c>
      <c r="N4" s="121">
        <v>1</v>
      </c>
      <c r="O4" s="121">
        <v>1</v>
      </c>
      <c r="P4" s="121">
        <v>1</v>
      </c>
      <c r="Q4" s="121" t="str">
        <f t="shared" si="3"/>
        <v/>
      </c>
      <c r="R4" s="121" t="str">
        <f t="shared" si="3"/>
        <v/>
      </c>
      <c r="S4" s="121">
        <v>1</v>
      </c>
      <c r="T4" s="121">
        <v>1</v>
      </c>
      <c r="U4" s="121">
        <v>1</v>
      </c>
      <c r="V4" s="121">
        <v>1</v>
      </c>
      <c r="W4" s="121">
        <v>1</v>
      </c>
      <c r="X4" s="121" t="str">
        <f t="shared" ref="V4:AI11" si="4">IF(WEEKDAY(X$2,2)&lt;6,1,"")</f>
        <v/>
      </c>
      <c r="Y4" s="121" t="str">
        <f t="shared" si="4"/>
        <v/>
      </c>
      <c r="Z4" s="121">
        <v>1</v>
      </c>
      <c r="AA4" s="121">
        <v>1</v>
      </c>
      <c r="AB4" s="121">
        <v>1</v>
      </c>
      <c r="AC4" s="121">
        <v>1</v>
      </c>
      <c r="AD4" s="121">
        <v>1</v>
      </c>
      <c r="AE4" s="121" t="str">
        <f t="shared" si="4"/>
        <v/>
      </c>
      <c r="AF4" s="121" t="str">
        <f t="shared" si="4"/>
        <v/>
      </c>
      <c r="AG4" s="121">
        <v>1</v>
      </c>
      <c r="AH4" s="121">
        <v>1</v>
      </c>
      <c r="AI4" s="121">
        <v>1</v>
      </c>
      <c r="AJ4" s="180">
        <v>1</v>
      </c>
      <c r="AL4" s="53">
        <f>IF(SUM(F4:AJ4)=0,"",SUM(F4:AJ4))</f>
        <v>19</v>
      </c>
      <c r="AM4" s="53" t="str">
        <f>IF(SUM(COUNTIF(E4:AI4,"A")+(SUMIF(E4:AI4,"0,5")))=0,"",SUM(COUNTIF(E4:AI4,"A")+(SUMIF(E4:AI4,"0,5"))))</f>
        <v/>
      </c>
      <c r="AN4" s="53" t="str">
        <f>IF(COUNTIF(F4:AJ4,"B")=0,"",COUNTIF(F4:AJ4,"B"))</f>
        <v/>
      </c>
      <c r="AO4" s="53">
        <f>IF(E4="o", COUNTIF(F4:AJ4,"A"),"")</f>
        <v>0</v>
      </c>
      <c r="AP4" s="53" t="str">
        <f>IF(COUNTIF(F4:AJ4,"N")=0,"",COUNTIF(F4:AJ4,"N"))</f>
        <v/>
      </c>
      <c r="AQ4" s="53" t="str">
        <f>IF(COUNTIF(F4:AJ4,"G")=0,"",COUNTIF(F4:AJ4,"G"))</f>
        <v/>
      </c>
      <c r="AR4" s="53">
        <f>IF(COUNTIF(F4:AJ4,"F")=0,"",COUNTIF(F4:AJ4,"F"))</f>
        <v>3</v>
      </c>
    </row>
    <row r="5" spans="1:44" ht="15" x14ac:dyDescent="0.25">
      <c r="A5" s="36" t="s">
        <v>55</v>
      </c>
      <c r="B5" s="97" t="str">
        <f t="shared" ref="B5:B19" si="5">LEFT(A5,FIND(" ",A5)-1)</f>
        <v>StéB</v>
      </c>
      <c r="C5" s="82" t="s">
        <v>62</v>
      </c>
      <c r="D5" s="10" t="s">
        <v>9</v>
      </c>
      <c r="E5" s="58" t="s">
        <v>63</v>
      </c>
      <c r="F5" s="59"/>
      <c r="G5" s="60">
        <v>1</v>
      </c>
      <c r="H5" s="60">
        <v>1</v>
      </c>
      <c r="I5" s="60">
        <v>1</v>
      </c>
      <c r="J5" s="60" t="str">
        <f t="shared" si="3"/>
        <v/>
      </c>
      <c r="K5" s="60" t="str">
        <f t="shared" si="3"/>
        <v/>
      </c>
      <c r="L5" s="60">
        <f t="shared" si="3"/>
        <v>1</v>
      </c>
      <c r="M5" s="60">
        <f t="shared" si="3"/>
        <v>1</v>
      </c>
      <c r="N5" s="60">
        <f t="shared" si="3"/>
        <v>1</v>
      </c>
      <c r="O5" s="60">
        <f t="shared" si="3"/>
        <v>1</v>
      </c>
      <c r="P5" s="60">
        <f t="shared" si="3"/>
        <v>1</v>
      </c>
      <c r="Q5" s="60" t="str">
        <f t="shared" si="3"/>
        <v/>
      </c>
      <c r="R5" s="60" t="str">
        <f t="shared" si="3"/>
        <v/>
      </c>
      <c r="S5" s="60">
        <f t="shared" si="3"/>
        <v>1</v>
      </c>
      <c r="T5" s="60">
        <f t="shared" si="3"/>
        <v>1</v>
      </c>
      <c r="U5" s="60">
        <f t="shared" si="3"/>
        <v>1</v>
      </c>
      <c r="V5" s="60">
        <f t="shared" si="4"/>
        <v>1</v>
      </c>
      <c r="W5" s="60">
        <f t="shared" si="4"/>
        <v>1</v>
      </c>
      <c r="X5" s="60" t="str">
        <f t="shared" si="4"/>
        <v/>
      </c>
      <c r="Y5" s="60" t="str">
        <f t="shared" si="4"/>
        <v/>
      </c>
      <c r="Z5" s="60">
        <f t="shared" si="4"/>
        <v>1</v>
      </c>
      <c r="AA5" s="60">
        <f t="shared" si="4"/>
        <v>1</v>
      </c>
      <c r="AB5" s="60">
        <f t="shared" si="4"/>
        <v>1</v>
      </c>
      <c r="AC5" s="60">
        <f t="shared" si="4"/>
        <v>1</v>
      </c>
      <c r="AD5" s="60">
        <v>1</v>
      </c>
      <c r="AE5" s="60" t="str">
        <f t="shared" si="4"/>
        <v/>
      </c>
      <c r="AF5" s="60" t="str">
        <f t="shared" si="4"/>
        <v/>
      </c>
      <c r="AG5" s="60">
        <f t="shared" si="4"/>
        <v>1</v>
      </c>
      <c r="AH5" s="60">
        <f t="shared" si="4"/>
        <v>1</v>
      </c>
      <c r="AI5" s="60">
        <f t="shared" si="4"/>
        <v>1</v>
      </c>
      <c r="AJ5" s="65">
        <f t="shared" ref="AJ5:AJ10" si="6">IF(AJ3="","",IF(WEEKDAY(AJ$2,2)&lt;6,1,""))</f>
        <v>1</v>
      </c>
      <c r="AL5" s="53">
        <f t="shared" ref="AL5:AL12" si="7">IF(SUM(F5:AJ5)=0,"",SUM(F5:AJ5))</f>
        <v>22</v>
      </c>
      <c r="AM5" s="53" t="str">
        <f t="shared" ref="AM5:AM19" si="8">IF(SUM(COUNTIF(E5:AI5,"A")+(SUMIF(E5:AI5,"0,5")))=0,"",SUM(COUNTIF(E5:AI5,"A")+(SUMIF(E5:AI5,"0,5"))))</f>
        <v/>
      </c>
      <c r="AN5" s="53" t="str">
        <f t="shared" ref="AN5:AN19" si="9">IF(COUNTIF(F5:AJ5,"B")=0,"",COUNTIF(F5:AJ5,"B"))</f>
        <v/>
      </c>
      <c r="AO5" s="53">
        <f t="shared" ref="AO5:AO11" si="10">IF(E5="o", COUNTIF(F5:AJ5,"A"),"")</f>
        <v>0</v>
      </c>
      <c r="AP5" s="53" t="str">
        <f t="shared" ref="AP5:AP19" si="11">IF(COUNTIF(F5:AJ5,"N")=0,"",COUNTIF(F5:AJ5,"N"))</f>
        <v/>
      </c>
      <c r="AQ5" s="53" t="str">
        <f t="shared" ref="AQ5:AQ19" si="12">IF(COUNTIF(F5:AJ5,"G")=0,"",COUNTIF(F5:AJ5,"G"))</f>
        <v/>
      </c>
      <c r="AR5" s="53" t="str">
        <f t="shared" ref="AR5:AR19" si="13">IF(COUNTIF(F5:AJ5,"F")=0,"",COUNTIF(F5:AJ5,"F"))</f>
        <v/>
      </c>
    </row>
    <row r="6" spans="1:44" ht="15" x14ac:dyDescent="0.25">
      <c r="A6" s="36" t="s">
        <v>56</v>
      </c>
      <c r="B6" s="97" t="str">
        <f t="shared" si="5"/>
        <v>StéC</v>
      </c>
      <c r="C6" s="82" t="s">
        <v>62</v>
      </c>
      <c r="D6" s="10" t="s">
        <v>64</v>
      </c>
      <c r="E6" s="58" t="s">
        <v>63</v>
      </c>
      <c r="F6" s="59"/>
      <c r="G6" s="60" t="s">
        <v>9</v>
      </c>
      <c r="H6" s="60" t="s">
        <v>9</v>
      </c>
      <c r="I6" s="60" t="s">
        <v>9</v>
      </c>
      <c r="J6" s="60" t="str">
        <f t="shared" si="3"/>
        <v/>
      </c>
      <c r="K6" s="60" t="str">
        <f t="shared" si="3"/>
        <v/>
      </c>
      <c r="L6" s="60">
        <f t="shared" si="3"/>
        <v>1</v>
      </c>
      <c r="M6" s="60">
        <f t="shared" si="3"/>
        <v>1</v>
      </c>
      <c r="N6" s="60">
        <f t="shared" si="3"/>
        <v>1</v>
      </c>
      <c r="O6" s="60">
        <f t="shared" si="3"/>
        <v>1</v>
      </c>
      <c r="P6" s="60">
        <f t="shared" si="3"/>
        <v>1</v>
      </c>
      <c r="Q6" s="60" t="str">
        <f t="shared" si="3"/>
        <v/>
      </c>
      <c r="R6" s="60" t="str">
        <f t="shared" si="3"/>
        <v/>
      </c>
      <c r="S6" s="60">
        <f t="shared" si="3"/>
        <v>1</v>
      </c>
      <c r="T6" s="60">
        <f t="shared" si="3"/>
        <v>1</v>
      </c>
      <c r="U6" s="60">
        <f t="shared" si="3"/>
        <v>1</v>
      </c>
      <c r="V6" s="60">
        <f t="shared" si="4"/>
        <v>1</v>
      </c>
      <c r="W6" s="60">
        <f t="shared" si="4"/>
        <v>1</v>
      </c>
      <c r="X6" s="60" t="str">
        <f t="shared" si="4"/>
        <v/>
      </c>
      <c r="Y6" s="60" t="str">
        <f t="shared" si="4"/>
        <v/>
      </c>
      <c r="Z6" s="60">
        <f t="shared" si="4"/>
        <v>1</v>
      </c>
      <c r="AA6" s="60">
        <f t="shared" si="4"/>
        <v>1</v>
      </c>
      <c r="AB6" s="60">
        <f t="shared" si="4"/>
        <v>1</v>
      </c>
      <c r="AC6" s="60">
        <f t="shared" si="4"/>
        <v>1</v>
      </c>
      <c r="AD6" s="60">
        <v>1</v>
      </c>
      <c r="AE6" s="60" t="str">
        <f t="shared" si="4"/>
        <v/>
      </c>
      <c r="AF6" s="60" t="str">
        <f t="shared" si="4"/>
        <v/>
      </c>
      <c r="AG6" s="60">
        <f t="shared" si="4"/>
        <v>1</v>
      </c>
      <c r="AH6" s="60">
        <f t="shared" si="4"/>
        <v>1</v>
      </c>
      <c r="AI6" s="60">
        <f t="shared" si="4"/>
        <v>1</v>
      </c>
      <c r="AJ6" s="65">
        <f t="shared" si="6"/>
        <v>1</v>
      </c>
      <c r="AL6" s="53">
        <f t="shared" si="7"/>
        <v>19</v>
      </c>
      <c r="AM6" s="53" t="str">
        <f t="shared" si="8"/>
        <v/>
      </c>
      <c r="AN6" s="53">
        <f t="shared" si="9"/>
        <v>3</v>
      </c>
      <c r="AO6" s="53">
        <f t="shared" si="10"/>
        <v>0</v>
      </c>
      <c r="AP6" s="53" t="str">
        <f t="shared" si="11"/>
        <v/>
      </c>
      <c r="AQ6" s="53" t="str">
        <f t="shared" si="12"/>
        <v/>
      </c>
      <c r="AR6" s="53" t="str">
        <f t="shared" si="13"/>
        <v/>
      </c>
    </row>
    <row r="7" spans="1:44" ht="15" x14ac:dyDescent="0.25">
      <c r="A7" s="36" t="s">
        <v>57</v>
      </c>
      <c r="B7" s="97" t="str">
        <f t="shared" si="5"/>
        <v>StéD</v>
      </c>
      <c r="C7" s="82" t="s">
        <v>62</v>
      </c>
      <c r="D7" s="10" t="s">
        <v>65</v>
      </c>
      <c r="E7" s="58" t="s">
        <v>63</v>
      </c>
      <c r="F7" s="59"/>
      <c r="G7" s="60" t="s">
        <v>9</v>
      </c>
      <c r="H7" s="60" t="s">
        <v>9</v>
      </c>
      <c r="I7" s="60" t="s">
        <v>9</v>
      </c>
      <c r="J7" s="60" t="str">
        <f t="shared" si="3"/>
        <v/>
      </c>
      <c r="K7" s="60" t="str">
        <f t="shared" si="3"/>
        <v/>
      </c>
      <c r="L7" s="60">
        <f t="shared" si="3"/>
        <v>1</v>
      </c>
      <c r="M7" s="60">
        <f t="shared" si="3"/>
        <v>1</v>
      </c>
      <c r="N7" s="60">
        <f t="shared" si="3"/>
        <v>1</v>
      </c>
      <c r="O7" s="60">
        <f t="shared" si="3"/>
        <v>1</v>
      </c>
      <c r="P7" s="60">
        <f t="shared" si="3"/>
        <v>1</v>
      </c>
      <c r="Q7" s="60" t="str">
        <f t="shared" si="3"/>
        <v/>
      </c>
      <c r="R7" s="60" t="str">
        <f t="shared" si="3"/>
        <v/>
      </c>
      <c r="S7" s="60">
        <f t="shared" si="3"/>
        <v>1</v>
      </c>
      <c r="T7" s="60">
        <f t="shared" si="3"/>
        <v>1</v>
      </c>
      <c r="U7" s="60">
        <f t="shared" si="3"/>
        <v>1</v>
      </c>
      <c r="V7" s="60">
        <f t="shared" si="4"/>
        <v>1</v>
      </c>
      <c r="W7" s="60">
        <f t="shared" si="4"/>
        <v>1</v>
      </c>
      <c r="X7" s="60" t="str">
        <f t="shared" si="4"/>
        <v/>
      </c>
      <c r="Y7" s="60" t="str">
        <f t="shared" si="4"/>
        <v/>
      </c>
      <c r="Z7" s="60">
        <f t="shared" si="4"/>
        <v>1</v>
      </c>
      <c r="AA7" s="60">
        <f t="shared" si="4"/>
        <v>1</v>
      </c>
      <c r="AB7" s="60">
        <f t="shared" si="4"/>
        <v>1</v>
      </c>
      <c r="AC7" s="60">
        <f t="shared" si="4"/>
        <v>1</v>
      </c>
      <c r="AD7" s="60">
        <v>1</v>
      </c>
      <c r="AE7" s="60" t="str">
        <f t="shared" si="4"/>
        <v/>
      </c>
      <c r="AF7" s="60" t="str">
        <f t="shared" si="4"/>
        <v/>
      </c>
      <c r="AG7" s="60">
        <f t="shared" si="4"/>
        <v>1</v>
      </c>
      <c r="AH7" s="60">
        <v>1</v>
      </c>
      <c r="AI7" s="60">
        <f t="shared" si="4"/>
        <v>1</v>
      </c>
      <c r="AJ7" s="65">
        <f t="shared" si="6"/>
        <v>1</v>
      </c>
      <c r="AL7" s="53">
        <f t="shared" si="7"/>
        <v>19</v>
      </c>
      <c r="AM7" s="53" t="str">
        <f t="shared" si="8"/>
        <v/>
      </c>
      <c r="AN7" s="53">
        <f t="shared" si="9"/>
        <v>3</v>
      </c>
      <c r="AO7" s="53">
        <f t="shared" si="10"/>
        <v>0</v>
      </c>
      <c r="AP7" s="53" t="str">
        <f t="shared" si="11"/>
        <v/>
      </c>
      <c r="AQ7" s="53" t="str">
        <f t="shared" si="12"/>
        <v/>
      </c>
      <c r="AR7" s="53" t="str">
        <f t="shared" si="13"/>
        <v/>
      </c>
    </row>
    <row r="8" spans="1:44" ht="15" x14ac:dyDescent="0.25">
      <c r="A8" s="36" t="s">
        <v>58</v>
      </c>
      <c r="B8" s="97" t="str">
        <f t="shared" si="5"/>
        <v>StéE</v>
      </c>
      <c r="C8" s="82" t="s">
        <v>62</v>
      </c>
      <c r="D8" s="10" t="s">
        <v>66</v>
      </c>
      <c r="E8" s="58" t="s">
        <v>63</v>
      </c>
      <c r="F8" s="59"/>
      <c r="G8" s="60">
        <f t="shared" ref="G8:U11" si="14">IF(WEEKDAY(G$2,2)&lt;6,1,"")</f>
        <v>1</v>
      </c>
      <c r="H8" s="60">
        <f t="shared" si="14"/>
        <v>1</v>
      </c>
      <c r="I8" s="60">
        <f t="shared" si="14"/>
        <v>1</v>
      </c>
      <c r="J8" s="60" t="str">
        <f t="shared" si="14"/>
        <v/>
      </c>
      <c r="K8" s="60" t="str">
        <f t="shared" si="14"/>
        <v/>
      </c>
      <c r="L8" s="60">
        <f t="shared" si="14"/>
        <v>1</v>
      </c>
      <c r="M8" s="60">
        <f t="shared" si="14"/>
        <v>1</v>
      </c>
      <c r="N8" s="60">
        <f t="shared" si="14"/>
        <v>1</v>
      </c>
      <c r="O8" s="60">
        <f t="shared" si="14"/>
        <v>1</v>
      </c>
      <c r="P8" s="60">
        <f t="shared" si="14"/>
        <v>1</v>
      </c>
      <c r="Q8" s="60" t="str">
        <f t="shared" si="14"/>
        <v/>
      </c>
      <c r="R8" s="60" t="str">
        <f t="shared" si="14"/>
        <v/>
      </c>
      <c r="S8" s="60">
        <f t="shared" si="14"/>
        <v>1</v>
      </c>
      <c r="T8" s="60">
        <f t="shared" si="14"/>
        <v>1</v>
      </c>
      <c r="U8" s="60">
        <f t="shared" si="14"/>
        <v>1</v>
      </c>
      <c r="V8" s="60">
        <f t="shared" si="4"/>
        <v>1</v>
      </c>
      <c r="W8" s="60">
        <f t="shared" si="4"/>
        <v>1</v>
      </c>
      <c r="X8" s="60" t="str">
        <f t="shared" si="4"/>
        <v/>
      </c>
      <c r="Y8" s="60" t="str">
        <f t="shared" si="4"/>
        <v/>
      </c>
      <c r="Z8" s="60">
        <f t="shared" si="4"/>
        <v>1</v>
      </c>
      <c r="AA8" s="60">
        <f t="shared" si="4"/>
        <v>1</v>
      </c>
      <c r="AB8" s="60">
        <f t="shared" si="4"/>
        <v>1</v>
      </c>
      <c r="AC8" s="60">
        <f t="shared" si="4"/>
        <v>1</v>
      </c>
      <c r="AD8" s="60">
        <v>1</v>
      </c>
      <c r="AE8" s="60" t="str">
        <f t="shared" si="4"/>
        <v/>
      </c>
      <c r="AF8" s="60" t="str">
        <f t="shared" si="4"/>
        <v/>
      </c>
      <c r="AG8" s="60">
        <f t="shared" si="4"/>
        <v>1</v>
      </c>
      <c r="AH8" s="60">
        <f t="shared" si="4"/>
        <v>1</v>
      </c>
      <c r="AI8" s="60">
        <f t="shared" si="4"/>
        <v>1</v>
      </c>
      <c r="AJ8" s="65">
        <f t="shared" si="6"/>
        <v>1</v>
      </c>
      <c r="AL8" s="53">
        <f t="shared" si="7"/>
        <v>22</v>
      </c>
      <c r="AM8" s="53" t="str">
        <f t="shared" si="8"/>
        <v/>
      </c>
      <c r="AN8" s="53" t="str">
        <f t="shared" si="9"/>
        <v/>
      </c>
      <c r="AO8" s="53">
        <f t="shared" si="10"/>
        <v>0</v>
      </c>
      <c r="AP8" s="53" t="str">
        <f t="shared" si="11"/>
        <v/>
      </c>
      <c r="AQ8" s="53" t="str">
        <f t="shared" si="12"/>
        <v/>
      </c>
      <c r="AR8" s="53" t="str">
        <f t="shared" si="13"/>
        <v/>
      </c>
    </row>
    <row r="9" spans="1:44" ht="15" x14ac:dyDescent="0.25">
      <c r="A9" s="36" t="s">
        <v>59</v>
      </c>
      <c r="B9" s="97" t="str">
        <f t="shared" si="5"/>
        <v>StéF</v>
      </c>
      <c r="C9" s="82" t="s">
        <v>62</v>
      </c>
      <c r="D9" s="10" t="s">
        <v>12</v>
      </c>
      <c r="E9" s="58" t="s">
        <v>63</v>
      </c>
      <c r="F9" s="59"/>
      <c r="G9" s="60">
        <f t="shared" si="14"/>
        <v>1</v>
      </c>
      <c r="H9" s="60">
        <f t="shared" si="14"/>
        <v>1</v>
      </c>
      <c r="I9" s="60">
        <f t="shared" si="14"/>
        <v>1</v>
      </c>
      <c r="J9" s="60" t="str">
        <f t="shared" si="14"/>
        <v/>
      </c>
      <c r="K9" s="60" t="str">
        <f t="shared" si="14"/>
        <v/>
      </c>
      <c r="L9" s="60">
        <f t="shared" si="14"/>
        <v>1</v>
      </c>
      <c r="M9" s="60">
        <f t="shared" si="14"/>
        <v>1</v>
      </c>
      <c r="N9" s="60">
        <f t="shared" si="14"/>
        <v>1</v>
      </c>
      <c r="O9" s="60">
        <f t="shared" si="14"/>
        <v>1</v>
      </c>
      <c r="P9" s="60">
        <f t="shared" si="14"/>
        <v>1</v>
      </c>
      <c r="Q9" s="60" t="str">
        <f t="shared" si="14"/>
        <v/>
      </c>
      <c r="R9" s="60" t="str">
        <f t="shared" si="14"/>
        <v/>
      </c>
      <c r="S9" s="60">
        <f t="shared" si="14"/>
        <v>1</v>
      </c>
      <c r="T9" s="60">
        <f t="shared" si="14"/>
        <v>1</v>
      </c>
      <c r="U9" s="60">
        <f t="shared" si="14"/>
        <v>1</v>
      </c>
      <c r="V9" s="60">
        <f t="shared" si="4"/>
        <v>1</v>
      </c>
      <c r="W9" s="60">
        <f t="shared" si="4"/>
        <v>1</v>
      </c>
      <c r="X9" s="60" t="str">
        <f t="shared" si="4"/>
        <v/>
      </c>
      <c r="Y9" s="60" t="str">
        <f t="shared" si="4"/>
        <v/>
      </c>
      <c r="Z9" s="60">
        <f t="shared" si="4"/>
        <v>1</v>
      </c>
      <c r="AA9" s="60">
        <f t="shared" si="4"/>
        <v>1</v>
      </c>
      <c r="AB9" s="60">
        <f t="shared" si="4"/>
        <v>1</v>
      </c>
      <c r="AC9" s="60">
        <f t="shared" si="4"/>
        <v>1</v>
      </c>
      <c r="AD9" s="60">
        <v>1</v>
      </c>
      <c r="AE9" s="60" t="str">
        <f t="shared" si="4"/>
        <v/>
      </c>
      <c r="AF9" s="60" t="str">
        <f t="shared" si="4"/>
        <v/>
      </c>
      <c r="AG9" s="60">
        <f t="shared" si="4"/>
        <v>1</v>
      </c>
      <c r="AH9" s="60">
        <f t="shared" si="4"/>
        <v>1</v>
      </c>
      <c r="AI9" s="60">
        <f t="shared" si="4"/>
        <v>1</v>
      </c>
      <c r="AJ9" s="65">
        <f t="shared" si="6"/>
        <v>1</v>
      </c>
      <c r="AL9" s="53">
        <f t="shared" si="7"/>
        <v>22</v>
      </c>
      <c r="AM9" s="53" t="str">
        <f t="shared" si="8"/>
        <v/>
      </c>
      <c r="AN9" s="53" t="str">
        <f t="shared" si="9"/>
        <v/>
      </c>
      <c r="AO9" s="53">
        <f t="shared" si="10"/>
        <v>0</v>
      </c>
      <c r="AP9" s="53" t="str">
        <f t="shared" si="11"/>
        <v/>
      </c>
      <c r="AQ9" s="53" t="str">
        <f t="shared" si="12"/>
        <v/>
      </c>
      <c r="AR9" s="53" t="str">
        <f t="shared" si="13"/>
        <v/>
      </c>
    </row>
    <row r="10" spans="1:44" ht="15" x14ac:dyDescent="0.25">
      <c r="A10" s="36" t="s">
        <v>60</v>
      </c>
      <c r="B10" s="97" t="str">
        <f t="shared" si="5"/>
        <v>StéG</v>
      </c>
      <c r="C10" s="82" t="s">
        <v>62</v>
      </c>
      <c r="D10" s="10" t="s">
        <v>15</v>
      </c>
      <c r="E10" s="58" t="s">
        <v>63</v>
      </c>
      <c r="F10" s="59"/>
      <c r="G10" s="60">
        <f t="shared" si="14"/>
        <v>1</v>
      </c>
      <c r="H10" s="60">
        <f t="shared" si="14"/>
        <v>1</v>
      </c>
      <c r="I10" s="60">
        <f t="shared" si="14"/>
        <v>1</v>
      </c>
      <c r="J10" s="60" t="str">
        <f t="shared" si="14"/>
        <v/>
      </c>
      <c r="K10" s="60" t="str">
        <f t="shared" si="14"/>
        <v/>
      </c>
      <c r="L10" s="60">
        <f t="shared" si="14"/>
        <v>1</v>
      </c>
      <c r="M10" s="60">
        <f t="shared" si="14"/>
        <v>1</v>
      </c>
      <c r="N10" s="60">
        <f t="shared" si="14"/>
        <v>1</v>
      </c>
      <c r="O10" s="60">
        <f t="shared" si="14"/>
        <v>1</v>
      </c>
      <c r="P10" s="60">
        <f t="shared" si="14"/>
        <v>1</v>
      </c>
      <c r="Q10" s="60" t="str">
        <f t="shared" si="14"/>
        <v/>
      </c>
      <c r="R10" s="60" t="str">
        <f t="shared" si="14"/>
        <v/>
      </c>
      <c r="S10" s="60">
        <f t="shared" si="14"/>
        <v>1</v>
      </c>
      <c r="T10" s="60">
        <f t="shared" si="14"/>
        <v>1</v>
      </c>
      <c r="U10" s="60">
        <f t="shared" si="14"/>
        <v>1</v>
      </c>
      <c r="V10" s="60">
        <f t="shared" si="4"/>
        <v>1</v>
      </c>
      <c r="W10" s="60">
        <f t="shared" si="4"/>
        <v>1</v>
      </c>
      <c r="X10" s="60" t="str">
        <f t="shared" si="4"/>
        <v/>
      </c>
      <c r="Y10" s="60" t="str">
        <f t="shared" si="4"/>
        <v/>
      </c>
      <c r="Z10" s="60">
        <f t="shared" si="4"/>
        <v>1</v>
      </c>
      <c r="AA10" s="60">
        <f t="shared" si="4"/>
        <v>1</v>
      </c>
      <c r="AB10" s="60">
        <f t="shared" si="4"/>
        <v>1</v>
      </c>
      <c r="AC10" s="60">
        <f t="shared" si="4"/>
        <v>1</v>
      </c>
      <c r="AD10" s="60">
        <v>1</v>
      </c>
      <c r="AE10" s="60" t="str">
        <f t="shared" si="4"/>
        <v/>
      </c>
      <c r="AF10" s="60" t="str">
        <f t="shared" si="4"/>
        <v/>
      </c>
      <c r="AG10" s="60">
        <f t="shared" si="4"/>
        <v>1</v>
      </c>
      <c r="AH10" s="60">
        <f t="shared" si="4"/>
        <v>1</v>
      </c>
      <c r="AI10" s="60">
        <f t="shared" si="4"/>
        <v>1</v>
      </c>
      <c r="AJ10" s="65">
        <f t="shared" si="6"/>
        <v>1</v>
      </c>
      <c r="AL10" s="53">
        <f t="shared" si="7"/>
        <v>22</v>
      </c>
      <c r="AM10" s="53" t="str">
        <f t="shared" si="8"/>
        <v/>
      </c>
      <c r="AN10" s="53" t="str">
        <f t="shared" si="9"/>
        <v/>
      </c>
      <c r="AO10" s="53">
        <f t="shared" si="10"/>
        <v>0</v>
      </c>
      <c r="AP10" s="53" t="str">
        <f t="shared" si="11"/>
        <v/>
      </c>
      <c r="AQ10" s="53" t="str">
        <f t="shared" si="12"/>
        <v/>
      </c>
      <c r="AR10" s="53" t="str">
        <f t="shared" si="13"/>
        <v/>
      </c>
    </row>
    <row r="11" spans="1:44" ht="15.75" thickBot="1" x14ac:dyDescent="0.3">
      <c r="A11" s="43" t="s">
        <v>61</v>
      </c>
      <c r="B11" s="71" t="str">
        <f t="shared" si="5"/>
        <v>StéH</v>
      </c>
      <c r="C11" s="38" t="s">
        <v>62</v>
      </c>
      <c r="D11" s="39" t="s">
        <v>67</v>
      </c>
      <c r="E11" s="72"/>
      <c r="F11" s="170"/>
      <c r="G11" s="171" t="s">
        <v>12</v>
      </c>
      <c r="H11" s="171">
        <f t="shared" si="14"/>
        <v>1</v>
      </c>
      <c r="I11" s="171">
        <f t="shared" si="14"/>
        <v>1</v>
      </c>
      <c r="J11" s="171" t="str">
        <f t="shared" si="14"/>
        <v/>
      </c>
      <c r="K11" s="171" t="str">
        <f t="shared" si="14"/>
        <v/>
      </c>
      <c r="L11" s="171">
        <f t="shared" si="14"/>
        <v>1</v>
      </c>
      <c r="M11" s="171">
        <f t="shared" si="14"/>
        <v>1</v>
      </c>
      <c r="N11" s="171">
        <f t="shared" si="14"/>
        <v>1</v>
      </c>
      <c r="O11" s="171">
        <f t="shared" si="14"/>
        <v>1</v>
      </c>
      <c r="P11" s="171">
        <f t="shared" si="14"/>
        <v>1</v>
      </c>
      <c r="Q11" s="171" t="str">
        <f t="shared" si="14"/>
        <v/>
      </c>
      <c r="R11" s="171" t="str">
        <f t="shared" si="14"/>
        <v/>
      </c>
      <c r="S11" s="171">
        <f t="shared" si="14"/>
        <v>1</v>
      </c>
      <c r="T11" s="171">
        <f t="shared" si="14"/>
        <v>1</v>
      </c>
      <c r="U11" s="171">
        <f t="shared" si="14"/>
        <v>1</v>
      </c>
      <c r="V11" s="171">
        <v>1</v>
      </c>
      <c r="W11" s="171">
        <v>1</v>
      </c>
      <c r="X11" s="171" t="str">
        <f t="shared" si="4"/>
        <v/>
      </c>
      <c r="Y11" s="171" t="str">
        <f t="shared" si="4"/>
        <v/>
      </c>
      <c r="Z11" s="171" t="s">
        <v>8</v>
      </c>
      <c r="AA11" s="171" t="s">
        <v>9</v>
      </c>
      <c r="AB11" s="171" t="s">
        <v>9</v>
      </c>
      <c r="AC11" s="171">
        <v>1</v>
      </c>
      <c r="AD11" s="171">
        <v>1</v>
      </c>
      <c r="AE11" s="171" t="str">
        <f t="shared" si="4"/>
        <v/>
      </c>
      <c r="AF11" s="171" t="str">
        <f t="shared" si="4"/>
        <v/>
      </c>
      <c r="AG11" s="171">
        <v>1</v>
      </c>
      <c r="AH11" s="171">
        <v>1</v>
      </c>
      <c r="AI11" s="171">
        <v>1</v>
      </c>
      <c r="AJ11" s="172">
        <v>1</v>
      </c>
      <c r="AL11" s="53">
        <f>IF(SUM(F11:AJ11)=0,"",SUM(F11:AJ11))</f>
        <v>18</v>
      </c>
      <c r="AM11" s="53">
        <f t="shared" si="8"/>
        <v>1</v>
      </c>
      <c r="AN11" s="53">
        <f t="shared" si="9"/>
        <v>2</v>
      </c>
      <c r="AO11" s="53" t="str">
        <f t="shared" si="10"/>
        <v/>
      </c>
      <c r="AP11" s="53" t="str">
        <f t="shared" si="11"/>
        <v/>
      </c>
      <c r="AQ11" s="53" t="str">
        <f t="shared" si="12"/>
        <v/>
      </c>
      <c r="AR11" s="53">
        <f t="shared" si="13"/>
        <v>1</v>
      </c>
    </row>
    <row r="12" spans="1:44" ht="13.5" thickBot="1" x14ac:dyDescent="0.25">
      <c r="A12" s="73" t="s">
        <v>11</v>
      </c>
      <c r="B12" s="73"/>
      <c r="C12" s="73"/>
      <c r="D12" s="73"/>
      <c r="E12" s="73"/>
      <c r="F12" s="174"/>
      <c r="G12" s="174"/>
      <c r="H12" s="174"/>
      <c r="I12" s="174"/>
      <c r="J12" s="174"/>
      <c r="K12" s="174"/>
      <c r="L12" s="174"/>
      <c r="M12" s="174"/>
      <c r="N12" s="174"/>
      <c r="O12" s="174"/>
      <c r="P12" s="174"/>
      <c r="Q12" s="174"/>
      <c r="R12" s="174"/>
      <c r="S12" s="174"/>
      <c r="T12" s="174"/>
      <c r="U12" s="174"/>
      <c r="V12" s="174"/>
      <c r="W12" s="174"/>
      <c r="X12" s="174"/>
      <c r="Y12" s="174"/>
      <c r="Z12" s="174"/>
      <c r="AA12" s="174"/>
      <c r="AB12" s="174"/>
      <c r="AC12" s="174"/>
      <c r="AD12" s="174"/>
      <c r="AE12" s="174"/>
      <c r="AF12" s="174"/>
      <c r="AG12" s="174"/>
      <c r="AH12" s="174"/>
      <c r="AI12" s="174"/>
      <c r="AJ12" s="174"/>
      <c r="AL12" s="53" t="str">
        <f t="shared" si="7"/>
        <v/>
      </c>
      <c r="AM12" s="53" t="str">
        <f t="shared" si="8"/>
        <v/>
      </c>
      <c r="AN12" s="53" t="str">
        <f t="shared" si="9"/>
        <v/>
      </c>
      <c r="AO12" s="53"/>
      <c r="AP12" s="53" t="str">
        <f t="shared" si="11"/>
        <v/>
      </c>
      <c r="AQ12" s="53" t="str">
        <f t="shared" si="12"/>
        <v/>
      </c>
      <c r="AR12" s="53" t="str">
        <f t="shared" si="13"/>
        <v/>
      </c>
    </row>
    <row r="13" spans="1:44" ht="15" x14ac:dyDescent="0.25">
      <c r="A13" s="32" t="s">
        <v>54</v>
      </c>
      <c r="B13" s="68" t="str">
        <f t="shared" si="5"/>
        <v>StéA</v>
      </c>
      <c r="C13" s="33" t="s">
        <v>62</v>
      </c>
      <c r="D13" s="42" t="s">
        <v>68</v>
      </c>
      <c r="E13" s="69"/>
      <c r="F13" s="167"/>
      <c r="G13" s="168">
        <v>1</v>
      </c>
      <c r="H13" s="168">
        <v>1</v>
      </c>
      <c r="I13" s="168">
        <v>1</v>
      </c>
      <c r="J13" s="63"/>
      <c r="K13" s="63"/>
      <c r="L13" s="168"/>
      <c r="M13" s="168"/>
      <c r="N13" s="168"/>
      <c r="O13" s="168"/>
      <c r="P13" s="168"/>
      <c r="Q13" s="63"/>
      <c r="R13" s="63"/>
      <c r="S13" s="168"/>
      <c r="T13" s="168"/>
      <c r="U13" s="168"/>
      <c r="V13" s="168"/>
      <c r="W13" s="168"/>
      <c r="X13" s="63"/>
      <c r="Y13" s="63"/>
      <c r="Z13" s="168"/>
      <c r="AA13" s="168"/>
      <c r="AB13" s="168"/>
      <c r="AC13" s="168"/>
      <c r="AD13" s="168"/>
      <c r="AE13" s="63"/>
      <c r="AF13" s="63"/>
      <c r="AG13" s="168"/>
      <c r="AH13" s="168"/>
      <c r="AI13" s="168"/>
      <c r="AJ13" s="169"/>
      <c r="AL13" s="53">
        <f>IF(SUM(F13:AJ13)=0,"",SUM(F13:AJ13))</f>
        <v>3</v>
      </c>
      <c r="AM13" s="53" t="str">
        <f t="shared" si="8"/>
        <v/>
      </c>
      <c r="AN13" s="53" t="str">
        <f>IF(COUNTIF(F13:AJ13,"B")=0,"",COUNTIF(F13:AJ13,"B"))</f>
        <v/>
      </c>
      <c r="AO13" s="53"/>
      <c r="AP13" s="53" t="str">
        <f>IF(COUNTIF(F13:AJ13,"N")=0,"",COUNTIF(F13:AJ13,"N"))</f>
        <v/>
      </c>
      <c r="AQ13" s="53" t="str">
        <f>IF(COUNTIF(F13:AJ13,"G")=0,"",COUNTIF(F13:AJ13,"G"))</f>
        <v/>
      </c>
      <c r="AR13" s="53" t="str">
        <f>IF(COUNTIF(F13:AJ13,"F")=0,"",COUNTIF(F13:AJ13,"F"))</f>
        <v/>
      </c>
    </row>
    <row r="14" spans="1:44" ht="15" x14ac:dyDescent="0.25">
      <c r="A14" s="36" t="s">
        <v>55</v>
      </c>
      <c r="B14" s="97" t="str">
        <f t="shared" si="5"/>
        <v>StéB</v>
      </c>
      <c r="C14" s="82" t="s">
        <v>62</v>
      </c>
      <c r="D14" s="10" t="s">
        <v>68</v>
      </c>
      <c r="E14" s="58"/>
      <c r="F14" s="59"/>
      <c r="G14" s="60"/>
      <c r="H14" s="60"/>
      <c r="I14" s="60"/>
      <c r="J14" s="60"/>
      <c r="K14" s="60"/>
      <c r="L14" s="60"/>
      <c r="M14" s="60"/>
      <c r="N14" s="60"/>
      <c r="O14" s="60"/>
      <c r="P14" s="60"/>
      <c r="Q14" s="60"/>
      <c r="R14" s="60"/>
      <c r="S14" s="60"/>
      <c r="T14" s="60"/>
      <c r="U14" s="60">
        <v>1</v>
      </c>
      <c r="V14" s="60">
        <v>1</v>
      </c>
      <c r="W14" s="60">
        <v>1</v>
      </c>
      <c r="X14" s="60"/>
      <c r="Y14" s="60"/>
      <c r="Z14" s="60"/>
      <c r="AA14" s="60"/>
      <c r="AB14" s="60"/>
      <c r="AC14" s="60"/>
      <c r="AD14" s="60"/>
      <c r="AE14" s="60"/>
      <c r="AF14" s="60"/>
      <c r="AG14" s="60"/>
      <c r="AH14" s="60"/>
      <c r="AI14" s="60"/>
      <c r="AJ14" s="65"/>
      <c r="AL14" s="53">
        <f t="shared" ref="AL14:AL19" si="15">IF(SUM(F14:AJ14)=0,"",SUM(F14:AJ14))</f>
        <v>3</v>
      </c>
      <c r="AM14" s="53" t="str">
        <f t="shared" si="8"/>
        <v/>
      </c>
      <c r="AN14" s="53" t="str">
        <f t="shared" si="9"/>
        <v/>
      </c>
      <c r="AO14" s="53"/>
      <c r="AP14" s="53" t="str">
        <f t="shared" si="11"/>
        <v/>
      </c>
      <c r="AQ14" s="53" t="str">
        <f t="shared" si="12"/>
        <v/>
      </c>
      <c r="AR14" s="53" t="str">
        <f t="shared" si="13"/>
        <v/>
      </c>
    </row>
    <row r="15" spans="1:44" ht="15" x14ac:dyDescent="0.25">
      <c r="A15" s="36" t="s">
        <v>56</v>
      </c>
      <c r="B15" s="97" t="str">
        <f t="shared" si="5"/>
        <v>StéC</v>
      </c>
      <c r="C15" s="82" t="s">
        <v>62</v>
      </c>
      <c r="D15" s="10" t="s">
        <v>68</v>
      </c>
      <c r="E15" s="58"/>
      <c r="F15" s="59"/>
      <c r="G15" s="60"/>
      <c r="H15" s="60"/>
      <c r="I15" s="60"/>
      <c r="J15" s="60"/>
      <c r="K15" s="60"/>
      <c r="L15" s="60"/>
      <c r="M15" s="60"/>
      <c r="N15" s="60"/>
      <c r="O15" s="60"/>
      <c r="P15" s="60"/>
      <c r="Q15" s="60"/>
      <c r="R15" s="60"/>
      <c r="S15" s="60"/>
      <c r="T15" s="60"/>
      <c r="U15" s="60"/>
      <c r="V15" s="60"/>
      <c r="W15" s="60"/>
      <c r="X15" s="60"/>
      <c r="Y15" s="60"/>
      <c r="Z15" s="60"/>
      <c r="AA15" s="60"/>
      <c r="AB15" s="60"/>
      <c r="AC15" s="60"/>
      <c r="AD15" s="60"/>
      <c r="AE15" s="60"/>
      <c r="AF15" s="60"/>
      <c r="AG15" s="60"/>
      <c r="AH15" s="60"/>
      <c r="AI15" s="60"/>
      <c r="AJ15" s="65"/>
      <c r="AL15" s="53" t="str">
        <f t="shared" si="15"/>
        <v/>
      </c>
      <c r="AM15" s="53" t="str">
        <f t="shared" si="8"/>
        <v/>
      </c>
      <c r="AN15" s="53" t="str">
        <f t="shared" si="9"/>
        <v/>
      </c>
      <c r="AO15" s="53"/>
      <c r="AP15" s="53" t="str">
        <f t="shared" si="11"/>
        <v/>
      </c>
      <c r="AQ15" s="53" t="str">
        <f t="shared" si="12"/>
        <v/>
      </c>
      <c r="AR15" s="53" t="str">
        <f t="shared" si="13"/>
        <v/>
      </c>
    </row>
    <row r="16" spans="1:44" ht="15" x14ac:dyDescent="0.25">
      <c r="A16" s="36" t="s">
        <v>57</v>
      </c>
      <c r="B16" s="97" t="str">
        <f t="shared" si="5"/>
        <v>StéD</v>
      </c>
      <c r="C16" s="82" t="s">
        <v>62</v>
      </c>
      <c r="D16" s="10" t="s">
        <v>69</v>
      </c>
      <c r="E16" s="58"/>
      <c r="F16" s="59"/>
      <c r="G16" s="60"/>
      <c r="H16" s="60"/>
      <c r="I16" s="60"/>
      <c r="J16" s="60"/>
      <c r="K16" s="60"/>
      <c r="L16" s="60"/>
      <c r="M16" s="60"/>
      <c r="N16" s="60"/>
      <c r="O16" s="60"/>
      <c r="P16" s="60"/>
      <c r="Q16" s="60"/>
      <c r="R16" s="60"/>
      <c r="S16" s="60"/>
      <c r="T16" s="60"/>
      <c r="U16" s="60"/>
      <c r="V16" s="60"/>
      <c r="W16" s="60"/>
      <c r="X16" s="60"/>
      <c r="Y16" s="60"/>
      <c r="Z16" s="60"/>
      <c r="AA16" s="60"/>
      <c r="AB16" s="60"/>
      <c r="AC16" s="60"/>
      <c r="AD16" s="60"/>
      <c r="AE16" s="60"/>
      <c r="AF16" s="60"/>
      <c r="AG16" s="60"/>
      <c r="AH16" s="60"/>
      <c r="AI16" s="60"/>
      <c r="AJ16" s="65"/>
      <c r="AL16" s="53" t="str">
        <f t="shared" si="15"/>
        <v/>
      </c>
      <c r="AM16" s="53" t="str">
        <f t="shared" si="8"/>
        <v/>
      </c>
      <c r="AN16" s="53" t="str">
        <f t="shared" si="9"/>
        <v/>
      </c>
      <c r="AO16" s="53"/>
      <c r="AP16" s="53" t="str">
        <f t="shared" si="11"/>
        <v/>
      </c>
      <c r="AQ16" s="53" t="str">
        <f t="shared" si="12"/>
        <v/>
      </c>
      <c r="AR16" s="53" t="str">
        <f t="shared" si="13"/>
        <v/>
      </c>
    </row>
    <row r="17" spans="1:44" ht="15" x14ac:dyDescent="0.25">
      <c r="A17" s="36" t="s">
        <v>58</v>
      </c>
      <c r="B17" s="97" t="str">
        <f t="shared" si="5"/>
        <v>StéE</v>
      </c>
      <c r="C17" s="82" t="s">
        <v>62</v>
      </c>
      <c r="D17" s="10" t="s">
        <v>69</v>
      </c>
      <c r="E17" s="58"/>
      <c r="F17" s="59"/>
      <c r="G17" s="60"/>
      <c r="H17" s="60"/>
      <c r="I17" s="60"/>
      <c r="J17" s="60"/>
      <c r="K17" s="60"/>
      <c r="L17" s="60"/>
      <c r="M17" s="60"/>
      <c r="N17" s="60"/>
      <c r="O17" s="60"/>
      <c r="P17" s="60"/>
      <c r="Q17" s="60"/>
      <c r="R17" s="60"/>
      <c r="S17" s="60"/>
      <c r="T17" s="60"/>
      <c r="U17" s="60"/>
      <c r="V17" s="60"/>
      <c r="W17" s="60"/>
      <c r="X17" s="60"/>
      <c r="Y17" s="60"/>
      <c r="Z17" s="60"/>
      <c r="AA17" s="60"/>
      <c r="AB17" s="60"/>
      <c r="AC17" s="60"/>
      <c r="AD17" s="60"/>
      <c r="AE17" s="60"/>
      <c r="AF17" s="60"/>
      <c r="AG17" s="60"/>
      <c r="AH17" s="60"/>
      <c r="AI17" s="60"/>
      <c r="AJ17" s="65"/>
      <c r="AL17" s="53" t="str">
        <f t="shared" si="15"/>
        <v/>
      </c>
      <c r="AM17" s="53" t="str">
        <f>IF(SUM(COUNTIF(E17:AI17,"A")+(SUMIF(E17:AI17,"0,5")))=0,"",SUM(COUNTIF(E17:AI17,"A")+(SUMIF(E17:AI17,"0,5"))))</f>
        <v/>
      </c>
      <c r="AN17" s="53"/>
      <c r="AO17" s="53"/>
      <c r="AP17" s="53"/>
      <c r="AQ17" s="53"/>
      <c r="AR17" s="53"/>
    </row>
    <row r="18" spans="1:44" ht="15" x14ac:dyDescent="0.25">
      <c r="A18" s="36" t="s">
        <v>59</v>
      </c>
      <c r="B18" s="97" t="str">
        <f t="shared" si="5"/>
        <v>StéF</v>
      </c>
      <c r="C18" s="82" t="s">
        <v>62</v>
      </c>
      <c r="D18" s="10" t="s">
        <v>79</v>
      </c>
      <c r="E18" s="58"/>
      <c r="F18" s="59"/>
      <c r="G18" s="60">
        <v>1</v>
      </c>
      <c r="H18" s="60">
        <v>1</v>
      </c>
      <c r="I18" s="60">
        <v>1</v>
      </c>
      <c r="J18" s="60"/>
      <c r="K18" s="60"/>
      <c r="L18" s="60">
        <v>1</v>
      </c>
      <c r="M18" s="60">
        <v>1</v>
      </c>
      <c r="N18" s="60"/>
      <c r="O18" s="60">
        <v>1</v>
      </c>
      <c r="P18" s="60">
        <v>1</v>
      </c>
      <c r="Q18" s="60"/>
      <c r="R18" s="60"/>
      <c r="S18" s="60"/>
      <c r="T18" s="60"/>
      <c r="U18" s="60"/>
      <c r="V18" s="60"/>
      <c r="W18" s="60"/>
      <c r="X18" s="60"/>
      <c r="Y18" s="60"/>
      <c r="Z18" s="60"/>
      <c r="AA18" s="60"/>
      <c r="AB18" s="60"/>
      <c r="AC18" s="60"/>
      <c r="AD18" s="60"/>
      <c r="AE18" s="60"/>
      <c r="AF18" s="60"/>
      <c r="AG18" s="60"/>
      <c r="AH18" s="60"/>
      <c r="AI18" s="60"/>
      <c r="AJ18" s="65"/>
      <c r="AL18" s="53">
        <f t="shared" si="15"/>
        <v>7</v>
      </c>
      <c r="AM18" s="53" t="str">
        <f t="shared" si="8"/>
        <v/>
      </c>
      <c r="AN18" s="53" t="str">
        <f t="shared" si="9"/>
        <v/>
      </c>
      <c r="AO18" s="53"/>
      <c r="AP18" s="53" t="str">
        <f t="shared" si="11"/>
        <v/>
      </c>
      <c r="AQ18" s="53" t="str">
        <f t="shared" si="12"/>
        <v/>
      </c>
      <c r="AR18" s="53" t="str">
        <f t="shared" si="13"/>
        <v/>
      </c>
    </row>
    <row r="19" spans="1:44" ht="15.75" thickBot="1" x14ac:dyDescent="0.3">
      <c r="A19" s="43" t="s">
        <v>60</v>
      </c>
      <c r="B19" s="71" t="str">
        <f t="shared" si="5"/>
        <v>StéG</v>
      </c>
      <c r="C19" s="38" t="s">
        <v>62</v>
      </c>
      <c r="D19" s="39" t="s">
        <v>70</v>
      </c>
      <c r="E19" s="72"/>
      <c r="F19" s="170"/>
      <c r="G19" s="171"/>
      <c r="H19" s="171"/>
      <c r="I19" s="171"/>
      <c r="J19" s="171"/>
      <c r="K19" s="171"/>
      <c r="L19" s="171"/>
      <c r="M19" s="171"/>
      <c r="N19" s="171"/>
      <c r="O19" s="171"/>
      <c r="P19" s="171"/>
      <c r="Q19" s="171"/>
      <c r="R19" s="171"/>
      <c r="S19" s="171"/>
      <c r="T19" s="171"/>
      <c r="U19" s="171"/>
      <c r="V19" s="171"/>
      <c r="W19" s="171"/>
      <c r="X19" s="171"/>
      <c r="Y19" s="171"/>
      <c r="Z19" s="171"/>
      <c r="AA19" s="171">
        <v>1</v>
      </c>
      <c r="AB19" s="171">
        <v>1</v>
      </c>
      <c r="AC19" s="171"/>
      <c r="AD19" s="171"/>
      <c r="AE19" s="171"/>
      <c r="AF19" s="171"/>
      <c r="AG19" s="171"/>
      <c r="AH19" s="171"/>
      <c r="AI19" s="171"/>
      <c r="AJ19" s="172"/>
      <c r="AL19" s="53">
        <f t="shared" si="15"/>
        <v>2</v>
      </c>
      <c r="AM19" s="53" t="str">
        <f t="shared" si="8"/>
        <v/>
      </c>
      <c r="AN19" s="53" t="str">
        <f t="shared" si="9"/>
        <v/>
      </c>
      <c r="AO19" s="53"/>
      <c r="AP19" s="53" t="str">
        <f t="shared" si="11"/>
        <v/>
      </c>
      <c r="AQ19" s="53" t="str">
        <f t="shared" si="12"/>
        <v/>
      </c>
      <c r="AR19" s="53" t="str">
        <f t="shared" si="13"/>
        <v/>
      </c>
    </row>
    <row r="20" spans="1:44" x14ac:dyDescent="0.2">
      <c r="B20" s="78"/>
      <c r="AL20" s="53" t="str">
        <f t="shared" ref="AL20" si="16">IF(SUM(F20:AJ20)=0,"",SUM(F20:AJ20))</f>
        <v/>
      </c>
      <c r="AN20" s="53"/>
      <c r="AO20" s="53"/>
      <c r="AP20" s="53" t="str">
        <f t="shared" ref="AP20" si="17">IF(COUNTIF(F20:AJ20,"N")=0,"",COUNTIF(F20:AJ20,"N"))</f>
        <v/>
      </c>
      <c r="AQ20" s="53" t="str">
        <f t="shared" ref="AQ20" si="18">IF(COUNTIF(F20:AJ20,"G")=0,"",COUNTIF(F20:AJ20,"G"))</f>
        <v/>
      </c>
      <c r="AR20" s="53" t="str">
        <f t="shared" ref="AR20" si="19">IF(COUNTIF(F20:AJ20,"F")=0,"",COUNTIF(F20:AJ20,"F"))</f>
        <v/>
      </c>
    </row>
    <row r="21" spans="1:44" x14ac:dyDescent="0.2">
      <c r="AL21" s="53"/>
      <c r="AN21" s="53"/>
      <c r="AP21" s="53"/>
      <c r="AQ21" s="53"/>
      <c r="AR21" s="53"/>
    </row>
    <row r="22" spans="1:44" x14ac:dyDescent="0.2">
      <c r="AL22" s="53">
        <f>SUM(AL4:AL19)</f>
        <v>178</v>
      </c>
      <c r="AM22" s="53">
        <f>SUM(AM4:AM19)</f>
        <v>1</v>
      </c>
      <c r="AN22" s="53">
        <f>SUM(AN4:AN11)</f>
        <v>8</v>
      </c>
      <c r="AO22" s="53"/>
      <c r="AP22" s="53"/>
      <c r="AQ22" s="53"/>
      <c r="AR22" s="53"/>
    </row>
    <row r="23" spans="1:44" x14ac:dyDescent="0.2">
      <c r="AL23" s="53"/>
      <c r="AN23" s="66">
        <f>SUM(AL13:AL19)</f>
        <v>15</v>
      </c>
      <c r="AO23" s="55">
        <f>SUM(AO4:AO11)</f>
        <v>0</v>
      </c>
      <c r="AP23" s="53"/>
      <c r="AQ23" s="53"/>
      <c r="AR23" s="53"/>
    </row>
    <row r="24" spans="1:44" x14ac:dyDescent="0.2">
      <c r="AL24" s="53"/>
      <c r="AN24" s="67">
        <f>IF(AN23=AN22,"", SUM(AN23-AN22))</f>
        <v>7</v>
      </c>
      <c r="AO24" s="67"/>
      <c r="AP24" s="53"/>
      <c r="AQ24" s="53"/>
      <c r="AR24" s="53"/>
    </row>
    <row r="25" spans="1:44" x14ac:dyDescent="0.2">
      <c r="AL25" s="53"/>
    </row>
    <row r="26" spans="1:44" x14ac:dyDescent="0.2">
      <c r="AL26" s="53"/>
    </row>
    <row r="27" spans="1:44" x14ac:dyDescent="0.2">
      <c r="AL27" s="53"/>
    </row>
    <row r="28" spans="1:44" x14ac:dyDescent="0.2">
      <c r="AL28" s="53"/>
    </row>
    <row r="29" spans="1:44" x14ac:dyDescent="0.2">
      <c r="AL29" s="53"/>
    </row>
    <row r="30" spans="1:44" x14ac:dyDescent="0.2">
      <c r="AL30" s="53"/>
    </row>
    <row r="31" spans="1:44" x14ac:dyDescent="0.2">
      <c r="AL31" s="53"/>
    </row>
    <row r="32" spans="1:44" x14ac:dyDescent="0.2">
      <c r="AL32" s="53"/>
    </row>
    <row r="33" spans="38:38" x14ac:dyDescent="0.2">
      <c r="AL33" s="53"/>
    </row>
    <row r="34" spans="38:38" x14ac:dyDescent="0.2">
      <c r="AL34" s="53"/>
    </row>
    <row r="35" spans="38:38" x14ac:dyDescent="0.2">
      <c r="AL35" s="53"/>
    </row>
    <row r="36" spans="38:38" x14ac:dyDescent="0.2">
      <c r="AL36" s="53"/>
    </row>
    <row r="37" spans="38:38" x14ac:dyDescent="0.2">
      <c r="AL37" s="53"/>
    </row>
    <row r="38" spans="38:38" x14ac:dyDescent="0.2">
      <c r="AL38" s="53"/>
    </row>
    <row r="39" spans="38:38" x14ac:dyDescent="0.2">
      <c r="AL39" s="53"/>
    </row>
    <row r="40" spans="38:38" x14ac:dyDescent="0.2">
      <c r="AL40" s="53"/>
    </row>
    <row r="41" spans="38:38" x14ac:dyDescent="0.2">
      <c r="AL41" s="53"/>
    </row>
    <row r="42" spans="38:38" x14ac:dyDescent="0.2">
      <c r="AL42" s="53"/>
    </row>
    <row r="43" spans="38:38" x14ac:dyDescent="0.2">
      <c r="AL43" s="53"/>
    </row>
    <row r="44" spans="38:38" x14ac:dyDescent="0.2">
      <c r="AL44" s="53"/>
    </row>
    <row r="45" spans="38:38" x14ac:dyDescent="0.2">
      <c r="AL45" s="53"/>
    </row>
    <row r="46" spans="38:38" x14ac:dyDescent="0.2">
      <c r="AL46" s="53"/>
    </row>
    <row r="47" spans="38:38" x14ac:dyDescent="0.2">
      <c r="AL47" s="53"/>
    </row>
    <row r="48" spans="38:38" x14ac:dyDescent="0.2">
      <c r="AL48" s="53"/>
    </row>
    <row r="49" spans="38:38" x14ac:dyDescent="0.2">
      <c r="AL49" s="53"/>
    </row>
    <row r="50" spans="38:38" x14ac:dyDescent="0.2">
      <c r="AL50" s="53"/>
    </row>
    <row r="51" spans="38:38" x14ac:dyDescent="0.2">
      <c r="AL51" s="53"/>
    </row>
    <row r="52" spans="38:38" x14ac:dyDescent="0.2">
      <c r="AL52" s="53"/>
    </row>
    <row r="53" spans="38:38" x14ac:dyDescent="0.2">
      <c r="AL53" s="53"/>
    </row>
    <row r="54" spans="38:38" x14ac:dyDescent="0.2">
      <c r="AL54" s="53"/>
    </row>
    <row r="55" spans="38:38" x14ac:dyDescent="0.2">
      <c r="AL55" s="53"/>
    </row>
    <row r="56" spans="38:38" x14ac:dyDescent="0.2">
      <c r="AL56" s="53"/>
    </row>
    <row r="57" spans="38:38" x14ac:dyDescent="0.2">
      <c r="AL57" s="53"/>
    </row>
    <row r="58" spans="38:38" x14ac:dyDescent="0.2">
      <c r="AL58" s="53"/>
    </row>
    <row r="59" spans="38:38" x14ac:dyDescent="0.2">
      <c r="AL59" s="53"/>
    </row>
    <row r="60" spans="38:38" x14ac:dyDescent="0.2">
      <c r="AL60" s="53"/>
    </row>
    <row r="61" spans="38:38" x14ac:dyDescent="0.2">
      <c r="AL61" s="53"/>
    </row>
    <row r="62" spans="38:38" x14ac:dyDescent="0.2">
      <c r="AL62" s="53"/>
    </row>
    <row r="63" spans="38:38" x14ac:dyDescent="0.2">
      <c r="AL63" s="53"/>
    </row>
    <row r="64" spans="38:38" x14ac:dyDescent="0.2">
      <c r="AL64" s="53"/>
    </row>
    <row r="65" spans="38:38" x14ac:dyDescent="0.2">
      <c r="AL65" s="53"/>
    </row>
    <row r="66" spans="38:38" x14ac:dyDescent="0.2">
      <c r="AL66" s="53"/>
    </row>
    <row r="67" spans="38:38" x14ac:dyDescent="0.2">
      <c r="AL67" s="53"/>
    </row>
    <row r="68" spans="38:38" x14ac:dyDescent="0.2">
      <c r="AL68" s="53"/>
    </row>
    <row r="69" spans="38:38" x14ac:dyDescent="0.2">
      <c r="AL69" s="53"/>
    </row>
    <row r="70" spans="38:38" x14ac:dyDescent="0.2">
      <c r="AL70" s="53"/>
    </row>
    <row r="71" spans="38:38" x14ac:dyDescent="0.2">
      <c r="AL71" s="53"/>
    </row>
    <row r="72" spans="38:38" x14ac:dyDescent="0.2">
      <c r="AL72" s="53"/>
    </row>
    <row r="73" spans="38:38" x14ac:dyDescent="0.2">
      <c r="AL73" s="53"/>
    </row>
    <row r="74" spans="38:38" x14ac:dyDescent="0.2">
      <c r="AL74" s="53"/>
    </row>
    <row r="75" spans="38:38" x14ac:dyDescent="0.2">
      <c r="AL75" s="53"/>
    </row>
    <row r="76" spans="38:38" x14ac:dyDescent="0.2">
      <c r="AL76" s="53"/>
    </row>
    <row r="77" spans="38:38" x14ac:dyDescent="0.2">
      <c r="AL77" s="53"/>
    </row>
    <row r="78" spans="38:38" x14ac:dyDescent="0.2">
      <c r="AL78" s="53"/>
    </row>
    <row r="79" spans="38:38" x14ac:dyDescent="0.2">
      <c r="AL79" s="53"/>
    </row>
    <row r="80" spans="38:38" x14ac:dyDescent="0.2">
      <c r="AL80" s="53"/>
    </row>
    <row r="81" spans="38:38" x14ac:dyDescent="0.2">
      <c r="AL81" s="53"/>
    </row>
    <row r="82" spans="38:38" x14ac:dyDescent="0.2">
      <c r="AL82" s="53"/>
    </row>
    <row r="83" spans="38:38" x14ac:dyDescent="0.2">
      <c r="AL83" s="53"/>
    </row>
    <row r="84" spans="38:38" x14ac:dyDescent="0.2">
      <c r="AL84" s="53"/>
    </row>
    <row r="85" spans="38:38" x14ac:dyDescent="0.2">
      <c r="AL85" s="53"/>
    </row>
    <row r="86" spans="38:38" x14ac:dyDescent="0.2">
      <c r="AL86" s="53"/>
    </row>
    <row r="87" spans="38:38" x14ac:dyDescent="0.2">
      <c r="AL87" s="53"/>
    </row>
    <row r="88" spans="38:38" x14ac:dyDescent="0.2">
      <c r="AL88" s="53"/>
    </row>
    <row r="89" spans="38:38" x14ac:dyDescent="0.2">
      <c r="AL89" s="53"/>
    </row>
    <row r="90" spans="38:38" x14ac:dyDescent="0.2">
      <c r="AL90" s="53"/>
    </row>
  </sheetData>
  <conditionalFormatting sqref="T12 F11:Y11 AE11:AJ11 F2:AJ3 F5:AJ10 F4:AF4">
    <cfRule type="expression" dxfId="124" priority="118">
      <formula>WEEKDAY(F$2,2)&gt;=6</formula>
    </cfRule>
    <cfRule type="expression" dxfId="123" priority="119">
      <formula>COUNTIF(ferie,"="&amp;F$2)&gt;0</formula>
    </cfRule>
  </conditionalFormatting>
  <conditionalFormatting sqref="T12 F11:Y11 AE11:AJ11 F5:AJ10 F4:AF4">
    <cfRule type="cellIs" dxfId="122" priority="115" operator="equal">
      <formula>0.5</formula>
    </cfRule>
    <cfRule type="containsText" dxfId="121" priority="116" operator="containsText" text="B">
      <formula>NOT(ISERROR(SEARCH("B",F4)))</formula>
    </cfRule>
    <cfRule type="containsText" dxfId="120" priority="117" operator="containsText" text="A">
      <formula>NOT(ISERROR(SEARCH("A",F4)))</formula>
    </cfRule>
  </conditionalFormatting>
  <conditionalFormatting sqref="F11:Y11 AE11:AJ11 F12:AJ12 F5:AJ10 F4:AF4">
    <cfRule type="containsText" dxfId="119" priority="108" operator="containsText" text="G">
      <formula>NOT(ISERROR(SEARCH("G",F4)))</formula>
    </cfRule>
    <cfRule type="containsText" dxfId="118" priority="109" operator="containsText" text="F">
      <formula>NOT(ISERROR(SEARCH("F",F4)))</formula>
    </cfRule>
    <cfRule type="containsText" dxfId="117" priority="111" operator="containsText" text="N">
      <formula>NOT(ISERROR(SEARCH("N",F4)))</formula>
    </cfRule>
  </conditionalFormatting>
  <conditionalFormatting sqref="AP3 AR3">
    <cfRule type="containsText" dxfId="116" priority="107" operator="containsText" text="G">
      <formula>NOT(ISERROR(SEARCH("G",AP3)))</formula>
    </cfRule>
  </conditionalFormatting>
  <conditionalFormatting sqref="AP3 AR3">
    <cfRule type="expression" dxfId="115" priority="106">
      <formula>WEEKDAY(AP$2,2)&gt;=6</formula>
    </cfRule>
  </conditionalFormatting>
  <conditionalFormatting sqref="AP3 AR3">
    <cfRule type="expression" dxfId="114" priority="105">
      <formula>COUNTIF(jourferie,"="&amp;AP$2)&gt;0</formula>
    </cfRule>
  </conditionalFormatting>
  <conditionalFormatting sqref="AP3 AR3">
    <cfRule type="cellIs" dxfId="113" priority="99" operator="equal">
      <formula>0.5</formula>
    </cfRule>
    <cfRule type="containsText" dxfId="112" priority="100" operator="containsText" text="T">
      <formula>NOT(ISERROR(SEARCH("T",AP3)))</formula>
    </cfRule>
    <cfRule type="containsText" dxfId="111" priority="101" operator="containsText" text="F">
      <formula>NOT(ISERROR(SEARCH("F",AP3)))</formula>
    </cfRule>
    <cfRule type="containsText" dxfId="110" priority="102" operator="containsText" text="N">
      <formula>NOT(ISERROR(SEARCH("N",AP3)))</formula>
    </cfRule>
    <cfRule type="containsText" dxfId="109" priority="103" operator="containsText" text="B">
      <formula>NOT(ISERROR(SEARCH("B",AP3)))</formula>
    </cfRule>
    <cfRule type="containsText" dxfId="108" priority="104" operator="containsText" text="A">
      <formula>NOT(ISERROR(SEARCH("A",AP3)))</formula>
    </cfRule>
  </conditionalFormatting>
  <conditionalFormatting sqref="AQ3">
    <cfRule type="containsText" dxfId="107" priority="98" operator="containsText" text="G">
      <formula>NOT(ISERROR(SEARCH("G",AQ3)))</formula>
    </cfRule>
  </conditionalFormatting>
  <conditionalFormatting sqref="AQ3">
    <cfRule type="expression" dxfId="106" priority="97">
      <formula>WEEKDAY(AQ$2,2)&gt;=6</formula>
    </cfRule>
  </conditionalFormatting>
  <conditionalFormatting sqref="AQ3">
    <cfRule type="expression" dxfId="105" priority="96">
      <formula>COUNTIF(jourferie,"="&amp;AQ$2)&gt;0</formula>
    </cfRule>
  </conditionalFormatting>
  <conditionalFormatting sqref="AQ3">
    <cfRule type="cellIs" dxfId="104" priority="90" operator="equal">
      <formula>0.5</formula>
    </cfRule>
    <cfRule type="containsText" dxfId="103" priority="91" operator="containsText" text="T">
      <formula>NOT(ISERROR(SEARCH("T",AQ3)))</formula>
    </cfRule>
    <cfRule type="containsText" dxfId="102" priority="92" operator="containsText" text="F">
      <formula>NOT(ISERROR(SEARCH("F",AQ3)))</formula>
    </cfRule>
    <cfRule type="containsText" dxfId="101" priority="93" operator="containsText" text="N">
      <formula>NOT(ISERROR(SEARCH("N",AQ3)))</formula>
    </cfRule>
    <cfRule type="containsText" dxfId="100" priority="94" operator="containsText" text="B">
      <formula>NOT(ISERROR(SEARCH("B",AQ3)))</formula>
    </cfRule>
    <cfRule type="containsText" dxfId="99" priority="95" operator="containsText" text="A">
      <formula>NOT(ISERROR(SEARCH("A",AQ3)))</formula>
    </cfRule>
  </conditionalFormatting>
  <conditionalFormatting sqref="AQ3">
    <cfRule type="containsText" dxfId="98" priority="89" operator="containsText" text="G">
      <formula>NOT(ISERROR(SEARCH("G",AQ3)))</formula>
    </cfRule>
  </conditionalFormatting>
  <conditionalFormatting sqref="Z11:AD11">
    <cfRule type="expression" dxfId="97" priority="56">
      <formula>WEEKDAY(Z$2,2)&gt;=6</formula>
    </cfRule>
    <cfRule type="expression" dxfId="96" priority="57">
      <formula>COUNTIF(ferie,"="&amp;Z$2)&gt;0</formula>
    </cfRule>
  </conditionalFormatting>
  <conditionalFormatting sqref="Z11:AD11">
    <cfRule type="cellIs" dxfId="95" priority="53" operator="equal">
      <formula>0.5</formula>
    </cfRule>
    <cfRule type="containsText" dxfId="94" priority="54" operator="containsText" text="B">
      <formula>NOT(ISERROR(SEARCH("B",Z11)))</formula>
    </cfRule>
    <cfRule type="containsText" dxfId="93" priority="55" operator="containsText" text="A">
      <formula>NOT(ISERROR(SEARCH("A",Z11)))</formula>
    </cfRule>
  </conditionalFormatting>
  <conditionalFormatting sqref="Z11:AD11">
    <cfRule type="containsText" dxfId="92" priority="49" operator="containsText" text="G">
      <formula>NOT(ISERROR(SEARCH("G",Z11)))</formula>
    </cfRule>
    <cfRule type="containsText" dxfId="91" priority="50" operator="containsText" text="F">
      <formula>NOT(ISERROR(SEARCH("F",Z11)))</formula>
    </cfRule>
    <cfRule type="containsText" dxfId="90" priority="52" operator="containsText" text="N">
      <formula>NOT(ISERROR(SEARCH("N",Z11)))</formula>
    </cfRule>
  </conditionalFormatting>
  <conditionalFormatting sqref="T13:T19 U14:AJ19 F14:S19">
    <cfRule type="expression" dxfId="89" priority="38">
      <formula>WEEKDAY(F$2,2)&gt;=6</formula>
    </cfRule>
    <cfRule type="expression" dxfId="88" priority="39">
      <formula>COUNTIF(ferie,"="&amp;F$2)&gt;0</formula>
    </cfRule>
  </conditionalFormatting>
  <conditionalFormatting sqref="T13:T19 F14:F19">
    <cfRule type="cellIs" dxfId="87" priority="35" operator="equal">
      <formula>0.5</formula>
    </cfRule>
    <cfRule type="containsText" dxfId="86" priority="36" operator="containsText" text="B">
      <formula>NOT(ISERROR(SEARCH("B",F13)))</formula>
    </cfRule>
    <cfRule type="containsText" dxfId="85" priority="37" operator="containsText" text="A">
      <formula>NOT(ISERROR(SEARCH("A",F13)))</formula>
    </cfRule>
  </conditionalFormatting>
  <conditionalFormatting sqref="F14:AJ19">
    <cfRule type="cellIs" dxfId="84" priority="32" operator="equal">
      <formula>0.5</formula>
    </cfRule>
    <cfRule type="containsText" dxfId="83" priority="33" operator="containsText" text="B">
      <formula>NOT(ISERROR(SEARCH("B",F14)))</formula>
    </cfRule>
    <cfRule type="containsText" dxfId="82" priority="34" operator="containsText" text="A">
      <formula>NOT(ISERROR(SEARCH("A",F14)))</formula>
    </cfRule>
  </conditionalFormatting>
  <conditionalFormatting sqref="F13:AJ19">
    <cfRule type="containsText" dxfId="81" priority="28" operator="containsText" text="G">
      <formula>NOT(ISERROR(SEARCH("G",F13)))</formula>
    </cfRule>
    <cfRule type="containsText" dxfId="80" priority="29" operator="containsText" text="F">
      <formula>NOT(ISERROR(SEARCH("F",F13)))</formula>
    </cfRule>
    <cfRule type="containsText" dxfId="79" priority="31" operator="containsText" text="N">
      <formula>NOT(ISERROR(SEARCH("N",F13)))</formula>
    </cfRule>
  </conditionalFormatting>
  <conditionalFormatting sqref="F13">
    <cfRule type="expression" dxfId="78" priority="26">
      <formula>WEEKDAY(F$2,2)&gt;=6</formula>
    </cfRule>
    <cfRule type="expression" dxfId="77" priority="27">
      <formula>COUNTIF(ferie,"="&amp;F$2)&gt;0</formula>
    </cfRule>
  </conditionalFormatting>
  <conditionalFormatting sqref="F13">
    <cfRule type="cellIs" dxfId="76" priority="23" operator="equal">
      <formula>0.5</formula>
    </cfRule>
    <cfRule type="containsText" dxfId="75" priority="24" operator="containsText" text="B">
      <formula>NOT(ISERROR(SEARCH("B",F13)))</formula>
    </cfRule>
    <cfRule type="containsText" dxfId="74" priority="25" operator="containsText" text="A">
      <formula>NOT(ISERROR(SEARCH("A",F13)))</formula>
    </cfRule>
  </conditionalFormatting>
  <conditionalFormatting sqref="F13">
    <cfRule type="cellIs" dxfId="73" priority="20" operator="equal">
      <formula>0.5</formula>
    </cfRule>
    <cfRule type="containsText" dxfId="72" priority="21" operator="containsText" text="B">
      <formula>NOT(ISERROR(SEARCH("B",F13)))</formula>
    </cfRule>
    <cfRule type="containsText" dxfId="71" priority="22" operator="containsText" text="A">
      <formula>NOT(ISERROR(SEARCH("A",F13)))</formula>
    </cfRule>
  </conditionalFormatting>
  <conditionalFormatting sqref="J13:K13">
    <cfRule type="expression" dxfId="70" priority="18">
      <formula>WEEKDAY(J$2,2)&gt;=6</formula>
    </cfRule>
    <cfRule type="expression" dxfId="69" priority="19">
      <formula>COUNTIF(ferie,"="&amp;J$2)&gt;0</formula>
    </cfRule>
  </conditionalFormatting>
  <conditionalFormatting sqref="J13:K13">
    <cfRule type="cellIs" dxfId="68" priority="15" operator="equal">
      <formula>0.5</formula>
    </cfRule>
    <cfRule type="containsText" dxfId="67" priority="16" operator="containsText" text="B">
      <formula>NOT(ISERROR(SEARCH("B",J13)))</formula>
    </cfRule>
    <cfRule type="containsText" dxfId="66" priority="17" operator="containsText" text="A">
      <formula>NOT(ISERROR(SEARCH("A",J13)))</formula>
    </cfRule>
  </conditionalFormatting>
  <conditionalFormatting sqref="AE13:AF13 X13:Y13 Q13:R13">
    <cfRule type="expression" dxfId="65" priority="13">
      <formula>WEEKDAY(Q$2,2)&gt;=6</formula>
    </cfRule>
    <cfRule type="expression" dxfId="64" priority="14">
      <formula>COUNTIF(ferie,"="&amp;Q$2)&gt;0</formula>
    </cfRule>
  </conditionalFormatting>
  <conditionalFormatting sqref="AE13:AF13 X13:Y13 Q13:R13">
    <cfRule type="cellIs" dxfId="63" priority="10" operator="equal">
      <formula>0.5</formula>
    </cfRule>
    <cfRule type="containsText" dxfId="62" priority="11" operator="containsText" text="B">
      <formula>NOT(ISERROR(SEARCH("B",Q13)))</formula>
    </cfRule>
    <cfRule type="containsText" dxfId="61" priority="12" operator="containsText" text="A">
      <formula>NOT(ISERROR(SEARCH("A",Q13)))</formula>
    </cfRule>
  </conditionalFormatting>
  <conditionalFormatting sqref="AG4:AJ4">
    <cfRule type="expression" dxfId="60" priority="8">
      <formula>WEEKDAY(AG$2,2)&gt;=6</formula>
    </cfRule>
    <cfRule type="expression" dxfId="59" priority="9">
      <formula>COUNTIF(ferie,"="&amp;AG$2)&gt;0</formula>
    </cfRule>
  </conditionalFormatting>
  <conditionalFormatting sqref="AG4:AJ4">
    <cfRule type="cellIs" dxfId="58" priority="5" operator="equal">
      <formula>0.5</formula>
    </cfRule>
    <cfRule type="containsText" dxfId="57" priority="6" operator="containsText" text="B">
      <formula>NOT(ISERROR(SEARCH("B",AG4)))</formula>
    </cfRule>
    <cfRule type="containsText" dxfId="56" priority="7" operator="containsText" text="A">
      <formula>NOT(ISERROR(SEARCH("A",AG4)))</formula>
    </cfRule>
  </conditionalFormatting>
  <conditionalFormatting sqref="AG4:AJ4">
    <cfRule type="containsText" dxfId="55" priority="1" operator="containsText" text="G">
      <formula>NOT(ISERROR(SEARCH("G",AG4)))</formula>
    </cfRule>
    <cfRule type="containsText" dxfId="54" priority="2" operator="containsText" text="F">
      <formula>NOT(ISERROR(SEARCH("F",AG4)))</formula>
    </cfRule>
    <cfRule type="containsText" dxfId="53" priority="4" operator="containsText" text="N">
      <formula>NOT(ISERROR(SEARCH("N",AG4)))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10" operator="containsText" id="{C4D921EC-5EEF-4F54-883E-8445316B9893}">
            <xm:f>NOT(ISERROR(SEARCH("T",F4)))</xm:f>
            <xm:f>"T"</xm:f>
            <x14:dxf>
              <font>
                <color auto="1"/>
              </font>
              <fill>
                <patternFill>
                  <bgColor theme="0" tint="-0.34998626667073579"/>
                </patternFill>
              </fill>
            </x14:dxf>
          </x14:cfRule>
          <xm:sqref>F11:Y11 AE11:AJ11 F12:AJ12 F5:AJ10 F4:AF4</xm:sqref>
        </x14:conditionalFormatting>
        <x14:conditionalFormatting xmlns:xm="http://schemas.microsoft.com/office/excel/2006/main">
          <x14:cfRule type="containsText" priority="51" operator="containsText" id="{8979E683-A782-41BD-A1F9-79A5F4FFD576}">
            <xm:f>NOT(ISERROR(SEARCH("T",Z11)))</xm:f>
            <xm:f>"T"</xm:f>
            <x14:dxf>
              <font>
                <color auto="1"/>
              </font>
              <fill>
                <patternFill>
                  <bgColor theme="0" tint="-0.34998626667073579"/>
                </patternFill>
              </fill>
            </x14:dxf>
          </x14:cfRule>
          <xm:sqref>Z11:AD11</xm:sqref>
        </x14:conditionalFormatting>
        <x14:conditionalFormatting xmlns:xm="http://schemas.microsoft.com/office/excel/2006/main">
          <x14:cfRule type="containsText" priority="30" operator="containsText" id="{A68AC879-0571-4058-A718-06DF737B6644}">
            <xm:f>NOT(ISERROR(SEARCH("T",F13)))</xm:f>
            <xm:f>"T"</xm:f>
            <x14:dxf>
              <font>
                <color auto="1"/>
              </font>
              <fill>
                <patternFill>
                  <bgColor theme="0" tint="-0.34998626667073579"/>
                </patternFill>
              </fill>
            </x14:dxf>
          </x14:cfRule>
          <xm:sqref>F13:AJ19</xm:sqref>
        </x14:conditionalFormatting>
        <x14:conditionalFormatting xmlns:xm="http://schemas.microsoft.com/office/excel/2006/main">
          <x14:cfRule type="containsText" priority="3" operator="containsText" id="{56B86F15-3764-4977-AB82-ED1BD4B3D940}">
            <xm:f>NOT(ISERROR(SEARCH("T",AG4)))</xm:f>
            <xm:f>"T"</xm:f>
            <x14:dxf>
              <font>
                <color auto="1"/>
              </font>
              <fill>
                <patternFill>
                  <bgColor theme="0" tint="-0.34998626667073579"/>
                </patternFill>
              </fill>
            </x14:dxf>
          </x14:cfRule>
          <xm:sqref>AG4:AJ4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P17"/>
  <sheetViews>
    <sheetView tabSelected="1" zoomScaleNormal="100" workbookViewId="0">
      <selection activeCell="I3" sqref="I3"/>
    </sheetView>
  </sheetViews>
  <sheetFormatPr baseColWidth="10" defaultColWidth="16.28515625" defaultRowHeight="15" x14ac:dyDescent="0.25"/>
  <cols>
    <col min="1" max="1" width="16.28515625" style="75" bestFit="1" customWidth="1"/>
    <col min="2" max="2" width="16.7109375" bestFit="1" customWidth="1"/>
    <col min="3" max="3" width="20.28515625" style="51" bestFit="1" customWidth="1"/>
    <col min="4" max="6" width="15.7109375" style="51" customWidth="1"/>
    <col min="7" max="7" width="14.85546875" style="80" bestFit="1" customWidth="1"/>
    <col min="8" max="8" width="17" style="80" bestFit="1" customWidth="1"/>
    <col min="9" max="9" width="19.140625" bestFit="1" customWidth="1"/>
    <col min="10" max="10" width="19.140625" style="76" bestFit="1" customWidth="1"/>
    <col min="11" max="11" width="22.140625" bestFit="1" customWidth="1"/>
    <col min="12" max="12" width="34.42578125" bestFit="1" customWidth="1"/>
    <col min="13" max="13" width="34.5703125" bestFit="1" customWidth="1"/>
  </cols>
  <sheetData>
    <row r="1" spans="1:16" s="80" customFormat="1" ht="15.75" thickBot="1" x14ac:dyDescent="0.3">
      <c r="A1" s="112">
        <v>43466</v>
      </c>
      <c r="B1" s="111">
        <v>11</v>
      </c>
      <c r="C1" s="107">
        <f>EDATE(A1, -1)</f>
        <v>43435</v>
      </c>
      <c r="J1" s="76"/>
    </row>
    <row r="2" spans="1:16" s="83" customFormat="1" ht="48.75" customHeight="1" thickBot="1" x14ac:dyDescent="0.3">
      <c r="A2" s="142" t="s">
        <v>40</v>
      </c>
      <c r="B2" s="143" t="s">
        <v>43</v>
      </c>
      <c r="C2" s="143" t="s">
        <v>42</v>
      </c>
      <c r="D2" s="144">
        <f>EDATE(Expiration_cpte[[#This Row],[janvier-2019]], -2)</f>
        <v>43405</v>
      </c>
      <c r="E2" s="144">
        <f>EDATE(Expiration_cpte[[#This Row],[janvier-2019]], -1)</f>
        <v>43435</v>
      </c>
      <c r="F2" s="144">
        <f>A1</f>
        <v>43466</v>
      </c>
      <c r="G2" s="145" t="s">
        <v>48</v>
      </c>
      <c r="H2" s="145" t="s">
        <v>49</v>
      </c>
      <c r="I2" s="140" t="s">
        <v>44</v>
      </c>
      <c r="J2" s="140" t="s">
        <v>45</v>
      </c>
      <c r="K2" s="141" t="s">
        <v>46</v>
      </c>
      <c r="L2" s="141" t="s">
        <v>47</v>
      </c>
      <c r="M2" s="146" t="s">
        <v>41</v>
      </c>
      <c r="O2" s="147"/>
    </row>
    <row r="3" spans="1:16" x14ac:dyDescent="0.25">
      <c r="A3" s="222" t="s">
        <v>62</v>
      </c>
      <c r="B3" s="223" t="s">
        <v>8</v>
      </c>
      <c r="C3" s="204" t="s">
        <v>71</v>
      </c>
      <c r="D3" s="204">
        <f>SUMIFS('Nov-18'!$AL$4:$AL$19, 'Nov-18'!$D$4:$D$19, Expiration_cpte[[#This Row],[NOM]],'Nov-18'!$E$4:$E$19, Expiration_cpte[[#This Row],[Prénom]], 'Nov-18'!$C$4:$C$19, Expiration_cpte[[#This Row],[Client final]])</f>
        <v>21</v>
      </c>
      <c r="E3" s="204">
        <f>SUMIFS('Dec-18'!$AL$4:$AL$99, 'Dec-18'!$C$4:$C$99, Expiration_cpte[[#This Row],[NOM]],'Dec-18'!$D$4:$D$99, Expiration_cpte[[#This Row],[Prénom]], 'Dec-18'!$B$4:$B$99, Expiration_cpte[[#This Row],[Client final]])</f>
        <v>0</v>
      </c>
      <c r="F3" s="205">
        <f>SUMIFS('janv-19'!$AL$4:$AL$130, 'janv-19'!$C$4:$C$130, Expiration_cpte[[#This Row],[NOM]],'janv-19'!$D$4:$D$130, Expiration_cpte[[#This Row],[Prénom]], 'janv-19'!$B$4:$B$130, Expiration_cpte[[#This Row],[Client final]])</f>
        <v>19</v>
      </c>
      <c r="G3" s="206">
        <f>IF(F3&lt;&gt;0,F$2,IF(E3&lt;&gt;0,E$2,IF(D3&lt;&gt;0,D$2,IF(Expiration_cpte[[#This Row],[novembre-2018]]&lt;&gt;0,$D$2,""))))</f>
        <v>43466</v>
      </c>
      <c r="H3" s="207"/>
      <c r="I3" s="208" t="s">
        <v>80</v>
      </c>
      <c r="J3" s="226" t="e">
        <f>EDATE(I3, 3)</f>
        <v>#VALUE!</v>
      </c>
      <c r="K3" s="227" t="e">
        <f ca="1">IF(Expiration_cpte[[#This Row],[Dernier passage]]&gt;TODAY()-Expiration_cpte[[#This Row],[Expiration du compte]],Expiration_cpte[[#This Row],[Expiration du compte]]-TODAY(),0)</f>
        <v>#VALUE!</v>
      </c>
      <c r="L3" s="228" t="e">
        <f ca="1">_xlfn.IFS(Expiration_cpte[[#This Row],[Jours restant avant expiration]]&lt;1,"COMPTE EXPIRE", Expiration_cpte[[#This Row],[Jours restant avant expiration]]&lt;16,"SE CONNECTER AU COMPTE !", Expiration_cpte[[#This Row],[Jours restant avant expiration]]&lt;31,"PREVOIR CONNEXION AU COMPTE", Expiration_cpte[[#This Row],[Jours restant avant expiration]]&gt;30, "COMPTE ACTIF")</f>
        <v>#VALUE!</v>
      </c>
      <c r="M3" s="229"/>
      <c r="O3" s="80"/>
    </row>
    <row r="4" spans="1:16" x14ac:dyDescent="0.25">
      <c r="A4" s="220" t="s">
        <v>62</v>
      </c>
      <c r="B4" s="221" t="s">
        <v>9</v>
      </c>
      <c r="C4" s="104" t="s">
        <v>72</v>
      </c>
      <c r="D4" s="104">
        <f>SUMIFS('Nov-18'!$AL$4:$AL$19, 'Nov-18'!$D$4:$D$19, Expiration_cpte[[#This Row],[NOM]],'Nov-18'!$E$4:$E$19, Expiration_cpte[[#This Row],[Prénom]], 'Nov-18'!$C$4:$C$19, Expiration_cpte[[#This Row],[Client final]])</f>
        <v>21</v>
      </c>
      <c r="E4" s="104">
        <f>SUMIFS('Dec-18'!$AL$4:$AL$99, 'Dec-18'!$C$4:$C$99, Expiration_cpte[[#This Row],[NOM]],'Dec-18'!$D$4:$D$99, Expiration_cpte[[#This Row],[Prénom]], 'Dec-18'!$B$4:$B$99, Expiration_cpte[[#This Row],[Client final]])</f>
        <v>16</v>
      </c>
      <c r="F4" s="105">
        <f>SUMIFS('janv-19'!$AL$4:$AL$130, 'janv-19'!$C$4:$C$130, Expiration_cpte[[#This Row],[NOM]],'janv-19'!$D$4:$D$130, Expiration_cpte[[#This Row],[Prénom]], 'janv-19'!$B$4:$B$130, Expiration_cpte[[#This Row],[Client final]])</f>
        <v>22</v>
      </c>
      <c r="G4" s="139">
        <f>IF(F4&lt;&gt;0,F$2,IF(E4&lt;&gt;0,E$2,IF(D4&lt;&gt;0,D$2,IF(Expiration_cpte[[#This Row],[novembre-2018]]&lt;&gt;0,$D$2,""))))</f>
        <v>43466</v>
      </c>
      <c r="H4" s="148"/>
      <c r="I4" s="113"/>
      <c r="J4" s="110">
        <f t="shared" ref="J4:J13" si="0">EDATE(I4, 3)</f>
        <v>91</v>
      </c>
      <c r="K4" s="106">
        <f ca="1">IF(Expiration_cpte[[#This Row],[Dernier passage]]&gt;TODAY()-Expiration_cpte[[#This Row],[Expiration du compte]],Expiration_cpte[[#This Row],[Expiration du compte]]-TODAY(),0)</f>
        <v>0</v>
      </c>
      <c r="L4" s="74" t="str">
        <f ca="1">_xlfn.IFS(Expiration_cpte[[#This Row],[Jours restant avant expiration]]&lt;1,"COMPTE EXPIRE", Expiration_cpte[[#This Row],[Jours restant avant expiration]]&lt;16,"SE CONNECTER AU COMPTE !", Expiration_cpte[[#This Row],[Jours restant avant expiration]]&lt;31,"PREVOIR CONNEXION AU COMPTE", Expiration_cpte[[#This Row],[Jours restant avant expiration]]&gt;30, "COMPTE ACTIF")</f>
        <v>COMPTE EXPIRE</v>
      </c>
      <c r="M4" s="189"/>
      <c r="O4" s="80"/>
      <c r="P4" s="80"/>
    </row>
    <row r="5" spans="1:16" s="51" customFormat="1" x14ac:dyDescent="0.25">
      <c r="A5" s="220" t="s">
        <v>62</v>
      </c>
      <c r="B5" s="221" t="s">
        <v>64</v>
      </c>
      <c r="C5" s="104" t="s">
        <v>73</v>
      </c>
      <c r="D5" s="104">
        <f>SUMIFS('Nov-18'!$AL$4:$AL$19, 'Nov-18'!$D$4:$D$19, Expiration_cpte[[#This Row],[NOM]],'Nov-18'!$E$4:$E$19, Expiration_cpte[[#This Row],[Prénom]], 'Nov-18'!$C$4:$C$19, Expiration_cpte[[#This Row],[Client final]])</f>
        <v>20</v>
      </c>
      <c r="E5" s="104">
        <f>SUMIFS('Dec-18'!$AL$4:$AL$99, 'Dec-18'!$C$4:$C$99, Expiration_cpte[[#This Row],[NOM]],'Dec-18'!$D$4:$D$99, Expiration_cpte[[#This Row],[Prénom]], 'Dec-18'!$B$4:$B$99, Expiration_cpte[[#This Row],[Client final]])</f>
        <v>19</v>
      </c>
      <c r="F5" s="105">
        <f>SUMIFS('janv-19'!$AL$4:$AL$130, 'janv-19'!$C$4:$C$130, Expiration_cpte[[#This Row],[NOM]],'janv-19'!$D$4:$D$130, Expiration_cpte[[#This Row],[Prénom]], 'janv-19'!$B$4:$B$130, Expiration_cpte[[#This Row],[Client final]])</f>
        <v>19</v>
      </c>
      <c r="G5" s="139">
        <f>IF(F5&lt;&gt;0,F$2,IF(E5&lt;&gt;0,E$2,IF(D5&lt;&gt;0,D$2,IF(Expiration_cpte[[#This Row],[novembre-2018]]&lt;&gt;0,$D$2,""))))</f>
        <v>43466</v>
      </c>
      <c r="H5" s="148"/>
      <c r="I5" s="113"/>
      <c r="J5" s="110">
        <f t="shared" si="0"/>
        <v>91</v>
      </c>
      <c r="K5" s="106">
        <f ca="1">IF(Expiration_cpte[[#This Row],[Dernier passage]]&gt;TODAY()-Expiration_cpte[[#This Row],[Expiration du compte]],Expiration_cpte[[#This Row],[Expiration du compte]]-TODAY(),0)</f>
        <v>0</v>
      </c>
      <c r="L5" s="74" t="str">
        <f ca="1">_xlfn.IFS(Expiration_cpte[[#This Row],[Jours restant avant expiration]]&lt;1,"COMPTE EXPIRE", Expiration_cpte[[#This Row],[Jours restant avant expiration]]&lt;16,"SE CONNECTER AU COMPTE !", Expiration_cpte[[#This Row],[Jours restant avant expiration]]&lt;31,"PREVOIR CONNEXION AU COMPTE", Expiration_cpte[[#This Row],[Jours restant avant expiration]]&gt;30, "COMPTE ACTIF")</f>
        <v>COMPTE EXPIRE</v>
      </c>
      <c r="M5" s="189"/>
      <c r="O5" s="80"/>
      <c r="P5" s="80"/>
    </row>
    <row r="6" spans="1:16" x14ac:dyDescent="0.25">
      <c r="A6" s="220" t="s">
        <v>62</v>
      </c>
      <c r="B6" s="221" t="s">
        <v>65</v>
      </c>
      <c r="C6" s="104" t="s">
        <v>74</v>
      </c>
      <c r="D6" s="104">
        <f>SUMIFS('Nov-18'!$AL$4:$AL$19, 'Nov-18'!$D$4:$D$19, Expiration_cpte[[#This Row],[NOM]],'Nov-18'!$E$4:$E$19, Expiration_cpte[[#This Row],[Prénom]], 'Nov-18'!$C$4:$C$19, Expiration_cpte[[#This Row],[Client final]])</f>
        <v>16</v>
      </c>
      <c r="E6" s="104">
        <f>SUMIFS('Dec-18'!$AL$4:$AL$99, 'Dec-18'!$C$4:$C$99, Expiration_cpte[[#This Row],[NOM]],'Dec-18'!$D$4:$D$99, Expiration_cpte[[#This Row],[Prénom]], 'Dec-18'!$B$4:$B$99, Expiration_cpte[[#This Row],[Client final]])</f>
        <v>19</v>
      </c>
      <c r="F6" s="105">
        <f>SUMIFS('janv-19'!$AL$4:$AL$130, 'janv-19'!$C$4:$C$130, Expiration_cpte[[#This Row],[NOM]],'janv-19'!$D$4:$D$130, Expiration_cpte[[#This Row],[Prénom]], 'janv-19'!$B$4:$B$130, Expiration_cpte[[#This Row],[Client final]])</f>
        <v>19</v>
      </c>
      <c r="G6" s="139">
        <f>IF(F6&lt;&gt;0,F$2,IF(E6&lt;&gt;0,E$2,IF(D6&lt;&gt;0,D$2,IF(Expiration_cpte[[#This Row],[novembre-2018]]&lt;&gt;0,$D$2,""))))</f>
        <v>43466</v>
      </c>
      <c r="H6" s="148"/>
      <c r="I6" s="113"/>
      <c r="J6" s="110">
        <f t="shared" si="0"/>
        <v>91</v>
      </c>
      <c r="K6" s="106">
        <f ca="1">IF(Expiration_cpte[[#This Row],[Dernier passage]]&gt;TODAY()-Expiration_cpte[[#This Row],[Expiration du compte]],Expiration_cpte[[#This Row],[Expiration du compte]]-TODAY(),0)</f>
        <v>0</v>
      </c>
      <c r="L6" s="74" t="str">
        <f ca="1">_xlfn.IFS(Expiration_cpte[[#This Row],[Jours restant avant expiration]]&lt;1,"COMPTE EXPIRE", Expiration_cpte[[#This Row],[Jours restant avant expiration]]&lt;16,"SE CONNECTER AU COMPTE !", Expiration_cpte[[#This Row],[Jours restant avant expiration]]&lt;31,"PREVOIR CONNEXION AU COMPTE", Expiration_cpte[[#This Row],[Jours restant avant expiration]]&gt;30, "COMPTE ACTIF")</f>
        <v>COMPTE EXPIRE</v>
      </c>
      <c r="M6" s="189"/>
      <c r="O6" s="80"/>
      <c r="P6" s="80"/>
    </row>
    <row r="7" spans="1:16" x14ac:dyDescent="0.25">
      <c r="A7" s="220" t="s">
        <v>62</v>
      </c>
      <c r="B7" s="221" t="s">
        <v>66</v>
      </c>
      <c r="C7" s="99" t="s">
        <v>75</v>
      </c>
      <c r="D7" s="104">
        <f>SUMIFS('Nov-18'!$AL$4:$AL$19, 'Nov-18'!$D$4:$D$19, Expiration_cpte[[#This Row],[NOM]],'Nov-18'!$E$4:$E$19, Expiration_cpte[[#This Row],[Prénom]], 'Nov-18'!$C$4:$C$19, Expiration_cpte[[#This Row],[Client final]])</f>
        <v>21</v>
      </c>
      <c r="E7" s="104">
        <f>SUMIFS('Dec-18'!$AL$4:$AL$99, 'Dec-18'!$C$4:$C$99, Expiration_cpte[[#This Row],[NOM]],'Dec-18'!$D$4:$D$99, Expiration_cpte[[#This Row],[Prénom]], 'Dec-18'!$B$4:$B$99, Expiration_cpte[[#This Row],[Client final]])</f>
        <v>20</v>
      </c>
      <c r="F7" s="105">
        <f>SUMIFS('janv-19'!$AL$4:$AL$130, 'janv-19'!$C$4:$C$130, Expiration_cpte[[#This Row],[NOM]],'janv-19'!$D$4:$D$130, Expiration_cpte[[#This Row],[Prénom]], 'janv-19'!$B$4:$B$130, Expiration_cpte[[#This Row],[Client final]])</f>
        <v>22</v>
      </c>
      <c r="G7" s="139">
        <f>IF(F7&lt;&gt;0,F$2,IF(E7&lt;&gt;0,E$2,IF(D7&lt;&gt;0,D$2,IF(Expiration_cpte[[#This Row],[novembre-2018]]&lt;&gt;0,$D$2,""))))</f>
        <v>43466</v>
      </c>
      <c r="H7" s="148"/>
      <c r="I7" s="113"/>
      <c r="J7" s="110">
        <f t="shared" si="0"/>
        <v>91</v>
      </c>
      <c r="K7" s="106">
        <f ca="1">IF(Expiration_cpte[[#This Row],[Dernier passage]]&gt;TODAY()-Expiration_cpte[[#This Row],[Expiration du compte]],Expiration_cpte[[#This Row],[Expiration du compte]]-TODAY(),0)</f>
        <v>0</v>
      </c>
      <c r="L7" s="74" t="str">
        <f ca="1">_xlfn.IFS(Expiration_cpte[[#This Row],[Jours restant avant expiration]]&lt;1,"COMPTE EXPIRE", Expiration_cpte[[#This Row],[Jours restant avant expiration]]&lt;16,"SE CONNECTER AU COMPTE !", Expiration_cpte[[#This Row],[Jours restant avant expiration]]&lt;31,"PREVOIR CONNEXION AU COMPTE", Expiration_cpte[[#This Row],[Jours restant avant expiration]]&gt;30, "COMPTE ACTIF")</f>
        <v>COMPTE EXPIRE</v>
      </c>
      <c r="M7" s="189"/>
      <c r="O7" s="80"/>
      <c r="P7" s="80"/>
    </row>
    <row r="8" spans="1:16" x14ac:dyDescent="0.25">
      <c r="A8" s="220" t="s">
        <v>62</v>
      </c>
      <c r="B8" s="221" t="s">
        <v>12</v>
      </c>
      <c r="C8" s="99" t="s">
        <v>76</v>
      </c>
      <c r="D8" s="104">
        <f>SUMIFS('Nov-18'!$AL$4:$AL$19, 'Nov-18'!$D$4:$D$19, Expiration_cpte[[#This Row],[NOM]],'Nov-18'!$E$4:$E$19, Expiration_cpte[[#This Row],[Prénom]], 'Nov-18'!$C$4:$C$19, Expiration_cpte[[#This Row],[Client final]])</f>
        <v>16</v>
      </c>
      <c r="E8" s="104">
        <f>SUMIFS('Dec-18'!$AL$4:$AL$99, 'Dec-18'!$C$4:$C$99, Expiration_cpte[[#This Row],[NOM]],'Dec-18'!$D$4:$D$99, Expiration_cpte[[#This Row],[Prénom]], 'Dec-18'!$B$4:$B$99, Expiration_cpte[[#This Row],[Client final]])</f>
        <v>20</v>
      </c>
      <c r="F8" s="105">
        <f>SUMIFS('janv-19'!$AL$4:$AL$130, 'janv-19'!$C$4:$C$130, Expiration_cpte[[#This Row],[NOM]],'janv-19'!$D$4:$D$130, Expiration_cpte[[#This Row],[Prénom]], 'janv-19'!$B$4:$B$130, Expiration_cpte[[#This Row],[Client final]])</f>
        <v>22</v>
      </c>
      <c r="G8" s="139">
        <f>IF(F8&lt;&gt;0,F$2,IF(E8&lt;&gt;0,E$2,IF(D8&lt;&gt;0,D$2,IF(Expiration_cpte[[#This Row],[novembre-2018]]&lt;&gt;0,$D$2,""))))</f>
        <v>43466</v>
      </c>
      <c r="H8" s="149"/>
      <c r="I8" s="113"/>
      <c r="J8" s="110">
        <f t="shared" si="0"/>
        <v>91</v>
      </c>
      <c r="K8" s="106">
        <f ca="1">IF(Expiration_cpte[[#This Row],[Dernier passage]]&gt;TODAY()-Expiration_cpte[[#This Row],[Expiration du compte]],Expiration_cpte[[#This Row],[Expiration du compte]]-TODAY(),0)</f>
        <v>0</v>
      </c>
      <c r="L8" s="74" t="str">
        <f ca="1">_xlfn.IFS(Expiration_cpte[[#This Row],[Jours restant avant expiration]]&lt;1,"COMPTE EXPIRE", Expiration_cpte[[#This Row],[Jours restant avant expiration]]&lt;16,"SE CONNECTER AU COMPTE !", Expiration_cpte[[#This Row],[Jours restant avant expiration]]&lt;31,"PREVOIR CONNEXION AU COMPTE", Expiration_cpte[[#This Row],[Jours restant avant expiration]]&gt;30, "COMPTE ACTIF")</f>
        <v>COMPTE EXPIRE</v>
      </c>
      <c r="M8" s="189"/>
      <c r="P8" s="80"/>
    </row>
    <row r="9" spans="1:16" x14ac:dyDescent="0.25">
      <c r="A9" s="220" t="s">
        <v>62</v>
      </c>
      <c r="B9" s="221" t="s">
        <v>15</v>
      </c>
      <c r="C9" s="99" t="s">
        <v>77</v>
      </c>
      <c r="D9" s="104">
        <f>SUMIFS('Nov-18'!$AL$4:$AL$19, 'Nov-18'!$D$4:$D$19, Expiration_cpte[[#This Row],[NOM]],'Nov-18'!$E$4:$E$19, Expiration_cpte[[#This Row],[Prénom]], 'Nov-18'!$C$4:$C$19, Expiration_cpte[[#This Row],[Client final]])</f>
        <v>20</v>
      </c>
      <c r="E9" s="104">
        <f>SUMIFS('Dec-18'!$AL$4:$AL$99, 'Dec-18'!$C$4:$C$99, Expiration_cpte[[#This Row],[NOM]],'Dec-18'!$D$4:$D$99, Expiration_cpte[[#This Row],[Prénom]], 'Dec-18'!$B$4:$B$99, Expiration_cpte[[#This Row],[Client final]])</f>
        <v>17</v>
      </c>
      <c r="F9" s="105">
        <f>SUMIFS('janv-19'!$AL$4:$AL$130, 'janv-19'!$C$4:$C$130, Expiration_cpte[[#This Row],[NOM]],'janv-19'!$D$4:$D$130, Expiration_cpte[[#This Row],[Prénom]], 'janv-19'!$B$4:$B$130, Expiration_cpte[[#This Row],[Client final]])</f>
        <v>22</v>
      </c>
      <c r="G9" s="139">
        <f>IF(F9&lt;&gt;0,F$2,IF(E9&lt;&gt;0,E$2,IF(D9&lt;&gt;0,D$2,IF(Expiration_cpte[[#This Row],[novembre-2018]]&lt;&gt;0,$D$2,""))))</f>
        <v>43466</v>
      </c>
      <c r="H9" s="148"/>
      <c r="I9" s="113"/>
      <c r="J9" s="110">
        <f t="shared" si="0"/>
        <v>91</v>
      </c>
      <c r="K9" s="106">
        <f ca="1">IF(Expiration_cpte[[#This Row],[Dernier passage]]&gt;TODAY()-Expiration_cpte[[#This Row],[Expiration du compte]],Expiration_cpte[[#This Row],[Expiration du compte]]-TODAY(),0)</f>
        <v>0</v>
      </c>
      <c r="L9" s="74" t="str">
        <f ca="1">_xlfn.IFS(Expiration_cpte[[#This Row],[Jours restant avant expiration]]&lt;1,"COMPTE EXPIRE", Expiration_cpte[[#This Row],[Jours restant avant expiration]]&lt;16,"SE CONNECTER AU COMPTE !", Expiration_cpte[[#This Row],[Jours restant avant expiration]]&lt;31,"PREVOIR CONNEXION AU COMPTE", Expiration_cpte[[#This Row],[Jours restant avant expiration]]&gt;30, "COMPTE ACTIF")</f>
        <v>COMPTE EXPIRE</v>
      </c>
      <c r="M9" s="189"/>
      <c r="P9" s="80"/>
    </row>
    <row r="10" spans="1:16" s="80" customFormat="1" ht="15.75" thickBot="1" x14ac:dyDescent="0.3">
      <c r="A10" s="224" t="s">
        <v>62</v>
      </c>
      <c r="B10" s="225" t="s">
        <v>67</v>
      </c>
      <c r="C10" s="190" t="s">
        <v>78</v>
      </c>
      <c r="D10" s="191">
        <f>SUMIFS('Nov-18'!$AL$4:$AL$19, 'Nov-18'!$D$4:$D$19, Expiration_cpte[[#This Row],[NOM]],'Nov-18'!$E$4:$E$19, Expiration_cpte[[#This Row],[Prénom]], 'Nov-18'!$C$4:$C$19, Expiration_cpte[[#This Row],[Client final]])</f>
        <v>20</v>
      </c>
      <c r="E10" s="191">
        <f>SUMIFS('Dec-18'!$AL$4:$AL$99, 'Dec-18'!$C$4:$C$99, Expiration_cpte[[#This Row],[NOM]],'Dec-18'!$D$4:$D$99, Expiration_cpte[[#This Row],[Prénom]], 'Dec-18'!$B$4:$B$99, Expiration_cpte[[#This Row],[Client final]])</f>
        <v>15</v>
      </c>
      <c r="F10" s="192">
        <f>SUMIFS('janv-19'!$AL$4:$AL$130, 'janv-19'!$C$4:$C$130, Expiration_cpte[[#This Row],[NOM]],'janv-19'!$D$4:$D$130, Expiration_cpte[[#This Row],[Prénom]], 'janv-19'!$B$4:$B$130, Expiration_cpte[[#This Row],[Client final]])</f>
        <v>18</v>
      </c>
      <c r="G10" s="193">
        <f>IF(F10&lt;&gt;0,F$2,IF(E10&lt;&gt;0,E$2,IF(D10&lt;&gt;0,D$2,IF(Expiration_cpte[[#This Row],[novembre-2018]]&lt;&gt;0,$D$2,""))))</f>
        <v>43466</v>
      </c>
      <c r="H10" s="194"/>
      <c r="I10" s="195"/>
      <c r="J10" s="196">
        <f t="shared" si="0"/>
        <v>91</v>
      </c>
      <c r="K10" s="197">
        <f ca="1">IF(Expiration_cpte[[#This Row],[Dernier passage]]&gt;TODAY()-Expiration_cpte[[#This Row],[Expiration du compte]],Expiration_cpte[[#This Row],[Expiration du compte]]-TODAY(),0)</f>
        <v>0</v>
      </c>
      <c r="L10" s="198" t="str">
        <f ca="1">_xlfn.IFS(Expiration_cpte[[#This Row],[Jours restant avant expiration]]&lt;1,"COMPTE EXPIRE", Expiration_cpte[[#This Row],[Jours restant avant expiration]]&lt;16,"SE CONNECTER AU COMPTE !", Expiration_cpte[[#This Row],[Jours restant avant expiration]]&lt;31,"PREVOIR CONNEXION AU COMPTE", Expiration_cpte[[#This Row],[Jours restant avant expiration]]&gt;30, "COMPTE ACTIF")</f>
        <v>COMPTE EXPIRE</v>
      </c>
      <c r="M10" s="199"/>
    </row>
    <row r="11" spans="1:16" x14ac:dyDescent="0.25">
      <c r="A11" s="222" t="s">
        <v>62</v>
      </c>
      <c r="B11" s="223" t="s">
        <v>68</v>
      </c>
      <c r="C11" s="211" t="s">
        <v>71</v>
      </c>
      <c r="D11" s="204">
        <f>SUMIFS('Nov-18'!$AL$4:$AL$19, 'Nov-18'!$D$4:$D$19, Expiration_cpte[[#This Row],[NOM]],'Nov-18'!$E$4:$E$19, Expiration_cpte[[#This Row],[Prénom]], 'Nov-18'!$C$4:$C$19, Expiration_cpte[[#This Row],[Client final]])</f>
        <v>0</v>
      </c>
      <c r="E11" s="204">
        <f>SUMIFS('Dec-18'!$AL$4:$AL$99, 'Dec-18'!$C$4:$C$99, Expiration_cpte[[#This Row],[NOM]],'Dec-18'!$D$4:$D$99, Expiration_cpte[[#This Row],[Prénom]], 'Dec-18'!$B$4:$B$99, Expiration_cpte[[#This Row],[Client final]])</f>
        <v>0</v>
      </c>
      <c r="F11" s="205">
        <f>SUMIFS('janv-19'!$AL$4:$AL$130, 'janv-19'!$C$4:$C$130, Expiration_cpte[[#This Row],[NOM]],'janv-19'!$D$4:$D$130, Expiration_cpte[[#This Row],[Prénom]], 'janv-19'!$B$4:$B$130, Expiration_cpte[[#This Row],[Client final]])</f>
        <v>3</v>
      </c>
      <c r="G11" s="206">
        <f>IF(F11&lt;&gt;0,F$2,IF(E11&lt;&gt;0,E$2,IF(D11&lt;&gt;0,D$2,IF(Expiration_cpte[[#This Row],[novembre-2018]]&lt;&gt;0,$D$2,""))))</f>
        <v>43466</v>
      </c>
      <c r="H11" s="207"/>
      <c r="I11" s="208"/>
      <c r="J11" s="209">
        <f t="shared" si="0"/>
        <v>91</v>
      </c>
      <c r="K11" s="210">
        <f ca="1">IF(Expiration_cpte[[#This Row],[Dernier passage]]&gt;TODAY()-Expiration_cpte[[#This Row],[Expiration du compte]],Expiration_cpte[[#This Row],[Expiration du compte]]-TODAY(),0)</f>
        <v>0</v>
      </c>
      <c r="L11" s="211" t="str">
        <f ca="1">_xlfn.IFS(Expiration_cpte[[#This Row],[Jours restant avant expiration]]&lt;1,"COMPTE EXPIRE", Expiration_cpte[[#This Row],[Jours restant avant expiration]]&lt;16,"SE CONNECTER AU COMPTE !", Expiration_cpte[[#This Row],[Jours restant avant expiration]]&lt;31,"PREVOIR CONNEXION AU COMPTE", Expiration_cpte[[#This Row],[Jours restant avant expiration]]&gt;30, "COMPTE ACTIF")</f>
        <v>COMPTE EXPIRE</v>
      </c>
      <c r="M11" s="212"/>
      <c r="P11" s="80"/>
    </row>
    <row r="12" spans="1:16" x14ac:dyDescent="0.25">
      <c r="A12" s="220" t="s">
        <v>62</v>
      </c>
      <c r="B12" s="221" t="s">
        <v>68</v>
      </c>
      <c r="C12" s="74" t="s">
        <v>72</v>
      </c>
      <c r="D12" s="104">
        <f>SUMIFS('Nov-18'!$AL$4:$AL$19, 'Nov-18'!$D$4:$D$19, Expiration_cpte[[#This Row],[NOM]],'Nov-18'!$E$4:$E$19, Expiration_cpte[[#This Row],[Prénom]], 'Nov-18'!$C$4:$C$19, Expiration_cpte[[#This Row],[Client final]])</f>
        <v>0</v>
      </c>
      <c r="E12" s="200">
        <f>SUMIFS('Dec-18'!$AL$4:$AL$99, 'Dec-18'!$C$4:$C$99, Expiration_cpte[[#This Row],[NOM]],'Dec-18'!$D$4:$D$99, Expiration_cpte[[#This Row],[Prénom]], 'Dec-18'!$B$4:$B$99, Expiration_cpte[[#This Row],[Client final]])</f>
        <v>5</v>
      </c>
      <c r="F12" s="187">
        <f>SUMIFS('janv-19'!$AL$4:$AL$130, 'janv-19'!$C$4:$C$130, Expiration_cpte[[#This Row],[NOM]],'janv-19'!$D$4:$D$130, Expiration_cpte[[#This Row],[Prénom]], 'janv-19'!$B$4:$B$130, Expiration_cpte[[#This Row],[Client final]])</f>
        <v>3</v>
      </c>
      <c r="G12" s="201">
        <f>IF(F12&lt;&gt;0,F$2,IF(E12&lt;&gt;0,E$2,IF(D12&lt;&gt;0,D$2,IF(Expiration_cpte[[#This Row],[novembre-2018]]&lt;&gt;0,$D$2,""))))</f>
        <v>43466</v>
      </c>
      <c r="H12" s="202"/>
      <c r="I12" s="113"/>
      <c r="J12" s="203">
        <f t="shared" si="0"/>
        <v>91</v>
      </c>
      <c r="K12" s="106">
        <f ca="1">IF(Expiration_cpte[[#This Row],[Dernier passage]]&gt;TODAY()-Expiration_cpte[[#This Row],[Expiration du compte]],Expiration_cpte[[#This Row],[Expiration du compte]]-TODAY(),0)</f>
        <v>0</v>
      </c>
      <c r="L12" s="74" t="str">
        <f ca="1">_xlfn.IFS(Expiration_cpte[[#This Row],[Jours restant avant expiration]]&lt;1,"COMPTE EXPIRE", Expiration_cpte[[#This Row],[Jours restant avant expiration]]&lt;16,"SE CONNECTER AU COMPTE !", Expiration_cpte[[#This Row],[Jours restant avant expiration]]&lt;31,"PREVOIR CONNEXION AU COMPTE", Expiration_cpte[[#This Row],[Jours restant avant expiration]]&gt;30, "COMPTE ACTIF")</f>
        <v>COMPTE EXPIRE</v>
      </c>
      <c r="M12" s="213"/>
      <c r="P12" s="80"/>
    </row>
    <row r="13" spans="1:16" x14ac:dyDescent="0.25">
      <c r="A13" s="220" t="s">
        <v>62</v>
      </c>
      <c r="B13" s="221" t="s">
        <v>68</v>
      </c>
      <c r="C13" s="74" t="s">
        <v>73</v>
      </c>
      <c r="D13" s="104">
        <f>SUMIFS('Nov-18'!$AL$4:$AL$19, 'Nov-18'!$D$4:$D$19, Expiration_cpte[[#This Row],[NOM]],'Nov-18'!$E$4:$E$19, Expiration_cpte[[#This Row],[Prénom]], 'Nov-18'!$C$4:$C$19, Expiration_cpte[[#This Row],[Client final]])</f>
        <v>0</v>
      </c>
      <c r="E13" s="200">
        <f>SUMIFS('Dec-18'!$AL$4:$AL$99, 'Dec-18'!$C$4:$C$99, Expiration_cpte[[#This Row],[NOM]],'Dec-18'!$D$4:$D$99, Expiration_cpte[[#This Row],[Prénom]], 'Dec-18'!$B$4:$B$99, Expiration_cpte[[#This Row],[Client final]])</f>
        <v>1</v>
      </c>
      <c r="F13" s="187">
        <f>SUMIFS('janv-19'!$AL$4:$AL$130, 'janv-19'!$C$4:$C$130, Expiration_cpte[[#This Row],[NOM]],'janv-19'!$D$4:$D$130, Expiration_cpte[[#This Row],[Prénom]], 'janv-19'!$B$4:$B$130, Expiration_cpte[[#This Row],[Client final]])</f>
        <v>0</v>
      </c>
      <c r="G13" s="201">
        <f>IF(F13&lt;&gt;0,F$2,IF(E13&lt;&gt;0,E$2,IF(D13&lt;&gt;0,D$2,IF(Expiration_cpte[[#This Row],[novembre-2018]]&lt;&gt;0,$D$2,""))))</f>
        <v>43435</v>
      </c>
      <c r="H13" s="202"/>
      <c r="I13" s="113"/>
      <c r="J13" s="203">
        <f t="shared" si="0"/>
        <v>91</v>
      </c>
      <c r="K13" s="106">
        <f ca="1">IF(Expiration_cpte[[#This Row],[Dernier passage]]&gt;TODAY()-Expiration_cpte[[#This Row],[Expiration du compte]],Expiration_cpte[[#This Row],[Expiration du compte]]-TODAY(),0)</f>
        <v>0</v>
      </c>
      <c r="L13" s="74" t="str">
        <f ca="1">_xlfn.IFS(Expiration_cpte[[#This Row],[Jours restant avant expiration]]&lt;1,"COMPTE EXPIRE", Expiration_cpte[[#This Row],[Jours restant avant expiration]]&lt;16,"SE CONNECTER AU COMPTE !", Expiration_cpte[[#This Row],[Jours restant avant expiration]]&lt;31,"PREVOIR CONNEXION AU COMPTE", Expiration_cpte[[#This Row],[Jours restant avant expiration]]&gt;30, "COMPTE ACTIF")</f>
        <v>COMPTE EXPIRE</v>
      </c>
      <c r="M13" s="213"/>
      <c r="P13" s="80"/>
    </row>
    <row r="14" spans="1:16" x14ac:dyDescent="0.25">
      <c r="A14" s="220" t="s">
        <v>62</v>
      </c>
      <c r="B14" s="221" t="s">
        <v>69</v>
      </c>
      <c r="C14" s="74" t="s">
        <v>74</v>
      </c>
      <c r="D14" s="104">
        <f>SUMIFS('Nov-18'!$AL$4:$AL$19, 'Nov-18'!$D$4:$D$19, Expiration_cpte[[#This Row],[NOM]],'Nov-18'!$E$4:$E$19, Expiration_cpte[[#This Row],[Prénom]], 'Nov-18'!$C$4:$C$19, Expiration_cpte[[#This Row],[Client final]])</f>
        <v>5</v>
      </c>
      <c r="E14" s="187">
        <f>SUMIFS('Dec-18'!$AL$4:$AL$99, 'Dec-18'!$C$4:$C$99, Expiration_cpte[[#This Row],[NOM]],'Dec-18'!$D$4:$D$99, Expiration_cpte[[#This Row],[Prénom]], 'Dec-18'!$B$4:$B$99, Expiration_cpte[[#This Row],[Client final]])</f>
        <v>0</v>
      </c>
      <c r="F14" s="187">
        <f>SUMIFS('janv-19'!$AL$4:$AL$130, 'janv-19'!$C$4:$C$130, Expiration_cpte[[#This Row],[NOM]],'janv-19'!$D$4:$D$130, Expiration_cpte[[#This Row],[Prénom]], 'janv-19'!$B$4:$B$130, Expiration_cpte[[#This Row],[Client final]])</f>
        <v>0</v>
      </c>
      <c r="G14" s="201">
        <f>IF(F14&lt;&gt;0,F$2,IF(E14&lt;&gt;0,E$2,IF(D14&lt;&gt;0,D$2,IF(Expiration_cpte[[#This Row],[novembre-2018]]&lt;&gt;0,$D$2,""))))</f>
        <v>43405</v>
      </c>
      <c r="H14" s="201"/>
      <c r="I14" s="113"/>
      <c r="J14" s="203">
        <f t="shared" ref="J14:J17" si="1">EDATE(I16, 3)</f>
        <v>91</v>
      </c>
      <c r="K14" s="106">
        <f ca="1">IF(Expiration_cpte[[#This Row],[Dernier passage]]&gt;TODAY()-Expiration_cpte[[#This Row],[Expiration du compte]],Expiration_cpte[[#This Row],[Expiration du compte]]-TODAY(),0)</f>
        <v>0</v>
      </c>
      <c r="L14" s="188" t="str">
        <f ca="1">_xlfn.IFS(Expiration_cpte[[#This Row],[Jours restant avant expiration]]&lt;1,"COMPTE EXPIRE", Expiration_cpte[[#This Row],[Jours restant avant expiration]]&lt;16,"SE CONNECTER AU COMPTE !", Expiration_cpte[[#This Row],[Jours restant avant expiration]]&lt;31,"PREVOIR CONNEXION AU COMPTE", Expiration_cpte[[#This Row],[Jours restant avant expiration]]&gt;30, "COMPTE ACTIF")</f>
        <v>COMPTE EXPIRE</v>
      </c>
      <c r="M14" s="213"/>
    </row>
    <row r="15" spans="1:16" x14ac:dyDescent="0.25">
      <c r="A15" s="220" t="s">
        <v>62</v>
      </c>
      <c r="B15" s="221" t="s">
        <v>69</v>
      </c>
      <c r="C15" s="74" t="s">
        <v>75</v>
      </c>
      <c r="D15" s="104">
        <f>SUMIFS('Nov-18'!$AL$4:$AL$19, 'Nov-18'!$D$4:$D$19, Expiration_cpte[[#This Row],[NOM]],'Nov-18'!$E$4:$E$19, Expiration_cpte[[#This Row],[Prénom]], 'Nov-18'!$C$4:$C$19, Expiration_cpte[[#This Row],[Client final]])</f>
        <v>0</v>
      </c>
      <c r="E15" s="187">
        <f>SUMIFS('Dec-18'!$AL$4:$AL$99, 'Dec-18'!$C$4:$C$99, Expiration_cpte[[#This Row],[NOM]],'Dec-18'!$D$4:$D$99, Expiration_cpte[[#This Row],[Prénom]], 'Dec-18'!$B$4:$B$99, Expiration_cpte[[#This Row],[Client final]])</f>
        <v>0</v>
      </c>
      <c r="F15" s="187">
        <f>SUMIFS('janv-19'!$AL$4:$AL$130, 'janv-19'!$C$4:$C$130, Expiration_cpte[[#This Row],[NOM]],'janv-19'!$D$4:$D$130, Expiration_cpte[[#This Row],[Prénom]], 'janv-19'!$B$4:$B$130, Expiration_cpte[[#This Row],[Client final]])</f>
        <v>0</v>
      </c>
      <c r="G15" s="201" t="str">
        <f>IF(F15&lt;&gt;0,F$2,IF(E15&lt;&gt;0,E$2,IF(D15&lt;&gt;0,D$2,IF(Expiration_cpte[[#This Row],[novembre-2018]]&lt;&gt;0,$D$2,""))))</f>
        <v/>
      </c>
      <c r="H15" s="201"/>
      <c r="I15" s="113"/>
      <c r="J15" s="203">
        <f t="shared" si="1"/>
        <v>91</v>
      </c>
      <c r="K15" s="106">
        <f ca="1">IF(Expiration_cpte[[#This Row],[Dernier passage]]&gt;TODAY()-Expiration_cpte[[#This Row],[Expiration du compte]],Expiration_cpte[[#This Row],[Expiration du compte]]-TODAY(),0)</f>
        <v>0</v>
      </c>
      <c r="L15" s="188" t="str">
        <f ca="1">_xlfn.IFS(Expiration_cpte[[#This Row],[Jours restant avant expiration]]&lt;1,"COMPTE EXPIRE", Expiration_cpte[[#This Row],[Jours restant avant expiration]]&lt;16,"SE CONNECTER AU COMPTE !", Expiration_cpte[[#This Row],[Jours restant avant expiration]]&lt;31,"PREVOIR CONNEXION AU COMPTE", Expiration_cpte[[#This Row],[Jours restant avant expiration]]&gt;30, "COMPTE ACTIF")</f>
        <v>COMPTE EXPIRE</v>
      </c>
      <c r="M15" s="213"/>
    </row>
    <row r="16" spans="1:16" x14ac:dyDescent="0.25">
      <c r="A16" s="220" t="s">
        <v>62</v>
      </c>
      <c r="B16" s="221" t="s">
        <v>79</v>
      </c>
      <c r="C16" s="74" t="s">
        <v>76</v>
      </c>
      <c r="D16" s="104">
        <f>SUMIFS('Nov-18'!$AL$4:$AL$19, 'Nov-18'!$D$4:$D$19, Expiration_cpte[[#This Row],[NOM]],'Nov-18'!$E$4:$E$19, Expiration_cpte[[#This Row],[Prénom]], 'Nov-18'!$C$4:$C$19, Expiration_cpte[[#This Row],[Client final]])</f>
        <v>5</v>
      </c>
      <c r="E16" s="187">
        <f>SUMIFS('Dec-18'!$AL$4:$AL$99, 'Dec-18'!$C$4:$C$99, Expiration_cpte[[#This Row],[NOM]],'Dec-18'!$D$4:$D$99, Expiration_cpte[[#This Row],[Prénom]], 'Dec-18'!$B$4:$B$99, Expiration_cpte[[#This Row],[Client final]])</f>
        <v>0</v>
      </c>
      <c r="F16" s="187">
        <f>SUMIFS('janv-19'!$AL$4:$AL$130, 'janv-19'!$C$4:$C$130, Expiration_cpte[[#This Row],[NOM]],'janv-19'!$D$4:$D$130, Expiration_cpte[[#This Row],[Prénom]], 'janv-19'!$B$4:$B$130, Expiration_cpte[[#This Row],[Client final]])</f>
        <v>7</v>
      </c>
      <c r="G16" s="201">
        <f>IF(F16&lt;&gt;0,F$2,IF(E16&lt;&gt;0,E$2,IF(D16&lt;&gt;0,D$2,IF(Expiration_cpte[[#This Row],[novembre-2018]]&lt;&gt;0,$D$2,""))))</f>
        <v>43466</v>
      </c>
      <c r="H16" s="201"/>
      <c r="I16" s="113"/>
      <c r="J16" s="203">
        <f t="shared" si="1"/>
        <v>91</v>
      </c>
      <c r="K16" s="106">
        <f ca="1">IF(Expiration_cpte[[#This Row],[Dernier passage]]&gt;TODAY()-Expiration_cpte[[#This Row],[Expiration du compte]],Expiration_cpte[[#This Row],[Expiration du compte]]-TODAY(),0)</f>
        <v>0</v>
      </c>
      <c r="L16" s="188" t="str">
        <f ca="1">_xlfn.IFS(Expiration_cpte[[#This Row],[Jours restant avant expiration]]&lt;1,"COMPTE EXPIRE", Expiration_cpte[[#This Row],[Jours restant avant expiration]]&lt;16,"SE CONNECTER AU COMPTE !", Expiration_cpte[[#This Row],[Jours restant avant expiration]]&lt;31,"PREVOIR CONNEXION AU COMPTE", Expiration_cpte[[#This Row],[Jours restant avant expiration]]&gt;30, "COMPTE ACTIF")</f>
        <v>COMPTE EXPIRE</v>
      </c>
      <c r="M16" s="213"/>
    </row>
    <row r="17" spans="1:13" ht="15.75" thickBot="1" x14ac:dyDescent="0.3">
      <c r="A17" s="224" t="s">
        <v>62</v>
      </c>
      <c r="B17" s="225" t="s">
        <v>70</v>
      </c>
      <c r="C17" s="198" t="s">
        <v>77</v>
      </c>
      <c r="D17" s="191">
        <f>SUMIFS('Nov-18'!$AL$4:$AL$19, 'Nov-18'!$D$4:$D$19, Expiration_cpte[[#This Row],[NOM]],'Nov-18'!$E$4:$E$19, Expiration_cpte[[#This Row],[Prénom]], 'Nov-18'!$C$4:$C$19, Expiration_cpte[[#This Row],[Client final]])</f>
        <v>1</v>
      </c>
      <c r="E17" s="214">
        <f>SUMIFS('Dec-18'!$AL$4:$AL$99, 'Dec-18'!$C$4:$C$99, Expiration_cpte[[#This Row],[NOM]],'Dec-18'!$D$4:$D$99, Expiration_cpte[[#This Row],[Prénom]], 'Dec-18'!$B$4:$B$99, Expiration_cpte[[#This Row],[Client final]])</f>
        <v>4</v>
      </c>
      <c r="F17" s="214">
        <f>SUMIFS('janv-19'!$AL$4:$AL$130, 'janv-19'!$C$4:$C$130, Expiration_cpte[[#This Row],[NOM]],'janv-19'!$D$4:$D$130, Expiration_cpte[[#This Row],[Prénom]], 'janv-19'!$B$4:$B$130, Expiration_cpte[[#This Row],[Client final]])</f>
        <v>2</v>
      </c>
      <c r="G17" s="201">
        <f>IF(F17&lt;&gt;0,F$2,IF(E17&lt;&gt;0,E$2,IF(D17&lt;&gt;0,D$2,IF(Expiration_cpte[[#This Row],[novembre-2018]]&lt;&gt;0,$D$2,""))))</f>
        <v>43466</v>
      </c>
      <c r="H17" s="215"/>
      <c r="I17" s="195"/>
      <c r="J17" s="216">
        <f t="shared" si="1"/>
        <v>91</v>
      </c>
      <c r="K17" s="217">
        <f ca="1">IF(Expiration_cpte[[#This Row],[Dernier passage]]&gt;TODAY()-Expiration_cpte[[#This Row],[Expiration du compte]],Expiration_cpte[[#This Row],[Expiration du compte]]-TODAY(),0)</f>
        <v>0</v>
      </c>
      <c r="L17" s="218" t="str">
        <f ca="1">_xlfn.IFS(Expiration_cpte[[#This Row],[Jours restant avant expiration]]&lt;1,"COMPTE EXPIRE", Expiration_cpte[[#This Row],[Jours restant avant expiration]]&lt;16,"SE CONNECTER AU COMPTE !", Expiration_cpte[[#This Row],[Jours restant avant expiration]]&lt;31,"PREVOIR CONNEXION AU COMPTE", Expiration_cpte[[#This Row],[Jours restant avant expiration]]&gt;30, "COMPTE ACTIF")</f>
        <v>COMPTE EXPIRE</v>
      </c>
      <c r="M17" s="219"/>
    </row>
  </sheetData>
  <conditionalFormatting sqref="A18:A1048576">
    <cfRule type="duplicateValues" dxfId="48" priority="20"/>
  </conditionalFormatting>
  <conditionalFormatting sqref="K3:L17">
    <cfRule type="cellIs" dxfId="47" priority="358" operator="between">
      <formula>1</formula>
      <formula>15</formula>
    </cfRule>
    <cfRule type="cellIs" dxfId="46" priority="362" operator="greaterThan">
      <formula>30</formula>
    </cfRule>
  </conditionalFormatting>
  <conditionalFormatting sqref="K3:L17">
    <cfRule type="cellIs" dxfId="45" priority="360" operator="between">
      <formula>16</formula>
      <formula>30</formula>
    </cfRule>
  </conditionalFormatting>
  <conditionalFormatting sqref="K3:L17">
    <cfRule type="cellIs" dxfId="44" priority="361" operator="lessThan">
      <formula>1</formula>
    </cfRule>
  </conditionalFormatting>
  <conditionalFormatting sqref="K3:L17">
    <cfRule type="iconSet" priority="433">
      <iconSet iconSet="4TrafficLights">
        <cfvo type="percent" val="0"/>
        <cfvo type="num" val="0" gte="0"/>
        <cfvo type="num" val="15" gte="0"/>
        <cfvo type="num" val="30" gte="0"/>
      </iconSet>
    </cfRule>
  </conditionalFormatting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" operator="equal" id="{61E11DA9-6927-4986-9549-5B7A914C98FC}">
            <xm:f>Variables!$L$4</xm:f>
            <x14:dxf>
              <font>
                <color theme="9" tint="-0.499984740745262"/>
              </font>
              <fill>
                <patternFill>
                  <bgColor rgb="FFC6EFCE"/>
                </patternFill>
              </fill>
            </x14:dxf>
          </x14:cfRule>
          <x14:cfRule type="cellIs" priority="2" operator="equal" id="{6CE5417B-561B-4726-9629-C47ECAAC49D2}">
            <xm:f>Variables!$L$5</xm:f>
            <x14:dxf>
              <font>
                <color theme="5" tint="-0.24994659260841701"/>
              </font>
              <fill>
                <patternFill>
                  <bgColor theme="7" tint="0.59996337778862885"/>
                </patternFill>
              </fill>
            </x14:dxf>
          </x14:cfRule>
          <x14:cfRule type="cellIs" priority="3" operator="equal" id="{4A686997-75B6-40DA-98EC-719403830DBB}">
            <xm:f>Variables!$L$6</xm:f>
            <x14:dxf>
              <font>
                <color rgb="FFFF0000"/>
              </font>
              <fill>
                <patternFill>
                  <bgColor rgb="FFFFCCCC"/>
                </patternFill>
              </fill>
            </x14:dxf>
          </x14:cfRule>
          <x14:cfRule type="cellIs" priority="4" operator="equal" id="{01A1940D-1DFD-45A6-8E03-D0FBA696FB8F}">
            <xm:f>Variables!$L$7</xm:f>
            <x14:dxf>
              <font>
                <b/>
                <i val="0"/>
                <color rgb="FFFF0000"/>
              </font>
              <fill>
                <patternFill>
                  <bgColor theme="0" tint="-4.9989318521683403E-2"/>
                </patternFill>
              </fill>
            </x14:dxf>
          </x14:cfRule>
          <xm:sqref>L3:L17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2:P35"/>
  <sheetViews>
    <sheetView topLeftCell="B1" workbookViewId="0">
      <selection activeCell="L13" sqref="L13"/>
    </sheetView>
  </sheetViews>
  <sheetFormatPr baseColWidth="10" defaultColWidth="11.42578125" defaultRowHeight="15" x14ac:dyDescent="0.25"/>
  <cols>
    <col min="2" max="2" width="18.28515625" bestFit="1" customWidth="1"/>
    <col min="3" max="3" width="24" bestFit="1" customWidth="1"/>
    <col min="6" max="6" width="37.140625" bestFit="1" customWidth="1"/>
    <col min="12" max="12" width="33.28515625" bestFit="1" customWidth="1"/>
  </cols>
  <sheetData>
    <row r="2" spans="1:16" ht="15.75" x14ac:dyDescent="0.25">
      <c r="B2" s="6">
        <v>2018</v>
      </c>
      <c r="C2" s="1"/>
    </row>
    <row r="3" spans="1:16" ht="15.75" thickBot="1" x14ac:dyDescent="0.3">
      <c r="A3" s="1"/>
      <c r="B3" s="1"/>
      <c r="C3" s="1"/>
    </row>
    <row r="4" spans="1:16" ht="16.5" thickBot="1" x14ac:dyDescent="0.35">
      <c r="A4" s="1"/>
      <c r="B4" s="2" t="s">
        <v>19</v>
      </c>
      <c r="C4" s="3">
        <f>DATE($B$2,1,1)</f>
        <v>43101</v>
      </c>
      <c r="F4" s="14" t="s">
        <v>20</v>
      </c>
      <c r="G4" s="18">
        <v>1</v>
      </c>
      <c r="H4" s="15"/>
      <c r="I4" s="16"/>
      <c r="K4" s="15"/>
      <c r="L4" s="16" t="s">
        <v>53</v>
      </c>
      <c r="M4" s="16"/>
      <c r="N4" s="16"/>
      <c r="O4" s="16"/>
      <c r="P4" s="16"/>
    </row>
    <row r="5" spans="1:16" ht="16.5" thickBot="1" x14ac:dyDescent="0.35">
      <c r="A5" s="1"/>
      <c r="B5" s="2" t="s">
        <v>21</v>
      </c>
      <c r="C5" s="3">
        <f>FLOOR(DAY(MINUTE($B$2/38)/2+56)&amp;"/5/"&amp;$B$2,7)-34</f>
        <v>43191</v>
      </c>
      <c r="F5" s="14"/>
      <c r="G5" s="19"/>
      <c r="H5" s="15"/>
      <c r="I5" s="16"/>
      <c r="J5" s="15"/>
      <c r="K5" s="15"/>
      <c r="L5" s="16" t="s">
        <v>52</v>
      </c>
      <c r="M5" s="16"/>
      <c r="N5" s="16"/>
      <c r="O5" s="16"/>
      <c r="P5" s="16"/>
    </row>
    <row r="6" spans="1:16" ht="16.5" thickBot="1" x14ac:dyDescent="0.35">
      <c r="A6" s="1"/>
      <c r="B6" s="2" t="s">
        <v>22</v>
      </c>
      <c r="C6" s="3">
        <f>C5 + 1</f>
        <v>43192</v>
      </c>
      <c r="F6" s="14" t="s">
        <v>23</v>
      </c>
      <c r="G6" s="23" t="s">
        <v>9</v>
      </c>
      <c r="H6" s="15"/>
      <c r="I6" s="25" t="s">
        <v>9</v>
      </c>
      <c r="K6" s="15"/>
      <c r="L6" s="16" t="s">
        <v>50</v>
      </c>
      <c r="M6" s="16"/>
      <c r="N6" s="16"/>
      <c r="O6" s="16"/>
      <c r="P6" s="16"/>
    </row>
    <row r="7" spans="1:16" ht="16.5" thickBot="1" x14ac:dyDescent="0.35">
      <c r="A7" s="1"/>
      <c r="B7" s="2" t="s">
        <v>24</v>
      </c>
      <c r="C7" s="3">
        <f>DATE($B$2,5,1)</f>
        <v>43221</v>
      </c>
      <c r="F7" s="14"/>
      <c r="G7" s="19"/>
      <c r="H7" s="15"/>
      <c r="I7" s="17"/>
      <c r="K7" s="15"/>
      <c r="L7" s="16" t="s">
        <v>51</v>
      </c>
      <c r="M7" s="16"/>
      <c r="N7" s="16"/>
      <c r="O7" s="16"/>
      <c r="P7" s="16"/>
    </row>
    <row r="8" spans="1:16" ht="16.5" thickBot="1" x14ac:dyDescent="0.35">
      <c r="A8" s="1"/>
      <c r="B8" s="2" t="s">
        <v>25</v>
      </c>
      <c r="C8" s="3">
        <f>DATE($B$2,5,8)</f>
        <v>43228</v>
      </c>
      <c r="F8" s="14" t="s">
        <v>26</v>
      </c>
      <c r="G8" s="22" t="s">
        <v>8</v>
      </c>
      <c r="H8" s="15"/>
      <c r="I8" s="25" t="s">
        <v>8</v>
      </c>
      <c r="K8" s="15"/>
      <c r="M8" s="16"/>
      <c r="N8" s="16"/>
      <c r="O8" s="16"/>
      <c r="P8" s="16"/>
    </row>
    <row r="9" spans="1:16" ht="16.5" thickBot="1" x14ac:dyDescent="0.35">
      <c r="A9" s="1"/>
      <c r="B9" s="2" t="s">
        <v>27</v>
      </c>
      <c r="C9" s="3">
        <f>C5 + 39</f>
        <v>43230</v>
      </c>
      <c r="H9" s="20"/>
      <c r="I9" s="16"/>
      <c r="K9" s="16"/>
      <c r="L9" s="17"/>
      <c r="M9" s="17"/>
      <c r="N9" s="17"/>
      <c r="O9" s="17"/>
      <c r="P9" s="17"/>
    </row>
    <row r="10" spans="1:16" ht="16.5" thickBot="1" x14ac:dyDescent="0.35">
      <c r="A10" s="1"/>
      <c r="B10" s="2" t="s">
        <v>28</v>
      </c>
      <c r="C10" s="3">
        <f>C5 + 49</f>
        <v>43240</v>
      </c>
      <c r="F10" s="16" t="s">
        <v>29</v>
      </c>
      <c r="G10" s="21" t="s">
        <v>30</v>
      </c>
      <c r="H10" s="20"/>
      <c r="I10" s="16"/>
      <c r="K10" s="15"/>
      <c r="L10" s="16"/>
      <c r="M10" s="16"/>
      <c r="N10" s="16"/>
      <c r="O10" s="16"/>
      <c r="P10" s="16"/>
    </row>
    <row r="11" spans="1:16" ht="15.75" thickBot="1" x14ac:dyDescent="0.3">
      <c r="A11" s="1"/>
      <c r="B11" s="2" t="s">
        <v>31</v>
      </c>
      <c r="C11" s="3">
        <f>C5 + 50</f>
        <v>43241</v>
      </c>
    </row>
    <row r="12" spans="1:16" ht="16.5" thickBot="1" x14ac:dyDescent="0.35">
      <c r="A12" s="1"/>
      <c r="B12" s="2" t="s">
        <v>32</v>
      </c>
      <c r="C12" s="3">
        <f>DATE($B$2,7,14)</f>
        <v>43295</v>
      </c>
      <c r="F12" s="16" t="s">
        <v>33</v>
      </c>
      <c r="G12" s="24" t="s">
        <v>15</v>
      </c>
    </row>
    <row r="13" spans="1:16" ht="15.75" thickBot="1" x14ac:dyDescent="0.3">
      <c r="A13" s="1"/>
      <c r="B13" s="2" t="s">
        <v>34</v>
      </c>
      <c r="C13" s="3">
        <f>DATE($B$2,8,15)</f>
        <v>43327</v>
      </c>
    </row>
    <row r="14" spans="1:16" ht="16.5" thickBot="1" x14ac:dyDescent="0.35">
      <c r="A14" s="1"/>
      <c r="B14" s="2" t="s">
        <v>35</v>
      </c>
      <c r="C14" s="3">
        <f>DATE($B$2,11,1)</f>
        <v>43405</v>
      </c>
      <c r="F14" t="s">
        <v>36</v>
      </c>
      <c r="G14" s="26" t="s">
        <v>12</v>
      </c>
    </row>
    <row r="15" spans="1:16" ht="15.75" thickBot="1" x14ac:dyDescent="0.3">
      <c r="A15" s="1"/>
      <c r="B15" s="2" t="s">
        <v>37</v>
      </c>
      <c r="C15" s="3">
        <f>DATE($B$2,11,11)</f>
        <v>43415</v>
      </c>
    </row>
    <row r="16" spans="1:16" ht="16.5" thickBot="1" x14ac:dyDescent="0.35">
      <c r="A16" s="1"/>
      <c r="B16" s="4" t="s">
        <v>38</v>
      </c>
      <c r="C16" s="5">
        <f>DATE($B$2,12,25)</f>
        <v>43459</v>
      </c>
      <c r="F16" t="s">
        <v>39</v>
      </c>
      <c r="G16" s="27" t="s">
        <v>10</v>
      </c>
    </row>
    <row r="17" spans="2:7" x14ac:dyDescent="0.25">
      <c r="B17" s="48" t="s">
        <v>19</v>
      </c>
      <c r="C17" s="3">
        <f>C16+7</f>
        <v>43466</v>
      </c>
    </row>
    <row r="18" spans="2:7" x14ac:dyDescent="0.25">
      <c r="F18" t="s">
        <v>18</v>
      </c>
      <c r="G18" s="30" t="s">
        <v>14</v>
      </c>
    </row>
    <row r="20" spans="2:7" x14ac:dyDescent="0.25">
      <c r="B20" s="133">
        <v>2019</v>
      </c>
    </row>
    <row r="21" spans="2:7" ht="15.75" thickBot="1" x14ac:dyDescent="0.3"/>
    <row r="22" spans="2:7" ht="15.75" thickBot="1" x14ac:dyDescent="0.3">
      <c r="B22" s="2" t="s">
        <v>19</v>
      </c>
      <c r="C22" s="3">
        <f>DATE($B$20,1,1)</f>
        <v>43466</v>
      </c>
    </row>
    <row r="23" spans="2:7" ht="15.75" thickBot="1" x14ac:dyDescent="0.3">
      <c r="B23" s="2" t="s">
        <v>21</v>
      </c>
      <c r="C23" s="3">
        <f>FLOOR(DAY(MINUTE($B$20/38)/2+56)&amp;"/5/"&amp;$B$20,7)-34</f>
        <v>43576</v>
      </c>
    </row>
    <row r="24" spans="2:7" ht="15.75" thickBot="1" x14ac:dyDescent="0.3">
      <c r="B24" s="2" t="s">
        <v>22</v>
      </c>
      <c r="C24" s="3">
        <f>C23 + 1</f>
        <v>43577</v>
      </c>
    </row>
    <row r="25" spans="2:7" ht="15.75" thickBot="1" x14ac:dyDescent="0.3">
      <c r="B25" s="2" t="s">
        <v>24</v>
      </c>
      <c r="C25" s="3">
        <f>DATE($B$20,5,1)</f>
        <v>43586</v>
      </c>
    </row>
    <row r="26" spans="2:7" ht="15.75" thickBot="1" x14ac:dyDescent="0.3">
      <c r="B26" s="2" t="s">
        <v>25</v>
      </c>
      <c r="C26" s="3">
        <f>DATE($B$20,5,8)</f>
        <v>43593</v>
      </c>
    </row>
    <row r="27" spans="2:7" ht="15.75" thickBot="1" x14ac:dyDescent="0.3">
      <c r="B27" s="2" t="s">
        <v>27</v>
      </c>
      <c r="C27" s="3">
        <f>C23 + 39</f>
        <v>43615</v>
      </c>
    </row>
    <row r="28" spans="2:7" ht="15.75" thickBot="1" x14ac:dyDescent="0.3">
      <c r="B28" s="2" t="s">
        <v>28</v>
      </c>
      <c r="C28" s="3">
        <f>C23 + 49</f>
        <v>43625</v>
      </c>
    </row>
    <row r="29" spans="2:7" ht="15.75" thickBot="1" x14ac:dyDescent="0.3">
      <c r="B29" s="2" t="s">
        <v>31</v>
      </c>
      <c r="C29" s="3">
        <f>C23 + 50</f>
        <v>43626</v>
      </c>
    </row>
    <row r="30" spans="2:7" ht="15.75" thickBot="1" x14ac:dyDescent="0.3">
      <c r="B30" s="2" t="s">
        <v>32</v>
      </c>
      <c r="C30" s="3">
        <f>DATE($B$20,7,14)</f>
        <v>43660</v>
      </c>
    </row>
    <row r="31" spans="2:7" ht="15.75" thickBot="1" x14ac:dyDescent="0.3">
      <c r="B31" s="2" t="s">
        <v>34</v>
      </c>
      <c r="C31" s="3">
        <f>DATE($B$20,8,15)</f>
        <v>43692</v>
      </c>
    </row>
    <row r="32" spans="2:7" ht="15.75" thickBot="1" x14ac:dyDescent="0.3">
      <c r="B32" s="2" t="s">
        <v>35</v>
      </c>
      <c r="C32" s="3">
        <f>DATE($B$20,11,1)</f>
        <v>43770</v>
      </c>
    </row>
    <row r="33" spans="2:3" ht="15.75" thickBot="1" x14ac:dyDescent="0.3">
      <c r="B33" s="2" t="s">
        <v>37</v>
      </c>
      <c r="C33" s="3">
        <f>DATE($B$20,11,11)</f>
        <v>43780</v>
      </c>
    </row>
    <row r="34" spans="2:3" ht="15.75" thickBot="1" x14ac:dyDescent="0.3">
      <c r="B34" s="4" t="s">
        <v>38</v>
      </c>
      <c r="C34" s="5">
        <f>DATE($B$20,12,25)</f>
        <v>43824</v>
      </c>
    </row>
    <row r="35" spans="2:3" x14ac:dyDescent="0.25">
      <c r="B35" s="48" t="s">
        <v>19</v>
      </c>
      <c r="C35" s="3">
        <f>C34+7</f>
        <v>43831</v>
      </c>
    </row>
  </sheetData>
  <conditionalFormatting sqref="I8">
    <cfRule type="expression" dxfId="9" priority="9">
      <formula>WEEKDAY(G$2,2)&gt;=6</formula>
    </cfRule>
    <cfRule type="expression" dxfId="8" priority="10">
      <formula>COUNTIF(ferie,"="&amp;G$2)&gt;0</formula>
    </cfRule>
  </conditionalFormatting>
  <conditionalFormatting sqref="I8">
    <cfRule type="cellIs" dxfId="7" priority="6" operator="equal">
      <formula>0.5</formula>
    </cfRule>
    <cfRule type="containsText" dxfId="6" priority="7" operator="containsText" text="B">
      <formula>NOT(ISERROR(SEARCH("B",I8)))</formula>
    </cfRule>
    <cfRule type="containsText" dxfId="5" priority="8" operator="containsText" text="A">
      <formula>NOT(ISERROR(SEARCH("A",I8)))</formula>
    </cfRule>
  </conditionalFormatting>
  <conditionalFormatting sqref="I6">
    <cfRule type="expression" dxfId="4" priority="4">
      <formula>WEEKDAY(G$2,2)&gt;=6</formula>
    </cfRule>
    <cfRule type="expression" dxfId="3" priority="5">
      <formula>COUNTIF(ferie,"="&amp;G$2)&gt;0</formula>
    </cfRule>
  </conditionalFormatting>
  <conditionalFormatting sqref="I6">
    <cfRule type="cellIs" dxfId="2" priority="1" operator="equal">
      <formula>0.5</formula>
    </cfRule>
    <cfRule type="containsText" dxfId="1" priority="2" operator="containsText" text="B">
      <formula>NOT(ISERROR(SEARCH("B",I6)))</formula>
    </cfRule>
    <cfRule type="containsText" dxfId="0" priority="3" operator="containsText" text="A">
      <formula>NOT(ISERROR(SEARCH("A",I6)))</formula>
    </cfRule>
  </conditionalFormatting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7C4CF735D7FEE643BBB8B3AFA5D54199" ma:contentTypeVersion="" ma:contentTypeDescription="Crée un document." ma:contentTypeScope="" ma:versionID="adf6c298252882c23186c243dd07855f">
  <xsd:schema xmlns:xsd="http://www.w3.org/2001/XMLSchema" xmlns:xs="http://www.w3.org/2001/XMLSchema" xmlns:p="http://schemas.microsoft.com/office/2006/metadata/properties" targetNamespace="http://schemas.microsoft.com/office/2006/metadata/properties" ma:root="true" ma:fieldsID="2fe88fd3cce7a27a3feecc1959e645ee">
    <xsd:element name="properties">
      <xsd:complexType>
        <xsd:sequence>
          <xsd:element name="documentManagement">
            <xsd:complexType>
              <xsd:all/>
            </xsd:complexType>
          </xsd:element>
        </xsd:sequence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DD339975-8CD9-4C2A-B24A-473525CFB8DC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A353538F-B0E7-47E7-8E7D-584C5A9561E6}">
  <ds:schemaRefs>
    <ds:schemaRef ds:uri="http://schemas.microsoft.com/office/2006/documentManagement/types"/>
    <ds:schemaRef ds:uri="http://schemas.microsoft.com/office/infopath/2007/PartnerControls"/>
    <ds:schemaRef ds:uri="http://purl.org/dc/elements/1.1/"/>
    <ds:schemaRef ds:uri="http://schemas.microsoft.com/office/2006/metadata/properties"/>
    <ds:schemaRef ds:uri="http://purl.org/dc/terms/"/>
    <ds:schemaRef ds:uri="http://schemas.openxmlformats.org/package/2006/metadata/core-properties"/>
    <ds:schemaRef ds:uri="http://www.w3.org/XML/1998/namespace"/>
    <ds:schemaRef ds:uri="http://purl.org/dc/dcmitype/"/>
  </ds:schemaRefs>
</ds:datastoreItem>
</file>

<file path=customXml/itemProps3.xml><?xml version="1.0" encoding="utf-8"?>
<ds:datastoreItem xmlns:ds="http://schemas.openxmlformats.org/officeDocument/2006/customXml" ds:itemID="{623804D0-A026-4832-A122-90C605CCADAD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  <ds:schemaRef ds:uri="http://schemas.microsoft.com/office/infopath/2007/PartnerControl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Nov-18</vt:lpstr>
      <vt:lpstr>Dec-18</vt:lpstr>
      <vt:lpstr>janv-19</vt:lpstr>
      <vt:lpstr>Expiration cpte</vt:lpstr>
      <vt:lpstr>Variables</vt:lpstr>
      <vt:lpstr>ferie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BERNARD-BEAUBOIS Paul</dc:creator>
  <cp:lastModifiedBy>RICHARD Pascal</cp:lastModifiedBy>
  <dcterms:created xsi:type="dcterms:W3CDTF">2018-06-28T13:54:55Z</dcterms:created>
  <dcterms:modified xsi:type="dcterms:W3CDTF">2019-01-30T16:27:51Z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0x0101007C4CF735D7FEE643BBB8B3AFA5D54199</vt:lpwstr>
  </property>
</Properties>
</file>