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Suivi véhicule\"/>
    </mc:Choice>
  </mc:AlternateContent>
  <bookViews>
    <workbookView xWindow="0" yWindow="0" windowWidth="28800" windowHeight="12135"/>
  </bookViews>
  <sheets>
    <sheet name="Camion" sheetId="1" r:id="rId1"/>
    <sheet name="Voiture" sheetId="2" r:id="rId2"/>
    <sheet name="info" sheetId="3" r:id="rId3"/>
    <sheet name="loueur" sheetId="4" r:id="rId4"/>
  </sheets>
  <definedNames>
    <definedName name="camion">Tableau1[]</definedName>
    <definedName name="voiture">Tableau2[]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" i="1" l="1"/>
  <c r="U3" i="1"/>
  <c r="U4" i="1"/>
  <c r="U5" i="1"/>
  <c r="U6" i="1"/>
  <c r="U7" i="1"/>
  <c r="U8" i="1"/>
  <c r="U9" i="1"/>
  <c r="K2" i="1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B4" i="3"/>
  <c r="B3" i="3"/>
  <c r="B2" i="3"/>
  <c r="A1" i="3"/>
  <c r="F2" i="1" s="1"/>
  <c r="K11" i="1"/>
  <c r="K10" i="1"/>
  <c r="K9" i="1"/>
  <c r="K8" i="1"/>
  <c r="K7" i="1"/>
  <c r="K6" i="1"/>
  <c r="K5" i="1"/>
  <c r="K4" i="1"/>
  <c r="K3" i="1"/>
  <c r="T6" i="1" l="1"/>
  <c r="T5" i="1"/>
  <c r="T8" i="1"/>
  <c r="T4" i="1"/>
  <c r="T7" i="1"/>
  <c r="T3" i="1"/>
  <c r="T2" i="1"/>
  <c r="G2" i="1"/>
  <c r="L2" i="1" s="1"/>
  <c r="G6" i="2"/>
  <c r="L6" i="2" s="1"/>
  <c r="N6" i="2" s="1"/>
  <c r="G14" i="2"/>
  <c r="L14" i="2" s="1"/>
  <c r="N14" i="2" s="1"/>
  <c r="G10" i="2"/>
  <c r="L10" i="2" s="1"/>
  <c r="N10" i="2" s="1"/>
  <c r="G13" i="2"/>
  <c r="L13" i="2" s="1"/>
  <c r="N13" i="2" s="1"/>
  <c r="G9" i="2"/>
  <c r="L9" i="2" s="1"/>
  <c r="N9" i="2" s="1"/>
  <c r="G5" i="2"/>
  <c r="L5" i="2" s="1"/>
  <c r="N5" i="2" s="1"/>
  <c r="G12" i="2"/>
  <c r="L12" i="2" s="1"/>
  <c r="N12" i="2" s="1"/>
  <c r="G8" i="2"/>
  <c r="L8" i="2" s="1"/>
  <c r="N8" i="2" s="1"/>
  <c r="G4" i="2"/>
  <c r="L4" i="2" s="1"/>
  <c r="N4" i="2" s="1"/>
  <c r="G15" i="2"/>
  <c r="L15" i="2" s="1"/>
  <c r="N15" i="2" s="1"/>
  <c r="G11" i="2"/>
  <c r="L11" i="2" s="1"/>
  <c r="G7" i="2"/>
  <c r="L7" i="2" s="1"/>
  <c r="G3" i="2"/>
  <c r="L3" i="2" s="1"/>
  <c r="N3" i="2" s="1"/>
  <c r="F8" i="2"/>
  <c r="F14" i="2"/>
  <c r="F6" i="2"/>
  <c r="F2" i="2"/>
  <c r="F12" i="2"/>
  <c r="F4" i="2"/>
  <c r="F10" i="2"/>
  <c r="G2" i="2"/>
  <c r="L2" i="2" s="1"/>
  <c r="F13" i="2"/>
  <c r="F9" i="2"/>
  <c r="F5" i="2"/>
  <c r="F15" i="2"/>
  <c r="F11" i="2"/>
  <c r="F7" i="2"/>
  <c r="F3" i="2"/>
  <c r="M3" i="2"/>
  <c r="P3" i="2" s="1"/>
  <c r="G10" i="1"/>
  <c r="L10" i="1" s="1"/>
  <c r="N10" i="1" s="1"/>
  <c r="G6" i="1"/>
  <c r="L6" i="1" s="1"/>
  <c r="N6" i="1" s="1"/>
  <c r="G9" i="1"/>
  <c r="L9" i="1" s="1"/>
  <c r="N9" i="1" s="1"/>
  <c r="G5" i="1"/>
  <c r="L5" i="1" s="1"/>
  <c r="N5" i="1" s="1"/>
  <c r="G8" i="1"/>
  <c r="L8" i="1" s="1"/>
  <c r="N8" i="1" s="1"/>
  <c r="G4" i="1"/>
  <c r="L4" i="1" s="1"/>
  <c r="N4" i="1" s="1"/>
  <c r="G11" i="1"/>
  <c r="L11" i="1" s="1"/>
  <c r="N11" i="1" s="1"/>
  <c r="G7" i="1"/>
  <c r="L7" i="1" s="1"/>
  <c r="N7" i="1" s="1"/>
  <c r="G3" i="1"/>
  <c r="L3" i="1" s="1"/>
  <c r="N3" i="1" s="1"/>
  <c r="F8" i="1"/>
  <c r="F4" i="1"/>
  <c r="F10" i="1"/>
  <c r="F6" i="1"/>
  <c r="F9" i="1"/>
  <c r="F5" i="1"/>
  <c r="F11" i="1"/>
  <c r="F7" i="1"/>
  <c r="F3" i="1"/>
  <c r="M2" i="1" l="1"/>
  <c r="N2" i="1"/>
  <c r="M9" i="2"/>
  <c r="P9" i="2" s="1"/>
  <c r="Q9" i="2" s="1"/>
  <c r="M15" i="2"/>
  <c r="M7" i="2"/>
  <c r="P7" i="2" s="1"/>
  <c r="Q7" i="2" s="1"/>
  <c r="N7" i="2"/>
  <c r="M6" i="2"/>
  <c r="M11" i="2"/>
  <c r="P11" i="2" s="1"/>
  <c r="Q11" i="2" s="1"/>
  <c r="N11" i="2"/>
  <c r="M5" i="2"/>
  <c r="M14" i="2"/>
  <c r="O14" i="2" s="1"/>
  <c r="M13" i="2"/>
  <c r="P13" i="2" s="1"/>
  <c r="Q13" i="2" s="1"/>
  <c r="M10" i="2"/>
  <c r="M2" i="2"/>
  <c r="P2" i="2" s="1"/>
  <c r="N2" i="2"/>
  <c r="M12" i="2"/>
  <c r="P12" i="2" s="1"/>
  <c r="M4" i="2"/>
  <c r="P4" i="2" s="1"/>
  <c r="M8" i="2"/>
  <c r="P8" i="2" s="1"/>
  <c r="O6" i="2"/>
  <c r="O13" i="2"/>
  <c r="Q3" i="2"/>
  <c r="O3" i="2"/>
  <c r="M7" i="1"/>
  <c r="P7" i="1" s="1"/>
  <c r="M5" i="1"/>
  <c r="P5" i="1" s="1"/>
  <c r="M11" i="1"/>
  <c r="P11" i="1" s="1"/>
  <c r="M9" i="1"/>
  <c r="P9" i="1" s="1"/>
  <c r="M4" i="1"/>
  <c r="P4" i="1" s="1"/>
  <c r="M6" i="1"/>
  <c r="P6" i="1" s="1"/>
  <c r="M3" i="1"/>
  <c r="P3" i="1" s="1"/>
  <c r="M8" i="1"/>
  <c r="P8" i="1" s="1"/>
  <c r="M10" i="1"/>
  <c r="P10" i="1" s="1"/>
  <c r="O2" i="1" l="1"/>
  <c r="P2" i="1"/>
  <c r="Q2" i="1" s="1"/>
  <c r="O11" i="2"/>
  <c r="O9" i="2"/>
  <c r="O7" i="2"/>
  <c r="P14" i="2"/>
  <c r="Q14" i="2" s="1"/>
  <c r="P6" i="2"/>
  <c r="Q6" i="2" s="1"/>
  <c r="O5" i="2"/>
  <c r="P5" i="2"/>
  <c r="Q5" i="2" s="1"/>
  <c r="O10" i="2"/>
  <c r="P10" i="2"/>
  <c r="Q10" i="2" s="1"/>
  <c r="O15" i="2"/>
  <c r="P15" i="2"/>
  <c r="Q15" i="2" s="1"/>
  <c r="O2" i="2"/>
  <c r="Q2" i="2"/>
  <c r="Q8" i="2"/>
  <c r="O8" i="2"/>
  <c r="Q12" i="2"/>
  <c r="O12" i="2"/>
  <c r="Q4" i="2"/>
  <c r="O4" i="2"/>
  <c r="Q8" i="1"/>
  <c r="O8" i="1"/>
  <c r="Q6" i="1"/>
  <c r="O6" i="1"/>
  <c r="O9" i="1"/>
  <c r="Q9" i="1"/>
  <c r="O5" i="1"/>
  <c r="Q5" i="1"/>
  <c r="Q10" i="1"/>
  <c r="O10" i="1"/>
  <c r="Q4" i="1"/>
  <c r="O4" i="1"/>
  <c r="Q3" i="1"/>
  <c r="O3" i="1"/>
  <c r="Q11" i="1"/>
  <c r="O11" i="1"/>
  <c r="Q7" i="1"/>
  <c r="O7" i="1"/>
</calcChain>
</file>

<file path=xl/sharedStrings.xml><?xml version="1.0" encoding="utf-8"?>
<sst xmlns="http://schemas.openxmlformats.org/spreadsheetml/2006/main" count="116" uniqueCount="75">
  <si>
    <t>Benne</t>
  </si>
  <si>
    <t>Twingo</t>
  </si>
  <si>
    <t>Clio</t>
  </si>
  <si>
    <t>500X</t>
  </si>
  <si>
    <t>Tipo</t>
  </si>
  <si>
    <t>Tipo SW</t>
  </si>
  <si>
    <t>Jeep</t>
  </si>
  <si>
    <t>Alhambra</t>
  </si>
  <si>
    <t>Talisman</t>
  </si>
  <si>
    <t>Type</t>
  </si>
  <si>
    <t>Immat.</t>
  </si>
  <si>
    <t>EV-355-NG</t>
  </si>
  <si>
    <t>EY-997-KY</t>
  </si>
  <si>
    <t>EZ-916-CY</t>
  </si>
  <si>
    <t>FD-177-VA</t>
  </si>
  <si>
    <t>FE-126-KH</t>
  </si>
  <si>
    <t>FE-957-JG</t>
  </si>
  <si>
    <t>FF-209-QQ</t>
  </si>
  <si>
    <t>FG-950-ZZ</t>
  </si>
  <si>
    <t>FF-039-SJ</t>
  </si>
  <si>
    <t>FF-640-SH</t>
  </si>
  <si>
    <t>ES-471-PT</t>
  </si>
  <si>
    <t>ET-961-AX</t>
  </si>
  <si>
    <t>ET-329-PN</t>
  </si>
  <si>
    <t>ES-714-KZ</t>
  </si>
  <si>
    <t>FB-336-PV</t>
  </si>
  <si>
    <t>FB-772-WP</t>
  </si>
  <si>
    <t>FB-442-ZY</t>
  </si>
  <si>
    <t>FE-388-BX</t>
  </si>
  <si>
    <t>FE-486-YD</t>
  </si>
  <si>
    <t>FF-089-EK</t>
  </si>
  <si>
    <t>FF-599-EK</t>
  </si>
  <si>
    <t>FE-173-KS</t>
  </si>
  <si>
    <t>EZ-359-LQ</t>
  </si>
  <si>
    <t>20M3</t>
  </si>
  <si>
    <t>11M3</t>
  </si>
  <si>
    <t>6M3</t>
  </si>
  <si>
    <t>15M3</t>
  </si>
  <si>
    <t>17M3</t>
  </si>
  <si>
    <t>8M3</t>
  </si>
  <si>
    <t>Marque</t>
  </si>
  <si>
    <t>Peugeot</t>
  </si>
  <si>
    <t>Renault</t>
  </si>
  <si>
    <t>Volkswagen</t>
  </si>
  <si>
    <t>Fiat</t>
  </si>
  <si>
    <t>Renegade</t>
  </si>
  <si>
    <t>Seat</t>
  </si>
  <si>
    <t>jours</t>
  </si>
  <si>
    <t>Durée 24</t>
  </si>
  <si>
    <t>Durée 26</t>
  </si>
  <si>
    <t>Durée 36</t>
  </si>
  <si>
    <t>Date d'entrée</t>
  </si>
  <si>
    <t>Date de sortie</t>
  </si>
  <si>
    <t xml:space="preserve">KM Restant </t>
  </si>
  <si>
    <t>loué en jour</t>
  </si>
  <si>
    <t>Duréecontrat</t>
  </si>
  <si>
    <t>Km contrat</t>
  </si>
  <si>
    <t>km Moy par jour</t>
  </si>
  <si>
    <t>prévisions KM</t>
  </si>
  <si>
    <t>date limite estimé</t>
  </si>
  <si>
    <t>Limite atteinte</t>
  </si>
  <si>
    <t>estimation en jours</t>
  </si>
  <si>
    <t>Colonne1</t>
  </si>
  <si>
    <t>25/10/2019</t>
  </si>
  <si>
    <t>Colonne2</t>
  </si>
  <si>
    <t>Vivaro</t>
  </si>
  <si>
    <t>Opel</t>
  </si>
  <si>
    <t>Restant en jours</t>
  </si>
  <si>
    <t>Durée contrat</t>
  </si>
  <si>
    <t>EP-415-PM</t>
  </si>
  <si>
    <t>Derniere visite 
magasin</t>
  </si>
  <si>
    <t>entretien constructeur</t>
  </si>
  <si>
    <t>nombre de jour depuis
 l'entretien le plus récent</t>
  </si>
  <si>
    <t>recherche 
date 
plus 
proche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</si>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</sst>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2" xfId="0" applyFill="1" applyBorder="1"/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Fill="1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4" xfId="0" applyFill="1" applyBorder="1"/>
    <xf numFmtId="0" fontId="0" fillId="0" borderId="5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Fill="1" applyBorder="1"/>
    <xf numFmtId="14" fontId="0" fillId="0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Fill="1" applyBorder="1"/>
    <xf numFmtId="2" fontId="0" fillId="0" borderId="2" xfId="0" applyNumberFormat="1" applyBorder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Fill="1" applyBorder="1"/>
    <xf numFmtId="3" fontId="0" fillId="0" borderId="1" xfId="0" applyNumberFormat="1" applyBorder="1" applyAlignment="1">
      <alignment horizontal="center"/>
    </xf>
    <xf numFmtId="3" fontId="0" fillId="0" borderId="1" xfId="0" applyNumberFormat="1" applyFill="1" applyBorder="1"/>
    <xf numFmtId="2" fontId="0" fillId="0" borderId="1" xfId="0" applyNumberFormat="1" applyBorder="1"/>
    <xf numFmtId="14" fontId="0" fillId="0" borderId="2" xfId="0" applyNumberFormat="1" applyBorder="1"/>
    <xf numFmtId="0" fontId="0" fillId="0" borderId="0" xfId="0" applyFill="1" applyBorder="1"/>
    <xf numFmtId="0" fontId="0" fillId="0" borderId="0" xfId="0" applyFill="1" applyBorder="1" applyAlignment="1"/>
    <xf numFmtId="14" fontId="0" fillId="0" borderId="0" xfId="0" applyNumberFormat="1" applyBorder="1"/>
    <xf numFmtId="0" fontId="1" fillId="0" borderId="8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3" fontId="0" fillId="0" borderId="2" xfId="0" applyNumberForma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6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5" xfId="0" applyBorder="1"/>
    <xf numFmtId="1" fontId="0" fillId="0" borderId="2" xfId="0" applyNumberFormat="1" applyBorder="1"/>
    <xf numFmtId="1" fontId="2" fillId="0" borderId="2" xfId="0" applyNumberFormat="1" applyFont="1" applyBorder="1"/>
    <xf numFmtId="1" fontId="0" fillId="0" borderId="1" xfId="0" applyNumberFormat="1" applyBorder="1"/>
    <xf numFmtId="1" fontId="2" fillId="0" borderId="1" xfId="0" applyNumberFormat="1" applyFont="1" applyBorder="1"/>
    <xf numFmtId="14" fontId="0" fillId="0" borderId="1" xfId="0" applyNumberFormat="1" applyBorder="1"/>
    <xf numFmtId="0" fontId="1" fillId="0" borderId="0" xfId="0" applyFont="1" applyFill="1" applyBorder="1" applyAlignment="1">
      <alignment vertical="center"/>
    </xf>
    <xf numFmtId="0" fontId="0" fillId="0" borderId="5" xfId="0" applyFill="1" applyBorder="1" applyAlignment="1">
      <alignment horizontal="center"/>
    </xf>
    <xf numFmtId="0" fontId="0" fillId="0" borderId="4" xfId="0" applyBorder="1"/>
    <xf numFmtId="0" fontId="1" fillId="0" borderId="10" xfId="0" applyFont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0" fillId="0" borderId="2" xfId="0" applyFill="1" applyBorder="1" applyAlignment="1">
      <alignment horizontal="right"/>
    </xf>
    <xf numFmtId="14" fontId="0" fillId="0" borderId="2" xfId="0" applyNumberFormat="1" applyFill="1" applyBorder="1"/>
    <xf numFmtId="0" fontId="0" fillId="0" borderId="2" xfId="0" applyFont="1" applyBorder="1" applyAlignment="1">
      <alignment horizontal="left" vertical="center"/>
    </xf>
    <xf numFmtId="0" fontId="0" fillId="0" borderId="8" xfId="0" applyBorder="1"/>
    <xf numFmtId="0" fontId="0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0" fillId="0" borderId="1" xfId="0" applyBorder="1"/>
    <xf numFmtId="0" fontId="0" fillId="0" borderId="1" xfId="0" applyFill="1" applyBorder="1" applyAlignment="1">
      <alignment horizontal="right"/>
    </xf>
    <xf numFmtId="14" fontId="0" fillId="0" borderId="1" xfId="0" applyNumberFormat="1" applyFill="1" applyBorder="1"/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wrapText="1"/>
    </xf>
    <xf numFmtId="3" fontId="2" fillId="0" borderId="2" xfId="0" applyNumberFormat="1" applyFont="1" applyBorder="1"/>
    <xf numFmtId="3" fontId="2" fillId="0" borderId="1" xfId="0" applyNumberFormat="1" applyFont="1" applyBorder="1"/>
    <xf numFmtId="0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49"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" formatCode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11" totalsRowShown="0" headerRowBorderDxfId="47" tableBorderDxfId="48" totalsRowBorderDxfId="46">
  <autoFilter ref="A1:U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Immat." dataDxfId="45"/>
    <tableColumn id="2" name="Type" dataDxfId="44"/>
    <tableColumn id="3" name="Marque" dataDxfId="43"/>
    <tableColumn id="4" name="Date d'entrée" dataDxfId="1"/>
    <tableColumn id="5" name="Date de sortie" dataDxfId="0"/>
    <tableColumn id="6" name="Restant en jours" dataDxfId="42">
      <calculatedColumnFormula>_xlfn.DAYS(E2,info!$A$1)</calculatedColumnFormula>
    </tableColumn>
    <tableColumn id="8" name="loué en jour" dataDxfId="41">
      <calculatedColumnFormula>_xlfn.DAYS(info!$A$1,D2)</calculatedColumnFormula>
    </tableColumn>
    <tableColumn id="9" name="Duréecontrat" dataDxfId="40"/>
    <tableColumn id="10" name="Km contrat" dataDxfId="5"/>
    <tableColumn id="11" name="25/10/2019" dataDxfId="3"/>
    <tableColumn id="12" name="KM Restant " dataDxfId="4">
      <calculatedColumnFormula>I2-J2</calculatedColumnFormula>
    </tableColumn>
    <tableColumn id="13" name="km Moy par jour" dataDxfId="39">
      <calculatedColumnFormula>J2/G2</calculatedColumnFormula>
    </tableColumn>
    <tableColumn id="14" name="estimation en jours" dataDxfId="38">
      <calculatedColumnFormula>I2/L2</calculatedColumnFormula>
    </tableColumn>
    <tableColumn id="15" name="prévisions KM" dataDxfId="2">
      <calculatedColumnFormula>L2*info!$B$2</calculatedColumnFormula>
    </tableColumn>
    <tableColumn id="16" name="date limite estimé" dataDxfId="37">
      <calculatedColumnFormula>D2+M2</calculatedColumnFormula>
    </tableColumn>
    <tableColumn id="17" name="Limite atteinte" dataDxfId="36">
      <calculatedColumnFormula>(info!$B$2-M2)/-30</calculatedColumnFormula>
    </tableColumn>
    <tableColumn id="18" name="Colonne2" dataDxfId="35">
      <calculatedColumnFormula>IF(P2&gt;0,"mois après la fin du contrat","mois avant la fin du contrat")</calculatedColumnFormula>
    </tableColumn>
    <tableColumn id="19" name="Derniere visite _x000a_magasin" dataDxfId="15"/>
    <tableColumn id="20" name="entretien constructeur" dataDxfId="14"/>
    <tableColumn id="21" name="nombre de jour depuis_x000a_ l'entretien le plus récent" dataDxfId="13">
      <calculatedColumnFormula>_xlfn.DAYS(info!$A$1,U2)</calculatedColumnFormula>
    </tableColumn>
    <tableColumn id="28" name="recherche _x000a_date _x000a_plus _x000a_proche" dataDxfId="12">
      <calculatedColumnFormula>MAX(R2:S2)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Q15" totalsRowShown="0" headerRowBorderDxfId="33" tableBorderDxfId="34">
  <autoFilter ref="A1:Q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Immat." dataDxfId="32"/>
    <tableColumn id="2" name="Modele" dataDxfId="31"/>
    <tableColumn id="3" name="Marque" dataDxfId="30"/>
    <tableColumn id="4" name="Date d'entrée" dataDxfId="29"/>
    <tableColumn id="5" name="Date de sortie" dataDxfId="28"/>
    <tableColumn id="6" name="Restant en jours" dataDxfId="27">
      <calculatedColumnFormula>_xlfn.DAYS(E2,info!$A$1)</calculatedColumnFormula>
    </tableColumn>
    <tableColumn id="7" name="loué en jour" dataDxfId="26">
      <calculatedColumnFormula>_xlfn.DAYS(info!$A$1,D2)</calculatedColumnFormula>
    </tableColumn>
    <tableColumn id="8" name="Durée contrat" dataDxfId="25"/>
    <tableColumn id="9" name="Km contrat" dataDxfId="24"/>
    <tableColumn id="10" name="25/10/2019" dataDxfId="6"/>
    <tableColumn id="11" name="KM Restant " dataDxfId="23">
      <calculatedColumnFormula>I2-J2</calculatedColumnFormula>
    </tableColumn>
    <tableColumn id="12" name="km Moy par jour" dataDxfId="22">
      <calculatedColumnFormula>J2/G2</calculatedColumnFormula>
    </tableColumn>
    <tableColumn id="13" name="estimation en jours" dataDxfId="21">
      <calculatedColumnFormula>I2/L2</calculatedColumnFormula>
    </tableColumn>
    <tableColumn id="14" name="prévisions KM" dataDxfId="20">
      <calculatedColumnFormula>L2*info!$B$2</calculatedColumnFormula>
    </tableColumn>
    <tableColumn id="15" name="date limite estimé" dataDxfId="19">
      <calculatedColumnFormula>D2+M2</calculatedColumnFormula>
    </tableColumn>
    <tableColumn id="16" name="Limite atteinte" dataDxfId="18">
      <calculatedColumnFormula>(info!$B$2-M2)/-30</calculatedColumnFormula>
    </tableColumn>
    <tableColumn id="17" name="Colonne1" dataDxfId="17">
      <calculatedColumnFormula>IF(P2&gt;0,"mois après la fin du contrat","mois avant la fin du contrat")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7"/>
  <sheetViews>
    <sheetView tabSelected="1" workbookViewId="0">
      <selection activeCell="D2" sqref="D2"/>
    </sheetView>
  </sheetViews>
  <sheetFormatPr baseColWidth="10" defaultRowHeight="15" x14ac:dyDescent="0.25"/>
  <cols>
    <col min="1" max="1" width="10.42578125" bestFit="1" customWidth="1"/>
    <col min="2" max="2" width="7.42578125" customWidth="1"/>
    <col min="3" max="3" width="11.7109375" bestFit="1" customWidth="1"/>
    <col min="4" max="4" width="15.42578125" style="16" customWidth="1"/>
    <col min="5" max="5" width="15.5703125" style="16" customWidth="1"/>
    <col min="6" max="6" width="9.85546875" customWidth="1"/>
    <col min="7" max="7" width="13.85546875" customWidth="1"/>
    <col min="8" max="8" width="14.85546875" customWidth="1"/>
    <col min="9" max="9" width="14.28515625" bestFit="1" customWidth="1"/>
    <col min="10" max="10" width="12.85546875" customWidth="1"/>
    <col min="11" max="11" width="13.7109375" customWidth="1"/>
    <col min="12" max="12" width="17.5703125" customWidth="1"/>
    <col min="13" max="13" width="20.28515625" customWidth="1"/>
    <col min="14" max="14" width="15.7109375" customWidth="1"/>
    <col min="15" max="15" width="19.42578125" customWidth="1"/>
    <col min="16" max="16" width="16.28515625" customWidth="1"/>
    <col min="17" max="17" width="25.140625" bestFit="1" customWidth="1"/>
    <col min="18" max="18" width="13.42578125" bestFit="1" customWidth="1"/>
    <col min="19" max="19" width="25.85546875" bestFit="1" customWidth="1"/>
    <col min="20" max="20" width="15.5703125" bestFit="1" customWidth="1"/>
    <col min="21" max="21" width="11.7109375" bestFit="1" customWidth="1"/>
  </cols>
  <sheetData>
    <row r="1" spans="1:21" ht="60" x14ac:dyDescent="0.25">
      <c r="A1" s="46" t="s">
        <v>10</v>
      </c>
      <c r="B1" s="26" t="s">
        <v>9</v>
      </c>
      <c r="C1" s="26" t="s">
        <v>40</v>
      </c>
      <c r="D1" s="69" t="s">
        <v>51</v>
      </c>
      <c r="E1" s="69" t="s">
        <v>52</v>
      </c>
      <c r="F1" s="47" t="s">
        <v>67</v>
      </c>
      <c r="G1" s="27" t="s">
        <v>54</v>
      </c>
      <c r="H1" s="27" t="s">
        <v>55</v>
      </c>
      <c r="I1" s="27" t="s">
        <v>56</v>
      </c>
      <c r="J1" s="48" t="s">
        <v>63</v>
      </c>
      <c r="K1" s="49" t="s">
        <v>53</v>
      </c>
      <c r="L1" s="27" t="s">
        <v>57</v>
      </c>
      <c r="M1" s="27" t="s">
        <v>61</v>
      </c>
      <c r="N1" s="49" t="s">
        <v>58</v>
      </c>
      <c r="O1" s="49" t="s">
        <v>59</v>
      </c>
      <c r="P1" s="47" t="s">
        <v>60</v>
      </c>
      <c r="Q1" s="50" t="s">
        <v>64</v>
      </c>
      <c r="R1" s="64" t="s">
        <v>70</v>
      </c>
      <c r="S1" s="65" t="s">
        <v>71</v>
      </c>
      <c r="T1" s="64" t="s">
        <v>72</v>
      </c>
      <c r="U1" s="66" t="s">
        <v>73</v>
      </c>
    </row>
    <row r="2" spans="1:21" x14ac:dyDescent="0.25">
      <c r="A2" s="8" t="s">
        <v>11</v>
      </c>
      <c r="B2" s="3" t="s">
        <v>35</v>
      </c>
      <c r="C2" s="12" t="s">
        <v>41</v>
      </c>
      <c r="D2" s="9">
        <v>43222</v>
      </c>
      <c r="E2" s="9">
        <v>43952</v>
      </c>
      <c r="F2" s="3">
        <f ca="1">_xlfn.DAYS(E2,info!$A$1)</f>
        <v>189</v>
      </c>
      <c r="G2" s="3">
        <f ca="1">_xlfn.DAYS(info!$A$1,D2)</f>
        <v>541</v>
      </c>
      <c r="H2" s="3">
        <v>24</v>
      </c>
      <c r="I2" s="13">
        <v>70000</v>
      </c>
      <c r="J2" s="13">
        <v>46211</v>
      </c>
      <c r="K2" s="29">
        <f t="shared" ref="K2:K9" si="0">I2-J2</f>
        <v>23789</v>
      </c>
      <c r="L2" s="30">
        <f t="shared" ref="L2:L9" ca="1" si="1">J2/G2</f>
        <v>85.417744916820709</v>
      </c>
      <c r="M2" s="38">
        <f t="shared" ref="M2:M9" ca="1" si="2">I2/L2</f>
        <v>819.50185020882464</v>
      </c>
      <c r="N2" s="67">
        <f ca="1">L2*info!$B$2</f>
        <v>61500.776340110911</v>
      </c>
      <c r="O2" s="22">
        <f ca="1">D2+M2</f>
        <v>44041.501850208828</v>
      </c>
      <c r="P2" s="38">
        <f ca="1">(info!$B$2-M2)/-30</f>
        <v>3.3167283402941545</v>
      </c>
      <c r="Q2" s="45" t="str">
        <f t="shared" ref="Q2:Q9" ca="1" si="3">IF(P2&gt;0,"mois après la fin du contrat","mois avant la fin du contrat")</f>
        <v>mois après la fin du contrat</v>
      </c>
      <c r="R2" s="9">
        <v>43648</v>
      </c>
      <c r="S2" s="12"/>
      <c r="T2" s="2">
        <f ca="1">_xlfn.DAYS(info!$A$1,U2)</f>
        <v>115</v>
      </c>
      <c r="U2" s="16">
        <f t="shared" ref="U2:U9" si="4">MAX(R2:S2)</f>
        <v>43648</v>
      </c>
    </row>
    <row r="3" spans="1:21" x14ac:dyDescent="0.25">
      <c r="A3" s="8" t="s">
        <v>12</v>
      </c>
      <c r="B3" s="3" t="s">
        <v>34</v>
      </c>
      <c r="C3" s="12" t="s">
        <v>42</v>
      </c>
      <c r="D3" s="9">
        <v>43283</v>
      </c>
      <c r="E3" s="9">
        <v>44013</v>
      </c>
      <c r="F3" s="3">
        <f ca="1">_xlfn.DAYS(E3,info!$A$1)</f>
        <v>250</v>
      </c>
      <c r="G3" s="3">
        <f ca="1">_xlfn.DAYS(info!$A$1,D3)</f>
        <v>480</v>
      </c>
      <c r="H3" s="3">
        <v>24</v>
      </c>
      <c r="I3" s="13">
        <v>70000</v>
      </c>
      <c r="J3" s="13">
        <v>42186</v>
      </c>
      <c r="K3" s="29">
        <f t="shared" si="0"/>
        <v>27814</v>
      </c>
      <c r="L3" s="30">
        <f t="shared" ca="1" si="1"/>
        <v>87.887500000000003</v>
      </c>
      <c r="M3" s="38">
        <f t="shared" ca="1" si="2"/>
        <v>796.47276347603463</v>
      </c>
      <c r="N3" s="67">
        <f ca="1">L3*info!$B$2</f>
        <v>63279</v>
      </c>
      <c r="O3" s="22">
        <f ca="1">D3+M3</f>
        <v>44079.472763476035</v>
      </c>
      <c r="P3" s="38">
        <f ca="1">(info!$B$2-M3)/-30</f>
        <v>2.549092115867821</v>
      </c>
      <c r="Q3" s="45" t="str">
        <f t="shared" ca="1" si="3"/>
        <v>mois après la fin du contrat</v>
      </c>
      <c r="R3" s="9">
        <v>43648</v>
      </c>
      <c r="S3" s="12"/>
      <c r="T3" s="2">
        <f ca="1">_xlfn.DAYS(info!$A$1,U3)</f>
        <v>115</v>
      </c>
      <c r="U3" s="16">
        <f t="shared" si="4"/>
        <v>43648</v>
      </c>
    </row>
    <row r="4" spans="1:21" x14ac:dyDescent="0.25">
      <c r="A4" s="8" t="s">
        <v>13</v>
      </c>
      <c r="B4" s="3" t="s">
        <v>36</v>
      </c>
      <c r="C4" s="12" t="s">
        <v>43</v>
      </c>
      <c r="D4" s="9">
        <v>43320</v>
      </c>
      <c r="E4" s="9">
        <v>44050</v>
      </c>
      <c r="F4" s="3">
        <f ca="1">_xlfn.DAYS(E4,info!$A$1)</f>
        <v>287</v>
      </c>
      <c r="G4" s="3">
        <f ca="1">_xlfn.DAYS(info!$A$1,D4)</f>
        <v>443</v>
      </c>
      <c r="H4" s="3">
        <v>24</v>
      </c>
      <c r="I4" s="13">
        <v>70000</v>
      </c>
      <c r="J4" s="29">
        <v>30651</v>
      </c>
      <c r="K4" s="29">
        <f t="shared" si="0"/>
        <v>39349</v>
      </c>
      <c r="L4" s="30">
        <f t="shared" ca="1" si="1"/>
        <v>69.189616252821665</v>
      </c>
      <c r="M4" s="38">
        <f t="shared" ca="1" si="2"/>
        <v>1011.7125053016216</v>
      </c>
      <c r="N4" s="67">
        <f ca="1">L4*info!$B$2</f>
        <v>49816.523702031598</v>
      </c>
      <c r="O4" s="22">
        <f ca="1">D4+M4</f>
        <v>44331.712505301621</v>
      </c>
      <c r="P4" s="38">
        <f ca="1">(info!$B$2-M4)/-30</f>
        <v>9.7237501767207206</v>
      </c>
      <c r="Q4" s="45" t="str">
        <f t="shared" ca="1" si="3"/>
        <v>mois après la fin du contrat</v>
      </c>
      <c r="R4" s="9">
        <v>43648</v>
      </c>
      <c r="S4" s="12"/>
      <c r="T4" s="2">
        <f ca="1">_xlfn.DAYS(info!$A$1,U4)</f>
        <v>115</v>
      </c>
      <c r="U4" s="16">
        <f t="shared" si="4"/>
        <v>43648</v>
      </c>
    </row>
    <row r="5" spans="1:21" x14ac:dyDescent="0.25">
      <c r="A5" s="8" t="s">
        <v>14</v>
      </c>
      <c r="B5" s="3" t="s">
        <v>36</v>
      </c>
      <c r="C5" s="12" t="s">
        <v>41</v>
      </c>
      <c r="D5" s="9">
        <v>43559</v>
      </c>
      <c r="E5" s="9">
        <v>44289</v>
      </c>
      <c r="F5" s="3">
        <f ca="1">_xlfn.DAYS(E5,info!$A$1)</f>
        <v>526</v>
      </c>
      <c r="G5" s="3">
        <f ca="1">_xlfn.DAYS(info!$A$1,D5)</f>
        <v>204</v>
      </c>
      <c r="H5" s="3">
        <v>24</v>
      </c>
      <c r="I5" s="13">
        <v>80000</v>
      </c>
      <c r="J5" s="29">
        <v>22204</v>
      </c>
      <c r="K5" s="29">
        <f t="shared" si="0"/>
        <v>57796</v>
      </c>
      <c r="L5" s="30">
        <f t="shared" ca="1" si="1"/>
        <v>108.84313725490196</v>
      </c>
      <c r="M5" s="38">
        <f t="shared" ca="1" si="2"/>
        <v>735.00270221581695</v>
      </c>
      <c r="N5" s="67">
        <f ca="1">L5*info!$B$2</f>
        <v>78367.058823529413</v>
      </c>
      <c r="O5" s="22">
        <f ca="1">D5+M5</f>
        <v>44294.002702215817</v>
      </c>
      <c r="P5" s="38">
        <f ca="1">(info!$B$2-M5)/-30</f>
        <v>0.50009007386056514</v>
      </c>
      <c r="Q5" s="45" t="str">
        <f t="shared" ca="1" si="3"/>
        <v>mois après la fin du contrat</v>
      </c>
      <c r="R5" s="9">
        <v>43648</v>
      </c>
      <c r="S5" s="12"/>
      <c r="T5" s="2">
        <f ca="1">_xlfn.DAYS(info!$A$1,U5)</f>
        <v>115</v>
      </c>
      <c r="U5" s="16">
        <f t="shared" si="4"/>
        <v>43648</v>
      </c>
    </row>
    <row r="6" spans="1:21" x14ac:dyDescent="0.25">
      <c r="A6" s="44" t="s">
        <v>15</v>
      </c>
      <c r="B6" s="3" t="s">
        <v>37</v>
      </c>
      <c r="C6" s="12" t="s">
        <v>41</v>
      </c>
      <c r="D6" s="11">
        <v>43600</v>
      </c>
      <c r="E6" s="11">
        <v>44330</v>
      </c>
      <c r="F6" s="3">
        <f ca="1">_xlfn.DAYS(E6,info!$A$1)</f>
        <v>567</v>
      </c>
      <c r="G6" s="3">
        <f ca="1">_xlfn.DAYS(info!$A$1,D6)</f>
        <v>163</v>
      </c>
      <c r="H6" s="3">
        <v>24</v>
      </c>
      <c r="I6" s="13">
        <v>70000</v>
      </c>
      <c r="J6" s="29">
        <v>11600</v>
      </c>
      <c r="K6" s="29">
        <f t="shared" si="0"/>
        <v>58400</v>
      </c>
      <c r="L6" s="30">
        <f t="shared" ca="1" si="1"/>
        <v>71.165644171779135</v>
      </c>
      <c r="M6" s="38">
        <f t="shared" ca="1" si="2"/>
        <v>983.62068965517244</v>
      </c>
      <c r="N6" s="67">
        <f ca="1">L6*info!$B$2</f>
        <v>51239.26380368098</v>
      </c>
      <c r="O6" s="22">
        <f ca="1">D6+M6</f>
        <v>44583.620689655174</v>
      </c>
      <c r="P6" s="38">
        <f ca="1">(info!$B$2-M6)/-30</f>
        <v>8.7873563218390807</v>
      </c>
      <c r="Q6" s="45" t="str">
        <f t="shared" ca="1" si="3"/>
        <v>mois après la fin du contrat</v>
      </c>
      <c r="R6" s="9">
        <v>43648</v>
      </c>
      <c r="S6" s="12"/>
      <c r="T6" s="2">
        <f ca="1">_xlfn.DAYS(info!$A$1,U6)</f>
        <v>115</v>
      </c>
      <c r="U6" s="16">
        <f t="shared" si="4"/>
        <v>43648</v>
      </c>
    </row>
    <row r="7" spans="1:21" x14ac:dyDescent="0.25">
      <c r="A7" s="44" t="s">
        <v>16</v>
      </c>
      <c r="B7" s="3" t="s">
        <v>38</v>
      </c>
      <c r="C7" s="12" t="s">
        <v>41</v>
      </c>
      <c r="D7" s="11">
        <v>43612</v>
      </c>
      <c r="E7" s="11">
        <v>44342</v>
      </c>
      <c r="F7" s="3">
        <f ca="1">_xlfn.DAYS(E7,info!$A$1)</f>
        <v>579</v>
      </c>
      <c r="G7" s="3">
        <f ca="1">_xlfn.DAYS(info!$A$1,D7)</f>
        <v>151</v>
      </c>
      <c r="H7" s="3">
        <v>24</v>
      </c>
      <c r="I7" s="13">
        <v>70000</v>
      </c>
      <c r="J7" s="29">
        <v>16535</v>
      </c>
      <c r="K7" s="29">
        <f t="shared" si="0"/>
        <v>53465</v>
      </c>
      <c r="L7" s="30">
        <f t="shared" ca="1" si="1"/>
        <v>109.50331125827815</v>
      </c>
      <c r="M7" s="38">
        <f t="shared" ca="1" si="2"/>
        <v>639.25007559721803</v>
      </c>
      <c r="N7" s="67">
        <f ca="1">L7*info!$B$2</f>
        <v>78842.384105960271</v>
      </c>
      <c r="O7" s="22">
        <f ca="1">D7+M7</f>
        <v>44251.250075597221</v>
      </c>
      <c r="P7" s="38">
        <f ca="1">(info!$B$2-M7)/-30</f>
        <v>-2.6916641467593991</v>
      </c>
      <c r="Q7" s="45" t="str">
        <f t="shared" ca="1" si="3"/>
        <v>mois avant la fin du contrat</v>
      </c>
      <c r="R7" s="9">
        <v>43648</v>
      </c>
      <c r="S7" s="12"/>
      <c r="T7" s="2">
        <f ca="1">_xlfn.DAYS(info!$A$1,U7)</f>
        <v>115</v>
      </c>
      <c r="U7" s="16">
        <f t="shared" si="4"/>
        <v>43648</v>
      </c>
    </row>
    <row r="8" spans="1:21" x14ac:dyDescent="0.25">
      <c r="A8" s="44" t="s">
        <v>17</v>
      </c>
      <c r="B8" s="3" t="s">
        <v>35</v>
      </c>
      <c r="C8" s="12" t="s">
        <v>41</v>
      </c>
      <c r="D8" s="9">
        <v>43649</v>
      </c>
      <c r="E8" s="9">
        <v>44379</v>
      </c>
      <c r="F8" s="3">
        <f ca="1">_xlfn.DAYS(E8,info!$A$1)</f>
        <v>616</v>
      </c>
      <c r="G8" s="3">
        <f ca="1">_xlfn.DAYS(info!$A$1,D8)</f>
        <v>114</v>
      </c>
      <c r="H8" s="3">
        <v>24</v>
      </c>
      <c r="I8" s="13">
        <v>70000</v>
      </c>
      <c r="J8" s="29">
        <v>9387</v>
      </c>
      <c r="K8" s="29">
        <f t="shared" si="0"/>
        <v>60613</v>
      </c>
      <c r="L8" s="30">
        <f t="shared" ca="1" si="1"/>
        <v>82.34210526315789</v>
      </c>
      <c r="M8" s="38">
        <f t="shared" ca="1" si="2"/>
        <v>850.11185682326629</v>
      </c>
      <c r="N8" s="67">
        <f ca="1">L8*info!$B$2</f>
        <v>59286.31578947368</v>
      </c>
      <c r="O8" s="22">
        <f ca="1">D8+M8</f>
        <v>44499.111856823263</v>
      </c>
      <c r="P8" s="38">
        <f ca="1">(info!$B$2-M8)/-30</f>
        <v>4.3370618941088761</v>
      </c>
      <c r="Q8" s="45" t="str">
        <f t="shared" ca="1" si="3"/>
        <v>mois après la fin du contrat</v>
      </c>
      <c r="R8" s="9">
        <v>43648</v>
      </c>
      <c r="S8" s="12"/>
      <c r="T8" s="2">
        <f ca="1">_xlfn.DAYS(info!$A$1,U8)</f>
        <v>115</v>
      </c>
      <c r="U8" s="16">
        <f t="shared" si="4"/>
        <v>43648</v>
      </c>
    </row>
    <row r="9" spans="1:21" x14ac:dyDescent="0.25">
      <c r="A9" s="44" t="s">
        <v>18</v>
      </c>
      <c r="B9" s="3" t="s">
        <v>0</v>
      </c>
      <c r="C9" s="12" t="s">
        <v>41</v>
      </c>
      <c r="D9" s="9">
        <v>43676</v>
      </c>
      <c r="E9" s="9">
        <v>44406</v>
      </c>
      <c r="F9" s="3">
        <f ca="1">_xlfn.DAYS(E9,info!$A$1)</f>
        <v>643</v>
      </c>
      <c r="G9" s="3">
        <f ca="1">_xlfn.DAYS(info!$A$1,D9)</f>
        <v>87</v>
      </c>
      <c r="H9" s="3">
        <v>24</v>
      </c>
      <c r="I9" s="13">
        <v>20000</v>
      </c>
      <c r="J9" s="29">
        <v>1752</v>
      </c>
      <c r="K9" s="29">
        <f t="shared" si="0"/>
        <v>18248</v>
      </c>
      <c r="L9" s="30">
        <f t="shared" ca="1" si="1"/>
        <v>20.137931034482758</v>
      </c>
      <c r="M9" s="38">
        <f t="shared" ca="1" si="2"/>
        <v>993.15068493150693</v>
      </c>
      <c r="N9" s="67">
        <f ca="1">L9*info!$B$2</f>
        <v>14499.310344827585</v>
      </c>
      <c r="O9" s="22">
        <f ca="1">D9+M9</f>
        <v>44669.150684931505</v>
      </c>
      <c r="P9" s="38">
        <f ca="1">(info!$B$2-M9)/-30</f>
        <v>9.1050228310502312</v>
      </c>
      <c r="Q9" s="7" t="str">
        <f t="shared" ca="1" si="3"/>
        <v>mois après la fin du contrat</v>
      </c>
      <c r="R9" s="9"/>
      <c r="S9" s="12"/>
      <c r="T9" s="2"/>
      <c r="U9" s="16">
        <f t="shared" si="4"/>
        <v>0</v>
      </c>
    </row>
    <row r="10" spans="1:21" x14ac:dyDescent="0.25">
      <c r="A10" s="44" t="s">
        <v>19</v>
      </c>
      <c r="B10" s="3" t="s">
        <v>39</v>
      </c>
      <c r="C10" s="12" t="s">
        <v>41</v>
      </c>
      <c r="D10" s="9">
        <v>43661</v>
      </c>
      <c r="E10" s="9">
        <v>44391</v>
      </c>
      <c r="F10" s="3">
        <f ca="1">_xlfn.DAYS(E10,info!$A$1)</f>
        <v>628</v>
      </c>
      <c r="G10" s="3">
        <f ca="1">_xlfn.DAYS(info!$A$1,D10)</f>
        <v>102</v>
      </c>
      <c r="H10" s="3">
        <v>24</v>
      </c>
      <c r="I10" s="13">
        <v>70000</v>
      </c>
      <c r="J10" s="29">
        <v>7979</v>
      </c>
      <c r="K10" s="29">
        <f>I10-J10</f>
        <v>62021</v>
      </c>
      <c r="L10" s="30">
        <f ca="1">J10/G10</f>
        <v>78.225490196078425</v>
      </c>
      <c r="M10" s="38">
        <f ca="1">I10/L10</f>
        <v>894.84897856874306</v>
      </c>
      <c r="N10" s="67">
        <f ca="1">L10*info!$B$2</f>
        <v>56322.352941176468</v>
      </c>
      <c r="O10" s="22">
        <f ca="1">D10+M10</f>
        <v>44555.848978568742</v>
      </c>
      <c r="P10" s="38">
        <f ca="1">(info!$B$2-M10)/-30</f>
        <v>5.8282992856247686</v>
      </c>
      <c r="Q10" s="7" t="str">
        <f ca="1">IF(P10&gt;0,"mois après la fin du contrat","mois avant la fin du contrat")</f>
        <v>mois après la fin du contrat</v>
      </c>
      <c r="R10" s="9"/>
      <c r="S10" s="12"/>
      <c r="T10" s="2"/>
      <c r="U10" s="16"/>
    </row>
    <row r="11" spans="1:21" x14ac:dyDescent="0.25">
      <c r="A11" s="28" t="s">
        <v>20</v>
      </c>
      <c r="B11" s="31" t="s">
        <v>39</v>
      </c>
      <c r="C11" s="17" t="s">
        <v>41</v>
      </c>
      <c r="D11" s="6">
        <v>43661</v>
      </c>
      <c r="E11" s="6">
        <v>44391</v>
      </c>
      <c r="F11" s="31">
        <f ca="1">_xlfn.DAYS(E11,info!$A$1)</f>
        <v>628</v>
      </c>
      <c r="G11" s="31">
        <f ca="1">_xlfn.DAYS(info!$A$1,D11)</f>
        <v>102</v>
      </c>
      <c r="H11" s="31">
        <v>24</v>
      </c>
      <c r="I11" s="19">
        <v>70000</v>
      </c>
      <c r="J11" s="32">
        <v>9363</v>
      </c>
      <c r="K11" s="32">
        <f>I11-J11</f>
        <v>60637</v>
      </c>
      <c r="L11" s="33">
        <f ca="1">J11/G11</f>
        <v>91.794117647058826</v>
      </c>
      <c r="M11" s="40">
        <f ca="1">I11/L11</f>
        <v>762.57609740467797</v>
      </c>
      <c r="N11" s="68">
        <f ca="1">L11*info!$B$2</f>
        <v>66091.76470588235</v>
      </c>
      <c r="O11" s="42">
        <f ca="1">D11+M11</f>
        <v>44423.576097404679</v>
      </c>
      <c r="P11" s="40">
        <f ca="1">(info!$B$2-M11)/-30</f>
        <v>1.4192032468225988</v>
      </c>
      <c r="Q11" s="10" t="str">
        <f ca="1">IF(P11&gt;0,"mois après la fin du contrat","mois avant la fin du contrat")</f>
        <v>mois après la fin du contrat</v>
      </c>
      <c r="R11" s="6"/>
      <c r="S11" s="17"/>
      <c r="T11" s="2"/>
      <c r="U11" s="16"/>
    </row>
    <row r="17" spans="14:17" x14ac:dyDescent="0.25">
      <c r="N17" s="43"/>
      <c r="O17" s="43"/>
      <c r="P17" s="43"/>
      <c r="Q17" s="43"/>
    </row>
    <row r="18" spans="14:17" x14ac:dyDescent="0.25">
      <c r="N18" s="43"/>
      <c r="O18" s="43"/>
      <c r="P18" s="43"/>
      <c r="Q18" s="43"/>
    </row>
    <row r="27" spans="14:17" ht="15" customHeight="1" x14ac:dyDescent="0.25"/>
  </sheetData>
  <conditionalFormatting sqref="T2:T11">
    <cfRule type="cellIs" dxfId="10" priority="1" operator="greaterThan">
      <formula>90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5"/>
  <sheetViews>
    <sheetView workbookViewId="0">
      <selection activeCell="J1" sqref="J1"/>
    </sheetView>
  </sheetViews>
  <sheetFormatPr baseColWidth="10" defaultRowHeight="15" x14ac:dyDescent="0.25"/>
  <cols>
    <col min="4" max="4" width="15.42578125" customWidth="1"/>
    <col min="5" max="5" width="15.5703125" customWidth="1"/>
    <col min="6" max="6" width="17.42578125" customWidth="1"/>
    <col min="7" max="7" width="13.85546875" customWidth="1"/>
    <col min="8" max="8" width="15.28515625" customWidth="1"/>
    <col min="9" max="9" width="12.7109375" customWidth="1"/>
    <col min="10" max="10" width="12.85546875" customWidth="1"/>
    <col min="11" max="11" width="13.7109375" customWidth="1"/>
    <col min="12" max="12" width="17.5703125" customWidth="1"/>
    <col min="13" max="13" width="20.28515625" customWidth="1"/>
    <col min="14" max="14" width="17.42578125" bestFit="1" customWidth="1"/>
    <col min="15" max="15" width="19.42578125" customWidth="1"/>
    <col min="16" max="16" width="16.28515625" customWidth="1"/>
    <col min="17" max="17" width="25.140625" bestFit="1" customWidth="1"/>
    <col min="18" max="18" width="13.7109375" customWidth="1"/>
  </cols>
  <sheetData>
    <row r="1" spans="1:18" x14ac:dyDescent="0.25">
      <c r="A1" s="46" t="s">
        <v>10</v>
      </c>
      <c r="B1" s="26" t="s">
        <v>74</v>
      </c>
      <c r="C1" s="26" t="s">
        <v>40</v>
      </c>
      <c r="D1" s="26" t="s">
        <v>51</v>
      </c>
      <c r="E1" s="26" t="s">
        <v>52</v>
      </c>
      <c r="F1" s="57" t="s">
        <v>67</v>
      </c>
      <c r="G1" s="58" t="s">
        <v>54</v>
      </c>
      <c r="H1" s="58" t="s">
        <v>68</v>
      </c>
      <c r="I1" s="58" t="s">
        <v>56</v>
      </c>
      <c r="J1" s="59" t="s">
        <v>63</v>
      </c>
      <c r="K1" s="26" t="s">
        <v>53</v>
      </c>
      <c r="L1" s="58" t="s">
        <v>57</v>
      </c>
      <c r="M1" s="58" t="s">
        <v>61</v>
      </c>
      <c r="N1" s="26" t="s">
        <v>58</v>
      </c>
      <c r="O1" s="26" t="s">
        <v>59</v>
      </c>
      <c r="P1" s="60" t="s">
        <v>60</v>
      </c>
      <c r="Q1" s="60" t="s">
        <v>62</v>
      </c>
      <c r="R1" s="37"/>
    </row>
    <row r="2" spans="1:18" x14ac:dyDescent="0.25">
      <c r="A2" s="55" t="s">
        <v>69</v>
      </c>
      <c r="B2" s="53" t="s">
        <v>65</v>
      </c>
      <c r="C2" s="53" t="s">
        <v>66</v>
      </c>
      <c r="D2" s="9">
        <v>42948</v>
      </c>
      <c r="E2" s="9">
        <v>44043</v>
      </c>
      <c r="F2" s="1">
        <f ca="1">_xlfn.DAYS(E2,info!$A$1)</f>
        <v>280</v>
      </c>
      <c r="G2" s="2">
        <f ca="1">_xlfn.DAYS(info!$A$1,D2)</f>
        <v>815</v>
      </c>
      <c r="H2" s="2">
        <v>36</v>
      </c>
      <c r="I2" s="13">
        <v>120000</v>
      </c>
      <c r="J2" s="2">
        <v>72995</v>
      </c>
      <c r="K2" s="14">
        <f t="shared" ref="K2:K15" si="0">I2-J2</f>
        <v>47005</v>
      </c>
      <c r="L2" s="15">
        <f t="shared" ref="L2:L15" ca="1" si="1">J2/G2</f>
        <v>89.564417177914109</v>
      </c>
      <c r="M2" s="38">
        <f t="shared" ref="M2:M15" ca="1" si="2">I2/L2</f>
        <v>1339.8177957394341</v>
      </c>
      <c r="N2" s="39">
        <f ca="1">L2*info!$B$2</f>
        <v>64486.380368098158</v>
      </c>
      <c r="O2" s="22">
        <f ca="1">D2+M2</f>
        <v>44287.817795739436</v>
      </c>
      <c r="P2" s="38">
        <f ca="1">(info!$B$2-M2)/-30</f>
        <v>20.660593191314472</v>
      </c>
      <c r="Q2" s="54" t="str">
        <f t="shared" ref="Q2:Q15" ca="1" si="3">IF(P2&gt;0,"mois après la fin du contrat","mois avant la fin du contrat")</f>
        <v>mois après la fin du contrat</v>
      </c>
      <c r="R2" s="54"/>
    </row>
    <row r="3" spans="1:18" x14ac:dyDescent="0.25">
      <c r="A3" s="56" t="s">
        <v>21</v>
      </c>
      <c r="B3" s="5" t="s">
        <v>1</v>
      </c>
      <c r="C3" s="4" t="s">
        <v>42</v>
      </c>
      <c r="D3" s="9">
        <v>43132</v>
      </c>
      <c r="E3" s="9">
        <v>43861</v>
      </c>
      <c r="F3" s="1">
        <f ca="1">_xlfn.DAYS(E3,info!$A$1)</f>
        <v>98</v>
      </c>
      <c r="G3" s="2">
        <f ca="1">_xlfn.DAYS(info!$A$1,D3)</f>
        <v>631</v>
      </c>
      <c r="H3" s="2">
        <v>24</v>
      </c>
      <c r="I3" s="29">
        <v>30000</v>
      </c>
      <c r="J3" s="1">
        <v>23227</v>
      </c>
      <c r="K3" s="14">
        <f t="shared" si="0"/>
        <v>6773</v>
      </c>
      <c r="L3" s="15">
        <f t="shared" ca="1" si="1"/>
        <v>36.809825673534071</v>
      </c>
      <c r="M3" s="38">
        <f t="shared" ca="1" si="2"/>
        <v>814.99978473328463</v>
      </c>
      <c r="N3" s="39">
        <f ca="1">L3*info!$B$2</f>
        <v>26503.074484944533</v>
      </c>
      <c r="O3" s="22">
        <f ca="1">D3+M3</f>
        <v>43946.999784733285</v>
      </c>
      <c r="P3" s="38">
        <f ca="1">(info!$B$2-M3)/-30</f>
        <v>3.1666594911094874</v>
      </c>
      <c r="Q3" s="2" t="str">
        <f t="shared" ca="1" si="3"/>
        <v>mois après la fin du contrat</v>
      </c>
      <c r="R3" s="2"/>
    </row>
    <row r="4" spans="1:18" x14ac:dyDescent="0.25">
      <c r="A4" s="56" t="s">
        <v>22</v>
      </c>
      <c r="B4" s="5" t="s">
        <v>2</v>
      </c>
      <c r="C4" s="4" t="s">
        <v>42</v>
      </c>
      <c r="D4" s="9">
        <v>43157</v>
      </c>
      <c r="E4" s="9">
        <v>43886</v>
      </c>
      <c r="F4" s="1">
        <f ca="1">_xlfn.DAYS(E4,info!$A$1)</f>
        <v>123</v>
      </c>
      <c r="G4" s="2">
        <f ca="1">_xlfn.DAYS(info!$A$1,D4)</f>
        <v>606</v>
      </c>
      <c r="H4" s="2">
        <v>24</v>
      </c>
      <c r="I4" s="29">
        <v>30000</v>
      </c>
      <c r="J4" s="1">
        <v>28313</v>
      </c>
      <c r="K4" s="14">
        <f t="shared" si="0"/>
        <v>1687</v>
      </c>
      <c r="L4" s="15">
        <f t="shared" ca="1" si="1"/>
        <v>46.721122112211219</v>
      </c>
      <c r="M4" s="38">
        <f t="shared" ca="1" si="2"/>
        <v>642.10786564475688</v>
      </c>
      <c r="N4" s="39">
        <f ca="1">L4*info!$B$2</f>
        <v>33639.207920792076</v>
      </c>
      <c r="O4" s="22">
        <f ca="1">D4+M4</f>
        <v>43799.107865644757</v>
      </c>
      <c r="P4" s="38">
        <f ca="1">(info!$B$2-M4)/-30</f>
        <v>-2.596404478508104</v>
      </c>
      <c r="Q4" s="2" t="str">
        <f t="shared" ca="1" si="3"/>
        <v>mois avant la fin du contrat</v>
      </c>
      <c r="R4" s="2"/>
    </row>
    <row r="5" spans="1:18" x14ac:dyDescent="0.25">
      <c r="A5" s="56" t="s">
        <v>23</v>
      </c>
      <c r="B5" s="5" t="s">
        <v>3</v>
      </c>
      <c r="C5" s="4" t="s">
        <v>44</v>
      </c>
      <c r="D5" s="9">
        <v>43175</v>
      </c>
      <c r="E5" s="9">
        <v>43905</v>
      </c>
      <c r="F5" s="1">
        <f ca="1">_xlfn.DAYS(E5,info!$A$1)</f>
        <v>142</v>
      </c>
      <c r="G5" s="2">
        <f ca="1">_xlfn.DAYS(info!$A$1,D5)</f>
        <v>588</v>
      </c>
      <c r="H5" s="2">
        <v>24</v>
      </c>
      <c r="I5" s="29">
        <v>40000</v>
      </c>
      <c r="J5" s="1">
        <v>31628</v>
      </c>
      <c r="K5" s="14">
        <f t="shared" si="0"/>
        <v>8372</v>
      </c>
      <c r="L5" s="15">
        <f t="shared" ca="1" si="1"/>
        <v>53.789115646258502</v>
      </c>
      <c r="M5" s="38">
        <f t="shared" ca="1" si="2"/>
        <v>743.64487163273054</v>
      </c>
      <c r="N5" s="39">
        <f ca="1">L5*info!$B$2</f>
        <v>38728.163265306124</v>
      </c>
      <c r="O5" s="22">
        <f ca="1">D5+M5</f>
        <v>43918.644871632729</v>
      </c>
      <c r="P5" s="38">
        <f ca="1">(info!$B$2-M5)/-30</f>
        <v>0.78816238775768477</v>
      </c>
      <c r="Q5" s="2" t="str">
        <f t="shared" ca="1" si="3"/>
        <v>mois après la fin du contrat</v>
      </c>
      <c r="R5" s="2"/>
    </row>
    <row r="6" spans="1:18" x14ac:dyDescent="0.25">
      <c r="A6" s="56" t="s">
        <v>24</v>
      </c>
      <c r="B6" s="5" t="s">
        <v>4</v>
      </c>
      <c r="C6" s="4" t="s">
        <v>44</v>
      </c>
      <c r="D6" s="9">
        <v>43189</v>
      </c>
      <c r="E6" s="9">
        <v>43919</v>
      </c>
      <c r="F6" s="1">
        <f ca="1">_xlfn.DAYS(E6,info!$A$1)</f>
        <v>156</v>
      </c>
      <c r="G6" s="2">
        <f ca="1">_xlfn.DAYS(info!$A$1,D6)</f>
        <v>574</v>
      </c>
      <c r="H6" s="2">
        <v>24</v>
      </c>
      <c r="I6" s="29">
        <v>40000</v>
      </c>
      <c r="J6" s="1">
        <v>36309</v>
      </c>
      <c r="K6" s="14">
        <f t="shared" si="0"/>
        <v>3691</v>
      </c>
      <c r="L6" s="15">
        <f t="shared" ca="1" si="1"/>
        <v>63.256097560975611</v>
      </c>
      <c r="M6" s="38">
        <f t="shared" ca="1" si="2"/>
        <v>632.35010603431658</v>
      </c>
      <c r="N6" s="39">
        <f ca="1">L6*info!$B$2</f>
        <v>45544.390243902439</v>
      </c>
      <c r="O6" s="22">
        <f ca="1">D6+M6</f>
        <v>43821.350106034319</v>
      </c>
      <c r="P6" s="38">
        <f ca="1">(info!$B$2-M6)/-30</f>
        <v>-2.9216631321894471</v>
      </c>
      <c r="Q6" s="2" t="str">
        <f t="shared" ca="1" si="3"/>
        <v>mois avant la fin du contrat</v>
      </c>
      <c r="R6" s="2"/>
    </row>
    <row r="7" spans="1:18" x14ac:dyDescent="0.25">
      <c r="A7" s="56" t="s">
        <v>25</v>
      </c>
      <c r="B7" s="5" t="s">
        <v>5</v>
      </c>
      <c r="C7" s="4" t="s">
        <v>44</v>
      </c>
      <c r="D7" s="9">
        <v>43432</v>
      </c>
      <c r="E7" s="9">
        <v>44162</v>
      </c>
      <c r="F7" s="1">
        <f ca="1">_xlfn.DAYS(E7,info!$A$1)</f>
        <v>399</v>
      </c>
      <c r="G7" s="2">
        <f ca="1">_xlfn.DAYS(info!$A$1,D7)</f>
        <v>331</v>
      </c>
      <c r="H7" s="1">
        <v>24</v>
      </c>
      <c r="I7" s="29">
        <v>60000</v>
      </c>
      <c r="J7" s="1">
        <v>22623</v>
      </c>
      <c r="K7" s="14">
        <f t="shared" si="0"/>
        <v>37377</v>
      </c>
      <c r="L7" s="15">
        <f t="shared" ca="1" si="1"/>
        <v>68.34743202416918</v>
      </c>
      <c r="M7" s="38">
        <f t="shared" ca="1" si="2"/>
        <v>877.86765680944177</v>
      </c>
      <c r="N7" s="39">
        <f ca="1">L7*info!$B$2</f>
        <v>49210.15105740181</v>
      </c>
      <c r="O7" s="22">
        <f ca="1">D7+M7</f>
        <v>44309.867656809445</v>
      </c>
      <c r="P7" s="38">
        <f ca="1">(info!$B$2-M7)/-30</f>
        <v>5.2622552269813925</v>
      </c>
      <c r="Q7" s="2" t="str">
        <f t="shared" ca="1" si="3"/>
        <v>mois après la fin du contrat</v>
      </c>
      <c r="R7" s="2"/>
    </row>
    <row r="8" spans="1:18" x14ac:dyDescent="0.25">
      <c r="A8" s="56" t="s">
        <v>26</v>
      </c>
      <c r="B8" s="5" t="s">
        <v>45</v>
      </c>
      <c r="C8" s="4" t="s">
        <v>6</v>
      </c>
      <c r="D8" s="9">
        <v>43440</v>
      </c>
      <c r="E8" s="9">
        <v>44170</v>
      </c>
      <c r="F8" s="1">
        <f ca="1">_xlfn.DAYS(E8,info!$A$1)</f>
        <v>407</v>
      </c>
      <c r="G8" s="2">
        <f ca="1">_xlfn.DAYS(info!$A$1,D8)</f>
        <v>323</v>
      </c>
      <c r="H8" s="51">
        <v>24</v>
      </c>
      <c r="I8" s="29">
        <v>60000</v>
      </c>
      <c r="J8" s="1">
        <v>21596</v>
      </c>
      <c r="K8" s="14">
        <f t="shared" si="0"/>
        <v>38404</v>
      </c>
      <c r="L8" s="15">
        <f t="shared" ca="1" si="1"/>
        <v>66.860681114551085</v>
      </c>
      <c r="M8" s="15">
        <f t="shared" ca="1" si="2"/>
        <v>897.38840526023341</v>
      </c>
      <c r="N8" s="39">
        <f ca="1">L8*info!$B$2</f>
        <v>48139.690402476779</v>
      </c>
      <c r="O8" s="52">
        <f ca="1">D8+M8</f>
        <v>44337.388405260237</v>
      </c>
      <c r="P8" s="38">
        <f ca="1">(info!$B$2-M8)/-30</f>
        <v>5.9129468420077806</v>
      </c>
      <c r="Q8" s="1" t="str">
        <f t="shared" ca="1" si="3"/>
        <v>mois après la fin du contrat</v>
      </c>
      <c r="R8" s="2"/>
    </row>
    <row r="9" spans="1:18" x14ac:dyDescent="0.25">
      <c r="A9" s="56" t="s">
        <v>27</v>
      </c>
      <c r="B9" s="5" t="s">
        <v>3</v>
      </c>
      <c r="C9" s="4" t="s">
        <v>44</v>
      </c>
      <c r="D9" s="9">
        <v>43455</v>
      </c>
      <c r="E9" s="9">
        <v>44185</v>
      </c>
      <c r="F9" s="1">
        <f ca="1">_xlfn.DAYS(E9,info!$A$1)</f>
        <v>422</v>
      </c>
      <c r="G9" s="2">
        <f ca="1">_xlfn.DAYS(info!$A$1,D9)</f>
        <v>308</v>
      </c>
      <c r="H9" s="51">
        <v>24</v>
      </c>
      <c r="I9" s="29">
        <v>60000</v>
      </c>
      <c r="J9" s="1">
        <v>15809</v>
      </c>
      <c r="K9" s="14">
        <f t="shared" si="0"/>
        <v>44191</v>
      </c>
      <c r="L9" s="15">
        <f t="shared" ca="1" si="1"/>
        <v>51.327922077922075</v>
      </c>
      <c r="M9" s="15">
        <f t="shared" ca="1" si="2"/>
        <v>1168.9543930672403</v>
      </c>
      <c r="N9" s="39">
        <f ca="1">L9*info!$B$2</f>
        <v>36956.103896103894</v>
      </c>
      <c r="O9" s="52">
        <f ca="1">D9+M9</f>
        <v>44623.954393067237</v>
      </c>
      <c r="P9" s="38">
        <f ca="1">(info!$B$2-M9)/-30</f>
        <v>14.965146435574676</v>
      </c>
      <c r="Q9" s="1" t="str">
        <f t="shared" ca="1" si="3"/>
        <v>mois après la fin du contrat</v>
      </c>
      <c r="R9" s="2"/>
    </row>
    <row r="10" spans="1:18" x14ac:dyDescent="0.25">
      <c r="A10" s="56" t="s">
        <v>28</v>
      </c>
      <c r="B10" s="5" t="s">
        <v>7</v>
      </c>
      <c r="C10" s="4" t="s">
        <v>46</v>
      </c>
      <c r="D10" s="9">
        <v>43552</v>
      </c>
      <c r="E10" s="9">
        <v>44282</v>
      </c>
      <c r="F10" s="1">
        <f ca="1">_xlfn.DAYS(E10,info!$A$1)</f>
        <v>519</v>
      </c>
      <c r="G10" s="2">
        <f ca="1">_xlfn.DAYS(info!$A$1,D10)</f>
        <v>211</v>
      </c>
      <c r="H10" s="51">
        <v>24</v>
      </c>
      <c r="I10" s="29">
        <v>70000</v>
      </c>
      <c r="J10" s="1">
        <v>17976</v>
      </c>
      <c r="K10" s="14">
        <f t="shared" si="0"/>
        <v>52024</v>
      </c>
      <c r="L10" s="15">
        <f t="shared" ca="1" si="1"/>
        <v>85.194312796208536</v>
      </c>
      <c r="M10" s="15">
        <f t="shared" ca="1" si="2"/>
        <v>821.65109034267903</v>
      </c>
      <c r="N10" s="39">
        <f ca="1">L10*info!$B$2</f>
        <v>61339.905213270147</v>
      </c>
      <c r="O10" s="52">
        <f ca="1">D10+M10</f>
        <v>44373.651090342682</v>
      </c>
      <c r="P10" s="38">
        <f ca="1">(info!$B$2-M10)/-30</f>
        <v>3.3883696780893007</v>
      </c>
      <c r="Q10" s="1" t="str">
        <f t="shared" ca="1" si="3"/>
        <v>mois après la fin du contrat</v>
      </c>
      <c r="R10" s="2"/>
    </row>
    <row r="11" spans="1:18" x14ac:dyDescent="0.25">
      <c r="A11" s="56" t="s">
        <v>29</v>
      </c>
      <c r="B11" s="5" t="s">
        <v>2</v>
      </c>
      <c r="C11" s="4" t="s">
        <v>42</v>
      </c>
      <c r="D11" s="9">
        <v>43565</v>
      </c>
      <c r="E11" s="9">
        <v>44295</v>
      </c>
      <c r="F11" s="1">
        <f ca="1">_xlfn.DAYS(E11,info!$A$1)</f>
        <v>532</v>
      </c>
      <c r="G11" s="2">
        <f ca="1">_xlfn.DAYS(info!$A$1,D11)</f>
        <v>198</v>
      </c>
      <c r="H11" s="51">
        <v>24</v>
      </c>
      <c r="I11" s="29">
        <v>40000</v>
      </c>
      <c r="J11" s="1">
        <v>12164</v>
      </c>
      <c r="K11" s="14">
        <f t="shared" si="0"/>
        <v>27836</v>
      </c>
      <c r="L11" s="15">
        <f t="shared" ca="1" si="1"/>
        <v>61.434343434343432</v>
      </c>
      <c r="M11" s="15">
        <f t="shared" ca="1" si="2"/>
        <v>651.10161131206837</v>
      </c>
      <c r="N11" s="39">
        <f ca="1">L11*info!$B$2</f>
        <v>44232.727272727272</v>
      </c>
      <c r="O11" s="52">
        <f ca="1">D11+M11</f>
        <v>44216.101611312071</v>
      </c>
      <c r="P11" s="38">
        <f ca="1">(info!$B$2-M11)/-30</f>
        <v>-2.2966129562643878</v>
      </c>
      <c r="Q11" s="1" t="str">
        <f t="shared" ca="1" si="3"/>
        <v>mois avant la fin du contrat</v>
      </c>
      <c r="R11" s="2"/>
    </row>
    <row r="12" spans="1:18" x14ac:dyDescent="0.25">
      <c r="A12" s="56" t="s">
        <v>30</v>
      </c>
      <c r="B12" s="5" t="s">
        <v>2</v>
      </c>
      <c r="C12" s="4" t="s">
        <v>42</v>
      </c>
      <c r="D12" s="9">
        <v>43565</v>
      </c>
      <c r="E12" s="9">
        <v>44295</v>
      </c>
      <c r="F12" s="1">
        <f ca="1">_xlfn.DAYS(E12,info!$A$1)</f>
        <v>532</v>
      </c>
      <c r="G12" s="2">
        <f ca="1">_xlfn.DAYS(info!$A$1,D12)</f>
        <v>198</v>
      </c>
      <c r="H12" s="51">
        <v>24</v>
      </c>
      <c r="I12" s="29">
        <v>40000</v>
      </c>
      <c r="J12" s="1">
        <v>6953</v>
      </c>
      <c r="K12" s="14">
        <f t="shared" si="0"/>
        <v>33047</v>
      </c>
      <c r="L12" s="15">
        <f t="shared" ca="1" si="1"/>
        <v>35.116161616161619</v>
      </c>
      <c r="M12" s="15">
        <f t="shared" ca="1" si="2"/>
        <v>1139.0766575578887</v>
      </c>
      <c r="N12" s="39">
        <f ca="1">L12*info!$B$2</f>
        <v>25283.636363636368</v>
      </c>
      <c r="O12" s="52">
        <f ca="1">D12+M12</f>
        <v>44704.076657557889</v>
      </c>
      <c r="P12" s="38">
        <f ca="1">(info!$B$2-M12)/-30</f>
        <v>13.969221918596288</v>
      </c>
      <c r="Q12" s="1" t="str">
        <f t="shared" ca="1" si="3"/>
        <v>mois après la fin du contrat</v>
      </c>
      <c r="R12" s="2"/>
    </row>
    <row r="13" spans="1:18" x14ac:dyDescent="0.25">
      <c r="A13" s="56" t="s">
        <v>31</v>
      </c>
      <c r="B13" s="5" t="s">
        <v>2</v>
      </c>
      <c r="C13" s="4" t="s">
        <v>42</v>
      </c>
      <c r="D13" s="9">
        <v>43565</v>
      </c>
      <c r="E13" s="9">
        <v>44295</v>
      </c>
      <c r="F13" s="1">
        <f ca="1">_xlfn.DAYS(E13,info!$A$1)</f>
        <v>532</v>
      </c>
      <c r="G13" s="2">
        <f ca="1">_xlfn.DAYS(info!$A$1,D13)</f>
        <v>198</v>
      </c>
      <c r="H13" s="51">
        <v>24</v>
      </c>
      <c r="I13" s="29">
        <v>40000</v>
      </c>
      <c r="J13" s="1">
        <v>12535</v>
      </c>
      <c r="K13" s="14">
        <f t="shared" si="0"/>
        <v>27465</v>
      </c>
      <c r="L13" s="15">
        <f t="shared" ca="1" si="1"/>
        <v>63.30808080808081</v>
      </c>
      <c r="M13" s="15">
        <f t="shared" ca="1" si="2"/>
        <v>631.83087355404859</v>
      </c>
      <c r="N13" s="39">
        <f ca="1">L13*info!$B$2</f>
        <v>45581.818181818184</v>
      </c>
      <c r="O13" s="52">
        <f ca="1">D13+M13</f>
        <v>44196.830873554049</v>
      </c>
      <c r="P13" s="38">
        <f ca="1">(info!$B$2-M13)/-30</f>
        <v>-2.9389708815317137</v>
      </c>
      <c r="Q13" s="1" t="str">
        <f t="shared" ca="1" si="3"/>
        <v>mois avant la fin du contrat</v>
      </c>
      <c r="R13" s="2"/>
    </row>
    <row r="14" spans="1:18" x14ac:dyDescent="0.25">
      <c r="A14" s="56" t="s">
        <v>32</v>
      </c>
      <c r="B14" s="5" t="s">
        <v>1</v>
      </c>
      <c r="C14" s="4" t="s">
        <v>42</v>
      </c>
      <c r="D14" s="9">
        <v>43565</v>
      </c>
      <c r="E14" s="9">
        <v>44295</v>
      </c>
      <c r="F14" s="1">
        <f ca="1">_xlfn.DAYS(E14,info!$A$1)</f>
        <v>532</v>
      </c>
      <c r="G14" s="2">
        <f ca="1">_xlfn.DAYS(info!$A$1,D14)</f>
        <v>198</v>
      </c>
      <c r="H14" s="51">
        <v>24</v>
      </c>
      <c r="I14" s="29">
        <v>30000</v>
      </c>
      <c r="J14" s="1">
        <v>10062</v>
      </c>
      <c r="K14" s="14">
        <f t="shared" si="0"/>
        <v>19938</v>
      </c>
      <c r="L14" s="15">
        <f t="shared" ca="1" si="1"/>
        <v>50.81818181818182</v>
      </c>
      <c r="M14" s="15">
        <f t="shared" ca="1" si="2"/>
        <v>590.33989266547405</v>
      </c>
      <c r="N14" s="39">
        <f ca="1">L14*info!$B$2</f>
        <v>36589.090909090912</v>
      </c>
      <c r="O14" s="52">
        <f ca="1">D14+M14</f>
        <v>44155.339892665477</v>
      </c>
      <c r="P14" s="38">
        <f ca="1">(info!$B$2-M14)/-30</f>
        <v>-4.3220035778175312</v>
      </c>
      <c r="Q14" s="1" t="str">
        <f t="shared" ca="1" si="3"/>
        <v>mois avant la fin du contrat</v>
      </c>
      <c r="R14" s="2"/>
    </row>
    <row r="15" spans="1:18" x14ac:dyDescent="0.25">
      <c r="A15" s="34" t="s">
        <v>33</v>
      </c>
      <c r="B15" s="36" t="s">
        <v>8</v>
      </c>
      <c r="C15" s="35" t="s">
        <v>42</v>
      </c>
      <c r="D15" s="6">
        <v>43580</v>
      </c>
      <c r="E15" s="6">
        <v>44310</v>
      </c>
      <c r="F15" s="18">
        <f ca="1">_xlfn.DAYS(E15,info!$A$1)</f>
        <v>547</v>
      </c>
      <c r="G15" s="61">
        <f ca="1">_xlfn.DAYS(info!$A$1,D15)</f>
        <v>183</v>
      </c>
      <c r="H15" s="62">
        <v>24</v>
      </c>
      <c r="I15" s="32">
        <v>60000</v>
      </c>
      <c r="J15" s="18">
        <v>19589</v>
      </c>
      <c r="K15" s="20">
        <f t="shared" si="0"/>
        <v>40411</v>
      </c>
      <c r="L15" s="21">
        <f t="shared" ca="1" si="1"/>
        <v>107.04371584699453</v>
      </c>
      <c r="M15" s="21">
        <f t="shared" ca="1" si="2"/>
        <v>560.518658430752</v>
      </c>
      <c r="N15" s="41">
        <f ca="1">L15*info!$B$2</f>
        <v>77071.475409836057</v>
      </c>
      <c r="O15" s="63">
        <f ca="1">D15+M15</f>
        <v>44140.518658430752</v>
      </c>
      <c r="P15" s="40">
        <f ca="1">(info!$B$2-M15)/-30</f>
        <v>-5.3160447189749336</v>
      </c>
      <c r="Q15" s="18" t="str">
        <f t="shared" ca="1" si="3"/>
        <v>mois avant la fin du contrat</v>
      </c>
      <c r="R15" s="2"/>
    </row>
  </sheetData>
  <conditionalFormatting sqref="K3:K6 K11:K14">
    <cfRule type="cellIs" dxfId="9" priority="1" operator="lessThan">
      <formula>10000</formula>
    </cfRule>
  </conditionalFormatting>
  <conditionalFormatting sqref="F2:F15">
    <cfRule type="cellIs" dxfId="8" priority="3" operator="lessThan">
      <formula>180</formula>
    </cfRule>
  </conditionalFormatting>
  <conditionalFormatting sqref="K15 K2 K7:K10">
    <cfRule type="cellIs" dxfId="7" priority="2" operator="lessThan">
      <formula>15000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C5" sqref="C5"/>
    </sheetView>
  </sheetViews>
  <sheetFormatPr baseColWidth="10" defaultRowHeight="15" x14ac:dyDescent="0.25"/>
  <sheetData>
    <row r="1" spans="1:3" x14ac:dyDescent="0.25">
      <c r="A1" s="16">
        <f ca="1">TODAY()</f>
        <v>43763</v>
      </c>
    </row>
    <row r="2" spans="1:3" x14ac:dyDescent="0.25">
      <c r="A2" t="s">
        <v>48</v>
      </c>
      <c r="B2">
        <f>24*30</f>
        <v>720</v>
      </c>
      <c r="C2" t="s">
        <v>47</v>
      </c>
    </row>
    <row r="3" spans="1:3" x14ac:dyDescent="0.25">
      <c r="A3" s="23" t="s">
        <v>49</v>
      </c>
      <c r="B3" s="24">
        <f>26*30</f>
        <v>780</v>
      </c>
      <c r="C3" s="25" t="s">
        <v>47</v>
      </c>
    </row>
    <row r="4" spans="1:3" x14ac:dyDescent="0.25">
      <c r="A4" t="s">
        <v>50</v>
      </c>
      <c r="B4">
        <f>36*30</f>
        <v>1080</v>
      </c>
      <c r="C4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34" sqref="G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Camion</vt:lpstr>
      <vt:lpstr>Voiture</vt:lpstr>
      <vt:lpstr>info</vt:lpstr>
      <vt:lpstr>loueur</vt:lpstr>
      <vt:lpstr>camion</vt:lpstr>
      <vt:lpstr>voiture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2019-10-25T18:01:47Z</dcterms:created>
  <dcterms:modified xsi:type="dcterms:W3CDTF">2019-10-25T22:14:29Z</dcterms:modified>
</cp:coreProperties>
</file>