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CA6C48DC-75A8-4124-8B6F-0ACB1F51F7C5}" xr6:coauthVersionLast="47" xr6:coauthVersionMax="47" xr10:uidLastSave="{00000000-0000-0000-0000-000000000000}"/>
  <bookViews>
    <workbookView xWindow="-110" yWindow="-110" windowWidth="38620" windowHeight="21820" xr2:uid="{5EEE3568-52C8-4F97-B84E-9CF6620353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1" l="1"/>
  <c r="Q12" i="1"/>
  <c r="Q10" i="1"/>
  <c r="Q11" i="1"/>
  <c r="Q6" i="1"/>
  <c r="Q5" i="1"/>
  <c r="Q4" i="1"/>
  <c r="Q3" i="1"/>
  <c r="O9" i="1"/>
  <c r="M9" i="1"/>
  <c r="L9" i="1"/>
  <c r="J9" i="1"/>
  <c r="C9" i="1"/>
  <c r="H9" i="1"/>
  <c r="F9" i="1"/>
  <c r="E9" i="1"/>
  <c r="J5" i="1"/>
  <c r="O5" i="1"/>
  <c r="N5" i="1"/>
  <c r="M5" i="1"/>
  <c r="K5" i="1"/>
  <c r="I5" i="1"/>
  <c r="H5" i="1"/>
  <c r="G5" i="1"/>
  <c r="F5" i="1"/>
  <c r="D5" i="1"/>
  <c r="C5" i="1"/>
  <c r="B5" i="1"/>
  <c r="O7" i="1"/>
  <c r="N7" i="1"/>
  <c r="M7" i="1"/>
  <c r="K7" i="1"/>
  <c r="J7" i="1"/>
  <c r="I7" i="1"/>
  <c r="H7" i="1"/>
  <c r="G7" i="1"/>
  <c r="F7" i="1"/>
  <c r="D7" i="1"/>
  <c r="B7" i="1"/>
  <c r="C7" i="1"/>
  <c r="I3" i="1"/>
  <c r="J3" i="1"/>
  <c r="K3" i="1"/>
  <c r="L3" i="1"/>
  <c r="M3" i="1"/>
  <c r="N3" i="1"/>
  <c r="O3" i="1"/>
  <c r="H3" i="1"/>
  <c r="G3" i="1"/>
  <c r="F3" i="1"/>
  <c r="E3" i="1"/>
  <c r="D3" i="1"/>
  <c r="C3" i="1"/>
  <c r="B3" i="1"/>
</calcChain>
</file>

<file path=xl/sharedStrings.xml><?xml version="1.0" encoding="utf-8"?>
<sst xmlns="http://schemas.openxmlformats.org/spreadsheetml/2006/main" count="54" uniqueCount="29">
  <si>
    <t>HA</t>
  </si>
  <si>
    <t>HO</t>
  </si>
  <si>
    <t>NAT1 / NV11</t>
  </si>
  <si>
    <t>NAT2 / NV9</t>
  </si>
  <si>
    <t>JADE / NV6</t>
  </si>
  <si>
    <t>VINC / NV2</t>
  </si>
  <si>
    <t>01H30</t>
  </si>
  <si>
    <t>03H01</t>
  </si>
  <si>
    <t>04H31</t>
  </si>
  <si>
    <t>07H32</t>
  </si>
  <si>
    <t>09H03</t>
  </si>
  <si>
    <t>10H33</t>
  </si>
  <si>
    <t>06H02</t>
  </si>
  <si>
    <t>01H53</t>
  </si>
  <si>
    <t>03H46</t>
  </si>
  <si>
    <t>05H40</t>
  </si>
  <si>
    <t>07H33</t>
  </si>
  <si>
    <t>09H26</t>
  </si>
  <si>
    <t>11H20</t>
  </si>
  <si>
    <t>01H40</t>
  </si>
  <si>
    <t>03H20</t>
  </si>
  <si>
    <t>5H00</t>
  </si>
  <si>
    <t>06H40</t>
  </si>
  <si>
    <t>08H20</t>
  </si>
  <si>
    <t>10H00</t>
  </si>
  <si>
    <t>05H46</t>
  </si>
  <si>
    <t>08H39</t>
  </si>
  <si>
    <t>11H32</t>
  </si>
  <si>
    <t>02H53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</si>
</sst>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theme="7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i/>
      <sz val="12"/>
      <color rgb="FF7030A0"/>
      <name val="Calibri"/>
      <family val="2"/>
      <scheme val="minor"/>
    </font>
    <font>
      <b/>
      <i/>
      <sz val="12"/>
      <color theme="5"/>
      <name val="Calibri"/>
      <family val="2"/>
      <scheme val="minor"/>
    </font>
    <font>
      <b/>
      <i/>
      <sz val="12"/>
      <color theme="6"/>
      <name val="Calibri"/>
      <family val="2"/>
      <scheme val="minor"/>
    </font>
    <font>
      <b/>
      <i/>
      <sz val="12"/>
      <color theme="7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1"/>
      <color theme="7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A8D3C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8D3C"/>
      <color rgb="FFF97817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>
                <a:solidFill>
                  <a:schemeClr val="accent2">
                    <a:lumMod val="40000"/>
                    <a:lumOff val="60000"/>
                  </a:schemeClr>
                </a:solidFill>
              </a:rPr>
              <a:t>AGRUMES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NAT1 / NV11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extLst>
                <c:ext xmlns:c15="http://schemas.microsoft.com/office/drawing/2012/chart" uri="{02D57815-91ED-43cb-92C2-25804820EDAC}">
                  <c15:fullRef>
                    <c15:sqref>Feuil1!$B$2:$H$2</c15:sqref>
                  </c15:fullRef>
                </c:ext>
              </c:extLst>
              <c:f>Feuil1!$B$2:$H$2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Feuil1!$B$3:$O$3</c15:sqref>
                  </c15:fullRef>
                </c:ext>
              </c:extLst>
              <c:f>Feuil1!$B$3:$H$3</c:f>
              <c:numCache>
                <c:formatCode>General</c:formatCode>
                <c:ptCount val="7"/>
                <c:pt idx="0">
                  <c:v>191</c:v>
                </c:pt>
                <c:pt idx="1">
                  <c:v>382</c:v>
                </c:pt>
                <c:pt idx="2">
                  <c:v>573</c:v>
                </c:pt>
                <c:pt idx="3">
                  <c:v>764</c:v>
                </c:pt>
                <c:pt idx="4">
                  <c:v>955</c:v>
                </c:pt>
                <c:pt idx="5">
                  <c:v>1146</c:v>
                </c:pt>
                <c:pt idx="6">
                  <c:v>1337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07-4B71-B2BC-6664626C033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dropLines>
        <c:marker val="1"/>
        <c:smooth val="0"/>
        <c:axId val="372061336"/>
        <c:axId val="372062776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Feuil1!$A$4</c15:sqref>
                        </c15:formulaRef>
                      </c:ext>
                    </c:extLst>
                    <c:strCache>
                      <c:ptCount val="1"/>
                      <c:pt idx="0">
                        <c:v>NAT2 / NV9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Feuil1!$B$2:$H$2</c15:sqref>
                        </c15:fullRef>
                        <c15:formulaRef>
                          <c15:sqref>Feuil1!$B$2:$H$2</c15:sqref>
                        </c15:formulaRef>
                      </c:ext>
                    </c:extLst>
                    <c:strCache>
                      <c:ptCount val="7"/>
                      <c:pt idx="0">
                        <c:v>01H30</c:v>
                      </c:pt>
                      <c:pt idx="1">
                        <c:v>03H01</c:v>
                      </c:pt>
                      <c:pt idx="2">
                        <c:v>04H31</c:v>
                      </c:pt>
                      <c:pt idx="3">
                        <c:v>06H02</c:v>
                      </c:pt>
                      <c:pt idx="4">
                        <c:v>07H32</c:v>
                      </c:pt>
                      <c:pt idx="5">
                        <c:v>09H03</c:v>
                      </c:pt>
                      <c:pt idx="6">
                        <c:v>10H33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Feuil1!$B$4:$O$4</c15:sqref>
                        </c15:fullRef>
                        <c15:formulaRef>
                          <c15:sqref>Feuil1!$B$4:$H$4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107-4B71-B2BC-6664626C033F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Feuil1!$A$6</c15:sqref>
                        </c15:formulaRef>
                      </c:ext>
                    </c:extLst>
                    <c:strCache>
                      <c:ptCount val="1"/>
                      <c:pt idx="0">
                        <c:v>JADE / NV6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Feuil1!$B$2:$H$2</c15:sqref>
                        </c15:fullRef>
                        <c15:formulaRef>
                          <c15:sqref>Feuil1!$B$2:$H$2</c15:sqref>
                        </c15:formulaRef>
                      </c:ext>
                    </c:extLst>
                    <c:strCache>
                      <c:ptCount val="7"/>
                      <c:pt idx="0">
                        <c:v>01H30</c:v>
                      </c:pt>
                      <c:pt idx="1">
                        <c:v>03H01</c:v>
                      </c:pt>
                      <c:pt idx="2">
                        <c:v>04H31</c:v>
                      </c:pt>
                      <c:pt idx="3">
                        <c:v>06H02</c:v>
                      </c:pt>
                      <c:pt idx="4">
                        <c:v>07H32</c:v>
                      </c:pt>
                      <c:pt idx="5">
                        <c:v>09H03</c:v>
                      </c:pt>
                      <c:pt idx="6">
                        <c:v>10H33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Feuil1!$B$5:$O$5</c15:sqref>
                        </c15:fullRef>
                        <c15:formulaRef>
                          <c15:sqref>Feuil1!$B$5:$H$5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191</c:v>
                      </c:pt>
                      <c:pt idx="1">
                        <c:v>382</c:v>
                      </c:pt>
                      <c:pt idx="2">
                        <c:v>573</c:v>
                      </c:pt>
                      <c:pt idx="4">
                        <c:v>764</c:v>
                      </c:pt>
                      <c:pt idx="5">
                        <c:v>955</c:v>
                      </c:pt>
                      <c:pt idx="6">
                        <c:v>1146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C107-4B71-B2BC-6664626C033F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Feuil1!$A$8</c15:sqref>
                        </c15:formulaRef>
                      </c:ext>
                    </c:extLst>
                    <c:strCache>
                      <c:ptCount val="1"/>
                      <c:pt idx="0">
                        <c:v>VINC / NV2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Feuil1!$B$2:$H$2</c15:sqref>
                        </c15:fullRef>
                        <c15:formulaRef>
                          <c15:sqref>Feuil1!$B$2:$H$2</c15:sqref>
                        </c15:formulaRef>
                      </c:ext>
                    </c:extLst>
                    <c:strCache>
                      <c:ptCount val="7"/>
                      <c:pt idx="0">
                        <c:v>01H30</c:v>
                      </c:pt>
                      <c:pt idx="1">
                        <c:v>03H01</c:v>
                      </c:pt>
                      <c:pt idx="2">
                        <c:v>04H31</c:v>
                      </c:pt>
                      <c:pt idx="3">
                        <c:v>06H02</c:v>
                      </c:pt>
                      <c:pt idx="4">
                        <c:v>07H32</c:v>
                      </c:pt>
                      <c:pt idx="5">
                        <c:v>09H03</c:v>
                      </c:pt>
                      <c:pt idx="6">
                        <c:v>10H33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Feuil1!$B$6:$O$6</c15:sqref>
                        </c15:fullRef>
                        <c15:formulaRef>
                          <c15:sqref>Feuil1!$B$6:$H$6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107-4B71-B2BC-6664626C033F}"/>
                  </c:ext>
                </c:extLst>
              </c15:ser>
            </c15:filteredLineSeries>
          </c:ext>
        </c:extLst>
      </c:lineChart>
      <c:catAx>
        <c:axId val="372061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062776"/>
        <c:crosses val="autoZero"/>
        <c:auto val="1"/>
        <c:lblAlgn val="ctr"/>
        <c:lblOffset val="100"/>
        <c:noMultiLvlLbl val="0"/>
      </c:catAx>
      <c:valAx>
        <c:axId val="372062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061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>
                <a:solidFill>
                  <a:schemeClr val="accent6">
                    <a:lumMod val="60000"/>
                    <a:lumOff val="40000"/>
                  </a:schemeClr>
                </a:solidFill>
              </a:rPr>
              <a:t>OLIVES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NAT1 / NV11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Feuil1!$I$3:$O$3</c:f>
              <c:numCache>
                <c:formatCode>General</c:formatCode>
                <c:ptCount val="7"/>
                <c:pt idx="0">
                  <c:v>142</c:v>
                </c:pt>
                <c:pt idx="1">
                  <c:v>284</c:v>
                </c:pt>
                <c:pt idx="2">
                  <c:v>426</c:v>
                </c:pt>
                <c:pt idx="3">
                  <c:v>568</c:v>
                </c:pt>
                <c:pt idx="4">
                  <c:v>710</c:v>
                </c:pt>
                <c:pt idx="5">
                  <c:v>852</c:v>
                </c:pt>
                <c:pt idx="6">
                  <c:v>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AD-4415-9135-6BC913C5104D}"/>
            </c:ext>
          </c:extLst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NAT2 / NV9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Feuil1!$I$4:$O$4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AD-4415-9135-6BC913C5104D}"/>
            </c:ext>
          </c:extLst>
        </c:ser>
        <c:ser>
          <c:idx val="2"/>
          <c:order val="2"/>
          <c:tx>
            <c:strRef>
              <c:f>Feuil1!$A$6</c:f>
              <c:strCache>
                <c:ptCount val="1"/>
                <c:pt idx="0">
                  <c:v>JADE / NV6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Feuil1!$I$5:$O$5</c:f>
              <c:numCache>
                <c:formatCode>General</c:formatCode>
                <c:ptCount val="7"/>
                <c:pt idx="0">
                  <c:v>142</c:v>
                </c:pt>
                <c:pt idx="1">
                  <c:v>284</c:v>
                </c:pt>
                <c:pt idx="2">
                  <c:v>426</c:v>
                </c:pt>
                <c:pt idx="4">
                  <c:v>568</c:v>
                </c:pt>
                <c:pt idx="5">
                  <c:v>710</c:v>
                </c:pt>
                <c:pt idx="6">
                  <c:v>852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AD-4415-9135-6BC913C5104D}"/>
            </c:ext>
          </c:extLst>
        </c:ser>
        <c:ser>
          <c:idx val="3"/>
          <c:order val="3"/>
          <c:tx>
            <c:strRef>
              <c:f>Feuil1!$A$8</c:f>
              <c:strCache>
                <c:ptCount val="1"/>
                <c:pt idx="0">
                  <c:v>VINC / NV2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Feuil1!$I$6:$O$6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3AD-4415-9135-6BC913C5104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dropLines>
        <c:marker val="1"/>
        <c:smooth val="0"/>
        <c:axId val="114514072"/>
        <c:axId val="114516952"/>
      </c:lineChart>
      <c:catAx>
        <c:axId val="114514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516952"/>
        <c:crosses val="autoZero"/>
        <c:auto val="1"/>
        <c:lblAlgn val="ctr"/>
        <c:lblOffset val="100"/>
        <c:noMultiLvlLbl val="0"/>
      </c:catAx>
      <c:valAx>
        <c:axId val="114516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514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accent6">
                    <a:lumMod val="40000"/>
                    <a:lumOff val="6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>
                <a:solidFill>
                  <a:schemeClr val="accent6">
                    <a:lumMod val="40000"/>
                    <a:lumOff val="60000"/>
                  </a:schemeClr>
                </a:solidFill>
              </a:rPr>
              <a:t>OLIVES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accent6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6344128036626995E-2"/>
          <c:y val="0.22333377322248127"/>
          <c:w val="0.91160073411876152"/>
          <c:h val="0.62396604055777949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Feuil1!$Q$3</c:f>
              <c:strCache>
                <c:ptCount val="1"/>
                <c:pt idx="0">
                  <c:v>NAT1 / NV11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6350" cap="flat" cmpd="sng" algn="ctr">
                <a:solidFill>
                  <a:schemeClr val="bg1">
                    <a:lumMod val="65000"/>
                  </a:schemeClr>
                </a:solidFill>
                <a:round/>
              </a:ln>
              <a:effectLst/>
            </c:spPr>
          </c:errBars>
          <c:xVal>
            <c:numRef>
              <c:f>Feuil1!$R$2:$AS$2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xVal>
          <c:yVal>
            <c:numRef>
              <c:f>Feuil1!$R$3:$AS$3</c:f>
              <c:numCache>
                <c:formatCode>General</c:formatCode>
                <c:ptCount val="28"/>
                <c:pt idx="0">
                  <c:v>142</c:v>
                </c:pt>
                <c:pt idx="5">
                  <c:v>284</c:v>
                </c:pt>
                <c:pt idx="8">
                  <c:v>426</c:v>
                </c:pt>
                <c:pt idx="13">
                  <c:v>568</c:v>
                </c:pt>
                <c:pt idx="17">
                  <c:v>710</c:v>
                </c:pt>
                <c:pt idx="21">
                  <c:v>852</c:v>
                </c:pt>
                <c:pt idx="25">
                  <c:v>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32-41EE-A856-1CFB8090E32C}"/>
            </c:ext>
          </c:extLst>
        </c:ser>
        <c:ser>
          <c:idx val="1"/>
          <c:order val="1"/>
          <c:tx>
            <c:strRef>
              <c:f>Feuil1!$Q$4</c:f>
              <c:strCache>
                <c:ptCount val="1"/>
                <c:pt idx="0">
                  <c:v>NAT2 / NV9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6350" cap="flat" cmpd="sng" algn="ctr">
                <a:solidFill>
                  <a:schemeClr val="bg1">
                    <a:lumMod val="65000"/>
                  </a:schemeClr>
                </a:solidFill>
                <a:round/>
              </a:ln>
              <a:effectLst/>
            </c:spPr>
          </c:errBars>
          <c:xVal>
            <c:numRef>
              <c:f>Feuil1!$R$2:$AS$2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xVal>
          <c:yVal>
            <c:numRef>
              <c:f>Feuil1!$R$4:$AS$4</c:f>
              <c:numCache>
                <c:formatCode>General</c:formatCode>
                <c:ptCount val="28"/>
                <c:pt idx="1">
                  <c:v>142</c:v>
                </c:pt>
                <c:pt idx="6">
                  <c:v>284</c:v>
                </c:pt>
                <c:pt idx="9">
                  <c:v>426</c:v>
                </c:pt>
                <c:pt idx="16">
                  <c:v>568</c:v>
                </c:pt>
                <c:pt idx="19">
                  <c:v>710</c:v>
                </c:pt>
                <c:pt idx="24">
                  <c:v>852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32-41EE-A856-1CFB8090E32C}"/>
            </c:ext>
          </c:extLst>
        </c:ser>
        <c:ser>
          <c:idx val="2"/>
          <c:order val="2"/>
          <c:tx>
            <c:strRef>
              <c:f>Feuil1!$Q$5</c:f>
              <c:strCache>
                <c:ptCount val="1"/>
                <c:pt idx="0">
                  <c:v>JADE / NV6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6350" cap="flat" cmpd="sng" algn="ctr">
                <a:solidFill>
                  <a:schemeClr val="bg1">
                    <a:lumMod val="65000"/>
                  </a:schemeClr>
                </a:solidFill>
                <a:round/>
              </a:ln>
              <a:effectLst/>
            </c:spPr>
          </c:errBars>
          <c:xVal>
            <c:numRef>
              <c:f>Feuil1!$R$2:$AS$2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xVal>
          <c:yVal>
            <c:numRef>
              <c:f>Feuil1!$R$5:$AS$5</c:f>
              <c:numCache>
                <c:formatCode>General</c:formatCode>
                <c:ptCount val="28"/>
                <c:pt idx="2">
                  <c:v>134</c:v>
                </c:pt>
                <c:pt idx="7">
                  <c:v>268</c:v>
                </c:pt>
                <c:pt idx="10">
                  <c:v>402</c:v>
                </c:pt>
                <c:pt idx="18">
                  <c:v>536</c:v>
                </c:pt>
                <c:pt idx="22">
                  <c:v>670</c:v>
                </c:pt>
                <c:pt idx="26">
                  <c:v>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32-41EE-A856-1CFB8090E32C}"/>
            </c:ext>
          </c:extLst>
        </c:ser>
        <c:ser>
          <c:idx val="3"/>
          <c:order val="3"/>
          <c:tx>
            <c:strRef>
              <c:f>Feuil1!$Q$6</c:f>
              <c:strCache>
                <c:ptCount val="1"/>
                <c:pt idx="0">
                  <c:v>VINC / NV2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6350" cap="flat" cmpd="sng" algn="ctr">
                <a:solidFill>
                  <a:schemeClr val="bg1">
                    <a:lumMod val="65000"/>
                  </a:schemeClr>
                </a:solidFill>
                <a:round/>
              </a:ln>
              <a:effectLst/>
            </c:spPr>
          </c:errBars>
          <c:xVal>
            <c:numRef>
              <c:f>Feuil1!$R$2:$AS$2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xVal>
          <c:yVal>
            <c:numRef>
              <c:f>Feuil1!$R$6:$AS$6</c:f>
              <c:numCache>
                <c:formatCode>General</c:formatCode>
                <c:ptCount val="28"/>
                <c:pt idx="4">
                  <c:v>134</c:v>
                </c:pt>
                <c:pt idx="12">
                  <c:v>268</c:v>
                </c:pt>
                <c:pt idx="20">
                  <c:v>402</c:v>
                </c:pt>
                <c:pt idx="27">
                  <c:v>536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32-41EE-A856-1CFB8090E32C}"/>
            </c:ext>
          </c:extLst>
        </c:ser>
        <c:ser>
          <c:idx val="4"/>
          <c:order val="4"/>
          <c:tx>
            <c:strRef>
              <c:f>Feuil1!$Q$2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Feuil1!$R$2:$AS$2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xVal>
          <c:yVal>
            <c:numRef>
              <c:f>Feuil1!$R$2:$AS$2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32-41EE-A856-1CFB8090E3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2418664"/>
        <c:axId val="352419024"/>
      </c:scatterChart>
      <c:valAx>
        <c:axId val="352418664"/>
        <c:scaling>
          <c:orientation val="minMax"/>
          <c:max val="0.5"/>
          <c:min val="4.0000000000000008E-2"/>
        </c:scaling>
        <c:delete val="0"/>
        <c:axPos val="b"/>
        <c:numFmt formatCode="h:mm" sourceLinked="1"/>
        <c:majorTickMark val="out"/>
        <c:minorTickMark val="none"/>
        <c:tickLblPos val="none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2419024"/>
        <c:crosses val="autoZero"/>
        <c:crossBetween val="midCat"/>
      </c:valAx>
      <c:valAx>
        <c:axId val="35241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24186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accent2">
                    <a:lumMod val="40000"/>
                    <a:lumOff val="6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>
                <a:solidFill>
                  <a:schemeClr val="accent2">
                    <a:lumMod val="40000"/>
                    <a:lumOff val="60000"/>
                  </a:schemeClr>
                </a:solidFill>
              </a:rPr>
              <a:t>AGRUMES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accent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6344128036626995E-2"/>
          <c:y val="0.22333377322248127"/>
          <c:w val="0.91160073411876152"/>
          <c:h val="0.62396604055777949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Feuil1!$Q$10</c:f>
              <c:strCache>
                <c:ptCount val="1"/>
                <c:pt idx="0">
                  <c:v>NAT1 / NV11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6350" cap="flat" cmpd="sng" algn="ctr">
                <a:solidFill>
                  <a:schemeClr val="bg1">
                    <a:lumMod val="65000"/>
                  </a:schemeClr>
                </a:solidFill>
                <a:round/>
              </a:ln>
              <a:effectLst/>
            </c:spPr>
          </c:errBars>
          <c:xVal>
            <c:numRef>
              <c:f>Feuil1!$R$9:$AS$9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xVal>
          <c:yVal>
            <c:numRef>
              <c:f>Feuil1!$R$10:$AS$10</c:f>
              <c:numCache>
                <c:formatCode>General</c:formatCode>
                <c:ptCount val="28"/>
                <c:pt idx="0">
                  <c:v>191</c:v>
                </c:pt>
                <c:pt idx="5">
                  <c:v>382</c:v>
                </c:pt>
                <c:pt idx="8">
                  <c:v>573</c:v>
                </c:pt>
                <c:pt idx="13">
                  <c:v>764</c:v>
                </c:pt>
                <c:pt idx="17">
                  <c:v>955</c:v>
                </c:pt>
                <c:pt idx="21">
                  <c:v>1146</c:v>
                </c:pt>
                <c:pt idx="25">
                  <c:v>1337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82-4285-AB49-3D3CB8227B19}"/>
            </c:ext>
          </c:extLst>
        </c:ser>
        <c:ser>
          <c:idx val="1"/>
          <c:order val="1"/>
          <c:tx>
            <c:strRef>
              <c:f>Feuil1!$Q$11</c:f>
              <c:strCache>
                <c:ptCount val="1"/>
                <c:pt idx="0">
                  <c:v>NAT2 / NV9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6350" cap="flat" cmpd="sng" algn="ctr">
                <a:solidFill>
                  <a:schemeClr val="bg1">
                    <a:lumMod val="65000"/>
                  </a:schemeClr>
                </a:solidFill>
                <a:round/>
              </a:ln>
              <a:effectLst/>
            </c:spPr>
          </c:errBars>
          <c:xVal>
            <c:numRef>
              <c:f>Feuil1!$R$9:$AS$9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xVal>
          <c:yVal>
            <c:numRef>
              <c:f>Feuil1!$R$11:$AS$11</c:f>
              <c:numCache>
                <c:formatCode>General</c:formatCode>
                <c:ptCount val="28"/>
                <c:pt idx="1">
                  <c:v>191</c:v>
                </c:pt>
                <c:pt idx="6">
                  <c:v>382</c:v>
                </c:pt>
                <c:pt idx="9">
                  <c:v>573</c:v>
                </c:pt>
                <c:pt idx="16">
                  <c:v>764</c:v>
                </c:pt>
                <c:pt idx="19">
                  <c:v>955</c:v>
                </c:pt>
                <c:pt idx="24">
                  <c:v>1146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582-4285-AB49-3D3CB8227B19}"/>
            </c:ext>
          </c:extLst>
        </c:ser>
        <c:ser>
          <c:idx val="2"/>
          <c:order val="2"/>
          <c:tx>
            <c:strRef>
              <c:f>Feuil1!$Q$12</c:f>
              <c:strCache>
                <c:ptCount val="1"/>
                <c:pt idx="0">
                  <c:v>JADE / NV6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6350" cap="flat" cmpd="sng" algn="ctr">
                <a:solidFill>
                  <a:schemeClr val="bg1">
                    <a:lumMod val="65000"/>
                  </a:schemeClr>
                </a:solidFill>
                <a:round/>
              </a:ln>
              <a:effectLst/>
            </c:spPr>
          </c:errBars>
          <c:xVal>
            <c:numRef>
              <c:f>Feuil1!$R$9:$AS$9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xVal>
          <c:yVal>
            <c:numRef>
              <c:f>Feuil1!$R$12:$AS$12</c:f>
              <c:numCache>
                <c:formatCode>General</c:formatCode>
                <c:ptCount val="28"/>
                <c:pt idx="2">
                  <c:v>182</c:v>
                </c:pt>
                <c:pt idx="7">
                  <c:v>364</c:v>
                </c:pt>
                <c:pt idx="10">
                  <c:v>546</c:v>
                </c:pt>
                <c:pt idx="18">
                  <c:v>728</c:v>
                </c:pt>
                <c:pt idx="22">
                  <c:v>910</c:v>
                </c:pt>
                <c:pt idx="26">
                  <c:v>1092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582-4285-AB49-3D3CB8227B19}"/>
            </c:ext>
          </c:extLst>
        </c:ser>
        <c:ser>
          <c:idx val="3"/>
          <c:order val="3"/>
          <c:tx>
            <c:strRef>
              <c:f>Feuil1!$Q$13</c:f>
              <c:strCache>
                <c:ptCount val="1"/>
                <c:pt idx="0">
                  <c:v>VINC / NV2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6350" cap="flat" cmpd="sng" algn="ctr">
                <a:solidFill>
                  <a:schemeClr val="bg1">
                    <a:lumMod val="65000"/>
                  </a:schemeClr>
                </a:solidFill>
                <a:round/>
              </a:ln>
              <a:effectLst/>
            </c:spPr>
          </c:errBars>
          <c:xVal>
            <c:numRef>
              <c:f>Feuil1!$R$9:$AS$9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xVal>
          <c:yVal>
            <c:numRef>
              <c:f>Feuil1!$R$13:$AS$13</c:f>
              <c:numCache>
                <c:formatCode>General</c:formatCode>
                <c:ptCount val="28"/>
                <c:pt idx="4">
                  <c:v>176</c:v>
                </c:pt>
                <c:pt idx="12">
                  <c:v>352</c:v>
                </c:pt>
                <c:pt idx="20">
                  <c:v>528</c:v>
                </c:pt>
                <c:pt idx="27">
                  <c:v>704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582-4285-AB49-3D3CB8227B19}"/>
            </c:ext>
          </c:extLst>
        </c:ser>
        <c:ser>
          <c:idx val="4"/>
          <c:order val="4"/>
          <c:tx>
            <c:strRef>
              <c:f>Feuil1!$Q$2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Feuil1!$R$2:$AS$2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xVal>
          <c:yVal>
            <c:numRef>
              <c:f>Feuil1!$R$2:$AS$2</c:f>
              <c:numCache>
                <c:formatCode>h:mm</c:formatCode>
                <c:ptCount val="28"/>
                <c:pt idx="0">
                  <c:v>6.25E-2</c:v>
                </c:pt>
                <c:pt idx="1">
                  <c:v>6.9444444444444448E-2</c:v>
                </c:pt>
                <c:pt idx="2">
                  <c:v>7.8472222222222221E-2</c:v>
                </c:pt>
                <c:pt idx="4">
                  <c:v>0.12013888888888889</c:v>
                </c:pt>
                <c:pt idx="5">
                  <c:v>0.12569444444444444</c:v>
                </c:pt>
                <c:pt idx="6">
                  <c:v>0.1388888888888889</c:v>
                </c:pt>
                <c:pt idx="7">
                  <c:v>0.15694444444444444</c:v>
                </c:pt>
                <c:pt idx="8">
                  <c:v>0.18819444444444444</c:v>
                </c:pt>
                <c:pt idx="9">
                  <c:v>0.20833333333333334</c:v>
                </c:pt>
                <c:pt idx="10">
                  <c:v>0.2361111111111111</c:v>
                </c:pt>
                <c:pt idx="12">
                  <c:v>0.24027777777777778</c:v>
                </c:pt>
                <c:pt idx="13">
                  <c:v>0.25138888888888888</c:v>
                </c:pt>
                <c:pt idx="16">
                  <c:v>0.27777777777777779</c:v>
                </c:pt>
                <c:pt idx="17">
                  <c:v>0.31388888888888888</c:v>
                </c:pt>
                <c:pt idx="18">
                  <c:v>0.31458333333333333</c:v>
                </c:pt>
                <c:pt idx="19">
                  <c:v>0.34722222222222221</c:v>
                </c:pt>
                <c:pt idx="20">
                  <c:v>0.36041666666666666</c:v>
                </c:pt>
                <c:pt idx="21">
                  <c:v>0.37708333333333333</c:v>
                </c:pt>
                <c:pt idx="22">
                  <c:v>0.39305555555555555</c:v>
                </c:pt>
                <c:pt idx="24">
                  <c:v>0.41666666666666669</c:v>
                </c:pt>
                <c:pt idx="25">
                  <c:v>0.43958333333333333</c:v>
                </c:pt>
                <c:pt idx="26">
                  <c:v>0.47222222222222221</c:v>
                </c:pt>
                <c:pt idx="27">
                  <c:v>0.48055555555555557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582-4285-AB49-3D3CB8227B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2418664"/>
        <c:axId val="352419024"/>
      </c:scatterChart>
      <c:valAx>
        <c:axId val="352418664"/>
        <c:scaling>
          <c:orientation val="minMax"/>
          <c:max val="0.5"/>
          <c:min val="4.0000000000000008E-2"/>
        </c:scaling>
        <c:delete val="0"/>
        <c:axPos val="b"/>
        <c:numFmt formatCode="h:mm" sourceLinked="1"/>
        <c:majorTickMark val="out"/>
        <c:minorTickMark val="none"/>
        <c:tickLblPos val="none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2419024"/>
        <c:crosses val="autoZero"/>
        <c:crossBetween val="midCat"/>
      </c:valAx>
      <c:valAx>
        <c:axId val="35241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24186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98425</xdr:rowOff>
    </xdr:from>
    <xdr:to>
      <xdr:col>8</xdr:col>
      <xdr:colOff>9526</xdr:colOff>
      <xdr:row>23</xdr:row>
      <xdr:rowOff>69850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EAAE3BB-E64F-DF50-D7B7-21EA479109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19050</xdr:colOff>
      <xdr:row>9</xdr:row>
      <xdr:rowOff>98425</xdr:rowOff>
    </xdr:from>
    <xdr:to>
      <xdr:col>15</xdr:col>
      <xdr:colOff>0</xdr:colOff>
      <xdr:row>23</xdr:row>
      <xdr:rowOff>66675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D64C5D-129B-D1DE-A1E0-24270A50A5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30</xdr:col>
      <xdr:colOff>193675</xdr:colOff>
      <xdr:row>14</xdr:row>
      <xdr:rowOff>12700</xdr:rowOff>
    </xdr:from>
    <xdr:to>
      <xdr:col>46</xdr:col>
      <xdr:colOff>463551</xdr:colOff>
      <xdr:row>35</xdr:row>
      <xdr:rowOff>6350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B245BFE-F9CB-1CAC-526D-B016AE9B24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711200</xdr:colOff>
      <xdr:row>14</xdr:row>
      <xdr:rowOff>6350</xdr:rowOff>
    </xdr:from>
    <xdr:to>
      <xdr:col>30</xdr:col>
      <xdr:colOff>196849</xdr:colOff>
      <xdr:row>35</xdr:row>
      <xdr:rowOff>6350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0EF4466-DFC1-42BE-A920-320B5159CC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7030A0"/>
      </a:accent1>
      <a:accent2>
        <a:srgbClr val="F68CF1"/>
      </a:accent2>
      <a:accent3>
        <a:srgbClr val="A8D08D"/>
      </a:accent3>
      <a:accent4>
        <a:srgbClr val="85C0FB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96D1C-880C-45D5-9D43-CFA7D8D8E7E4}">
  <dimension ref="A1:AS26"/>
  <sheetViews>
    <sheetView tabSelected="1" workbookViewId="0"/>
  </sheetViews>
  <sheetFormatPr baseColWidth="10" defaultColWidth="11.453125" defaultRowHeight="14.5" x14ac:dyDescent="0.35"/>
  <cols>
    <col min="1" max="1" width="14.81640625" style="1" customWidth="1"/>
    <col min="2" max="14" width="11.453125" style="1"/>
    <col min="15" max="15" width="11.453125" style="1" customWidth="1"/>
    <col min="16" max="16" width="10.26953125" style="1" customWidth="1"/>
    <col min="17" max="17" width="16.26953125" style="1" customWidth="1"/>
    <col min="18" max="20" width="5.36328125" style="1" bestFit="1" customWidth="1"/>
    <col min="21" max="21" width="5.36328125" style="1" customWidth="1"/>
    <col min="22" max="25" width="5.36328125" style="1" bestFit="1" customWidth="1"/>
    <col min="26" max="29" width="5.36328125" style="1" customWidth="1"/>
    <col min="30" max="31" width="5.36328125" style="1" bestFit="1" customWidth="1"/>
    <col min="32" max="32" width="5.36328125" style="1" customWidth="1"/>
    <col min="33" max="36" width="5.36328125" style="1" bestFit="1" customWidth="1"/>
    <col min="37" max="44" width="5.36328125" style="1" customWidth="1"/>
    <col min="45" max="45" width="5.36328125" style="1" bestFit="1" customWidth="1"/>
    <col min="46" max="16384" width="11.453125" style="1"/>
  </cols>
  <sheetData>
    <row r="1" spans="1:45" ht="27.75" customHeight="1" x14ac:dyDescent="0.35">
      <c r="A1" s="2"/>
      <c r="B1" s="29" t="s">
        <v>0</v>
      </c>
      <c r="C1" s="30"/>
      <c r="D1" s="30"/>
      <c r="E1" s="30"/>
      <c r="F1" s="30"/>
      <c r="G1" s="30"/>
      <c r="H1" s="30"/>
      <c r="I1" s="31" t="s">
        <v>1</v>
      </c>
      <c r="J1" s="31"/>
      <c r="K1" s="31"/>
      <c r="L1" s="31"/>
      <c r="M1" s="31"/>
      <c r="N1" s="31"/>
      <c r="O1" s="32"/>
      <c r="R1" s="39" t="s">
        <v>1</v>
      </c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1"/>
    </row>
    <row r="2" spans="1:45" ht="27.75" customHeight="1" x14ac:dyDescent="0.35">
      <c r="A2" s="33" t="s">
        <v>2</v>
      </c>
      <c r="B2" s="15" t="s">
        <v>6</v>
      </c>
      <c r="C2" s="15" t="s">
        <v>7</v>
      </c>
      <c r="D2" s="15" t="s">
        <v>8</v>
      </c>
      <c r="E2" s="15" t="s">
        <v>12</v>
      </c>
      <c r="F2" s="15" t="s">
        <v>9</v>
      </c>
      <c r="G2" s="15" t="s">
        <v>10</v>
      </c>
      <c r="H2" s="16" t="s">
        <v>11</v>
      </c>
      <c r="I2" s="17" t="s">
        <v>6</v>
      </c>
      <c r="J2" s="15" t="s">
        <v>7</v>
      </c>
      <c r="K2" s="15" t="s">
        <v>8</v>
      </c>
      <c r="L2" s="15" t="s">
        <v>12</v>
      </c>
      <c r="M2" s="15" t="s">
        <v>9</v>
      </c>
      <c r="N2" s="15" t="s">
        <v>10</v>
      </c>
      <c r="O2" s="15" t="s">
        <v>11</v>
      </c>
      <c r="R2" s="42">
        <v>6.25E-2</v>
      </c>
      <c r="S2" s="42">
        <v>6.9444444444444448E-2</v>
      </c>
      <c r="T2" s="42">
        <v>7.8472222222222221E-2</v>
      </c>
      <c r="U2" s="43"/>
      <c r="V2" s="42">
        <v>0.12013888888888889</v>
      </c>
      <c r="W2" s="42">
        <v>0.12569444444444444</v>
      </c>
      <c r="X2" s="42">
        <v>0.1388888888888889</v>
      </c>
      <c r="Y2" s="42">
        <v>0.15694444444444444</v>
      </c>
      <c r="Z2" s="42">
        <v>0.18819444444444444</v>
      </c>
      <c r="AA2" s="42">
        <v>0.20833333333333334</v>
      </c>
      <c r="AB2" s="42">
        <v>0.2361111111111111</v>
      </c>
      <c r="AC2" s="42"/>
      <c r="AD2" s="42">
        <v>0.24027777777777778</v>
      </c>
      <c r="AE2" s="42">
        <v>0.25138888888888888</v>
      </c>
      <c r="AF2" s="42"/>
      <c r="AG2" s="43"/>
      <c r="AH2" s="42">
        <v>0.27777777777777779</v>
      </c>
      <c r="AI2" s="42">
        <v>0.31388888888888888</v>
      </c>
      <c r="AJ2" s="42">
        <v>0.31458333333333333</v>
      </c>
      <c r="AK2" s="42">
        <v>0.34722222222222221</v>
      </c>
      <c r="AL2" s="42">
        <v>0.36041666666666666</v>
      </c>
      <c r="AM2" s="42">
        <v>0.37708333333333333</v>
      </c>
      <c r="AN2" s="42">
        <v>0.39305555555555555</v>
      </c>
      <c r="AO2" s="43"/>
      <c r="AP2" s="42">
        <v>0.41666666666666669</v>
      </c>
      <c r="AQ2" s="42">
        <v>0.43958333333333333</v>
      </c>
      <c r="AR2" s="42">
        <v>0.47222222222222221</v>
      </c>
      <c r="AS2" s="42">
        <v>0.48055555555555557</v>
      </c>
    </row>
    <row r="3" spans="1:45" ht="27.75" customHeight="1" thickBot="1" x14ac:dyDescent="0.4">
      <c r="A3" s="34"/>
      <c r="B3" s="3">
        <f>170+21</f>
        <v>191</v>
      </c>
      <c r="C3" s="3">
        <f>340+42</f>
        <v>382</v>
      </c>
      <c r="D3" s="3">
        <f>510+63</f>
        <v>573</v>
      </c>
      <c r="E3" s="3">
        <f>680+84</f>
        <v>764</v>
      </c>
      <c r="F3" s="3">
        <f>850+105</f>
        <v>955</v>
      </c>
      <c r="G3" s="3">
        <f>1020+126</f>
        <v>1146</v>
      </c>
      <c r="H3" s="4">
        <f>1190+147</f>
        <v>1337</v>
      </c>
      <c r="I3" s="5">
        <f>130+12</f>
        <v>142</v>
      </c>
      <c r="J3" s="3">
        <f>260+24</f>
        <v>284</v>
      </c>
      <c r="K3" s="3">
        <f>390+36</f>
        <v>426</v>
      </c>
      <c r="L3" s="3">
        <f>520+48</f>
        <v>568</v>
      </c>
      <c r="M3" s="3">
        <f>650+60</f>
        <v>710</v>
      </c>
      <c r="N3" s="3">
        <f>780+72</f>
        <v>852</v>
      </c>
      <c r="O3" s="3">
        <f>910+84</f>
        <v>994</v>
      </c>
      <c r="Q3" s="44" t="str">
        <f>A2</f>
        <v>NAT1 / NV11</v>
      </c>
      <c r="R3" s="44">
        <v>142</v>
      </c>
      <c r="S3" s="44"/>
      <c r="T3" s="44"/>
      <c r="U3" s="44"/>
      <c r="V3" s="44"/>
      <c r="W3" s="44">
        <v>284</v>
      </c>
      <c r="X3" s="44"/>
      <c r="Y3" s="44"/>
      <c r="Z3" s="44">
        <v>426</v>
      </c>
      <c r="AA3" s="44"/>
      <c r="AB3" s="44"/>
      <c r="AC3" s="44"/>
      <c r="AD3" s="44"/>
      <c r="AE3" s="44">
        <v>568</v>
      </c>
      <c r="AF3" s="44"/>
      <c r="AG3" s="44"/>
      <c r="AH3" s="44"/>
      <c r="AI3" s="44">
        <v>710</v>
      </c>
      <c r="AJ3" s="44"/>
      <c r="AK3" s="44"/>
      <c r="AL3" s="44"/>
      <c r="AM3" s="44">
        <v>852</v>
      </c>
      <c r="AN3" s="44"/>
      <c r="AO3" s="44"/>
      <c r="AP3" s="44"/>
      <c r="AQ3" s="44">
        <v>994</v>
      </c>
      <c r="AR3" s="44"/>
      <c r="AS3" s="44"/>
    </row>
    <row r="4" spans="1:45" ht="27.75" customHeight="1" x14ac:dyDescent="0.35">
      <c r="A4" s="35" t="s">
        <v>3</v>
      </c>
      <c r="B4" s="18" t="s">
        <v>19</v>
      </c>
      <c r="C4" s="18" t="s">
        <v>20</v>
      </c>
      <c r="D4" s="18" t="s">
        <v>21</v>
      </c>
      <c r="E4" s="18"/>
      <c r="F4" s="18" t="s">
        <v>22</v>
      </c>
      <c r="G4" s="18" t="s">
        <v>23</v>
      </c>
      <c r="H4" s="19" t="s">
        <v>24</v>
      </c>
      <c r="I4" s="20" t="s">
        <v>19</v>
      </c>
      <c r="J4" s="18" t="s">
        <v>20</v>
      </c>
      <c r="K4" s="18" t="s">
        <v>21</v>
      </c>
      <c r="L4" s="18"/>
      <c r="M4" s="18" t="s">
        <v>22</v>
      </c>
      <c r="N4" s="18" t="s">
        <v>23</v>
      </c>
      <c r="O4" s="18" t="s">
        <v>24</v>
      </c>
      <c r="Q4" s="45" t="str">
        <f>A4</f>
        <v>NAT2 / NV9</v>
      </c>
      <c r="R4" s="45"/>
      <c r="S4" s="45">
        <v>142</v>
      </c>
      <c r="T4" s="45"/>
      <c r="U4" s="45"/>
      <c r="V4" s="45"/>
      <c r="W4" s="45"/>
      <c r="X4" s="45">
        <v>284</v>
      </c>
      <c r="Y4" s="45"/>
      <c r="Z4" s="45"/>
      <c r="AA4" s="45">
        <v>426</v>
      </c>
      <c r="AB4" s="45"/>
      <c r="AC4" s="45"/>
      <c r="AD4" s="45"/>
      <c r="AE4" s="45"/>
      <c r="AF4" s="45"/>
      <c r="AG4" s="45"/>
      <c r="AH4" s="45">
        <v>568</v>
      </c>
      <c r="AI4" s="45"/>
      <c r="AJ4" s="45"/>
      <c r="AK4" s="45">
        <v>710</v>
      </c>
      <c r="AL4" s="45"/>
      <c r="AM4" s="45"/>
      <c r="AN4" s="45"/>
      <c r="AO4" s="45"/>
      <c r="AP4" s="45">
        <v>852</v>
      </c>
      <c r="AQ4" s="45"/>
      <c r="AR4" s="45"/>
      <c r="AS4" s="45"/>
    </row>
    <row r="5" spans="1:45" ht="27.75" customHeight="1" thickBot="1" x14ac:dyDescent="0.4">
      <c r="A5" s="36"/>
      <c r="B5" s="6">
        <f>170+21</f>
        <v>191</v>
      </c>
      <c r="C5" s="6">
        <f>340+42</f>
        <v>382</v>
      </c>
      <c r="D5" s="6">
        <f>510+63</f>
        <v>573</v>
      </c>
      <c r="E5" s="6"/>
      <c r="F5" s="6">
        <f>680+84</f>
        <v>764</v>
      </c>
      <c r="G5" s="6">
        <f>850+105</f>
        <v>955</v>
      </c>
      <c r="H5" s="7">
        <f>1020+126</f>
        <v>1146</v>
      </c>
      <c r="I5" s="8">
        <f>130+12</f>
        <v>142</v>
      </c>
      <c r="J5" s="6">
        <f>260+24</f>
        <v>284</v>
      </c>
      <c r="K5" s="6">
        <f>390+36</f>
        <v>426</v>
      </c>
      <c r="L5" s="6"/>
      <c r="M5" s="6">
        <f>520+48</f>
        <v>568</v>
      </c>
      <c r="N5" s="6">
        <f>650+60</f>
        <v>710</v>
      </c>
      <c r="O5" s="6">
        <f>780+72</f>
        <v>852</v>
      </c>
      <c r="Q5" s="46" t="str">
        <f>A6</f>
        <v>JADE / NV6</v>
      </c>
      <c r="R5" s="46"/>
      <c r="S5" s="46"/>
      <c r="T5" s="46">
        <v>134</v>
      </c>
      <c r="U5" s="46"/>
      <c r="V5" s="46"/>
      <c r="W5" s="46"/>
      <c r="X5" s="46"/>
      <c r="Y5" s="46">
        <v>268</v>
      </c>
      <c r="Z5" s="46"/>
      <c r="AA5" s="46"/>
      <c r="AB5" s="46">
        <v>402</v>
      </c>
      <c r="AC5" s="46"/>
      <c r="AD5" s="46"/>
      <c r="AE5" s="46"/>
      <c r="AF5" s="46"/>
      <c r="AG5" s="46"/>
      <c r="AH5" s="46"/>
      <c r="AI5" s="46"/>
      <c r="AJ5" s="46">
        <v>536</v>
      </c>
      <c r="AK5" s="46"/>
      <c r="AL5" s="46"/>
      <c r="AM5" s="46"/>
      <c r="AN5" s="46">
        <v>670</v>
      </c>
      <c r="AO5" s="46"/>
      <c r="AP5" s="46"/>
      <c r="AQ5" s="46"/>
      <c r="AR5" s="46">
        <v>804</v>
      </c>
      <c r="AS5" s="46"/>
    </row>
    <row r="6" spans="1:45" ht="27.75" customHeight="1" x14ac:dyDescent="0.35">
      <c r="A6" s="37" t="s">
        <v>4</v>
      </c>
      <c r="B6" s="21" t="s">
        <v>13</v>
      </c>
      <c r="C6" s="21" t="s">
        <v>14</v>
      </c>
      <c r="D6" s="21" t="s">
        <v>15</v>
      </c>
      <c r="E6" s="21"/>
      <c r="F6" s="21" t="s">
        <v>16</v>
      </c>
      <c r="G6" s="21" t="s">
        <v>17</v>
      </c>
      <c r="H6" s="22" t="s">
        <v>18</v>
      </c>
      <c r="I6" s="23" t="s">
        <v>13</v>
      </c>
      <c r="J6" s="21" t="s">
        <v>14</v>
      </c>
      <c r="K6" s="21" t="s">
        <v>15</v>
      </c>
      <c r="L6" s="21"/>
      <c r="M6" s="21" t="s">
        <v>16</v>
      </c>
      <c r="N6" s="21" t="s">
        <v>17</v>
      </c>
      <c r="O6" s="21" t="s">
        <v>18</v>
      </c>
      <c r="Q6" s="47" t="str">
        <f>A8</f>
        <v>VINC / NV2</v>
      </c>
      <c r="R6" s="47"/>
      <c r="S6" s="47"/>
      <c r="T6" s="47"/>
      <c r="U6" s="47"/>
      <c r="V6" s="47">
        <v>134</v>
      </c>
      <c r="W6" s="47"/>
      <c r="X6" s="47"/>
      <c r="Y6" s="47"/>
      <c r="Z6" s="47"/>
      <c r="AA6" s="47"/>
      <c r="AB6" s="47"/>
      <c r="AC6" s="47"/>
      <c r="AD6" s="47">
        <v>268</v>
      </c>
      <c r="AE6" s="47"/>
      <c r="AF6" s="47"/>
      <c r="AG6" s="47"/>
      <c r="AH6" s="47"/>
      <c r="AI6" s="47"/>
      <c r="AJ6" s="47"/>
      <c r="AK6" s="47"/>
      <c r="AL6" s="47">
        <v>402</v>
      </c>
      <c r="AM6" s="47"/>
      <c r="AN6" s="47"/>
      <c r="AO6" s="47"/>
      <c r="AP6" s="47"/>
      <c r="AQ6" s="47"/>
      <c r="AR6" s="47"/>
      <c r="AS6" s="47">
        <v>536</v>
      </c>
    </row>
    <row r="7" spans="1:45" ht="27.75" customHeight="1" thickBot="1" x14ac:dyDescent="0.4">
      <c r="A7" s="38"/>
      <c r="B7" s="9">
        <f>170+12</f>
        <v>182</v>
      </c>
      <c r="C7" s="9">
        <f>340+24</f>
        <v>364</v>
      </c>
      <c r="D7" s="9">
        <f>510+36</f>
        <v>546</v>
      </c>
      <c r="E7" s="9"/>
      <c r="F7" s="9">
        <f>680+48</f>
        <v>728</v>
      </c>
      <c r="G7" s="9">
        <f>850+60</f>
        <v>910</v>
      </c>
      <c r="H7" s="10">
        <f>1020+72</f>
        <v>1092</v>
      </c>
      <c r="I7" s="11">
        <f>130+4</f>
        <v>134</v>
      </c>
      <c r="J7" s="9">
        <f>260+8</f>
        <v>268</v>
      </c>
      <c r="K7" s="9">
        <f>390+12</f>
        <v>402</v>
      </c>
      <c r="L7" s="9"/>
      <c r="M7" s="9">
        <f>520+16</f>
        <v>536</v>
      </c>
      <c r="N7" s="9">
        <f>650+20</f>
        <v>670</v>
      </c>
      <c r="O7" s="9">
        <f>780+24</f>
        <v>804</v>
      </c>
    </row>
    <row r="8" spans="1:45" ht="27.75" customHeight="1" x14ac:dyDescent="0.35">
      <c r="A8" s="27" t="s">
        <v>5</v>
      </c>
      <c r="B8" s="24"/>
      <c r="C8" s="24" t="s">
        <v>28</v>
      </c>
      <c r="D8" s="24"/>
      <c r="E8" s="24" t="s">
        <v>25</v>
      </c>
      <c r="F8" s="24" t="s">
        <v>26</v>
      </c>
      <c r="G8" s="24"/>
      <c r="H8" s="25" t="s">
        <v>27</v>
      </c>
      <c r="I8" s="26"/>
      <c r="J8" s="24" t="s">
        <v>28</v>
      </c>
      <c r="K8" s="24"/>
      <c r="L8" s="24" t="s">
        <v>25</v>
      </c>
      <c r="M8" s="24" t="s">
        <v>26</v>
      </c>
      <c r="N8" s="24"/>
      <c r="O8" s="24" t="s">
        <v>27</v>
      </c>
      <c r="R8" s="48" t="s">
        <v>0</v>
      </c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50"/>
    </row>
    <row r="9" spans="1:45" ht="27.75" customHeight="1" x14ac:dyDescent="0.35">
      <c r="A9" s="28"/>
      <c r="B9" s="12"/>
      <c r="C9" s="12">
        <f>170+6</f>
        <v>176</v>
      </c>
      <c r="D9" s="12"/>
      <c r="E9" s="12">
        <f>340+12</f>
        <v>352</v>
      </c>
      <c r="F9" s="12">
        <f>510+18</f>
        <v>528</v>
      </c>
      <c r="G9" s="12"/>
      <c r="H9" s="13">
        <f>680+24</f>
        <v>704</v>
      </c>
      <c r="I9" s="14"/>
      <c r="J9" s="12">
        <f>130+4</f>
        <v>134</v>
      </c>
      <c r="K9" s="12"/>
      <c r="L9" s="12">
        <f>260+8</f>
        <v>268</v>
      </c>
      <c r="M9" s="12">
        <f>390+12</f>
        <v>402</v>
      </c>
      <c r="N9" s="12"/>
      <c r="O9" s="12">
        <f>520+16</f>
        <v>536</v>
      </c>
      <c r="P9"/>
      <c r="R9" s="42">
        <v>6.25E-2</v>
      </c>
      <c r="S9" s="42">
        <v>6.9444444444444448E-2</v>
      </c>
      <c r="T9" s="42">
        <v>7.8472222222222221E-2</v>
      </c>
      <c r="U9" s="43"/>
      <c r="V9" s="42">
        <v>0.12013888888888889</v>
      </c>
      <c r="W9" s="42">
        <v>0.12569444444444444</v>
      </c>
      <c r="X9" s="42">
        <v>0.1388888888888889</v>
      </c>
      <c r="Y9" s="42">
        <v>0.15694444444444444</v>
      </c>
      <c r="Z9" s="42">
        <v>0.18819444444444444</v>
      </c>
      <c r="AA9" s="42">
        <v>0.20833333333333334</v>
      </c>
      <c r="AB9" s="42">
        <v>0.2361111111111111</v>
      </c>
      <c r="AC9" s="42"/>
      <c r="AD9" s="42">
        <v>0.24027777777777778</v>
      </c>
      <c r="AE9" s="42">
        <v>0.25138888888888888</v>
      </c>
      <c r="AF9" s="42"/>
      <c r="AG9" s="43"/>
      <c r="AH9" s="42">
        <v>0.27777777777777779</v>
      </c>
      <c r="AI9" s="42">
        <v>0.31388888888888888</v>
      </c>
      <c r="AJ9" s="42">
        <v>0.31458333333333333</v>
      </c>
      <c r="AK9" s="42">
        <v>0.34722222222222221</v>
      </c>
      <c r="AL9" s="42">
        <v>0.36041666666666666</v>
      </c>
      <c r="AM9" s="42">
        <v>0.37708333333333333</v>
      </c>
      <c r="AN9" s="42">
        <v>0.39305555555555555</v>
      </c>
      <c r="AO9" s="43"/>
      <c r="AP9" s="42">
        <v>0.41666666666666669</v>
      </c>
      <c r="AQ9" s="42">
        <v>0.43958333333333333</v>
      </c>
      <c r="AR9" s="42">
        <v>0.47222222222222221</v>
      </c>
      <c r="AS9" s="42">
        <v>0.48055555555555557</v>
      </c>
    </row>
    <row r="10" spans="1:45" ht="27.5" customHeight="1" x14ac:dyDescent="0.35">
      <c r="O10"/>
      <c r="P10"/>
      <c r="Q10" s="44" t="str">
        <f>A2</f>
        <v>NAT1 / NV11</v>
      </c>
      <c r="R10" s="44">
        <v>191</v>
      </c>
      <c r="S10" s="44"/>
      <c r="T10" s="44"/>
      <c r="U10" s="44"/>
      <c r="V10" s="44"/>
      <c r="W10" s="44">
        <v>382</v>
      </c>
      <c r="X10" s="44"/>
      <c r="Y10" s="44"/>
      <c r="Z10" s="44">
        <v>573</v>
      </c>
      <c r="AA10" s="44"/>
      <c r="AB10" s="44"/>
      <c r="AC10" s="44"/>
      <c r="AD10" s="44"/>
      <c r="AE10" s="44">
        <v>764</v>
      </c>
      <c r="AF10" s="44"/>
      <c r="AG10" s="44"/>
      <c r="AH10" s="44"/>
      <c r="AI10" s="44">
        <v>955</v>
      </c>
      <c r="AJ10" s="44"/>
      <c r="AK10" s="44"/>
      <c r="AL10" s="44"/>
      <c r="AM10" s="44">
        <v>1146</v>
      </c>
      <c r="AN10" s="44"/>
      <c r="AO10" s="44"/>
      <c r="AP10" s="44"/>
      <c r="AQ10" s="44">
        <v>1337</v>
      </c>
      <c r="AR10" s="44"/>
      <c r="AS10" s="44"/>
    </row>
    <row r="11" spans="1:45" ht="27.5" customHeight="1" x14ac:dyDescent="0.35">
      <c r="O11"/>
      <c r="P11"/>
      <c r="Q11" s="45" t="str">
        <f>A4</f>
        <v>NAT2 / NV9</v>
      </c>
      <c r="R11" s="45"/>
      <c r="S11" s="45">
        <v>191</v>
      </c>
      <c r="T11" s="45"/>
      <c r="U11" s="45"/>
      <c r="V11" s="45"/>
      <c r="W11" s="45"/>
      <c r="X11" s="45">
        <v>382</v>
      </c>
      <c r="Y11" s="45"/>
      <c r="Z11" s="45"/>
      <c r="AA11" s="45">
        <v>573</v>
      </c>
      <c r="AB11" s="45"/>
      <c r="AC11" s="45"/>
      <c r="AD11" s="45"/>
      <c r="AE11" s="45"/>
      <c r="AF11" s="45"/>
      <c r="AG11" s="45"/>
      <c r="AH11" s="45">
        <v>764</v>
      </c>
      <c r="AI11" s="45"/>
      <c r="AJ11" s="45"/>
      <c r="AK11" s="45">
        <v>955</v>
      </c>
      <c r="AL11" s="45"/>
      <c r="AM11" s="45"/>
      <c r="AN11" s="45"/>
      <c r="AO11" s="45"/>
      <c r="AP11" s="45">
        <v>1146</v>
      </c>
      <c r="AQ11" s="45"/>
      <c r="AR11" s="45"/>
      <c r="AS11" s="45"/>
    </row>
    <row r="12" spans="1:45" ht="27.5" customHeight="1" x14ac:dyDescent="0.35">
      <c r="O12"/>
      <c r="P12"/>
      <c r="Q12" s="46" t="str">
        <f>A6</f>
        <v>JADE / NV6</v>
      </c>
      <c r="R12" s="46"/>
      <c r="S12" s="46"/>
      <c r="T12" s="46">
        <v>182</v>
      </c>
      <c r="U12" s="46"/>
      <c r="V12" s="46"/>
      <c r="W12" s="46"/>
      <c r="X12" s="46"/>
      <c r="Y12" s="46">
        <v>364</v>
      </c>
      <c r="Z12" s="46"/>
      <c r="AA12" s="46"/>
      <c r="AB12" s="46">
        <v>546</v>
      </c>
      <c r="AC12" s="46"/>
      <c r="AD12" s="46"/>
      <c r="AE12" s="46"/>
      <c r="AF12" s="46"/>
      <c r="AG12" s="46"/>
      <c r="AH12" s="46"/>
      <c r="AI12" s="46"/>
      <c r="AJ12" s="46">
        <v>728</v>
      </c>
      <c r="AK12" s="46"/>
      <c r="AL12" s="46"/>
      <c r="AM12" s="46"/>
      <c r="AN12" s="46">
        <v>910</v>
      </c>
      <c r="AO12" s="46"/>
      <c r="AP12" s="46"/>
      <c r="AQ12" s="46"/>
      <c r="AR12" s="46">
        <v>1092</v>
      </c>
      <c r="AS12" s="46"/>
    </row>
    <row r="13" spans="1:45" ht="27.5" customHeight="1" x14ac:dyDescent="0.35">
      <c r="O13"/>
      <c r="P13"/>
      <c r="Q13" s="47" t="str">
        <f>A8</f>
        <v>VINC / NV2</v>
      </c>
      <c r="R13" s="47"/>
      <c r="S13" s="47"/>
      <c r="T13" s="47"/>
      <c r="U13" s="47"/>
      <c r="V13" s="47">
        <v>176</v>
      </c>
      <c r="W13" s="47"/>
      <c r="X13" s="47"/>
      <c r="Y13" s="47"/>
      <c r="Z13" s="47"/>
      <c r="AA13" s="47"/>
      <c r="AB13" s="47"/>
      <c r="AC13" s="47"/>
      <c r="AD13" s="47">
        <v>352</v>
      </c>
      <c r="AE13" s="47"/>
      <c r="AF13" s="47"/>
      <c r="AG13" s="47"/>
      <c r="AH13" s="47"/>
      <c r="AI13" s="47"/>
      <c r="AJ13" s="47"/>
      <c r="AK13" s="47"/>
      <c r="AL13" s="47">
        <v>528</v>
      </c>
      <c r="AM13" s="47"/>
      <c r="AN13" s="47"/>
      <c r="AO13" s="47"/>
      <c r="AP13" s="47"/>
      <c r="AQ13" s="47"/>
      <c r="AR13" s="47"/>
      <c r="AS13" s="47">
        <v>704</v>
      </c>
    </row>
    <row r="14" spans="1:45" ht="27.5" customHeight="1" x14ac:dyDescent="0.35">
      <c r="O14"/>
      <c r="P14"/>
      <c r="Q14"/>
      <c r="R14"/>
    </row>
    <row r="15" spans="1:45" x14ac:dyDescent="0.35">
      <c r="O15"/>
      <c r="P15"/>
      <c r="Q15"/>
      <c r="R15"/>
    </row>
    <row r="16" spans="1:45" x14ac:dyDescent="0.35">
      <c r="O16"/>
      <c r="P16"/>
      <c r="Q16"/>
      <c r="R16"/>
    </row>
    <row r="17" spans="15:18" x14ac:dyDescent="0.35">
      <c r="O17"/>
      <c r="P17"/>
      <c r="Q17"/>
      <c r="R17"/>
    </row>
    <row r="18" spans="15:18" x14ac:dyDescent="0.35">
      <c r="O18"/>
      <c r="P18"/>
      <c r="Q18"/>
      <c r="R18"/>
    </row>
    <row r="19" spans="15:18" x14ac:dyDescent="0.35">
      <c r="O19"/>
      <c r="P19"/>
      <c r="Q19"/>
      <c r="R19"/>
    </row>
    <row r="20" spans="15:18" x14ac:dyDescent="0.35">
      <c r="O20"/>
      <c r="P20"/>
      <c r="Q20"/>
      <c r="R20"/>
    </row>
    <row r="21" spans="15:18" x14ac:dyDescent="0.35">
      <c r="O21"/>
      <c r="P21"/>
      <c r="Q21"/>
      <c r="R21"/>
    </row>
    <row r="22" spans="15:18" x14ac:dyDescent="0.35">
      <c r="O22"/>
      <c r="P22"/>
      <c r="Q22"/>
      <c r="R22"/>
    </row>
    <row r="23" spans="15:18" x14ac:dyDescent="0.35">
      <c r="O23"/>
      <c r="P23"/>
      <c r="Q23"/>
      <c r="R23"/>
    </row>
    <row r="24" spans="15:18" x14ac:dyDescent="0.35">
      <c r="O24"/>
      <c r="P24"/>
      <c r="Q24"/>
      <c r="R24"/>
    </row>
    <row r="25" spans="15:18" x14ac:dyDescent="0.35">
      <c r="O25"/>
      <c r="P25"/>
      <c r="Q25"/>
      <c r="R25"/>
    </row>
    <row r="26" spans="15:18" x14ac:dyDescent="0.35">
      <c r="O26"/>
      <c r="P26"/>
      <c r="Q26"/>
      <c r="R26"/>
    </row>
  </sheetData>
  <mergeCells count="8">
    <mergeCell ref="R8:AS8"/>
    <mergeCell ref="R1:AS1"/>
    <mergeCell ref="A8:A9"/>
    <mergeCell ref="B1:H1"/>
    <mergeCell ref="I1:O1"/>
    <mergeCell ref="A2:A3"/>
    <mergeCell ref="A4:A5"/>
    <mergeCell ref="A6:A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l'atelier 46</dc:creator>
  <dcterms:created xsi:type="dcterms:W3CDTF">2026-02-18T07:42:56Z</dcterms:created>
  <dcterms:modified xsi:type="dcterms:W3CDTF">2026-03-16T15:26:14Z</dcterms:modified>
</cp:coreProperties>
</file>