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E9BACDD1-5539-4F84-A901-B384FD88C7C7}" xr6:coauthVersionLast="47" xr6:coauthVersionMax="47" xr10:uidLastSave="{00000000-0000-0000-0000-000000000000}"/>
  <bookViews>
    <workbookView xWindow="0" yWindow="0" windowWidth="38400" windowHeight="21600" tabRatio="507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9"/>
  <definedNames>
    <definedName name="_xlnm._FilterDatabase" localSheetId="0" hidden="1">Cours!$L$1:$L$102</definedName>
    <definedName name="_xlnm._FilterDatabase" localSheetId="1" hidden="1">Hebdomadaire!$F$7:$F$19</definedName>
    <definedName name="_xleta.COUNT" hidden="1" xlm="1">#NAME?</definedName>
    <definedName name="_xleta.COUNTIF" hidden="1" xlm="1">#NAME?</definedName>
    <definedName name="_xlpm.m" hidden="1" xlm="1">#NAME?</definedName>
    <definedName name="_xlpm.rng" hidden="1" xlm="1">#NAME?</definedName>
    <definedName name="fichierICS">#REF!</definedName>
    <definedName name="_xlnm.Print_Titles" localSheetId="0">Cours!$1:$1</definedName>
    <definedName name="masemaine">Hebdomadaire!$B$7:$H$7</definedName>
    <definedName name="rangsemaine">Parametres!$B$1:$G$1</definedName>
    <definedName name="semaine">Hebdomadaire!$C$2</definedName>
    <definedName name="_xlnm.Print_Area" localSheetId="0">Devoirs[#All]</definedName>
    <definedName name="_xlnm.Print_Area" localSheetId="1">Hebdomadaire!$A$1:$H$41</definedName>
    <definedName name="_xlnm.Print_Area" localSheetId="2">Mensuel!$A$1:$N$58</definedName>
  </definedNames>
  <calcPr calcId="191029"/>
</workbook>
</file>

<file path=xl/calcChain.xml><?xml version="1.0" encoding="utf-8"?>
<calcChain xmlns="http://schemas.openxmlformats.org/spreadsheetml/2006/main">
  <c r="C45" i="6" l="1"/>
  <c r="D45" i="6"/>
  <c r="E45" i="6"/>
  <c r="F45" i="6"/>
  <c r="C59" i="6"/>
  <c r="C60" i="6"/>
  <c r="C61" i="6"/>
  <c r="C62" i="6"/>
  <c r="C63" i="6"/>
  <c r="C64" i="6"/>
  <c r="D59" i="6"/>
  <c r="D60" i="6"/>
  <c r="D61" i="6"/>
  <c r="D62" i="6"/>
  <c r="D63" i="6"/>
  <c r="D64" i="6"/>
  <c r="E59" i="6"/>
  <c r="E60" i="6"/>
  <c r="E61" i="6"/>
  <c r="E62" i="6"/>
  <c r="E63" i="6"/>
  <c r="E64" i="6"/>
  <c r="F59" i="6"/>
  <c r="F60" i="6"/>
  <c r="F61" i="6"/>
  <c r="F62" i="6"/>
  <c r="F63" i="6"/>
  <c r="F64" i="6"/>
  <c r="C58" i="6"/>
  <c r="D58" i="6"/>
  <c r="E58" i="6"/>
  <c r="F58" i="6"/>
  <c r="C27" i="6"/>
  <c r="D27" i="6"/>
  <c r="E27" i="6"/>
  <c r="F27" i="6"/>
  <c r="C15" i="6"/>
  <c r="D15" i="6"/>
  <c r="E15" i="6"/>
  <c r="F15" i="6"/>
  <c r="C6" i="6"/>
  <c r="D6" i="6"/>
  <c r="E6" i="6"/>
  <c r="F6" i="6"/>
  <c r="C12" i="6"/>
  <c r="C13" i="6"/>
  <c r="C14" i="6"/>
  <c r="C16" i="6"/>
  <c r="D12" i="6"/>
  <c r="D13" i="6"/>
  <c r="D14" i="6"/>
  <c r="D16" i="6"/>
  <c r="E12" i="6"/>
  <c r="E13" i="6"/>
  <c r="E14" i="6"/>
  <c r="E16" i="6"/>
  <c r="F12" i="6"/>
  <c r="F13" i="6"/>
  <c r="F14" i="6"/>
  <c r="F16" i="6"/>
  <c r="C17" i="6"/>
  <c r="C18" i="6"/>
  <c r="D17" i="6"/>
  <c r="D18" i="6"/>
  <c r="E17" i="6"/>
  <c r="E18" i="6"/>
  <c r="F17" i="6"/>
  <c r="F18" i="6"/>
  <c r="C19" i="6"/>
  <c r="D19" i="6"/>
  <c r="E19" i="6"/>
  <c r="F19" i="6"/>
  <c r="C20" i="6"/>
  <c r="D20" i="6"/>
  <c r="E20" i="6"/>
  <c r="F20" i="6"/>
  <c r="C34" i="6"/>
  <c r="D34" i="6"/>
  <c r="E34" i="6"/>
  <c r="F34" i="6"/>
  <c r="C23" i="6"/>
  <c r="C24" i="6"/>
  <c r="D23" i="6"/>
  <c r="D24" i="6"/>
  <c r="E23" i="6"/>
  <c r="E24" i="6"/>
  <c r="F23" i="6"/>
  <c r="F24" i="6"/>
  <c r="C5" i="6"/>
  <c r="D5" i="6"/>
  <c r="E5" i="6"/>
  <c r="F5" i="6"/>
  <c r="C75" i="6"/>
  <c r="C76" i="6"/>
  <c r="C77" i="6"/>
  <c r="D75" i="6"/>
  <c r="D76" i="6"/>
  <c r="D77" i="6"/>
  <c r="E75" i="6"/>
  <c r="E76" i="6"/>
  <c r="E77" i="6"/>
  <c r="F75" i="6"/>
  <c r="F76" i="6"/>
  <c r="F77" i="6"/>
  <c r="C36" i="6"/>
  <c r="C37" i="6"/>
  <c r="C38" i="6"/>
  <c r="C39" i="6"/>
  <c r="D36" i="6"/>
  <c r="D37" i="6"/>
  <c r="D38" i="6"/>
  <c r="D39" i="6"/>
  <c r="E36" i="6"/>
  <c r="E37" i="6"/>
  <c r="E38" i="6"/>
  <c r="E39" i="6"/>
  <c r="F36" i="6"/>
  <c r="F37" i="6"/>
  <c r="F38" i="6"/>
  <c r="F39" i="6"/>
  <c r="J101" i="6"/>
  <c r="K101" i="6"/>
  <c r="E104" i="6"/>
  <c r="N102" i="6"/>
  <c r="E10" i="6"/>
  <c r="C11" i="6"/>
  <c r="D11" i="6"/>
  <c r="E11" i="6"/>
  <c r="F11" i="6"/>
  <c r="D52" i="6"/>
  <c r="E52" i="6"/>
  <c r="C4" i="6"/>
  <c r="D4" i="6"/>
  <c r="E4" i="6"/>
  <c r="F4" i="6"/>
  <c r="C7" i="6"/>
  <c r="D7" i="6"/>
  <c r="E7" i="6"/>
  <c r="F7" i="6"/>
  <c r="C8" i="6"/>
  <c r="D8" i="6"/>
  <c r="E8" i="6"/>
  <c r="F8" i="6"/>
  <c r="C9" i="6"/>
  <c r="D9" i="6"/>
  <c r="E9" i="6"/>
  <c r="F9" i="6"/>
  <c r="C10" i="6"/>
  <c r="D10" i="6"/>
  <c r="F10" i="6"/>
  <c r="C21" i="6"/>
  <c r="D21" i="6"/>
  <c r="E21" i="6"/>
  <c r="F21" i="6"/>
  <c r="C22" i="6"/>
  <c r="D22" i="6"/>
  <c r="E22" i="6"/>
  <c r="F22" i="6"/>
  <c r="C25" i="6"/>
  <c r="D25" i="6"/>
  <c r="E25" i="6"/>
  <c r="F25" i="6"/>
  <c r="C26" i="6"/>
  <c r="D26" i="6"/>
  <c r="E26" i="6"/>
  <c r="F26" i="6"/>
  <c r="C28" i="6"/>
  <c r="D28" i="6"/>
  <c r="E28" i="6"/>
  <c r="F28" i="6"/>
  <c r="C29" i="6"/>
  <c r="D29" i="6"/>
  <c r="E29" i="6"/>
  <c r="F29" i="6"/>
  <c r="C30" i="6"/>
  <c r="D30" i="6"/>
  <c r="E30" i="6"/>
  <c r="F30" i="6"/>
  <c r="C31" i="6"/>
  <c r="D31" i="6"/>
  <c r="E31" i="6"/>
  <c r="F31" i="6"/>
  <c r="C32" i="6"/>
  <c r="D32" i="6"/>
  <c r="E32" i="6"/>
  <c r="F32" i="6"/>
  <c r="C33" i="6"/>
  <c r="D33" i="6"/>
  <c r="E33" i="6"/>
  <c r="F33" i="6"/>
  <c r="C35" i="6"/>
  <c r="D35" i="6"/>
  <c r="E35" i="6"/>
  <c r="F35" i="6"/>
  <c r="C40" i="6"/>
  <c r="D40" i="6"/>
  <c r="E40" i="6"/>
  <c r="F40" i="6"/>
  <c r="C41" i="6"/>
  <c r="D41" i="6"/>
  <c r="E41" i="6"/>
  <c r="F41" i="6"/>
  <c r="C42" i="6"/>
  <c r="D42" i="6"/>
  <c r="E42" i="6"/>
  <c r="F42" i="6"/>
  <c r="C43" i="6"/>
  <c r="D43" i="6"/>
  <c r="E43" i="6"/>
  <c r="F43" i="6"/>
  <c r="C44" i="6"/>
  <c r="D44" i="6"/>
  <c r="E44" i="6"/>
  <c r="F44" i="6"/>
  <c r="C46" i="6"/>
  <c r="D46" i="6"/>
  <c r="E46" i="6"/>
  <c r="F46" i="6"/>
  <c r="C47" i="6"/>
  <c r="D47" i="6"/>
  <c r="E47" i="6"/>
  <c r="F47" i="6"/>
  <c r="C48" i="6"/>
  <c r="D48" i="6"/>
  <c r="E48" i="6"/>
  <c r="F48" i="6"/>
  <c r="C49" i="6"/>
  <c r="D49" i="6"/>
  <c r="E49" i="6"/>
  <c r="F49" i="6"/>
  <c r="C50" i="6"/>
  <c r="D50" i="6"/>
  <c r="E50" i="6"/>
  <c r="F50" i="6"/>
  <c r="C51" i="6"/>
  <c r="D51" i="6"/>
  <c r="E51" i="6"/>
  <c r="F51" i="6"/>
  <c r="C52" i="6"/>
  <c r="F52" i="6"/>
  <c r="C53" i="6"/>
  <c r="D53" i="6"/>
  <c r="E53" i="6"/>
  <c r="F53" i="6"/>
  <c r="C54" i="6"/>
  <c r="D54" i="6"/>
  <c r="E54" i="6"/>
  <c r="F54" i="6"/>
  <c r="C55" i="6"/>
  <c r="D55" i="6"/>
  <c r="E55" i="6"/>
  <c r="F55" i="6"/>
  <c r="C56" i="6"/>
  <c r="D56" i="6"/>
  <c r="E56" i="6"/>
  <c r="F56" i="6"/>
  <c r="C57" i="6"/>
  <c r="D57" i="6"/>
  <c r="E57" i="6"/>
  <c r="F57" i="6"/>
  <c r="C65" i="6"/>
  <c r="D65" i="6"/>
  <c r="E65" i="6"/>
  <c r="F65" i="6"/>
  <c r="C66" i="6"/>
  <c r="D66" i="6"/>
  <c r="E66" i="6"/>
  <c r="F66" i="6"/>
  <c r="C67" i="6"/>
  <c r="D67" i="6"/>
  <c r="E67" i="6"/>
  <c r="F67" i="6"/>
  <c r="C68" i="6"/>
  <c r="D68" i="6"/>
  <c r="E68" i="6"/>
  <c r="F68" i="6"/>
  <c r="C69" i="6"/>
  <c r="D69" i="6"/>
  <c r="E69" i="6"/>
  <c r="F69" i="6"/>
  <c r="C70" i="6"/>
  <c r="D70" i="6"/>
  <c r="E70" i="6"/>
  <c r="F70" i="6"/>
  <c r="C71" i="6"/>
  <c r="D71" i="6"/>
  <c r="E71" i="6"/>
  <c r="F71" i="6"/>
  <c r="C72" i="6"/>
  <c r="D72" i="6"/>
  <c r="E72" i="6"/>
  <c r="F72" i="6"/>
  <c r="C73" i="6"/>
  <c r="D73" i="6"/>
  <c r="E73" i="6"/>
  <c r="F73" i="6"/>
  <c r="C74" i="6"/>
  <c r="D74" i="6"/>
  <c r="E74" i="6"/>
  <c r="F74" i="6"/>
  <c r="C78" i="6"/>
  <c r="D78" i="6"/>
  <c r="E78" i="6"/>
  <c r="F78" i="6"/>
  <c r="C79" i="6"/>
  <c r="D79" i="6"/>
  <c r="E79" i="6"/>
  <c r="F79" i="6"/>
  <c r="C80" i="6"/>
  <c r="D80" i="6"/>
  <c r="E80" i="6"/>
  <c r="F80" i="6"/>
  <c r="C81" i="6"/>
  <c r="D81" i="6"/>
  <c r="E81" i="6"/>
  <c r="F81" i="6"/>
  <c r="C82" i="6"/>
  <c r="D82" i="6"/>
  <c r="E82" i="6"/>
  <c r="F82" i="6"/>
  <c r="F2" i="6"/>
  <c r="F3" i="6"/>
  <c r="E2" i="6"/>
  <c r="E3" i="6"/>
  <c r="D2" i="6"/>
  <c r="D3" i="6"/>
  <c r="C2" i="6"/>
  <c r="C3" i="6"/>
  <c r="B5" i="10"/>
  <c r="B4" i="10"/>
  <c r="C2" i="10"/>
  <c r="C4" i="10" s="1"/>
  <c r="A1" i="9"/>
  <c r="B32" i="9" s="1"/>
  <c r="C6" i="8"/>
  <c r="C9" i="8" s="1"/>
  <c r="D2" i="8"/>
  <c r="B7" i="7"/>
  <c r="B6" i="7" s="1"/>
  <c r="H104" i="6" l="1"/>
  <c r="C5" i="10"/>
  <c r="D2" i="10"/>
  <c r="D5" i="10" s="1"/>
  <c r="B11" i="9"/>
  <c r="B12" i="9" s="1"/>
  <c r="B5" i="9"/>
  <c r="B6" i="9" s="1"/>
  <c r="B20" i="9"/>
  <c r="B21" i="9" s="1"/>
  <c r="B17" i="9"/>
  <c r="B18" i="9" s="1"/>
  <c r="D6" i="8"/>
  <c r="E6" i="8" s="1"/>
  <c r="B23" i="9"/>
  <c r="B22" i="9" s="1"/>
  <c r="B33" i="9"/>
  <c r="B31" i="9"/>
  <c r="C17" i="8"/>
  <c r="B9" i="8"/>
  <c r="D9" i="8"/>
  <c r="B6" i="8"/>
  <c r="B3" i="9"/>
  <c r="B26" i="9"/>
  <c r="B29" i="9"/>
  <c r="B8" i="9"/>
  <c r="C7" i="7"/>
  <c r="D7" i="7" s="1"/>
  <c r="E7" i="7" s="1"/>
  <c r="F7" i="7" s="1"/>
  <c r="G7" i="7" s="1"/>
  <c r="H7" i="7" s="1"/>
  <c r="H6" i="7" s="1"/>
  <c r="B24" i="9" l="1"/>
  <c r="E2" i="10"/>
  <c r="E5" i="10" s="1"/>
  <c r="D4" i="10"/>
  <c r="B10" i="9"/>
  <c r="B16" i="9"/>
  <c r="B19" i="9"/>
  <c r="B15" i="9"/>
  <c r="B13" i="9"/>
  <c r="B14" i="9" s="1"/>
  <c r="B25" i="9"/>
  <c r="B27" i="9"/>
  <c r="E9" i="8"/>
  <c r="B7" i="9"/>
  <c r="B9" i="9"/>
  <c r="B17" i="8"/>
  <c r="C28" i="8"/>
  <c r="D17" i="8"/>
  <c r="B2" i="9"/>
  <c r="B4" i="9"/>
  <c r="B28" i="9"/>
  <c r="B30" i="9"/>
  <c r="F6" i="8"/>
  <c r="E4" i="10" l="1"/>
  <c r="F2" i="10"/>
  <c r="G2" i="10" s="1"/>
  <c r="D10" i="8"/>
  <c r="E7" i="8"/>
  <c r="C18" i="8"/>
  <c r="D18" i="8"/>
  <c r="E17" i="8"/>
  <c r="F7" i="8"/>
  <c r="G6" i="8"/>
  <c r="B28" i="8"/>
  <c r="C42" i="8"/>
  <c r="D28" i="8"/>
  <c r="C29" i="8"/>
  <c r="D7" i="8"/>
  <c r="C10" i="8"/>
  <c r="C7" i="8"/>
  <c r="F9" i="8"/>
  <c r="E10" i="8"/>
  <c r="F5" i="10" l="1"/>
  <c r="F4" i="10"/>
  <c r="G5" i="10"/>
  <c r="G4" i="10"/>
  <c r="D29" i="8"/>
  <c r="E28" i="8"/>
  <c r="B42" i="8"/>
  <c r="C57" i="8"/>
  <c r="D42" i="8"/>
  <c r="C43" i="8"/>
  <c r="G9" i="8"/>
  <c r="F10" i="8"/>
  <c r="H6" i="8"/>
  <c r="G7" i="8"/>
  <c r="E18" i="8"/>
  <c r="F17" i="8"/>
  <c r="H9" i="8" l="1"/>
  <c r="G10" i="8"/>
  <c r="D43" i="8"/>
  <c r="E42" i="8"/>
  <c r="F18" i="8"/>
  <c r="G17" i="8"/>
  <c r="C58" i="8"/>
  <c r="B57" i="8"/>
  <c r="D57" i="8"/>
  <c r="F28" i="8"/>
  <c r="E29" i="8"/>
  <c r="H7" i="8"/>
  <c r="I6" i="8"/>
  <c r="I7" i="8" s="1"/>
  <c r="G28" i="8" l="1"/>
  <c r="F29" i="8"/>
  <c r="G18" i="8"/>
  <c r="H17" i="8"/>
  <c r="E43" i="8"/>
  <c r="F42" i="8"/>
  <c r="D58" i="8"/>
  <c r="E57" i="8"/>
  <c r="I9" i="8"/>
  <c r="I10" i="8" s="1"/>
  <c r="H10" i="8"/>
  <c r="E58" i="8" l="1"/>
  <c r="F57" i="8"/>
  <c r="G42" i="8"/>
  <c r="F43" i="8"/>
  <c r="H18" i="8"/>
  <c r="I17" i="8"/>
  <c r="I18" i="8" s="1"/>
  <c r="G29" i="8"/>
  <c r="H28" i="8"/>
  <c r="I28" i="8" l="1"/>
  <c r="I29" i="8" s="1"/>
  <c r="H29" i="8"/>
  <c r="G43" i="8"/>
  <c r="H42" i="8"/>
  <c r="G57" i="8"/>
  <c r="F58" i="8"/>
  <c r="H57" i="8" l="1"/>
  <c r="G58" i="8"/>
  <c r="I42" i="8"/>
  <c r="I43" i="8" s="1"/>
  <c r="H43" i="8"/>
  <c r="H58" i="8" l="1"/>
  <c r="I57" i="8"/>
  <c r="I58" i="8" s="1"/>
</calcChain>
</file>

<file path=xl/sharedStrings.xml><?xml version="1.0" encoding="utf-8"?>
<sst xmlns="http://schemas.openxmlformats.org/spreadsheetml/2006/main" count="399" uniqueCount="325">
  <si>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</si>
  <si>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</si>
  <si>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</si>
  <si>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</si>
  <si>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</si>
  <si>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</si>
  <si>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</si>
  <si>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</si>
  <si>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</si>
  <si>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</si>
  <si>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</si>
  <si>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</si>
  <si>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</si>
  <si>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</si>
  <si>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</si>
  <si>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</si>
  <si>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</si>
  <si>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</si>
  <si>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</si>
  <si>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</si>
  <si>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</si>
  <si>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</si>
  <si>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</si>
  <si>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</si>
  <si>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</si>
  <si>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</si>
  <si>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</si>
  <si>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</si>
  <si>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</si>
  <si>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</si>
  <si>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</si>
  <si>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</si>
  <si>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</si>
  <si>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</si>
  <si>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</si>
  <si>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</si>
  <si>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</si>
  <si>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J1</t>
  </si>
  <si>
    <t>J3</t>
  </si>
  <si>
    <t>J7</t>
  </si>
  <si>
    <t>J14</t>
  </si>
  <si>
    <t>Modif</t>
  </si>
  <si>
    <t>Questions</t>
  </si>
  <si>
    <t>MINEURE</t>
  </si>
  <si>
    <t>UE 11 Embryologie</t>
  </si>
  <si>
    <t>UE 12 Histologie</t>
  </si>
  <si>
    <t>UE 13 Métho étude du vivant</t>
  </si>
  <si>
    <t>UE 15</t>
  </si>
  <si>
    <t>UE 16</t>
  </si>
  <si>
    <t>Spermatogénèse</t>
  </si>
  <si>
    <t>Ovogénèse</t>
  </si>
  <si>
    <t>1ere semaine dev</t>
  </si>
  <si>
    <t>2ème semaine dev</t>
  </si>
  <si>
    <t>3ème semaine dev</t>
  </si>
  <si>
    <t>4ème semaine dev</t>
  </si>
  <si>
    <t>Fécondation</t>
  </si>
  <si>
    <t>Hémathopoïese 1</t>
  </si>
  <si>
    <t>Hémathopoïese 2</t>
  </si>
  <si>
    <t>Intro Histologie cutanée</t>
  </si>
  <si>
    <t>Tissus musculaire 1</t>
  </si>
  <si>
    <t>Tissus musculaire 2</t>
  </si>
  <si>
    <t>Tissus Nerveux 1</t>
  </si>
  <si>
    <t>Tissus Nerveux 2</t>
  </si>
  <si>
    <t>Tissus Nerveux 3</t>
  </si>
  <si>
    <t>Tissus osseux</t>
  </si>
  <si>
    <t>Tissus adipeux</t>
  </si>
  <si>
    <t xml:space="preserve">Tissus cartilagineux </t>
  </si>
  <si>
    <t>Histologie des vaisseaux</t>
  </si>
  <si>
    <t>Tissus epithéliaux 1</t>
  </si>
  <si>
    <t>Tissus epithéliaux 2</t>
  </si>
  <si>
    <t>Tissus conjonctif</t>
  </si>
  <si>
    <t>Méthod etude Electro physio</t>
  </si>
  <si>
    <t>Méca Flu</t>
  </si>
  <si>
    <t>Hémodynamiq</t>
  </si>
  <si>
    <t>Interaction raynt 1</t>
  </si>
  <si>
    <t>Interaction raynt 2</t>
  </si>
  <si>
    <t>Utlisation térapeutiq rayonnement</t>
  </si>
  <si>
    <t>hémoglobine</t>
  </si>
  <si>
    <t>Enzymologie 1</t>
  </si>
  <si>
    <t>Synth degrada de l'hème</t>
  </si>
  <si>
    <t>Voie des pentoses</t>
  </si>
  <si>
    <t>Méthodo analys bio chim</t>
  </si>
  <si>
    <t>Cinétiq chimiq</t>
  </si>
  <si>
    <t>Non metaux essentiels 1</t>
  </si>
  <si>
    <t>Non metaux essentiels 2</t>
  </si>
  <si>
    <t>Alcènes alcynes</t>
  </si>
  <si>
    <t>Benzène et aromatiq</t>
  </si>
  <si>
    <t>Dérivés halogénés</t>
  </si>
  <si>
    <t>Intro Pharma galéniq</t>
  </si>
  <si>
    <t>Voies parentérales</t>
  </si>
  <si>
    <t>Médicaments de l'œil</t>
  </si>
  <si>
    <t>Voies cutanées</t>
  </si>
  <si>
    <t>Formes Pharma voie orale</t>
  </si>
  <si>
    <t xml:space="preserve">Autres voies </t>
  </si>
  <si>
    <t>J14 2ème semaine dev</t>
  </si>
  <si>
    <t>J14 3ème semaine dev</t>
  </si>
  <si>
    <t>J14 Hémathopoïese 2</t>
  </si>
  <si>
    <t>J14 Tissus adipeux</t>
  </si>
  <si>
    <t>Méthodogie 1</t>
  </si>
  <si>
    <t>Méthodogie 2</t>
  </si>
  <si>
    <t>Méthodogie 3</t>
  </si>
  <si>
    <t>J14 Méthodogie 1</t>
  </si>
  <si>
    <t>J14 Méthodogie 2</t>
  </si>
  <si>
    <t>J14 Méthodogie 3</t>
  </si>
  <si>
    <t>Tissus musculaire 3</t>
  </si>
  <si>
    <t>J0 Tissus musculaire 3</t>
  </si>
  <si>
    <t>J1 Tissus musculaire 3</t>
  </si>
  <si>
    <t>J3 Tissus musculaire 3</t>
  </si>
  <si>
    <t>J7 4ème semaine dev</t>
  </si>
  <si>
    <t>J7 Tissus musculaire 1</t>
  </si>
  <si>
    <t>J7 Tissus musculaire 2</t>
  </si>
  <si>
    <t>J7 Tissus musculaire 3</t>
  </si>
  <si>
    <t>J14 4ème semaine dev</t>
  </si>
  <si>
    <t>J14 Tissus musculaire 1</t>
  </si>
  <si>
    <t>J14 Tissus musculaire 2</t>
  </si>
  <si>
    <t>Procreation Medic Assist 1</t>
  </si>
  <si>
    <t>Procreation Medic Assist 2</t>
  </si>
  <si>
    <t>Placenta</t>
  </si>
  <si>
    <t>Base organo génèse</t>
  </si>
  <si>
    <t>Intestin Primitif</t>
  </si>
  <si>
    <t>Face</t>
  </si>
  <si>
    <t>Tube cardiaq Primitf</t>
  </si>
  <si>
    <t>Système Urinaire</t>
  </si>
  <si>
    <t>App Génital</t>
  </si>
  <si>
    <t>UE30  Environnement</t>
  </si>
  <si>
    <t>Intro</t>
  </si>
  <si>
    <t>Climat</t>
  </si>
  <si>
    <t>Pollution</t>
  </si>
  <si>
    <t>Bio diversité</t>
  </si>
  <si>
    <t>Syst Nerveux Central 1</t>
  </si>
  <si>
    <t>Syst Nerveux Central 2</t>
  </si>
  <si>
    <t>Tissus epithéliaux 3</t>
  </si>
  <si>
    <t>J7 Procreation Medic Assist 1</t>
  </si>
  <si>
    <t>J1 Placenta</t>
  </si>
  <si>
    <t>J0 Base organo génèse</t>
  </si>
  <si>
    <t>J1 Tissus epithéliaux 3</t>
  </si>
  <si>
    <t>J1 Base organo génèse</t>
  </si>
  <si>
    <t>J0 Syst Nerveux Central 1</t>
  </si>
  <si>
    <t>J3 Placenta</t>
  </si>
  <si>
    <t>J1 Syst Nerveux Central 1</t>
  </si>
  <si>
    <t>J3 Tissus epithéliaux 3</t>
  </si>
  <si>
    <t>J3 Base organo génèse</t>
  </si>
  <si>
    <t>J0 Syst Nerveux Central 2</t>
  </si>
  <si>
    <t>J3 Syst Nerveux Central 1</t>
  </si>
  <si>
    <t>J1 Syst Nerveux Central 2</t>
  </si>
  <si>
    <t>J0 Intestin Primitif</t>
  </si>
  <si>
    <t>J1 Intestin Primitif</t>
  </si>
  <si>
    <t>J0 Face</t>
  </si>
  <si>
    <t>J7 Placenta</t>
  </si>
  <si>
    <t>J3 Syst Nerveux Central 2</t>
  </si>
  <si>
    <t>J1 Face</t>
  </si>
  <si>
    <t>J7 Tissus epithéliaux 3</t>
  </si>
  <si>
    <t>J14 Procreation Medic Assist 1</t>
  </si>
  <si>
    <t>J7 Base organo génèse</t>
  </si>
  <si>
    <t>J3 Intestin Primitif</t>
  </si>
  <si>
    <t>J7 Syst Nerveux Central 1</t>
  </si>
  <si>
    <t>J3 Face</t>
  </si>
  <si>
    <t>J7 Syst Nerveux Central 2</t>
  </si>
  <si>
    <t>J7 Intestin Primitif</t>
  </si>
  <si>
    <t>J7 Face</t>
  </si>
  <si>
    <t>J14 Placenta</t>
  </si>
  <si>
    <t>J14 Tissus epithéliaux 3</t>
  </si>
  <si>
    <t>Métabo des nucléotides</t>
  </si>
  <si>
    <t>Techniq analyse Prot Serum</t>
  </si>
  <si>
    <t>Biolo molecul genie génétiq</t>
  </si>
  <si>
    <t>Applic outil GG dig patho géné</t>
  </si>
  <si>
    <t>GG clonage therapie géniq</t>
  </si>
  <si>
    <t>Approch pagé-nomiq</t>
  </si>
  <si>
    <t>Chromosom et cariotype</t>
  </si>
  <si>
    <t>Génétique Medicale</t>
  </si>
  <si>
    <t>Electro Cardio Gram 1</t>
  </si>
  <si>
    <t>Electro Cardio Gram 2</t>
  </si>
  <si>
    <t>J0 Intro Histologie cutanée</t>
  </si>
  <si>
    <t>J1 Intro Histologie cutanée</t>
  </si>
  <si>
    <t>J3 Intro Histologie cutanée</t>
  </si>
  <si>
    <t>J7 Intro Histologie cutanée</t>
  </si>
  <si>
    <t>J0 Spermatogénèse</t>
  </si>
  <si>
    <t>J0 Ovogénèse</t>
  </si>
  <si>
    <t>J0 Tissus epithéliaux 1</t>
  </si>
  <si>
    <t>J1 Spermatogénèse</t>
  </si>
  <si>
    <t>J1 Ovogénèse</t>
  </si>
  <si>
    <t>J1 Tissus epithéliaux 1</t>
  </si>
  <si>
    <t>J0 Tissus epithéliaux 2</t>
  </si>
  <si>
    <t>J0 Fécondation</t>
  </si>
  <si>
    <t>J1 Tissus epithéliaux 2</t>
  </si>
  <si>
    <t>J3 Spermatogénèse</t>
  </si>
  <si>
    <t>J3 Ovogénèse</t>
  </si>
  <si>
    <t>J1 Fécondation</t>
  </si>
  <si>
    <t>J3 Tissus epithéliaux 1</t>
  </si>
  <si>
    <t>J0 Tissus conjonctif</t>
  </si>
  <si>
    <t>J0 1ere semaine dev</t>
  </si>
  <si>
    <t>J3 Tissus epithéliaux 2</t>
  </si>
  <si>
    <t>J1 Tissus conjonctif</t>
  </si>
  <si>
    <t>J0 Hémathopoïese 1</t>
  </si>
  <si>
    <t>J1 1ere semaine dev</t>
  </si>
  <si>
    <t>J3 Fécondation</t>
  </si>
  <si>
    <t>J1 Hémathopoïese 1</t>
  </si>
  <si>
    <t>J3 Tissus conjonctif</t>
  </si>
  <si>
    <t>J0 Hémathopoïese 2</t>
  </si>
  <si>
    <t>J7 Spermatogénèse</t>
  </si>
  <si>
    <t>J7 Ovogénèse</t>
  </si>
  <si>
    <t>J3 1ere semaine dev</t>
  </si>
  <si>
    <t>J0 Méthodogie 1</t>
  </si>
  <si>
    <t>J7 Tissus epithéliaux 1</t>
  </si>
  <si>
    <t>J3 Hémathopoïese 1</t>
  </si>
  <si>
    <t>J1 Hémathopoïese 2</t>
  </si>
  <si>
    <t>J0 2ème semaine dev</t>
  </si>
  <si>
    <t>J1 Méthodogie 1</t>
  </si>
  <si>
    <t>J0 Méthodogie 2</t>
  </si>
  <si>
    <t>J7 Tissus epithéliaux 2</t>
  </si>
  <si>
    <t>J1 2ème semaine dev</t>
  </si>
  <si>
    <t>J7 Fécondation</t>
  </si>
  <si>
    <t>J1 Méthodogie 2</t>
  </si>
  <si>
    <t>J0 Méthodogie 3</t>
  </si>
  <si>
    <t>J3 Hémathopoïese 2</t>
  </si>
  <si>
    <t>J3 Méthodogie 1</t>
  </si>
  <si>
    <t>J1 Méthodogie 3</t>
  </si>
  <si>
    <t>J7 Tissus conjonctif</t>
  </si>
  <si>
    <t>J7 1ere semaine dev</t>
  </si>
  <si>
    <t>J3 2ème semaine dev</t>
  </si>
  <si>
    <t>J3 Méthodogie 2</t>
  </si>
  <si>
    <t>J7 Hémathopoïese 1</t>
  </si>
  <si>
    <t>J0 Tissus adipeux</t>
  </si>
  <si>
    <t>J0 3ème semaine dev</t>
  </si>
  <si>
    <t>J3 Méthodogie 3</t>
  </si>
  <si>
    <t>J1 Tissus adipeux</t>
  </si>
  <si>
    <t>J0 Procreation Medic Assist 1</t>
  </si>
  <si>
    <t>J1 3ème semaine dev</t>
  </si>
  <si>
    <t>J0 4ème semaine dev</t>
  </si>
  <si>
    <t>J7 Hémathopoïese 2</t>
  </si>
  <si>
    <t>J0 Tissus musculaire 1</t>
  </si>
  <si>
    <t>J0 Tissus musculaire 2</t>
  </si>
  <si>
    <t>J14 Spermatogénèse</t>
  </si>
  <si>
    <t>J14 Ovogénèse</t>
  </si>
  <si>
    <t>J1 Procreation Medic Assist 1</t>
  </si>
  <si>
    <t>J1 4ème semaine dev</t>
  </si>
  <si>
    <t>J7 Méthodogie 1</t>
  </si>
  <si>
    <t>J14 Tissus epithéliaux 1</t>
  </si>
  <si>
    <t>J1 Tissus musculaire 1</t>
  </si>
  <si>
    <t>J1 Tissus musculaire 2</t>
  </si>
  <si>
    <t>J3 Tissus adipeux</t>
  </si>
  <si>
    <t>J7 2ème semaine dev</t>
  </si>
  <si>
    <t>J3 3ème semaine dev</t>
  </si>
  <si>
    <t>J7 Méthodogie 2</t>
  </si>
  <si>
    <t>J14 Tissus epithéliaux 2</t>
  </si>
  <si>
    <t>J3 Procreation Medic Assist 1</t>
  </si>
  <si>
    <t>J3 4ème semaine dev</t>
  </si>
  <si>
    <t>J14 Fécondation</t>
  </si>
  <si>
    <t>J7 Méthodogie 3</t>
  </si>
  <si>
    <t>J3 Tissus musculaire 1</t>
  </si>
  <si>
    <t>J3 Tissus musculaire 2</t>
  </si>
  <si>
    <t>J14 Tissus conjonctif</t>
  </si>
  <si>
    <t>J14 1ere semaine dev</t>
  </si>
  <si>
    <t>J14 Hémathopoïese 1</t>
  </si>
  <si>
    <t>J7 Tissus adipeux</t>
  </si>
  <si>
    <t>J7 3ème semaine dev</t>
  </si>
  <si>
    <t>J0 Placenta</t>
  </si>
  <si>
    <t>J0 Tissus epithéliaux 3</t>
  </si>
  <si>
    <t>J3 Synth degrada de l'hème</t>
  </si>
  <si>
    <t>J1 Métabo des nucléotides</t>
  </si>
  <si>
    <t>J0 Méthodo analys bio chim</t>
  </si>
  <si>
    <t>J14 Voies parentérales</t>
  </si>
  <si>
    <t>J3 Voie des pentoses</t>
  </si>
  <si>
    <t>J1 Méthodo analys bio chim</t>
  </si>
  <si>
    <t>J0 Techniq analyse Prot Serum</t>
  </si>
  <si>
    <t>J7 Electro Cardio Gram 2</t>
  </si>
  <si>
    <t>J7 Enzymologie 1</t>
  </si>
  <si>
    <t>J7 hémoglobine</t>
  </si>
  <si>
    <t>J3 Métabo des nucléotides</t>
  </si>
  <si>
    <t>J1 Techniq analyse Prot Serum</t>
  </si>
  <si>
    <t>J7 Méca Flu</t>
  </si>
  <si>
    <t>J3 Méthodo analys bio chim</t>
  </si>
  <si>
    <t>J7 Cinétiq chimiq</t>
  </si>
  <si>
    <t>J7 Non metaux essentiels 1</t>
  </si>
  <si>
    <t>J7 Synth degrada de l'hème</t>
  </si>
  <si>
    <t>J3 Techniq analyse Prot Serum</t>
  </si>
  <si>
    <t>J7 Voie des pentoses</t>
  </si>
  <si>
    <t>J7 Métabo des nucléotides</t>
  </si>
  <si>
    <t>J14 Médicaments de l'œil</t>
  </si>
  <si>
    <t>J7 Voies parentérales</t>
  </si>
  <si>
    <t>J1 Médicaments de l'œil</t>
  </si>
  <si>
    <t>J14 Méthod etude Electro physio</t>
  </si>
  <si>
    <t>J0 Electro Cardio Gram 2</t>
  </si>
  <si>
    <t>J0 Enzymologie 1</t>
  </si>
  <si>
    <t>J0 hémoglobine</t>
  </si>
  <si>
    <t>J3 Médicaments de l'œil</t>
  </si>
  <si>
    <t>J1 Electro Cardio Gram 2</t>
  </si>
  <si>
    <t>J0 Méca Flu</t>
  </si>
  <si>
    <t>J1 Enzymologie 1</t>
  </si>
  <si>
    <t>J1 hémoglobine</t>
  </si>
  <si>
    <t>J0 Cinétiq chimiq</t>
  </si>
  <si>
    <t>J0 Non metaux essentiels 1</t>
  </si>
  <si>
    <t>J14 Electro Cardio Gram 1</t>
  </si>
  <si>
    <t>J1 Méca Flu</t>
  </si>
  <si>
    <t>J0 Synth degrada de l'hème</t>
  </si>
  <si>
    <t>J1 Cinétiq chimiq</t>
  </si>
  <si>
    <t>J1 Non metaux essentiels 1</t>
  </si>
  <si>
    <t>J3 Electro Cardio Gram 2</t>
  </si>
  <si>
    <t>J3 Enzymologie 1</t>
  </si>
  <si>
    <t>J3 hémoglobine</t>
  </si>
  <si>
    <t>J1 Synth degrada de l'hème</t>
  </si>
  <si>
    <t>J0 Voie des pentoses</t>
  </si>
  <si>
    <t>J3 Méca Flu</t>
  </si>
  <si>
    <t>J1 Voie des pentoses</t>
  </si>
  <si>
    <t>J0 Métabo des nucléotides</t>
  </si>
  <si>
    <t>J3 Cinétiq chimiq</t>
  </si>
  <si>
    <t>J3 Non metaux essentiels 1</t>
  </si>
  <si>
    <t>J14 Intro Pharma galéniq</t>
  </si>
  <si>
    <t>J7 Médicaments de l'œil</t>
  </si>
  <si>
    <t>J3 Electro Cardio Gram 1</t>
  </si>
  <si>
    <t>J1 Intro Pharma galéniq</t>
  </si>
  <si>
    <t>J0 Voies parentérales</t>
  </si>
  <si>
    <t>J7 Méthod etude Electro physio</t>
  </si>
  <si>
    <t>J1 Voies parentérales</t>
  </si>
  <si>
    <t>J3 Intro Pharma galéniq</t>
  </si>
  <si>
    <t>J3 Voies parentérales</t>
  </si>
  <si>
    <t>J7 Electro Cardio Gram 1</t>
  </si>
  <si>
    <t>J7 Intro Pharma galéniq</t>
  </si>
  <si>
    <t>J0 Médicaments de l'œil</t>
  </si>
  <si>
    <t>J0 Méthod etude Electro physio</t>
  </si>
  <si>
    <t>J1 Méthod etude Electro physio</t>
  </si>
  <si>
    <t>J3 Méthod etude Electro physio</t>
  </si>
  <si>
    <t>J0 Electro Cardio Gram 1</t>
  </si>
  <si>
    <t>J1 Electro Cardio Gram 1</t>
  </si>
  <si>
    <t>J0 Intro Pharma galéniq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</si>
</sst>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&quot;SEM. &quot;0"/>
    <numFmt numFmtId="165" formatCode="dd"/>
    <numFmt numFmtId="166" formatCode="mmmm\ yyyy"/>
    <numFmt numFmtId="167" formatCode="ddd\ dd/mm/yyyy"/>
    <numFmt numFmtId="168" formatCode="&quot;s&quot;0"/>
    <numFmt numFmtId="169" formatCode="dd/mm/yy;@"/>
    <numFmt numFmtId="170" formatCode="h:mm;@"/>
    <numFmt numFmtId="171" formatCode="[h]:mm:ss;@"/>
  </numFmts>
  <fonts count="3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8"/>
      <name val="Cambria"/>
      <family val="2"/>
      <scheme val="minor"/>
    </font>
    <font>
      <sz val="8"/>
      <color theme="1" tint="0.14996795556505021"/>
      <name val="Cambria"/>
      <family val="2"/>
      <scheme val="minor"/>
    </font>
    <font>
      <sz val="9"/>
      <color theme="1" tint="0.14996795556505021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sz val="10"/>
      <name val="Cambria"/>
      <family val="1"/>
      <scheme val="minor"/>
    </font>
    <font>
      <sz val="10"/>
      <name val="Cambria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44A5B"/>
        <bgColor indexed="64"/>
      </patternFill>
    </fill>
    <fill>
      <patternFill patternType="solid">
        <fgColor rgb="FFAB95C6"/>
        <bgColor indexed="64"/>
      </patternFill>
    </fill>
    <fill>
      <patternFill patternType="solid">
        <fgColor rgb="FF156499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86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8" borderId="7" xfId="0" applyFill="1" applyBorder="1" applyProtection="1">
      <alignment vertical="center"/>
      <protection locked="0"/>
    </xf>
    <xf numFmtId="0" fontId="20" fillId="8" borderId="17" xfId="0" applyFont="1" applyFill="1" applyBorder="1">
      <alignment vertical="center"/>
    </xf>
    <xf numFmtId="0" fontId="30" fillId="10" borderId="0" xfId="0" applyFont="1" applyFill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8" borderId="0" xfId="0" applyFill="1">
      <alignment vertical="center"/>
    </xf>
    <xf numFmtId="169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2" fontId="33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171" fontId="34" fillId="0" borderId="0" xfId="0" applyNumberFormat="1" applyFont="1" applyAlignment="1">
      <alignment horizontal="center" vertical="center"/>
    </xf>
    <xf numFmtId="1" fontId="35" fillId="0" borderId="0" xfId="0" applyNumberFormat="1" applyFont="1">
      <alignment vertical="center"/>
    </xf>
    <xf numFmtId="0" fontId="0" fillId="12" borderId="0" xfId="0" applyFill="1">
      <alignment vertical="center"/>
    </xf>
    <xf numFmtId="0" fontId="37" fillId="11" borderId="16" xfId="0" applyFont="1" applyFill="1" applyBorder="1">
      <alignment vertical="center"/>
    </xf>
    <xf numFmtId="0" fontId="37" fillId="11" borderId="17" xfId="0" applyFont="1" applyFill="1" applyBorder="1">
      <alignment vertical="center"/>
    </xf>
    <xf numFmtId="0" fontId="37" fillId="11" borderId="18" xfId="0" applyFont="1" applyFill="1" applyBorder="1">
      <alignment vertical="center"/>
    </xf>
    <xf numFmtId="0" fontId="20" fillId="13" borderId="16" xfId="0" applyFont="1" applyFill="1" applyBorder="1">
      <alignment vertical="center"/>
    </xf>
    <xf numFmtId="0" fontId="31" fillId="14" borderId="16" xfId="0" applyFont="1" applyFill="1" applyBorder="1">
      <alignment vertical="center"/>
    </xf>
    <xf numFmtId="0" fontId="31" fillId="14" borderId="17" xfId="0" applyFont="1" applyFill="1" applyBorder="1">
      <alignment vertical="center"/>
    </xf>
    <xf numFmtId="0" fontId="31" fillId="11" borderId="17" xfId="0" applyFont="1" applyFill="1" applyBorder="1">
      <alignment vertical="center"/>
    </xf>
    <xf numFmtId="0" fontId="36" fillId="13" borderId="17" xfId="0" applyFont="1" applyFill="1" applyBorder="1">
      <alignment vertical="center"/>
    </xf>
    <xf numFmtId="0" fontId="20" fillId="15" borderId="16" xfId="0" applyFont="1" applyFill="1" applyBorder="1">
      <alignment vertical="center"/>
    </xf>
    <xf numFmtId="0" fontId="20" fillId="15" borderId="17" xfId="0" applyFont="1" applyFill="1" applyBorder="1">
      <alignment vertical="center"/>
    </xf>
    <xf numFmtId="0" fontId="20" fillId="15" borderId="18" xfId="0" applyFont="1" applyFill="1" applyBorder="1">
      <alignment vertical="center"/>
    </xf>
    <xf numFmtId="0" fontId="31" fillId="15" borderId="0" xfId="0" applyFont="1" applyFill="1">
      <alignment vertical="center"/>
    </xf>
    <xf numFmtId="0" fontId="0" fillId="11" borderId="0" xfId="0" applyFill="1">
      <alignment vertical="center"/>
    </xf>
    <xf numFmtId="0" fontId="0" fillId="8" borderId="15" xfId="0" applyFill="1" applyBorder="1" applyProtection="1">
      <alignment vertical="center"/>
      <protection locked="0"/>
    </xf>
    <xf numFmtId="0" fontId="0" fillId="11" borderId="15" xfId="0" applyFill="1" applyBorder="1" applyProtection="1">
      <alignment vertical="center"/>
      <protection locked="0"/>
    </xf>
    <xf numFmtId="0" fontId="0" fillId="11" borderId="7" xfId="0" applyFill="1" applyBorder="1" applyProtection="1">
      <alignment vertical="center"/>
      <protection locked="0"/>
    </xf>
    <xf numFmtId="0" fontId="31" fillId="8" borderId="17" xfId="0" applyFont="1" applyFill="1" applyBorder="1">
      <alignment vertical="center"/>
    </xf>
    <xf numFmtId="0" fontId="31" fillId="8" borderId="0" xfId="0" applyFont="1" applyFill="1">
      <alignment vertical="center"/>
    </xf>
    <xf numFmtId="0" fontId="31" fillId="13" borderId="0" xfId="0" applyFont="1" applyFill="1">
      <alignment vertical="center"/>
    </xf>
    <xf numFmtId="171" fontId="0" fillId="0" borderId="0" xfId="0" applyNumberFormat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0" fillId="0" borderId="0" xfId="0" applyAlignment="1">
      <alignment horizontal="center" vertical="center"/>
    </xf>
    <xf numFmtId="0" fontId="0" fillId="16" borderId="0" xfId="0" applyFill="1">
      <alignment vertical="center"/>
    </xf>
    <xf numFmtId="0" fontId="0" fillId="17" borderId="0" xfId="0" applyFill="1">
      <alignment vertical="center"/>
    </xf>
    <xf numFmtId="0" fontId="0" fillId="18" borderId="0" xfId="0" applyFill="1">
      <alignment vertical="center"/>
    </xf>
    <xf numFmtId="0" fontId="0" fillId="17" borderId="15" xfId="0" applyFill="1" applyBorder="1" applyProtection="1">
      <alignment vertical="center"/>
      <protection locked="0"/>
    </xf>
    <xf numFmtId="0" fontId="0" fillId="18" borderId="7" xfId="0" applyFill="1" applyBorder="1" applyProtection="1">
      <alignment vertical="center"/>
      <protection locked="0"/>
    </xf>
    <xf numFmtId="0" fontId="0" fillId="16" borderId="7" xfId="0" applyFill="1" applyBorder="1" applyProtection="1">
      <alignment vertical="center"/>
      <protection locked="0"/>
    </xf>
    <xf numFmtId="0" fontId="0" fillId="17" borderId="7" xfId="0" applyFill="1" applyBorder="1" applyProtection="1">
      <alignment vertical="center"/>
      <protection locked="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7"/>
      <tableStyleElement type="headerRow" dxfId="16"/>
      <tableStyleElement type="firstRowStripe" dxfId="15"/>
    </tableStyle>
  </tableStyles>
  <colors>
    <mruColors>
      <color rgb="FFFF00FF"/>
      <color rgb="FF00FFCC"/>
      <color rgb="FFFFFF57"/>
      <color rgb="FF93DC62"/>
      <color rgb="FF008000"/>
      <color rgb="FFD1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4"/>
</file>

<file path=xl/ctrlProps/ctrlProp2.xml><?xml version="1.0" encoding="utf-8"?>
<formControlPr xmlns="http://schemas.microsoft.com/office/spreadsheetml/2009/9/main" objectType="Spin" dx="16" fmlaLink="$C$2" max="3000" min="1904" page="10" val="2026"/>
</file>

<file path=xl/ctrlProps/ctrlProp3.xml><?xml version="1.0" encoding="utf-8"?>
<formControlPr xmlns="http://schemas.microsoft.com/office/spreadsheetml/2009/9/main" objectType="Spin" dx="16" fmlaLink="$E$2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85541" y="711199"/>
          <a:ext cx="395332" cy="40148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7688" y="699558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F99" totalsRowShown="0" headerRowDxfId="14">
  <autoFilter ref="A1:F99" xr:uid="{00000000-0009-0000-0100-000001000000}"/>
  <tableColumns count="6">
    <tableColumn id="1" xr3:uid="{00000000-0010-0000-0000-000001000000}" name="Nom du cours" dataDxfId="13"/>
    <tableColumn id="2" xr3:uid="{00000000-0010-0000-0000-000002000000}" name="J0" dataDxfId="12"/>
    <tableColumn id="3" xr3:uid="{00000000-0010-0000-0000-000003000000}" name="J1" dataDxfId="11">
      <calculatedColumnFormula>Devoirs[[#This Row],[J0]]+1</calculatedColumnFormula>
    </tableColumn>
    <tableColumn id="4" xr3:uid="{00000000-0010-0000-0000-000004000000}" name="J3" dataDxfId="10">
      <calculatedColumnFormula>Devoirs[[#This Row],[J0]]+3</calculatedColumnFormula>
    </tableColumn>
    <tableColumn id="5" xr3:uid="{00000000-0010-0000-0000-000005000000}" name="J7" dataDxfId="9">
      <calculatedColumnFormula>Devoirs[[#This Row],[J0]]+7</calculatedColumnFormula>
    </tableColumn>
    <tableColumn id="6" xr3:uid="{00000000-0010-0000-0000-000006000000}" name="J14" dataDxfId="8">
      <calculatedColumnFormula>Devoirs[[#This Row],[J0]]+14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7">
  <autoFilter ref="B1:C33" xr:uid="{00000000-0009-0000-0100-000002000000}"/>
  <tableColumns count="2">
    <tableColumn id="1" xr3:uid="{00000000-0010-0000-0100-000001000000}" name="DATE_JFP" dataDxfId="6"/>
    <tableColumn id="2" xr3:uid="{00000000-0010-0000-0100-000002000000}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 fitToPage="1"/>
  </sheetPr>
  <dimension ref="A1:N104"/>
  <sheetViews>
    <sheetView showGridLines="0" tabSelected="1" zoomScale="66" zoomScaleNormal="100" zoomScaleSheetLayoutView="123" workbookViewId="0"/>
  </sheetViews>
  <sheetFormatPr baseColWidth="10" defaultColWidth="9.1796875" defaultRowHeight="18" customHeight="1" x14ac:dyDescent="0.25"/>
  <cols>
    <col min="1" max="1" width="37.1796875" bestFit="1" customWidth="1"/>
    <col min="2" max="8" width="11.1796875" style="43" customWidth="1"/>
    <col min="9" max="9" width="3.7265625" style="50" customWidth="1"/>
    <col min="10" max="10" width="9.08984375" customWidth="1"/>
    <col min="11" max="11" width="11.26953125" style="51" customWidth="1"/>
  </cols>
  <sheetData>
    <row r="1" spans="1:13" ht="23.5" customHeight="1" x14ac:dyDescent="0.25">
      <c r="A1" s="4" t="s">
        <v>0</v>
      </c>
      <c r="B1" s="4" t="s">
        <v>1</v>
      </c>
      <c r="C1" s="4" t="s">
        <v>37</v>
      </c>
      <c r="D1" s="4" t="s">
        <v>38</v>
      </c>
      <c r="E1" s="4" t="s">
        <v>39</v>
      </c>
      <c r="F1" s="4" t="s">
        <v>40</v>
      </c>
      <c r="G1"/>
      <c r="H1" s="50"/>
      <c r="I1"/>
      <c r="J1" s="51"/>
      <c r="K1"/>
      <c r="L1" t="s">
        <v>42</v>
      </c>
    </row>
    <row r="2" spans="1:13" ht="18" customHeight="1" x14ac:dyDescent="0.25">
      <c r="A2" s="39" t="s">
        <v>44</v>
      </c>
      <c r="B2" s="42"/>
      <c r="C2" s="42">
        <f>Devoirs[[#This Row],[J0]]+1</f>
        <v>1</v>
      </c>
      <c r="D2" s="42">
        <f>Devoirs[[#This Row],[J0]]+3</f>
        <v>3</v>
      </c>
      <c r="E2" s="42">
        <f>Devoirs[[#This Row],[J0]]+7</f>
        <v>7</v>
      </c>
      <c r="F2" s="42">
        <f>Devoirs[[#This Row],[J0]]+14</f>
        <v>14</v>
      </c>
      <c r="G2"/>
      <c r="H2" s="50">
        <v>1</v>
      </c>
      <c r="I2"/>
      <c r="J2" s="51"/>
      <c r="K2"/>
      <c r="L2">
        <v>25</v>
      </c>
      <c r="M2">
        <v>30</v>
      </c>
    </row>
    <row r="3" spans="1:13" ht="18" customHeight="1" x14ac:dyDescent="0.25">
      <c r="A3" s="38" t="s">
        <v>49</v>
      </c>
      <c r="B3" s="42">
        <v>46028</v>
      </c>
      <c r="C3" s="42">
        <f>Devoirs[[#This Row],[J0]]+1</f>
        <v>46029</v>
      </c>
      <c r="D3" s="42">
        <f>Devoirs[[#This Row],[J0]]+3</f>
        <v>46031</v>
      </c>
      <c r="E3" s="42">
        <f>Devoirs[[#This Row],[J0]]+7</f>
        <v>46035</v>
      </c>
      <c r="F3" s="42">
        <f>Devoirs[[#This Row],[J0]]+14</f>
        <v>46042</v>
      </c>
      <c r="G3"/>
      <c r="H3" s="50">
        <v>1</v>
      </c>
      <c r="I3"/>
      <c r="J3" s="51"/>
      <c r="K3"/>
    </row>
    <row r="4" spans="1:13" ht="18" customHeight="1" x14ac:dyDescent="0.25">
      <c r="A4" s="38" t="s">
        <v>50</v>
      </c>
      <c r="B4" s="42">
        <v>46028</v>
      </c>
      <c r="C4" s="42">
        <f>Devoirs[[#This Row],[J0]]+1</f>
        <v>46029</v>
      </c>
      <c r="D4" s="42">
        <f>Devoirs[[#This Row],[J0]]+3</f>
        <v>46031</v>
      </c>
      <c r="E4" s="42">
        <f>Devoirs[[#This Row],[J0]]+7</f>
        <v>46035</v>
      </c>
      <c r="F4" s="42">
        <f>Devoirs[[#This Row],[J0]]+14</f>
        <v>46042</v>
      </c>
      <c r="G4"/>
      <c r="H4" s="50">
        <v>1</v>
      </c>
      <c r="I4"/>
      <c r="J4" s="51"/>
      <c r="K4"/>
    </row>
    <row r="5" spans="1:13" ht="18" customHeight="1" x14ac:dyDescent="0.25">
      <c r="A5" s="71" t="s">
        <v>115</v>
      </c>
      <c r="B5" s="42">
        <v>46041</v>
      </c>
      <c r="C5" s="42">
        <f>Devoirs[[#This Row],[J0]]+1</f>
        <v>46042</v>
      </c>
      <c r="D5" s="42">
        <f>Devoirs[[#This Row],[J0]]+3</f>
        <v>46044</v>
      </c>
      <c r="E5" s="42">
        <f>Devoirs[[#This Row],[J0]]+7</f>
        <v>46048</v>
      </c>
      <c r="F5" s="42">
        <f>Devoirs[[#This Row],[J0]]+14</f>
        <v>46055</v>
      </c>
      <c r="G5"/>
      <c r="H5" s="50">
        <v>1</v>
      </c>
      <c r="I5"/>
      <c r="J5" s="51"/>
      <c r="K5"/>
    </row>
    <row r="6" spans="1:13" ht="18" customHeight="1" x14ac:dyDescent="0.25">
      <c r="A6" s="71" t="s">
        <v>116</v>
      </c>
      <c r="B6" s="42"/>
      <c r="C6" s="42">
        <f>Devoirs[[#This Row],[J0]]+1</f>
        <v>1</v>
      </c>
      <c r="D6" s="42">
        <f>Devoirs[[#This Row],[J0]]+3</f>
        <v>3</v>
      </c>
      <c r="E6" s="42">
        <f>Devoirs[[#This Row],[J0]]+7</f>
        <v>7</v>
      </c>
      <c r="F6" s="42">
        <f>Devoirs[[#This Row],[J0]]+14</f>
        <v>14</v>
      </c>
      <c r="G6"/>
      <c r="H6" s="50">
        <v>1</v>
      </c>
      <c r="I6"/>
      <c r="J6" s="51"/>
      <c r="K6"/>
    </row>
    <row r="7" spans="1:13" ht="18" customHeight="1" x14ac:dyDescent="0.25">
      <c r="A7" s="38" t="s">
        <v>51</v>
      </c>
      <c r="B7" s="42">
        <v>46032</v>
      </c>
      <c r="C7" s="42">
        <f>Devoirs[[#This Row],[J0]]+1</f>
        <v>46033</v>
      </c>
      <c r="D7" s="42">
        <f>Devoirs[[#This Row],[J0]]+3</f>
        <v>46035</v>
      </c>
      <c r="E7" s="42">
        <f>Devoirs[[#This Row],[J0]]+7</f>
        <v>46039</v>
      </c>
      <c r="F7" s="42">
        <f>Devoirs[[#This Row],[J0]]+14</f>
        <v>46046</v>
      </c>
      <c r="G7"/>
      <c r="H7" s="50">
        <v>1</v>
      </c>
      <c r="I7"/>
      <c r="J7" s="51"/>
      <c r="K7"/>
    </row>
    <row r="8" spans="1:13" ht="18" customHeight="1" x14ac:dyDescent="0.25">
      <c r="A8" s="38" t="s">
        <v>52</v>
      </c>
      <c r="B8" s="42">
        <v>46036</v>
      </c>
      <c r="C8" s="42">
        <f>Devoirs[[#This Row],[J0]]+1</f>
        <v>46037</v>
      </c>
      <c r="D8" s="42">
        <f>Devoirs[[#This Row],[J0]]+3</f>
        <v>46039</v>
      </c>
      <c r="E8" s="42">
        <f>Devoirs[[#This Row],[J0]]+7</f>
        <v>46043</v>
      </c>
      <c r="F8" s="42">
        <f>Devoirs[[#This Row],[J0]]+14</f>
        <v>46050</v>
      </c>
      <c r="G8"/>
      <c r="H8" s="50">
        <v>1</v>
      </c>
      <c r="I8">
        <v>1</v>
      </c>
      <c r="J8" s="51"/>
      <c r="K8"/>
    </row>
    <row r="9" spans="1:13" ht="18" customHeight="1" x14ac:dyDescent="0.25">
      <c r="A9" s="38" t="s">
        <v>53</v>
      </c>
      <c r="B9" s="42">
        <v>46040</v>
      </c>
      <c r="C9" s="42">
        <f>Devoirs[[#This Row],[J0]]+1</f>
        <v>46041</v>
      </c>
      <c r="D9" s="42">
        <f>Devoirs[[#This Row],[J0]]+3</f>
        <v>46043</v>
      </c>
      <c r="E9" s="42">
        <f>Devoirs[[#This Row],[J0]]+7</f>
        <v>46047</v>
      </c>
      <c r="F9" s="42">
        <f>Devoirs[[#This Row],[J0]]+14</f>
        <v>46054</v>
      </c>
      <c r="G9"/>
      <c r="H9" s="50">
        <v>1</v>
      </c>
      <c r="I9">
        <v>1</v>
      </c>
      <c r="J9" s="51"/>
      <c r="K9"/>
    </row>
    <row r="10" spans="1:13" ht="18" customHeight="1" x14ac:dyDescent="0.25">
      <c r="A10" s="38" t="s">
        <v>54</v>
      </c>
      <c r="B10" s="42">
        <v>46041</v>
      </c>
      <c r="C10" s="42">
        <f>Devoirs[[#This Row],[J0]]+1</f>
        <v>46042</v>
      </c>
      <c r="D10" s="42">
        <f>Devoirs[[#This Row],[J0]]+3</f>
        <v>46044</v>
      </c>
      <c r="E10" s="42">
        <f>Devoirs[[#This Row],[J0]]+7</f>
        <v>46048</v>
      </c>
      <c r="F10" s="42">
        <f>Devoirs[[#This Row],[J0]]+14</f>
        <v>46055</v>
      </c>
      <c r="G10"/>
      <c r="H10" s="50">
        <v>1</v>
      </c>
      <c r="I10"/>
      <c r="J10" s="51"/>
      <c r="K10"/>
    </row>
    <row r="11" spans="1:13" ht="18" customHeight="1" x14ac:dyDescent="0.25">
      <c r="A11" s="38" t="s">
        <v>55</v>
      </c>
      <c r="B11" s="42">
        <v>46030</v>
      </c>
      <c r="C11" s="42">
        <f>Devoirs[[#This Row],[J0]]+1</f>
        <v>46031</v>
      </c>
      <c r="D11" s="42">
        <f>Devoirs[[#This Row],[J0]]+3</f>
        <v>46033</v>
      </c>
      <c r="E11" s="42">
        <f>Devoirs[[#This Row],[J0]]+7</f>
        <v>46037</v>
      </c>
      <c r="F11" s="42">
        <f>Devoirs[[#This Row],[J0]]+14</f>
        <v>46044</v>
      </c>
      <c r="G11"/>
      <c r="H11" s="50">
        <v>1</v>
      </c>
      <c r="I11"/>
      <c r="J11" s="51"/>
      <c r="K11"/>
    </row>
    <row r="12" spans="1:13" ht="18" customHeight="1" x14ac:dyDescent="0.25">
      <c r="A12" s="72" t="s">
        <v>117</v>
      </c>
      <c r="B12" s="42">
        <v>46047</v>
      </c>
      <c r="C12" s="42">
        <f>Devoirs[[#This Row],[J0]]+1</f>
        <v>46048</v>
      </c>
      <c r="D12" s="42">
        <f>Devoirs[[#This Row],[J0]]+3</f>
        <v>46050</v>
      </c>
      <c r="E12" s="42">
        <f>Devoirs[[#This Row],[J0]]+7</f>
        <v>46054</v>
      </c>
      <c r="F12" s="42">
        <f>Devoirs[[#This Row],[J0]]+14</f>
        <v>46061</v>
      </c>
      <c r="G12"/>
      <c r="H12" s="50">
        <v>1</v>
      </c>
      <c r="I12"/>
      <c r="J12" s="51"/>
      <c r="K12"/>
    </row>
    <row r="13" spans="1:13" ht="18" customHeight="1" x14ac:dyDescent="0.25">
      <c r="A13" s="72" t="s">
        <v>118</v>
      </c>
      <c r="B13" s="42">
        <v>46048</v>
      </c>
      <c r="C13" s="42">
        <f>Devoirs[[#This Row],[J0]]+1</f>
        <v>46049</v>
      </c>
      <c r="D13" s="42">
        <f>Devoirs[[#This Row],[J0]]+3</f>
        <v>46051</v>
      </c>
      <c r="E13" s="42">
        <f>Devoirs[[#This Row],[J0]]+7</f>
        <v>46055</v>
      </c>
      <c r="F13" s="42">
        <f>Devoirs[[#This Row],[J0]]+14</f>
        <v>46062</v>
      </c>
      <c r="G13"/>
      <c r="H13" s="50">
        <v>1</v>
      </c>
      <c r="I13"/>
      <c r="J13" s="51"/>
      <c r="K13"/>
    </row>
    <row r="14" spans="1:13" ht="18" customHeight="1" x14ac:dyDescent="0.25">
      <c r="A14" s="72" t="s">
        <v>129</v>
      </c>
      <c r="B14" s="42">
        <v>46049</v>
      </c>
      <c r="C14" s="42">
        <f>Devoirs[[#This Row],[J0]]+1</f>
        <v>46050</v>
      </c>
      <c r="D14" s="42">
        <f>Devoirs[[#This Row],[J0]]+3</f>
        <v>46052</v>
      </c>
      <c r="E14" s="42">
        <f>Devoirs[[#This Row],[J0]]+7</f>
        <v>46056</v>
      </c>
      <c r="F14" s="42">
        <f>Devoirs[[#This Row],[J0]]+14</f>
        <v>46063</v>
      </c>
      <c r="G14"/>
      <c r="H14" s="50">
        <v>1</v>
      </c>
      <c r="I14"/>
      <c r="J14" s="51"/>
      <c r="K14"/>
    </row>
    <row r="15" spans="1:13" ht="18" customHeight="1" x14ac:dyDescent="0.25">
      <c r="A15" s="72" t="s">
        <v>130</v>
      </c>
      <c r="B15" s="42">
        <v>46051</v>
      </c>
      <c r="C15" s="42">
        <f>Devoirs[[#This Row],[J0]]+1</f>
        <v>46052</v>
      </c>
      <c r="D15" s="42">
        <f>Devoirs[[#This Row],[J0]]+3</f>
        <v>46054</v>
      </c>
      <c r="E15" s="42">
        <f>Devoirs[[#This Row],[J0]]+7</f>
        <v>46058</v>
      </c>
      <c r="F15" s="42">
        <f>Devoirs[[#This Row],[J0]]+14</f>
        <v>46065</v>
      </c>
      <c r="G15"/>
      <c r="H15" s="50">
        <v>1</v>
      </c>
      <c r="I15"/>
      <c r="J15" s="51"/>
      <c r="K15"/>
    </row>
    <row r="16" spans="1:13" ht="18" customHeight="1" x14ac:dyDescent="0.25">
      <c r="A16" s="72" t="s">
        <v>119</v>
      </c>
      <c r="B16" s="42">
        <v>46052</v>
      </c>
      <c r="C16" s="42">
        <f>Devoirs[[#This Row],[J0]]+1</f>
        <v>46053</v>
      </c>
      <c r="D16" s="42">
        <f>Devoirs[[#This Row],[J0]]+3</f>
        <v>46055</v>
      </c>
      <c r="E16" s="42">
        <f>Devoirs[[#This Row],[J0]]+7</f>
        <v>46059</v>
      </c>
      <c r="F16" s="42">
        <f>Devoirs[[#This Row],[J0]]+14</f>
        <v>46066</v>
      </c>
      <c r="G16"/>
      <c r="H16" s="50">
        <v>1</v>
      </c>
      <c r="I16"/>
      <c r="J16" s="51"/>
      <c r="K16"/>
    </row>
    <row r="17" spans="1:12" ht="18" customHeight="1" x14ac:dyDescent="0.25">
      <c r="A17" s="72" t="s">
        <v>120</v>
      </c>
      <c r="B17" s="42">
        <v>46053</v>
      </c>
      <c r="C17" s="42">
        <f>Devoirs[[#This Row],[J0]]+1</f>
        <v>46054</v>
      </c>
      <c r="D17" s="42">
        <f>Devoirs[[#This Row],[J0]]+3</f>
        <v>46056</v>
      </c>
      <c r="E17" s="42">
        <f>Devoirs[[#This Row],[J0]]+7</f>
        <v>46060</v>
      </c>
      <c r="F17" s="42">
        <f>Devoirs[[#This Row],[J0]]+14</f>
        <v>46067</v>
      </c>
      <c r="G17"/>
      <c r="H17" s="50">
        <v>1</v>
      </c>
      <c r="I17"/>
      <c r="J17" s="51"/>
      <c r="K17"/>
    </row>
    <row r="18" spans="1:12" ht="18" customHeight="1" x14ac:dyDescent="0.25">
      <c r="A18" s="72" t="s">
        <v>121</v>
      </c>
      <c r="B18" s="42"/>
      <c r="C18" s="42">
        <f>Devoirs[[#This Row],[J0]]+1</f>
        <v>1</v>
      </c>
      <c r="D18" s="42">
        <f>Devoirs[[#This Row],[J0]]+3</f>
        <v>3</v>
      </c>
      <c r="E18" s="42">
        <f>Devoirs[[#This Row],[J0]]+7</f>
        <v>7</v>
      </c>
      <c r="F18" s="42">
        <f>Devoirs[[#This Row],[J0]]+14</f>
        <v>14</v>
      </c>
      <c r="G18"/>
      <c r="H18" s="50">
        <v>1</v>
      </c>
      <c r="I18"/>
      <c r="J18" s="51"/>
      <c r="K18"/>
    </row>
    <row r="19" spans="1:12" ht="18" customHeight="1" x14ac:dyDescent="0.25">
      <c r="A19" s="72" t="s">
        <v>122</v>
      </c>
      <c r="B19" s="42"/>
      <c r="C19" s="42">
        <f>Devoirs[[#This Row],[J0]]+1</f>
        <v>1</v>
      </c>
      <c r="D19" s="42">
        <f>Devoirs[[#This Row],[J0]]+3</f>
        <v>3</v>
      </c>
      <c r="E19" s="42">
        <f>Devoirs[[#This Row],[J0]]+7</f>
        <v>7</v>
      </c>
      <c r="F19" s="42">
        <f>Devoirs[[#This Row],[J0]]+14</f>
        <v>14</v>
      </c>
      <c r="G19"/>
      <c r="H19" s="50">
        <v>1</v>
      </c>
      <c r="I19"/>
      <c r="J19" s="51"/>
      <c r="K19"/>
    </row>
    <row r="20" spans="1:12" ht="18" customHeight="1" x14ac:dyDescent="0.25">
      <c r="A20" s="72" t="s">
        <v>123</v>
      </c>
      <c r="B20" s="42"/>
      <c r="C20" s="42">
        <f>Devoirs[[#This Row],[J0]]+1</f>
        <v>1</v>
      </c>
      <c r="D20" s="42">
        <f>Devoirs[[#This Row],[J0]]+3</f>
        <v>3</v>
      </c>
      <c r="E20" s="42">
        <f>Devoirs[[#This Row],[J0]]+7</f>
        <v>7</v>
      </c>
      <c r="F20" s="42">
        <f>Devoirs[[#This Row],[J0]]+14</f>
        <v>14</v>
      </c>
      <c r="G20"/>
      <c r="H20" s="50">
        <v>1</v>
      </c>
      <c r="I20"/>
      <c r="J20" s="51"/>
      <c r="K20"/>
    </row>
    <row r="21" spans="1:12" ht="18" customHeight="1" x14ac:dyDescent="0.25">
      <c r="A21" s="39" t="s">
        <v>45</v>
      </c>
      <c r="B21" s="42"/>
      <c r="C21" s="42">
        <f>Devoirs[[#This Row],[J0]]+1</f>
        <v>1</v>
      </c>
      <c r="D21" s="42">
        <f>Devoirs[[#This Row],[J0]]+3</f>
        <v>3</v>
      </c>
      <c r="E21" s="42">
        <f>Devoirs[[#This Row],[J0]]+7</f>
        <v>7</v>
      </c>
      <c r="F21" s="42">
        <f>Devoirs[[#This Row],[J0]]+14</f>
        <v>14</v>
      </c>
      <c r="G21"/>
      <c r="H21" s="50">
        <v>1</v>
      </c>
      <c r="I21"/>
      <c r="J21" s="51"/>
      <c r="K21"/>
      <c r="L21">
        <v>15</v>
      </c>
    </row>
    <row r="22" spans="1:12" ht="18" customHeight="1" x14ac:dyDescent="0.25">
      <c r="A22" s="55" t="s">
        <v>98</v>
      </c>
      <c r="B22" s="42">
        <v>46035</v>
      </c>
      <c r="C22" s="42">
        <f>Devoirs[[#This Row],[J0]]+1</f>
        <v>46036</v>
      </c>
      <c r="D22" s="42">
        <f>Devoirs[[#This Row],[J0]]+3</f>
        <v>46038</v>
      </c>
      <c r="E22" s="42">
        <f>Devoirs[[#This Row],[J0]]+7</f>
        <v>46042</v>
      </c>
      <c r="F22" s="42">
        <f>Devoirs[[#This Row],[J0]]+14</f>
        <v>46049</v>
      </c>
      <c r="G22"/>
      <c r="H22" s="50">
        <v>1</v>
      </c>
      <c r="I22">
        <v>1</v>
      </c>
      <c r="J22" s="51"/>
      <c r="K22"/>
    </row>
    <row r="23" spans="1:12" ht="18" customHeight="1" x14ac:dyDescent="0.25">
      <c r="A23" s="55" t="s">
        <v>99</v>
      </c>
      <c r="B23" s="42">
        <v>46036</v>
      </c>
      <c r="C23" s="42">
        <f>Devoirs[[#This Row],[J0]]+1</f>
        <v>46037</v>
      </c>
      <c r="D23" s="42">
        <f>Devoirs[[#This Row],[J0]]+3</f>
        <v>46039</v>
      </c>
      <c r="E23" s="42">
        <f>Devoirs[[#This Row],[J0]]+7</f>
        <v>46043</v>
      </c>
      <c r="F23" s="42">
        <f>Devoirs[[#This Row],[J0]]+14</f>
        <v>46050</v>
      </c>
      <c r="G23"/>
      <c r="H23" s="50">
        <v>1</v>
      </c>
      <c r="I23"/>
      <c r="J23" s="51"/>
      <c r="K23"/>
    </row>
    <row r="24" spans="1:12" ht="18" customHeight="1" x14ac:dyDescent="0.25">
      <c r="A24" s="55" t="s">
        <v>100</v>
      </c>
      <c r="B24" s="42">
        <v>46037</v>
      </c>
      <c r="C24" s="42">
        <f>Devoirs[[#This Row],[J0]]+1</f>
        <v>46038</v>
      </c>
      <c r="D24" s="42">
        <f>Devoirs[[#This Row],[J0]]+3</f>
        <v>46040</v>
      </c>
      <c r="E24" s="42">
        <f>Devoirs[[#This Row],[J0]]+7</f>
        <v>46044</v>
      </c>
      <c r="F24" s="42">
        <f>Devoirs[[#This Row],[J0]]+14</f>
        <v>46051</v>
      </c>
      <c r="G24"/>
      <c r="H24" s="50">
        <v>1</v>
      </c>
      <c r="I24"/>
      <c r="J24" s="51"/>
      <c r="K24"/>
    </row>
    <row r="25" spans="1:12" ht="18" customHeight="1" x14ac:dyDescent="0.25">
      <c r="A25" s="56" t="s">
        <v>68</v>
      </c>
      <c r="B25" s="42">
        <v>46028</v>
      </c>
      <c r="C25" s="42">
        <f>Devoirs[[#This Row],[J0]]+1</f>
        <v>46029</v>
      </c>
      <c r="D25" s="42">
        <f>Devoirs[[#This Row],[J0]]+3</f>
        <v>46031</v>
      </c>
      <c r="E25" s="42">
        <f>Devoirs[[#This Row],[J0]]+7</f>
        <v>46035</v>
      </c>
      <c r="F25" s="42">
        <f>Devoirs[[#This Row],[J0]]+14</f>
        <v>46042</v>
      </c>
      <c r="G25"/>
      <c r="H25" s="50">
        <v>1</v>
      </c>
      <c r="I25">
        <v>1</v>
      </c>
      <c r="J25" s="51"/>
      <c r="K25"/>
    </row>
    <row r="26" spans="1:12" ht="18" customHeight="1" x14ac:dyDescent="0.25">
      <c r="A26" s="56" t="s">
        <v>69</v>
      </c>
      <c r="B26" s="42">
        <v>46029</v>
      </c>
      <c r="C26" s="42">
        <f>Devoirs[[#This Row],[J0]]+1</f>
        <v>46030</v>
      </c>
      <c r="D26" s="42">
        <f>Devoirs[[#This Row],[J0]]+3</f>
        <v>46032</v>
      </c>
      <c r="E26" s="42">
        <f>Devoirs[[#This Row],[J0]]+7</f>
        <v>46036</v>
      </c>
      <c r="F26" s="42">
        <f>Devoirs[[#This Row],[J0]]+14</f>
        <v>46043</v>
      </c>
      <c r="G26"/>
      <c r="H26" s="50">
        <v>1</v>
      </c>
      <c r="I26"/>
      <c r="J26" s="51"/>
      <c r="K26"/>
    </row>
    <row r="27" spans="1:12" ht="18" customHeight="1" x14ac:dyDescent="0.25">
      <c r="A27" s="56" t="s">
        <v>131</v>
      </c>
      <c r="B27" s="42">
        <v>46047</v>
      </c>
      <c r="C27" s="42">
        <f>Devoirs[[#This Row],[J0]]+1</f>
        <v>46048</v>
      </c>
      <c r="D27" s="42">
        <f>Devoirs[[#This Row],[J0]]+3</f>
        <v>46050</v>
      </c>
      <c r="E27" s="42">
        <f>Devoirs[[#This Row],[J0]]+7</f>
        <v>46054</v>
      </c>
      <c r="F27" s="42">
        <f>Devoirs[[#This Row],[J0]]+14</f>
        <v>46061</v>
      </c>
      <c r="G27"/>
      <c r="H27" s="50">
        <v>1</v>
      </c>
      <c r="I27"/>
      <c r="J27" s="51"/>
      <c r="K27"/>
    </row>
    <row r="28" spans="1:12" ht="18" customHeight="1" x14ac:dyDescent="0.25">
      <c r="A28" s="56" t="s">
        <v>70</v>
      </c>
      <c r="B28" s="42">
        <v>46031</v>
      </c>
      <c r="C28" s="42">
        <f>Devoirs[[#This Row],[J0]]+1</f>
        <v>46032</v>
      </c>
      <c r="D28" s="42">
        <f>Devoirs[[#This Row],[J0]]+3</f>
        <v>46034</v>
      </c>
      <c r="E28" s="42">
        <f>Devoirs[[#This Row],[J0]]+7</f>
        <v>46038</v>
      </c>
      <c r="F28" s="42">
        <f>Devoirs[[#This Row],[J0]]+14</f>
        <v>46045</v>
      </c>
      <c r="G28"/>
      <c r="H28" s="50">
        <v>1</v>
      </c>
      <c r="I28">
        <v>1</v>
      </c>
      <c r="J28" s="51"/>
      <c r="K28"/>
    </row>
    <row r="29" spans="1:12" ht="18" customHeight="1" x14ac:dyDescent="0.25">
      <c r="A29" s="56" t="s">
        <v>56</v>
      </c>
      <c r="B29" s="42">
        <v>46032</v>
      </c>
      <c r="C29" s="42">
        <f>Devoirs[[#This Row],[J0]]+1</f>
        <v>46033</v>
      </c>
      <c r="D29" s="42">
        <f>Devoirs[[#This Row],[J0]]+3</f>
        <v>46035</v>
      </c>
      <c r="E29" s="42">
        <f>Devoirs[[#This Row],[J0]]+7</f>
        <v>46039</v>
      </c>
      <c r="F29" s="42">
        <f>Devoirs[[#This Row],[J0]]+14</f>
        <v>46046</v>
      </c>
      <c r="G29"/>
      <c r="H29" s="50">
        <v>1</v>
      </c>
      <c r="I29"/>
      <c r="J29" s="51"/>
      <c r="K29"/>
    </row>
    <row r="30" spans="1:12" ht="18" customHeight="1" x14ac:dyDescent="0.25">
      <c r="A30" s="56" t="s">
        <v>57</v>
      </c>
      <c r="B30" s="42">
        <v>46034</v>
      </c>
      <c r="C30" s="42">
        <f>Devoirs[[#This Row],[J0]]+1</f>
        <v>46035</v>
      </c>
      <c r="D30" s="42">
        <f>Devoirs[[#This Row],[J0]]+3</f>
        <v>46037</v>
      </c>
      <c r="E30" s="42">
        <f>Devoirs[[#This Row],[J0]]+7</f>
        <v>46041</v>
      </c>
      <c r="F30" s="42">
        <f>Devoirs[[#This Row],[J0]]+14</f>
        <v>46048</v>
      </c>
      <c r="G30"/>
      <c r="H30" s="50">
        <v>1</v>
      </c>
      <c r="I30"/>
      <c r="J30" s="51"/>
      <c r="K30"/>
    </row>
    <row r="31" spans="1:12" ht="18" customHeight="1" x14ac:dyDescent="0.25">
      <c r="A31" s="56" t="s">
        <v>58</v>
      </c>
      <c r="B31" s="42">
        <v>46048</v>
      </c>
      <c r="C31" s="42">
        <f>Devoirs[[#This Row],[J0]]+1</f>
        <v>46049</v>
      </c>
      <c r="D31" s="42">
        <f>Devoirs[[#This Row],[J0]]+3</f>
        <v>46051</v>
      </c>
      <c r="E31" s="42">
        <f>Devoirs[[#This Row],[J0]]+7</f>
        <v>46055</v>
      </c>
      <c r="F31" s="42">
        <f>Devoirs[[#This Row],[J0]]+14</f>
        <v>46062</v>
      </c>
      <c r="G31"/>
      <c r="H31" s="50">
        <v>1</v>
      </c>
      <c r="I31"/>
      <c r="J31" s="51"/>
      <c r="K31"/>
    </row>
    <row r="32" spans="1:12" ht="18" customHeight="1" x14ac:dyDescent="0.25">
      <c r="A32" s="56" t="s">
        <v>59</v>
      </c>
      <c r="B32" s="42">
        <v>46041</v>
      </c>
      <c r="C32" s="42">
        <f>Devoirs[[#This Row],[J0]]+1</f>
        <v>46042</v>
      </c>
      <c r="D32" s="42">
        <f>Devoirs[[#This Row],[J0]]+3</f>
        <v>46044</v>
      </c>
      <c r="E32" s="42">
        <f>Devoirs[[#This Row],[J0]]+7</f>
        <v>46048</v>
      </c>
      <c r="F32" s="42">
        <f>Devoirs[[#This Row],[J0]]+14</f>
        <v>46055</v>
      </c>
      <c r="G32"/>
      <c r="H32" s="50">
        <v>1</v>
      </c>
      <c r="I32"/>
      <c r="J32" s="51"/>
      <c r="K32"/>
    </row>
    <row r="33" spans="1:12" ht="18" customHeight="1" x14ac:dyDescent="0.25">
      <c r="A33" s="56" t="s">
        <v>60</v>
      </c>
      <c r="B33" s="42">
        <v>46041</v>
      </c>
      <c r="C33" s="42">
        <f>Devoirs[[#This Row],[J0]]+1</f>
        <v>46042</v>
      </c>
      <c r="D33" s="42">
        <f>Devoirs[[#This Row],[J0]]+3</f>
        <v>46044</v>
      </c>
      <c r="E33" s="42">
        <f>Devoirs[[#This Row],[J0]]+7</f>
        <v>46048</v>
      </c>
      <c r="F33" s="42">
        <f>Devoirs[[#This Row],[J0]]+14</f>
        <v>46055</v>
      </c>
      <c r="G33"/>
      <c r="H33" s="50">
        <v>1</v>
      </c>
      <c r="I33"/>
      <c r="J33" s="51"/>
      <c r="K33"/>
    </row>
    <row r="34" spans="1:12" ht="18" customHeight="1" x14ac:dyDescent="0.25">
      <c r="A34" s="56" t="s">
        <v>104</v>
      </c>
      <c r="B34" s="42">
        <v>46050</v>
      </c>
      <c r="C34" s="42">
        <f>Devoirs[[#This Row],[J0]]+1</f>
        <v>46051</v>
      </c>
      <c r="D34" s="42">
        <f>Devoirs[[#This Row],[J0]]+3</f>
        <v>46053</v>
      </c>
      <c r="E34" s="42">
        <f>Devoirs[[#This Row],[J0]]+7</f>
        <v>46057</v>
      </c>
      <c r="F34" s="42">
        <f>Devoirs[[#This Row],[J0]]+14</f>
        <v>46064</v>
      </c>
      <c r="G34"/>
      <c r="H34" s="50">
        <v>1</v>
      </c>
      <c r="I34"/>
      <c r="J34" s="51"/>
      <c r="K34"/>
    </row>
    <row r="35" spans="1:12" ht="18" customHeight="1" x14ac:dyDescent="0.25">
      <c r="A35" s="56" t="s">
        <v>65</v>
      </c>
      <c r="B35" s="42">
        <v>46039</v>
      </c>
      <c r="C35" s="42">
        <f>Devoirs[[#This Row],[J0]]+1</f>
        <v>46040</v>
      </c>
      <c r="D35" s="42">
        <f>Devoirs[[#This Row],[J0]]+3</f>
        <v>46042</v>
      </c>
      <c r="E35" s="42">
        <f>Devoirs[[#This Row],[J0]]+7</f>
        <v>46046</v>
      </c>
      <c r="F35" s="42">
        <f>Devoirs[[#This Row],[J0]]+14</f>
        <v>46053</v>
      </c>
      <c r="G35"/>
      <c r="H35" s="50">
        <v>1</v>
      </c>
      <c r="I35"/>
      <c r="J35" s="51"/>
      <c r="K35"/>
    </row>
    <row r="36" spans="1:12" ht="18" customHeight="1" x14ac:dyDescent="0.25">
      <c r="A36" s="61" t="s">
        <v>61</v>
      </c>
      <c r="B36" s="42"/>
      <c r="C36" s="42">
        <f>Devoirs[[#This Row],[J0]]+1</f>
        <v>1</v>
      </c>
      <c r="D36" s="42">
        <f>Devoirs[[#This Row],[J0]]+3</f>
        <v>3</v>
      </c>
      <c r="E36" s="42">
        <f>Devoirs[[#This Row],[J0]]+7</f>
        <v>7</v>
      </c>
      <c r="F36" s="42">
        <f>Devoirs[[#This Row],[J0]]+14</f>
        <v>14</v>
      </c>
      <c r="G36"/>
      <c r="H36" s="50">
        <v>1</v>
      </c>
      <c r="I36"/>
      <c r="J36" s="51"/>
      <c r="K36"/>
    </row>
    <row r="37" spans="1:12" ht="18" customHeight="1" x14ac:dyDescent="0.25">
      <c r="A37" s="61" t="s">
        <v>62</v>
      </c>
      <c r="B37" s="42"/>
      <c r="C37" s="42">
        <f>Devoirs[[#This Row],[J0]]+1</f>
        <v>1</v>
      </c>
      <c r="D37" s="42">
        <f>Devoirs[[#This Row],[J0]]+3</f>
        <v>3</v>
      </c>
      <c r="E37" s="42">
        <f>Devoirs[[#This Row],[J0]]+7</f>
        <v>7</v>
      </c>
      <c r="F37" s="42">
        <f>Devoirs[[#This Row],[J0]]+14</f>
        <v>14</v>
      </c>
      <c r="G37"/>
      <c r="H37" s="50">
        <v>1</v>
      </c>
      <c r="I37"/>
      <c r="J37" s="51"/>
      <c r="K37"/>
    </row>
    <row r="38" spans="1:12" ht="18" customHeight="1" x14ac:dyDescent="0.25">
      <c r="A38" s="61" t="s">
        <v>63</v>
      </c>
      <c r="B38" s="42"/>
      <c r="C38" s="42">
        <f>Devoirs[[#This Row],[J0]]+1</f>
        <v>1</v>
      </c>
      <c r="D38" s="42">
        <f>Devoirs[[#This Row],[J0]]+3</f>
        <v>3</v>
      </c>
      <c r="E38" s="42">
        <f>Devoirs[[#This Row],[J0]]+7</f>
        <v>7</v>
      </c>
      <c r="F38" s="42">
        <f>Devoirs[[#This Row],[J0]]+14</f>
        <v>14</v>
      </c>
      <c r="G38"/>
      <c r="H38" s="50">
        <v>1</v>
      </c>
      <c r="I38"/>
      <c r="J38" s="51"/>
      <c r="K38"/>
    </row>
    <row r="39" spans="1:12" ht="18" customHeight="1" x14ac:dyDescent="0.25">
      <c r="A39" s="61" t="s">
        <v>64</v>
      </c>
      <c r="B39" s="42"/>
      <c r="C39" s="42">
        <f>Devoirs[[#This Row],[J0]]+1</f>
        <v>1</v>
      </c>
      <c r="D39" s="42">
        <f>Devoirs[[#This Row],[J0]]+3</f>
        <v>3</v>
      </c>
      <c r="E39" s="42">
        <f>Devoirs[[#This Row],[J0]]+7</f>
        <v>7</v>
      </c>
      <c r="F39" s="42">
        <f>Devoirs[[#This Row],[J0]]+14</f>
        <v>14</v>
      </c>
      <c r="G39"/>
      <c r="H39" s="50">
        <v>1</v>
      </c>
      <c r="I39"/>
      <c r="J39" s="51"/>
      <c r="K39"/>
    </row>
    <row r="40" spans="1:12" ht="18" customHeight="1" x14ac:dyDescent="0.25">
      <c r="A40" s="56" t="s">
        <v>66</v>
      </c>
      <c r="B40" s="42"/>
      <c r="C40" s="42">
        <f>Devoirs[[#This Row],[J0]]+1</f>
        <v>1</v>
      </c>
      <c r="D40" s="42">
        <f>Devoirs[[#This Row],[J0]]+3</f>
        <v>3</v>
      </c>
      <c r="E40" s="42">
        <f>Devoirs[[#This Row],[J0]]+7</f>
        <v>7</v>
      </c>
      <c r="F40" s="42">
        <f>Devoirs[[#This Row],[J0]]+14</f>
        <v>14</v>
      </c>
      <c r="G40"/>
      <c r="H40" s="50">
        <v>1</v>
      </c>
      <c r="I40"/>
      <c r="J40" s="51"/>
      <c r="K40"/>
    </row>
    <row r="41" spans="1:12" ht="18" customHeight="1" x14ac:dyDescent="0.25">
      <c r="A41" s="57" t="s">
        <v>67</v>
      </c>
      <c r="B41" s="42"/>
      <c r="C41" s="42">
        <f>Devoirs[[#This Row],[J0]]+1</f>
        <v>1</v>
      </c>
      <c r="D41" s="42">
        <f>Devoirs[[#This Row],[J0]]+3</f>
        <v>3</v>
      </c>
      <c r="E41" s="42">
        <f>Devoirs[[#This Row],[J0]]+7</f>
        <v>7</v>
      </c>
      <c r="F41" s="42">
        <f>Devoirs[[#This Row],[J0]]+14</f>
        <v>14</v>
      </c>
      <c r="G41"/>
      <c r="H41" s="50">
        <v>1</v>
      </c>
      <c r="I41"/>
      <c r="J41" s="51"/>
      <c r="K41"/>
    </row>
    <row r="42" spans="1:12" ht="18" customHeight="1" x14ac:dyDescent="0.25">
      <c r="A42" s="39" t="s">
        <v>46</v>
      </c>
      <c r="B42" s="42"/>
      <c r="C42" s="42">
        <f>Devoirs[[#This Row],[J0]]+1</f>
        <v>1</v>
      </c>
      <c r="D42" s="42">
        <f>Devoirs[[#This Row],[J0]]+3</f>
        <v>3</v>
      </c>
      <c r="E42" s="42">
        <f>Devoirs[[#This Row],[J0]]+7</f>
        <v>7</v>
      </c>
      <c r="F42" s="42">
        <f>Devoirs[[#This Row],[J0]]+14</f>
        <v>14</v>
      </c>
      <c r="G42"/>
      <c r="H42" s="50">
        <v>1</v>
      </c>
      <c r="I42"/>
      <c r="J42" s="51"/>
      <c r="K42"/>
      <c r="L42">
        <v>30</v>
      </c>
    </row>
    <row r="43" spans="1:12" ht="18" customHeight="1" x14ac:dyDescent="0.25">
      <c r="A43" s="59" t="s">
        <v>71</v>
      </c>
      <c r="B43" s="42">
        <v>46035</v>
      </c>
      <c r="C43" s="42">
        <f>Devoirs[[#This Row],[J0]]+1</f>
        <v>46036</v>
      </c>
      <c r="D43" s="42">
        <f>Devoirs[[#This Row],[J0]]+3</f>
        <v>46038</v>
      </c>
      <c r="E43" s="42">
        <f>Devoirs[[#This Row],[J0]]+7</f>
        <v>46042</v>
      </c>
      <c r="F43" s="42">
        <f>Devoirs[[#This Row],[J0]]+14</f>
        <v>46049</v>
      </c>
      <c r="G43"/>
      <c r="H43" s="50">
        <v>1</v>
      </c>
      <c r="I43">
        <v>1</v>
      </c>
      <c r="J43" s="51"/>
      <c r="K43"/>
    </row>
    <row r="44" spans="1:12" ht="18" customHeight="1" x14ac:dyDescent="0.25">
      <c r="A44" s="60" t="s">
        <v>170</v>
      </c>
      <c r="B44" s="42">
        <v>46038</v>
      </c>
      <c r="C44" s="42">
        <f>Devoirs[[#This Row],[J0]]+1</f>
        <v>46039</v>
      </c>
      <c r="D44" s="42">
        <f>Devoirs[[#This Row],[J0]]+3</f>
        <v>46041</v>
      </c>
      <c r="E44" s="42">
        <f>Devoirs[[#This Row],[J0]]+7</f>
        <v>46045</v>
      </c>
      <c r="F44" s="42">
        <f>Devoirs[[#This Row],[J0]]+14</f>
        <v>46052</v>
      </c>
      <c r="G44"/>
      <c r="H44" s="50">
        <v>1</v>
      </c>
      <c r="I44">
        <v>1</v>
      </c>
      <c r="J44" s="51"/>
      <c r="K44"/>
    </row>
    <row r="45" spans="1:12" ht="18" customHeight="1" x14ac:dyDescent="0.25">
      <c r="A45" s="60" t="s">
        <v>171</v>
      </c>
      <c r="B45" s="42">
        <v>46050</v>
      </c>
      <c r="C45" s="42">
        <f>Devoirs[[#This Row],[J0]]+1</f>
        <v>46051</v>
      </c>
      <c r="D45" s="42">
        <f>Devoirs[[#This Row],[J0]]+3</f>
        <v>46053</v>
      </c>
      <c r="E45" s="42">
        <f>Devoirs[[#This Row],[J0]]+7</f>
        <v>46057</v>
      </c>
      <c r="F45" s="42">
        <f>Devoirs[[#This Row],[J0]]+14</f>
        <v>46064</v>
      </c>
      <c r="G45"/>
      <c r="H45" s="50">
        <v>1</v>
      </c>
      <c r="I45"/>
      <c r="J45" s="51"/>
      <c r="K45"/>
    </row>
    <row r="46" spans="1:12" ht="18" customHeight="1" x14ac:dyDescent="0.25">
      <c r="A46" s="60" t="s">
        <v>72</v>
      </c>
      <c r="B46" s="42">
        <v>46051</v>
      </c>
      <c r="C46" s="42">
        <f>Devoirs[[#This Row],[J0]]+1</f>
        <v>46052</v>
      </c>
      <c r="D46" s="42">
        <f>Devoirs[[#This Row],[J0]]+3</f>
        <v>46054</v>
      </c>
      <c r="E46" s="42">
        <f>Devoirs[[#This Row],[J0]]+7</f>
        <v>46058</v>
      </c>
      <c r="F46" s="42">
        <f>Devoirs[[#This Row],[J0]]+14</f>
        <v>46065</v>
      </c>
      <c r="G46"/>
      <c r="H46" s="50">
        <v>1</v>
      </c>
      <c r="I46">
        <v>1</v>
      </c>
      <c r="J46" s="51"/>
      <c r="K46"/>
    </row>
    <row r="47" spans="1:12" ht="18" customHeight="1" x14ac:dyDescent="0.25">
      <c r="A47" s="60" t="s">
        <v>73</v>
      </c>
      <c r="B47" s="42"/>
      <c r="C47" s="42">
        <f>Devoirs[[#This Row],[J0]]+1</f>
        <v>1</v>
      </c>
      <c r="D47" s="42">
        <f>Devoirs[[#This Row],[J0]]+3</f>
        <v>3</v>
      </c>
      <c r="E47" s="42">
        <f>Devoirs[[#This Row],[J0]]+7</f>
        <v>7</v>
      </c>
      <c r="F47" s="42">
        <f>Devoirs[[#This Row],[J0]]+14</f>
        <v>14</v>
      </c>
      <c r="G47"/>
      <c r="H47" s="50">
        <v>1</v>
      </c>
      <c r="I47">
        <v>1</v>
      </c>
      <c r="J47" s="51"/>
      <c r="K47"/>
    </row>
    <row r="48" spans="1:12" ht="18" customHeight="1" x14ac:dyDescent="0.25">
      <c r="A48" s="60" t="s">
        <v>74</v>
      </c>
      <c r="B48" s="42"/>
      <c r="C48" s="42">
        <f>Devoirs[[#This Row],[J0]]+1</f>
        <v>1</v>
      </c>
      <c r="D48" s="42">
        <f>Devoirs[[#This Row],[J0]]+3</f>
        <v>3</v>
      </c>
      <c r="E48" s="42">
        <f>Devoirs[[#This Row],[J0]]+7</f>
        <v>7</v>
      </c>
      <c r="F48" s="42">
        <f>Devoirs[[#This Row],[J0]]+14</f>
        <v>14</v>
      </c>
      <c r="G48"/>
      <c r="H48" s="50">
        <v>1</v>
      </c>
      <c r="I48">
        <v>1</v>
      </c>
      <c r="J48" s="51"/>
      <c r="K48"/>
    </row>
    <row r="49" spans="1:12" ht="18" customHeight="1" x14ac:dyDescent="0.25">
      <c r="A49" s="60" t="s">
        <v>75</v>
      </c>
      <c r="B49" s="42"/>
      <c r="C49" s="42">
        <f>Devoirs[[#This Row],[J0]]+1</f>
        <v>1</v>
      </c>
      <c r="D49" s="42">
        <f>Devoirs[[#This Row],[J0]]+3</f>
        <v>3</v>
      </c>
      <c r="E49" s="42">
        <f>Devoirs[[#This Row],[J0]]+7</f>
        <v>7</v>
      </c>
      <c r="F49" s="42">
        <f>Devoirs[[#This Row],[J0]]+14</f>
        <v>14</v>
      </c>
      <c r="G49"/>
      <c r="H49" s="50">
        <v>1</v>
      </c>
      <c r="I49">
        <v>1</v>
      </c>
      <c r="J49" s="51"/>
      <c r="K49"/>
    </row>
    <row r="50" spans="1:12" ht="18" customHeight="1" x14ac:dyDescent="0.25">
      <c r="A50" s="60" t="s">
        <v>76</v>
      </c>
      <c r="B50" s="42"/>
      <c r="C50" s="42">
        <f>Devoirs[[#This Row],[J0]]+1</f>
        <v>1</v>
      </c>
      <c r="D50" s="42">
        <f>Devoirs[[#This Row],[J0]]+3</f>
        <v>3</v>
      </c>
      <c r="E50" s="42">
        <f>Devoirs[[#This Row],[J0]]+7</f>
        <v>7</v>
      </c>
      <c r="F50" s="42">
        <f>Devoirs[[#This Row],[J0]]+14</f>
        <v>14</v>
      </c>
      <c r="G50"/>
      <c r="H50" s="50">
        <v>1</v>
      </c>
      <c r="I50">
        <v>1</v>
      </c>
      <c r="J50" s="51"/>
      <c r="K50"/>
    </row>
    <row r="51" spans="1:12" ht="18" customHeight="1" x14ac:dyDescent="0.25">
      <c r="A51" s="39" t="s">
        <v>47</v>
      </c>
      <c r="B51" s="42"/>
      <c r="C51" s="42">
        <f>Devoirs[[#This Row],[J0]]+1</f>
        <v>1</v>
      </c>
      <c r="D51" s="42">
        <f>Devoirs[[#This Row],[J0]]+3</f>
        <v>3</v>
      </c>
      <c r="E51" s="42">
        <f>Devoirs[[#This Row],[J0]]+7</f>
        <v>7</v>
      </c>
      <c r="F51" s="42">
        <f>Devoirs[[#This Row],[J0]]+14</f>
        <v>14</v>
      </c>
      <c r="G51"/>
      <c r="H51" s="50">
        <v>1</v>
      </c>
      <c r="I51"/>
      <c r="J51" s="51"/>
      <c r="K51"/>
      <c r="L51">
        <v>30</v>
      </c>
    </row>
    <row r="52" spans="1:12" ht="18" customHeight="1" x14ac:dyDescent="0.25">
      <c r="A52" s="58" t="s">
        <v>78</v>
      </c>
      <c r="B52" s="42">
        <v>46050</v>
      </c>
      <c r="C52" s="42">
        <f>Devoirs[[#This Row],[J0]]+1</f>
        <v>46051</v>
      </c>
      <c r="D52" s="42">
        <f>Devoirs[[#This Row],[J0]]+3</f>
        <v>46053</v>
      </c>
      <c r="E52" s="42">
        <f>Devoirs[[#This Row],[J0]]+7</f>
        <v>46057</v>
      </c>
      <c r="F52" s="42">
        <f>Devoirs[[#This Row],[J0]]+14</f>
        <v>46064</v>
      </c>
      <c r="G52"/>
      <c r="H52" s="50">
        <v>1</v>
      </c>
      <c r="I52">
        <v>1</v>
      </c>
      <c r="J52" s="51"/>
      <c r="K52"/>
    </row>
    <row r="53" spans="1:12" ht="18" customHeight="1" x14ac:dyDescent="0.25">
      <c r="A53" s="62" t="s">
        <v>77</v>
      </c>
      <c r="B53" s="42">
        <v>46050</v>
      </c>
      <c r="C53" s="42">
        <f>Devoirs[[#This Row],[J0]]+1</f>
        <v>46051</v>
      </c>
      <c r="D53" s="42">
        <f>Devoirs[[#This Row],[J0]]+3</f>
        <v>46053</v>
      </c>
      <c r="E53" s="42">
        <f>Devoirs[[#This Row],[J0]]+7</f>
        <v>46057</v>
      </c>
      <c r="F53" s="42">
        <f>Devoirs[[#This Row],[J0]]+14</f>
        <v>46064</v>
      </c>
      <c r="G53"/>
      <c r="H53" s="50">
        <v>1</v>
      </c>
      <c r="I53">
        <v>1</v>
      </c>
      <c r="J53" s="51"/>
      <c r="K53"/>
    </row>
    <row r="54" spans="1:12" ht="18" customHeight="1" x14ac:dyDescent="0.25">
      <c r="A54" s="62" t="s">
        <v>79</v>
      </c>
      <c r="B54" s="42">
        <v>46052</v>
      </c>
      <c r="C54" s="42">
        <f>Devoirs[[#This Row],[J0]]+1</f>
        <v>46053</v>
      </c>
      <c r="D54" s="42">
        <f>Devoirs[[#This Row],[J0]]+3</f>
        <v>46055</v>
      </c>
      <c r="E54" s="42">
        <f>Devoirs[[#This Row],[J0]]+7</f>
        <v>46059</v>
      </c>
      <c r="F54" s="42">
        <f>Devoirs[[#This Row],[J0]]+14</f>
        <v>46066</v>
      </c>
      <c r="G54"/>
      <c r="H54" s="50">
        <v>1</v>
      </c>
      <c r="I54">
        <v>1</v>
      </c>
      <c r="J54" s="51"/>
      <c r="K54"/>
    </row>
    <row r="55" spans="1:12" ht="18" customHeight="1" x14ac:dyDescent="0.25">
      <c r="A55" s="62" t="s">
        <v>80</v>
      </c>
      <c r="B55" s="42">
        <v>46053</v>
      </c>
      <c r="C55" s="42">
        <f>Devoirs[[#This Row],[J0]]+1</f>
        <v>46054</v>
      </c>
      <c r="D55" s="42">
        <f>Devoirs[[#This Row],[J0]]+3</f>
        <v>46056</v>
      </c>
      <c r="E55" s="42">
        <f>Devoirs[[#This Row],[J0]]+7</f>
        <v>46060</v>
      </c>
      <c r="F55" s="42">
        <f>Devoirs[[#This Row],[J0]]+14</f>
        <v>46067</v>
      </c>
      <c r="G55"/>
      <c r="H55" s="50">
        <v>1</v>
      </c>
      <c r="I55">
        <v>1</v>
      </c>
      <c r="J55" s="51"/>
      <c r="K55"/>
    </row>
    <row r="56" spans="1:12" ht="18" customHeight="1" x14ac:dyDescent="0.25">
      <c r="A56" s="62" t="s">
        <v>162</v>
      </c>
      <c r="B56" s="42">
        <v>46054</v>
      </c>
      <c r="C56" s="42">
        <f>Devoirs[[#This Row],[J0]]+1</f>
        <v>46055</v>
      </c>
      <c r="D56" s="42">
        <f>Devoirs[[#This Row],[J0]]+3</f>
        <v>46057</v>
      </c>
      <c r="E56" s="42">
        <f>Devoirs[[#This Row],[J0]]+7</f>
        <v>46061</v>
      </c>
      <c r="F56" s="42">
        <f>Devoirs[[#This Row],[J0]]+14</f>
        <v>46068</v>
      </c>
      <c r="G56"/>
      <c r="H56" s="50">
        <v>1</v>
      </c>
      <c r="I56">
        <v>1</v>
      </c>
      <c r="J56" s="51"/>
      <c r="K56"/>
    </row>
    <row r="57" spans="1:12" ht="18" customHeight="1" x14ac:dyDescent="0.25">
      <c r="A57" s="62" t="s">
        <v>81</v>
      </c>
      <c r="B57" s="42">
        <v>46055</v>
      </c>
      <c r="C57" s="42">
        <f>Devoirs[[#This Row],[J0]]+1</f>
        <v>46056</v>
      </c>
      <c r="D57" s="42">
        <f>Devoirs[[#This Row],[J0]]+3</f>
        <v>46058</v>
      </c>
      <c r="E57" s="42">
        <f>Devoirs[[#This Row],[J0]]+7</f>
        <v>46062</v>
      </c>
      <c r="F57" s="42">
        <f>Devoirs[[#This Row],[J0]]+14</f>
        <v>46069</v>
      </c>
      <c r="G57"/>
      <c r="H57" s="50">
        <v>1</v>
      </c>
      <c r="I57">
        <v>1</v>
      </c>
      <c r="J57" s="51"/>
      <c r="K57"/>
    </row>
    <row r="58" spans="1:12" ht="18" customHeight="1" x14ac:dyDescent="0.25">
      <c r="A58" s="73" t="s">
        <v>163</v>
      </c>
      <c r="B58" s="42">
        <v>46056</v>
      </c>
      <c r="C58" s="42">
        <f>Devoirs[[#This Row],[J0]]+1</f>
        <v>46057</v>
      </c>
      <c r="D58" s="42">
        <f>Devoirs[[#This Row],[J0]]+3</f>
        <v>46059</v>
      </c>
      <c r="E58" s="42">
        <f>Devoirs[[#This Row],[J0]]+7</f>
        <v>46063</v>
      </c>
      <c r="F58" s="42">
        <f>Devoirs[[#This Row],[J0]]+14</f>
        <v>46070</v>
      </c>
      <c r="G58"/>
      <c r="H58" s="50">
        <v>1</v>
      </c>
      <c r="I58"/>
      <c r="J58" s="51"/>
      <c r="K58"/>
    </row>
    <row r="59" spans="1:12" ht="18" customHeight="1" x14ac:dyDescent="0.25">
      <c r="A59" s="73" t="s">
        <v>164</v>
      </c>
      <c r="B59" s="42"/>
      <c r="C59" s="42">
        <f>Devoirs[[#This Row],[J0]]+1</f>
        <v>1</v>
      </c>
      <c r="D59" s="42">
        <f>Devoirs[[#This Row],[J0]]+3</f>
        <v>3</v>
      </c>
      <c r="E59" s="42">
        <f>Devoirs[[#This Row],[J0]]+7</f>
        <v>7</v>
      </c>
      <c r="F59" s="42">
        <f>Devoirs[[#This Row],[J0]]+14</f>
        <v>14</v>
      </c>
      <c r="G59"/>
      <c r="H59" s="50">
        <v>1</v>
      </c>
      <c r="I59"/>
      <c r="J59" s="51"/>
      <c r="K59"/>
    </row>
    <row r="60" spans="1:12" ht="18" customHeight="1" x14ac:dyDescent="0.25">
      <c r="A60" s="73" t="s">
        <v>165</v>
      </c>
      <c r="B60" s="42"/>
      <c r="C60" s="42">
        <f>Devoirs[[#This Row],[J0]]+1</f>
        <v>1</v>
      </c>
      <c r="D60" s="42">
        <f>Devoirs[[#This Row],[J0]]+3</f>
        <v>3</v>
      </c>
      <c r="E60" s="42">
        <f>Devoirs[[#This Row],[J0]]+7</f>
        <v>7</v>
      </c>
      <c r="F60" s="42">
        <f>Devoirs[[#This Row],[J0]]+14</f>
        <v>14</v>
      </c>
      <c r="G60"/>
      <c r="H60" s="50">
        <v>1</v>
      </c>
      <c r="I60"/>
      <c r="J60" s="51"/>
      <c r="K60"/>
    </row>
    <row r="61" spans="1:12" ht="18" customHeight="1" x14ac:dyDescent="0.25">
      <c r="A61" s="73" t="s">
        <v>166</v>
      </c>
      <c r="B61" s="42"/>
      <c r="C61" s="42">
        <f>Devoirs[[#This Row],[J0]]+1</f>
        <v>1</v>
      </c>
      <c r="D61" s="42">
        <f>Devoirs[[#This Row],[J0]]+3</f>
        <v>3</v>
      </c>
      <c r="E61" s="42">
        <f>Devoirs[[#This Row],[J0]]+7</f>
        <v>7</v>
      </c>
      <c r="F61" s="42">
        <f>Devoirs[[#This Row],[J0]]+14</f>
        <v>14</v>
      </c>
      <c r="G61"/>
      <c r="H61" s="50">
        <v>1</v>
      </c>
      <c r="I61"/>
      <c r="J61" s="51"/>
      <c r="K61"/>
    </row>
    <row r="62" spans="1:12" ht="18" customHeight="1" x14ac:dyDescent="0.25">
      <c r="A62" s="73" t="s">
        <v>167</v>
      </c>
      <c r="B62" s="42"/>
      <c r="C62" s="42">
        <f>Devoirs[[#This Row],[J0]]+1</f>
        <v>1</v>
      </c>
      <c r="D62" s="42">
        <f>Devoirs[[#This Row],[J0]]+3</f>
        <v>3</v>
      </c>
      <c r="E62" s="42">
        <f>Devoirs[[#This Row],[J0]]+7</f>
        <v>7</v>
      </c>
      <c r="F62" s="42">
        <f>Devoirs[[#This Row],[J0]]+14</f>
        <v>14</v>
      </c>
      <c r="G62"/>
      <c r="H62" s="50">
        <v>1</v>
      </c>
      <c r="I62"/>
      <c r="J62" s="51"/>
      <c r="K62"/>
    </row>
    <row r="63" spans="1:12" ht="18" customHeight="1" x14ac:dyDescent="0.25">
      <c r="A63" s="73" t="s">
        <v>168</v>
      </c>
      <c r="B63" s="42"/>
      <c r="C63" s="42">
        <f>Devoirs[[#This Row],[J0]]+1</f>
        <v>1</v>
      </c>
      <c r="D63" s="42">
        <f>Devoirs[[#This Row],[J0]]+3</f>
        <v>3</v>
      </c>
      <c r="E63" s="42">
        <f>Devoirs[[#This Row],[J0]]+7</f>
        <v>7</v>
      </c>
      <c r="F63" s="42">
        <f>Devoirs[[#This Row],[J0]]+14</f>
        <v>14</v>
      </c>
      <c r="G63"/>
      <c r="H63" s="50">
        <v>1</v>
      </c>
      <c r="I63"/>
      <c r="J63" s="51"/>
      <c r="K63"/>
    </row>
    <row r="64" spans="1:12" ht="18" customHeight="1" x14ac:dyDescent="0.25">
      <c r="A64" s="73" t="s">
        <v>169</v>
      </c>
      <c r="B64" s="42"/>
      <c r="C64" s="42">
        <f>Devoirs[[#This Row],[J0]]+1</f>
        <v>1</v>
      </c>
      <c r="D64" s="42">
        <f>Devoirs[[#This Row],[J0]]+3</f>
        <v>3</v>
      </c>
      <c r="E64" s="42">
        <f>Devoirs[[#This Row],[J0]]+7</f>
        <v>7</v>
      </c>
      <c r="F64" s="42">
        <f>Devoirs[[#This Row],[J0]]+14</f>
        <v>14</v>
      </c>
      <c r="G64"/>
      <c r="H64" s="50">
        <v>1</v>
      </c>
      <c r="I64"/>
      <c r="J64" s="51"/>
      <c r="K64"/>
    </row>
    <row r="65" spans="1:12" ht="18" customHeight="1" x14ac:dyDescent="0.25">
      <c r="A65" s="39" t="s">
        <v>48</v>
      </c>
      <c r="B65" s="42"/>
      <c r="C65" s="42">
        <f>Devoirs[[#This Row],[J0]]+1</f>
        <v>1</v>
      </c>
      <c r="D65" s="42">
        <f>Devoirs[[#This Row],[J0]]+3</f>
        <v>3</v>
      </c>
      <c r="E65" s="42">
        <f>Devoirs[[#This Row],[J0]]+7</f>
        <v>7</v>
      </c>
      <c r="F65" s="42">
        <f>Devoirs[[#This Row],[J0]]+14</f>
        <v>14</v>
      </c>
      <c r="G65"/>
      <c r="H65" s="50">
        <v>1</v>
      </c>
      <c r="I65"/>
      <c r="J65" s="51"/>
      <c r="K65"/>
      <c r="L65">
        <v>15</v>
      </c>
    </row>
    <row r="66" spans="1:12" ht="18" customHeight="1" x14ac:dyDescent="0.25">
      <c r="A66" s="63" t="s">
        <v>82</v>
      </c>
      <c r="B66" s="42">
        <v>46051</v>
      </c>
      <c r="C66" s="42">
        <f>Devoirs[[#This Row],[J0]]+1</f>
        <v>46052</v>
      </c>
      <c r="D66" s="42">
        <f>Devoirs[[#This Row],[J0]]+3</f>
        <v>46054</v>
      </c>
      <c r="E66" s="42">
        <f>Devoirs[[#This Row],[J0]]+7</f>
        <v>46058</v>
      </c>
      <c r="F66" s="42">
        <f>Devoirs[[#This Row],[J0]]+14</f>
        <v>46065</v>
      </c>
      <c r="G66"/>
      <c r="H66" s="50">
        <v>1</v>
      </c>
      <c r="I66"/>
      <c r="J66" s="51"/>
      <c r="K66"/>
    </row>
    <row r="67" spans="1:12" ht="18" customHeight="1" x14ac:dyDescent="0.25">
      <c r="A67" s="64" t="s">
        <v>83</v>
      </c>
      <c r="B67" s="42">
        <v>46051</v>
      </c>
      <c r="C67" s="42">
        <f>Devoirs[[#This Row],[J0]]+1</f>
        <v>46052</v>
      </c>
      <c r="D67" s="42">
        <f>Devoirs[[#This Row],[J0]]+3</f>
        <v>46054</v>
      </c>
      <c r="E67" s="42">
        <f>Devoirs[[#This Row],[J0]]+7</f>
        <v>46058</v>
      </c>
      <c r="F67" s="42">
        <f>Devoirs[[#This Row],[J0]]+14</f>
        <v>46065</v>
      </c>
      <c r="G67"/>
      <c r="H67" s="50">
        <v>1</v>
      </c>
      <c r="I67"/>
      <c r="J67" s="51"/>
      <c r="K67"/>
    </row>
    <row r="68" spans="1:12" ht="18" customHeight="1" x14ac:dyDescent="0.25">
      <c r="A68" s="64" t="s">
        <v>84</v>
      </c>
      <c r="B68" s="42"/>
      <c r="C68" s="42">
        <f>Devoirs[[#This Row],[J0]]+1</f>
        <v>1</v>
      </c>
      <c r="D68" s="42">
        <f>Devoirs[[#This Row],[J0]]+3</f>
        <v>3</v>
      </c>
      <c r="E68" s="42">
        <f>Devoirs[[#This Row],[J0]]+7</f>
        <v>7</v>
      </c>
      <c r="F68" s="42">
        <f>Devoirs[[#This Row],[J0]]+14</f>
        <v>14</v>
      </c>
      <c r="G68"/>
      <c r="H68" s="50">
        <v>1</v>
      </c>
      <c r="I68"/>
      <c r="J68" s="51"/>
      <c r="K68"/>
    </row>
    <row r="69" spans="1:12" ht="18" customHeight="1" x14ac:dyDescent="0.25">
      <c r="A69" s="64" t="s">
        <v>85</v>
      </c>
      <c r="B69" s="42"/>
      <c r="C69" s="42">
        <f>Devoirs[[#This Row],[J0]]+1</f>
        <v>1</v>
      </c>
      <c r="D69" s="42">
        <f>Devoirs[[#This Row],[J0]]+3</f>
        <v>3</v>
      </c>
      <c r="E69" s="42">
        <f>Devoirs[[#This Row],[J0]]+7</f>
        <v>7</v>
      </c>
      <c r="F69" s="42">
        <f>Devoirs[[#This Row],[J0]]+14</f>
        <v>14</v>
      </c>
      <c r="G69"/>
      <c r="H69" s="50">
        <v>1</v>
      </c>
      <c r="I69"/>
      <c r="J69" s="51"/>
      <c r="K69"/>
    </row>
    <row r="70" spans="1:12" ht="18" customHeight="1" x14ac:dyDescent="0.25">
      <c r="A70" s="64" t="s">
        <v>86</v>
      </c>
      <c r="B70" s="42"/>
      <c r="C70" s="42">
        <f>Devoirs[[#This Row],[J0]]+1</f>
        <v>1</v>
      </c>
      <c r="D70" s="42">
        <f>Devoirs[[#This Row],[J0]]+3</f>
        <v>3</v>
      </c>
      <c r="E70" s="42">
        <f>Devoirs[[#This Row],[J0]]+7</f>
        <v>7</v>
      </c>
      <c r="F70" s="42">
        <f>Devoirs[[#This Row],[J0]]+14</f>
        <v>14</v>
      </c>
      <c r="G70"/>
      <c r="H70" s="50">
        <v>1</v>
      </c>
      <c r="I70"/>
      <c r="J70" s="51"/>
      <c r="K70"/>
    </row>
    <row r="71" spans="1:12" ht="18" customHeight="1" x14ac:dyDescent="0.25">
      <c r="A71" s="64" t="s">
        <v>87</v>
      </c>
      <c r="B71" s="42"/>
      <c r="C71" s="42">
        <f>Devoirs[[#This Row],[J0]]+1</f>
        <v>1</v>
      </c>
      <c r="D71" s="42">
        <f>Devoirs[[#This Row],[J0]]+3</f>
        <v>3</v>
      </c>
      <c r="E71" s="42">
        <f>Devoirs[[#This Row],[J0]]+7</f>
        <v>7</v>
      </c>
      <c r="F71" s="42">
        <f>Devoirs[[#This Row],[J0]]+14</f>
        <v>14</v>
      </c>
      <c r="G71"/>
      <c r="H71" s="50">
        <v>1</v>
      </c>
      <c r="I71"/>
      <c r="J71" s="51"/>
      <c r="K71"/>
    </row>
    <row r="72" spans="1:12" ht="18" customHeight="1" x14ac:dyDescent="0.25">
      <c r="A72" s="64" t="s">
        <v>88</v>
      </c>
      <c r="B72" s="42">
        <v>46040</v>
      </c>
      <c r="C72" s="42">
        <f>Devoirs[[#This Row],[J0]]+1</f>
        <v>46041</v>
      </c>
      <c r="D72" s="42">
        <f>Devoirs[[#This Row],[J0]]+3</f>
        <v>46043</v>
      </c>
      <c r="E72" s="42">
        <f>Devoirs[[#This Row],[J0]]+7</f>
        <v>46047</v>
      </c>
      <c r="F72" s="42">
        <f>Devoirs[[#This Row],[J0]]+14</f>
        <v>46054</v>
      </c>
      <c r="G72"/>
      <c r="H72" s="50">
        <v>1</v>
      </c>
      <c r="I72"/>
      <c r="J72" s="51"/>
      <c r="K72"/>
    </row>
    <row r="73" spans="1:12" ht="18" customHeight="1" x14ac:dyDescent="0.25">
      <c r="A73" s="64" t="s">
        <v>89</v>
      </c>
      <c r="B73" s="42">
        <v>46041</v>
      </c>
      <c r="C73" s="42">
        <f>Devoirs[[#This Row],[J0]]+1</f>
        <v>46042</v>
      </c>
      <c r="D73" s="42">
        <f>Devoirs[[#This Row],[J0]]+3</f>
        <v>46044</v>
      </c>
      <c r="E73" s="42">
        <f>Devoirs[[#This Row],[J0]]+7</f>
        <v>46048</v>
      </c>
      <c r="F73" s="42">
        <f>Devoirs[[#This Row],[J0]]+14</f>
        <v>46055</v>
      </c>
      <c r="G73"/>
      <c r="H73" s="50">
        <v>1</v>
      </c>
      <c r="I73"/>
      <c r="J73" s="51"/>
      <c r="K73"/>
    </row>
    <row r="74" spans="1:12" ht="18" customHeight="1" x14ac:dyDescent="0.25">
      <c r="A74" s="65" t="s">
        <v>90</v>
      </c>
      <c r="B74" s="42">
        <v>46047</v>
      </c>
      <c r="C74" s="42">
        <f>Devoirs[[#This Row],[J0]]+1</f>
        <v>46048</v>
      </c>
      <c r="D74" s="42">
        <f>Devoirs[[#This Row],[J0]]+3</f>
        <v>46050</v>
      </c>
      <c r="E74" s="42">
        <f>Devoirs[[#This Row],[J0]]+7</f>
        <v>46054</v>
      </c>
      <c r="F74" s="42">
        <f>Devoirs[[#This Row],[J0]]+14</f>
        <v>46061</v>
      </c>
      <c r="G74"/>
      <c r="H74" s="50">
        <v>1</v>
      </c>
      <c r="I74"/>
      <c r="J74" s="51"/>
      <c r="K74"/>
    </row>
    <row r="75" spans="1:12" ht="18" customHeight="1" x14ac:dyDescent="0.25">
      <c r="A75" s="66" t="s">
        <v>91</v>
      </c>
      <c r="B75" s="42"/>
      <c r="C75" s="42">
        <f>Devoirs[[#This Row],[J0]]+1</f>
        <v>1</v>
      </c>
      <c r="D75" s="42">
        <f>Devoirs[[#This Row],[J0]]+3</f>
        <v>3</v>
      </c>
      <c r="E75" s="42">
        <f>Devoirs[[#This Row],[J0]]+7</f>
        <v>7</v>
      </c>
      <c r="F75" s="42">
        <f>Devoirs[[#This Row],[J0]]+14</f>
        <v>14</v>
      </c>
      <c r="G75"/>
      <c r="H75" s="50">
        <v>1</v>
      </c>
      <c r="I75"/>
      <c r="J75" s="51"/>
      <c r="K75"/>
    </row>
    <row r="76" spans="1:12" ht="18" customHeight="1" x14ac:dyDescent="0.25">
      <c r="A76" s="66" t="s">
        <v>92</v>
      </c>
      <c r="B76" s="42"/>
      <c r="C76" s="42">
        <f>Devoirs[[#This Row],[J0]]+1</f>
        <v>1</v>
      </c>
      <c r="D76" s="42">
        <f>Devoirs[[#This Row],[J0]]+3</f>
        <v>3</v>
      </c>
      <c r="E76" s="42">
        <f>Devoirs[[#This Row],[J0]]+7</f>
        <v>7</v>
      </c>
      <c r="F76" s="42">
        <f>Devoirs[[#This Row],[J0]]+14</f>
        <v>14</v>
      </c>
      <c r="G76"/>
      <c r="H76" s="50">
        <v>1</v>
      </c>
      <c r="I76"/>
      <c r="J76" s="51"/>
      <c r="K76"/>
    </row>
    <row r="77" spans="1:12" ht="18" customHeight="1" x14ac:dyDescent="0.25">
      <c r="A77" s="66" t="s">
        <v>93</v>
      </c>
      <c r="B77" s="42"/>
      <c r="C77" s="42">
        <f>Devoirs[[#This Row],[J0]]+1</f>
        <v>1</v>
      </c>
      <c r="D77" s="42">
        <f>Devoirs[[#This Row],[J0]]+3</f>
        <v>3</v>
      </c>
      <c r="E77" s="42">
        <f>Devoirs[[#This Row],[J0]]+7</f>
        <v>7</v>
      </c>
      <c r="F77" s="42">
        <f>Devoirs[[#This Row],[J0]]+14</f>
        <v>14</v>
      </c>
      <c r="G77"/>
      <c r="H77" s="50">
        <v>1</v>
      </c>
      <c r="I77"/>
      <c r="J77" s="51"/>
      <c r="K77"/>
    </row>
    <row r="78" spans="1:12" ht="18" customHeight="1" x14ac:dyDescent="0.25">
      <c r="A78" s="39" t="s">
        <v>124</v>
      </c>
      <c r="B78" s="42"/>
      <c r="C78" s="42">
        <f>Devoirs[[#This Row],[J0]]+1</f>
        <v>1</v>
      </c>
      <c r="D78" s="42">
        <f>Devoirs[[#This Row],[J0]]+3</f>
        <v>3</v>
      </c>
      <c r="E78" s="42">
        <f>Devoirs[[#This Row],[J0]]+7</f>
        <v>7</v>
      </c>
      <c r="F78" s="42">
        <f>Devoirs[[#This Row],[J0]]+14</f>
        <v>14</v>
      </c>
      <c r="G78"/>
      <c r="H78" s="50">
        <v>1</v>
      </c>
      <c r="I78"/>
      <c r="J78" s="51"/>
      <c r="K78"/>
      <c r="L78">
        <v>15</v>
      </c>
    </row>
    <row r="79" spans="1:12" ht="18" customHeight="1" x14ac:dyDescent="0.25">
      <c r="A79" s="40" t="s">
        <v>125</v>
      </c>
      <c r="B79" s="42"/>
      <c r="C79" s="42">
        <f>Devoirs[[#This Row],[J0]]+1</f>
        <v>1</v>
      </c>
      <c r="D79" s="42">
        <f>Devoirs[[#This Row],[J0]]+3</f>
        <v>3</v>
      </c>
      <c r="E79" s="42">
        <f>Devoirs[[#This Row],[J0]]+7</f>
        <v>7</v>
      </c>
      <c r="F79" s="42">
        <f>Devoirs[[#This Row],[J0]]+14</f>
        <v>14</v>
      </c>
      <c r="G79"/>
      <c r="H79" s="50">
        <v>1</v>
      </c>
      <c r="I79">
        <v>1</v>
      </c>
      <c r="J79" s="51"/>
      <c r="K79"/>
    </row>
    <row r="80" spans="1:12" ht="18" customHeight="1" x14ac:dyDescent="0.25">
      <c r="A80" s="41" t="s">
        <v>126</v>
      </c>
      <c r="B80" s="42"/>
      <c r="C80" s="42">
        <f>Devoirs[[#This Row],[J0]]+1</f>
        <v>1</v>
      </c>
      <c r="D80" s="42">
        <f>Devoirs[[#This Row],[J0]]+3</f>
        <v>3</v>
      </c>
      <c r="E80" s="42">
        <f>Devoirs[[#This Row],[J0]]+7</f>
        <v>7</v>
      </c>
      <c r="F80" s="42">
        <f>Devoirs[[#This Row],[J0]]+14</f>
        <v>14</v>
      </c>
      <c r="G80"/>
      <c r="H80" s="50">
        <v>1</v>
      </c>
      <c r="I80">
        <v>1</v>
      </c>
      <c r="J80" s="51"/>
      <c r="K80"/>
    </row>
    <row r="81" spans="1:11" ht="18" customHeight="1" x14ac:dyDescent="0.25">
      <c r="A81" s="41" t="s">
        <v>128</v>
      </c>
      <c r="B81" s="42"/>
      <c r="C81" s="42">
        <f>Devoirs[[#This Row],[J0]]+1</f>
        <v>1</v>
      </c>
      <c r="D81" s="42">
        <f>Devoirs[[#This Row],[J0]]+3</f>
        <v>3</v>
      </c>
      <c r="E81" s="42">
        <f>Devoirs[[#This Row],[J0]]+7</f>
        <v>7</v>
      </c>
      <c r="F81" s="42">
        <f>Devoirs[[#This Row],[J0]]+14</f>
        <v>14</v>
      </c>
      <c r="G81"/>
      <c r="H81" s="50">
        <v>1</v>
      </c>
      <c r="I81">
        <v>1</v>
      </c>
      <c r="J81" s="51"/>
      <c r="K81"/>
    </row>
    <row r="82" spans="1:11" ht="18" customHeight="1" x14ac:dyDescent="0.25">
      <c r="A82" s="41" t="s">
        <v>127</v>
      </c>
      <c r="B82" s="42"/>
      <c r="C82" s="42">
        <f>Devoirs[[#This Row],[J0]]+1</f>
        <v>1</v>
      </c>
      <c r="D82" s="42">
        <f>Devoirs[[#This Row],[J0]]+3</f>
        <v>3</v>
      </c>
      <c r="E82" s="42">
        <f>Devoirs[[#This Row],[J0]]+7</f>
        <v>7</v>
      </c>
      <c r="F82" s="42">
        <f>Devoirs[[#This Row],[J0]]+14</f>
        <v>14</v>
      </c>
      <c r="G82"/>
      <c r="H82" s="50">
        <v>1</v>
      </c>
      <c r="I82">
        <v>1</v>
      </c>
      <c r="J82" s="51"/>
      <c r="K82"/>
    </row>
    <row r="83" spans="1:11" ht="18" customHeight="1" x14ac:dyDescent="0.25">
      <c r="B83" s="42"/>
      <c r="C83" s="42"/>
      <c r="D83" s="42"/>
      <c r="E83" s="42"/>
      <c r="F83" s="42"/>
      <c r="G83"/>
      <c r="H83" s="50">
        <v>1</v>
      </c>
      <c r="I83"/>
      <c r="J83" s="51"/>
      <c r="K83"/>
    </row>
    <row r="84" spans="1:11" ht="18" customHeight="1" x14ac:dyDescent="0.25">
      <c r="B84" s="42"/>
      <c r="C84" s="42"/>
      <c r="D84" s="42"/>
      <c r="E84" s="42"/>
      <c r="F84" s="42"/>
      <c r="G84"/>
      <c r="H84" s="50">
        <v>1</v>
      </c>
      <c r="I84"/>
      <c r="J84" s="51"/>
      <c r="K84"/>
    </row>
    <row r="85" spans="1:11" ht="18" customHeight="1" x14ac:dyDescent="0.25">
      <c r="A85" s="54" t="s">
        <v>43</v>
      </c>
      <c r="B85" s="42"/>
      <c r="C85" s="42"/>
      <c r="D85" s="42"/>
      <c r="E85" s="42"/>
      <c r="F85" s="42"/>
      <c r="G85"/>
      <c r="H85" s="50">
        <v>1</v>
      </c>
      <c r="I85"/>
      <c r="J85" s="51"/>
      <c r="K85"/>
    </row>
    <row r="86" spans="1:11" ht="18" customHeight="1" x14ac:dyDescent="0.25">
      <c r="B86" s="42"/>
      <c r="C86" s="42"/>
      <c r="D86" s="42"/>
      <c r="E86" s="42"/>
      <c r="F86" s="42"/>
      <c r="G86"/>
      <c r="H86" s="50">
        <v>1</v>
      </c>
      <c r="I86"/>
      <c r="J86" s="51"/>
      <c r="K86"/>
    </row>
    <row r="87" spans="1:11" ht="18" customHeight="1" x14ac:dyDescent="0.25">
      <c r="B87" s="42"/>
      <c r="C87" s="42"/>
      <c r="D87" s="42"/>
      <c r="E87" s="42"/>
      <c r="F87" s="42"/>
      <c r="G87"/>
      <c r="H87" s="50">
        <v>1</v>
      </c>
      <c r="I87"/>
      <c r="J87" s="51"/>
      <c r="K87"/>
    </row>
    <row r="88" spans="1:11" ht="18" customHeight="1" x14ac:dyDescent="0.25">
      <c r="B88" s="42"/>
      <c r="C88" s="42"/>
      <c r="D88" s="42"/>
      <c r="E88" s="42"/>
      <c r="F88" s="42"/>
      <c r="G88"/>
      <c r="H88" s="50">
        <v>1</v>
      </c>
      <c r="I88"/>
      <c r="J88" s="51"/>
      <c r="K88"/>
    </row>
    <row r="89" spans="1:11" ht="18" customHeight="1" x14ac:dyDescent="0.25">
      <c r="B89" s="42"/>
      <c r="C89" s="42"/>
      <c r="D89" s="42"/>
      <c r="E89" s="42"/>
      <c r="F89" s="42"/>
      <c r="G89"/>
      <c r="H89" s="50">
        <v>1</v>
      </c>
      <c r="I89"/>
      <c r="J89" s="51"/>
      <c r="K89"/>
    </row>
    <row r="90" spans="1:11" ht="18" customHeight="1" x14ac:dyDescent="0.25">
      <c r="B90" s="42"/>
      <c r="C90" s="42"/>
      <c r="D90" s="42"/>
      <c r="E90" s="42"/>
      <c r="F90" s="42"/>
      <c r="G90"/>
      <c r="H90" s="50">
        <v>1</v>
      </c>
      <c r="I90"/>
      <c r="J90" s="51"/>
      <c r="K90"/>
    </row>
    <row r="91" spans="1:11" ht="18" customHeight="1" x14ac:dyDescent="0.25">
      <c r="B91" s="42"/>
      <c r="C91" s="42"/>
      <c r="D91" s="42"/>
      <c r="E91" s="42"/>
      <c r="F91" s="42"/>
      <c r="G91"/>
      <c r="H91" s="50">
        <v>1</v>
      </c>
      <c r="I91"/>
      <c r="J91" s="51"/>
      <c r="K91"/>
    </row>
    <row r="92" spans="1:11" ht="18" customHeight="1" x14ac:dyDescent="0.25">
      <c r="B92" s="42"/>
      <c r="C92" s="42"/>
      <c r="D92" s="42"/>
      <c r="E92" s="42"/>
      <c r="F92" s="42"/>
      <c r="G92"/>
      <c r="H92" s="50">
        <v>1</v>
      </c>
      <c r="I92"/>
      <c r="J92" s="51"/>
      <c r="K92"/>
    </row>
    <row r="93" spans="1:11" ht="18" customHeight="1" x14ac:dyDescent="0.25">
      <c r="B93" s="42"/>
      <c r="C93" s="42"/>
      <c r="D93" s="42"/>
      <c r="E93" s="42"/>
      <c r="F93" s="42"/>
      <c r="G93"/>
      <c r="H93" s="50"/>
      <c r="I93"/>
      <c r="J93" s="51"/>
      <c r="K93"/>
    </row>
    <row r="94" spans="1:11" ht="18" customHeight="1" x14ac:dyDescent="0.25">
      <c r="B94" s="42"/>
      <c r="C94" s="42"/>
      <c r="D94" s="42"/>
      <c r="E94" s="42"/>
      <c r="F94" s="42"/>
      <c r="G94"/>
      <c r="H94" s="50"/>
      <c r="I94"/>
      <c r="J94" s="51"/>
      <c r="K94"/>
    </row>
    <row r="95" spans="1:11" ht="18" customHeight="1" x14ac:dyDescent="0.25">
      <c r="B95" s="42"/>
      <c r="C95" s="42"/>
      <c r="D95" s="42"/>
      <c r="E95" s="42"/>
      <c r="F95" s="42"/>
      <c r="G95"/>
      <c r="H95" s="50"/>
      <c r="I95"/>
      <c r="J95" s="51"/>
      <c r="K95"/>
    </row>
    <row r="96" spans="1:11" ht="18" customHeight="1" x14ac:dyDescent="0.25">
      <c r="B96" s="42"/>
      <c r="C96" s="42"/>
      <c r="D96" s="42"/>
      <c r="E96" s="42"/>
      <c r="F96" s="42"/>
      <c r="G96"/>
      <c r="H96" s="50"/>
      <c r="I96"/>
      <c r="J96" s="51"/>
      <c r="K96"/>
    </row>
    <row r="97" spans="2:14" ht="18" customHeight="1" x14ac:dyDescent="0.25">
      <c r="B97" s="42"/>
      <c r="C97" s="42"/>
      <c r="D97" s="42"/>
      <c r="E97" s="42"/>
      <c r="F97" s="42"/>
      <c r="G97"/>
      <c r="H97" s="50"/>
      <c r="I97"/>
      <c r="J97" s="51"/>
      <c r="K97"/>
    </row>
    <row r="98" spans="2:14" ht="18" customHeight="1" x14ac:dyDescent="0.25">
      <c r="B98" s="42"/>
      <c r="C98" s="42"/>
      <c r="D98" s="42"/>
      <c r="E98" s="42"/>
      <c r="F98" s="42"/>
      <c r="G98"/>
      <c r="H98" s="50"/>
      <c r="I98"/>
      <c r="J98" s="51"/>
      <c r="K98"/>
    </row>
    <row r="99" spans="2:14" ht="18" customHeight="1" x14ac:dyDescent="0.25">
      <c r="B99" s="42"/>
      <c r="C99" s="42"/>
      <c r="D99" s="42"/>
      <c r="E99" s="42"/>
      <c r="F99" s="42"/>
      <c r="G99"/>
      <c r="H99" s="50"/>
      <c r="I99"/>
      <c r="J99" s="51"/>
      <c r="K99"/>
    </row>
    <row r="101" spans="2:14" ht="18" customHeight="1" x14ac:dyDescent="0.25">
      <c r="H101" s="48"/>
      <c r="J101" s="53">
        <f>SUM(H2:H99)</f>
        <v>91</v>
      </c>
      <c r="K101" s="51">
        <f>SUM(I2:I99)</f>
        <v>22</v>
      </c>
    </row>
    <row r="102" spans="2:14" ht="18" customHeight="1" x14ac:dyDescent="0.25">
      <c r="B102" s="49">
        <v>0.10416666666666667</v>
      </c>
      <c r="C102" s="49">
        <v>8.3333333333333329E-2</v>
      </c>
      <c r="D102" s="49">
        <v>6.25E-2</v>
      </c>
      <c r="E102" s="49">
        <v>4.1666666666666664E-2</v>
      </c>
      <c r="F102" s="49">
        <v>3.125E-2</v>
      </c>
      <c r="G102" s="49">
        <v>2.0833333333333332E-2</v>
      </c>
      <c r="H102" s="49">
        <v>4.1666666666666664E-2</v>
      </c>
      <c r="M102">
        <v>166</v>
      </c>
      <c r="N102">
        <f>+M102/M103</f>
        <v>0.20749999999999999</v>
      </c>
    </row>
    <row r="103" spans="2:14" ht="18" customHeight="1" x14ac:dyDescent="0.25">
      <c r="M103">
        <v>800</v>
      </c>
    </row>
    <row r="104" spans="2:14" ht="18" customHeight="1" x14ac:dyDescent="0.25">
      <c r="E104" s="49">
        <f>+SUM(B102:G102)</f>
        <v>0.34375</v>
      </c>
      <c r="H104" s="74">
        <f>J101*E104</f>
        <v>31.28125</v>
      </c>
      <c r="I104" s="74"/>
      <c r="J104" s="74"/>
      <c r="K104" s="52"/>
    </row>
  </sheetData>
  <mergeCells count="1">
    <mergeCell ref="H104:J104"/>
  </mergeCells>
  <phoneticPr fontId="32" type="noConversion"/>
  <printOptions horizontalCentered="1"/>
  <pageMargins left="0.51181102362204722" right="0.31496062992125984" top="0.25" bottom="0.19685039370078741" header="0.15748031496062992" footer="0.15748031496062992"/>
  <pageSetup paperSize="8" scale="72" fitToHeight="2" orientation="portrait" r:id="rId1"/>
  <headerFooter differentFirst="1">
    <oddFooter>&amp;R&amp;D</oddFooter>
  </headerFooter>
  <rowBreaks count="1" manualBreakCount="1">
    <brk id="77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35"/>
  <sheetViews>
    <sheetView zoomScale="91" zoomScaleNormal="120" zoomScaleSheetLayoutView="100" workbookViewId="0">
      <selection activeCell="C2" sqref="C2"/>
    </sheetView>
  </sheetViews>
  <sheetFormatPr baseColWidth="10" defaultColWidth="9.1796875" defaultRowHeight="12.5" x14ac:dyDescent="0.25"/>
  <cols>
    <col min="1" max="1" width="3" style="44" bestFit="1" customWidth="1"/>
    <col min="2" max="2" width="20.26953125" bestFit="1" customWidth="1"/>
    <col min="3" max="7" width="19.26953125" customWidth="1"/>
    <col min="8" max="8" width="25.36328125" customWidth="1"/>
    <col min="9" max="9" width="11.453125" customWidth="1"/>
  </cols>
  <sheetData>
    <row r="1" spans="1:8" ht="13" thickBot="1" x14ac:dyDescent="0.3">
      <c r="A1" s="44" t="s">
        <v>10</v>
      </c>
    </row>
    <row r="2" spans="1:8" s="7" customFormat="1" ht="23.5" thickTop="1" thickBot="1" x14ac:dyDescent="0.3">
      <c r="A2" s="45" t="s">
        <v>10</v>
      </c>
      <c r="B2" s="5">
        <v>2026</v>
      </c>
      <c r="C2" s="6">
        <v>4</v>
      </c>
      <c r="D2"/>
    </row>
    <row r="3" spans="1:8" ht="13" thickTop="1" x14ac:dyDescent="0.25">
      <c r="A3" s="44" t="s">
        <v>10</v>
      </c>
    </row>
    <row r="4" spans="1:8" ht="37.5" thickBot="1" x14ac:dyDescent="0.3">
      <c r="A4" s="44" t="s">
        <v>10</v>
      </c>
      <c r="B4" s="75" t="s">
        <v>9</v>
      </c>
      <c r="C4" s="75"/>
      <c r="D4" s="75"/>
      <c r="E4" s="75"/>
      <c r="F4" s="75"/>
      <c r="G4" s="75"/>
      <c r="H4" s="75"/>
    </row>
    <row r="5" spans="1:8" ht="14.5" thickTop="1" x14ac:dyDescent="0.25">
      <c r="A5" s="44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36" customFormat="1" ht="15" x14ac:dyDescent="0.25">
      <c r="A6" s="46" t="s">
        <v>10</v>
      </c>
      <c r="B6" s="34">
        <f>B7</f>
        <v>46041</v>
      </c>
      <c r="C6" s="35"/>
      <c r="D6" s="35"/>
      <c r="E6" s="35"/>
      <c r="F6" s="35"/>
      <c r="G6" s="35"/>
      <c r="H6" s="34">
        <f>H7</f>
        <v>46047</v>
      </c>
    </row>
    <row r="7" spans="1:8" ht="23.5" customHeight="1" x14ac:dyDescent="0.25">
      <c r="A7" s="44" t="s">
        <v>10</v>
      </c>
      <c r="B7" s="8">
        <f>(C2-1)*7+IF(WEEKDAY(DATE(B2,1,1),2)&gt;4,7,0)+DATE(B2,1,1)-WEEKDAY(DATE(B2,1,1),2)+1</f>
        <v>46041</v>
      </c>
      <c r="C7" s="8">
        <f>B7+1</f>
        <v>46042</v>
      </c>
      <c r="D7" s="8">
        <f t="shared" ref="D7:H7" si="0">C7+1</f>
        <v>46043</v>
      </c>
      <c r="E7" s="8">
        <f t="shared" si="0"/>
        <v>46044</v>
      </c>
      <c r="F7" s="8">
        <f t="shared" si="0"/>
        <v>46045</v>
      </c>
      <c r="G7" s="8">
        <f t="shared" si="0"/>
        <v>46046</v>
      </c>
      <c r="H7" s="8">
        <f t="shared" si="0"/>
        <v>46047</v>
      </c>
    </row>
    <row r="8" spans="1:8" x14ac:dyDescent="0.25">
      <c r="A8">
        <v>1</v>
      </c>
      <c r="B8" s="47" t="s">
        <v>226</v>
      </c>
      <c r="C8" s="47" t="s">
        <v>232</v>
      </c>
      <c r="D8" s="47" t="s">
        <v>241</v>
      </c>
      <c r="E8" s="47" t="s">
        <v>245</v>
      </c>
      <c r="F8" s="67" t="s">
        <v>251</v>
      </c>
      <c r="G8" s="47" t="s">
        <v>252</v>
      </c>
      <c r="H8" s="47" t="s">
        <v>255</v>
      </c>
    </row>
    <row r="9" spans="1:8" x14ac:dyDescent="0.25">
      <c r="A9">
        <v>2</v>
      </c>
      <c r="B9" s="47" t="s">
        <v>227</v>
      </c>
      <c r="C9" s="47" t="s">
        <v>233</v>
      </c>
      <c r="D9" s="47" t="s">
        <v>242</v>
      </c>
      <c r="E9" s="47" t="s">
        <v>246</v>
      </c>
      <c r="F9" s="81" t="s">
        <v>316</v>
      </c>
      <c r="G9" s="67" t="s">
        <v>253</v>
      </c>
      <c r="H9" s="47" t="s">
        <v>256</v>
      </c>
    </row>
    <row r="10" spans="1:8" x14ac:dyDescent="0.25">
      <c r="A10">
        <v>3</v>
      </c>
      <c r="B10" s="47" t="s">
        <v>228</v>
      </c>
      <c r="C10" s="47" t="s">
        <v>234</v>
      </c>
      <c r="D10" s="67" t="s">
        <v>243</v>
      </c>
      <c r="E10" s="47" t="s">
        <v>247</v>
      </c>
      <c r="G10" s="67" t="s">
        <v>254</v>
      </c>
      <c r="H10" s="67" t="s">
        <v>257</v>
      </c>
    </row>
    <row r="11" spans="1:8" x14ac:dyDescent="0.25">
      <c r="A11">
        <v>4</v>
      </c>
      <c r="B11" s="67" t="s">
        <v>229</v>
      </c>
      <c r="C11" s="47" t="s">
        <v>235</v>
      </c>
      <c r="D11" s="67" t="s">
        <v>244</v>
      </c>
      <c r="E11" s="67" t="s">
        <v>248</v>
      </c>
      <c r="H11" s="80" t="s">
        <v>317</v>
      </c>
    </row>
    <row r="12" spans="1:8" x14ac:dyDescent="0.25">
      <c r="A12">
        <v>5</v>
      </c>
      <c r="B12" s="67" t="s">
        <v>230</v>
      </c>
      <c r="C12" s="67" t="s">
        <v>236</v>
      </c>
      <c r="D12" s="80" t="s">
        <v>314</v>
      </c>
      <c r="E12" s="67" t="s">
        <v>249</v>
      </c>
      <c r="H12" s="80" t="s">
        <v>318</v>
      </c>
    </row>
    <row r="13" spans="1:8" x14ac:dyDescent="0.25">
      <c r="A13">
        <v>6</v>
      </c>
      <c r="B13" s="67" t="s">
        <v>231</v>
      </c>
      <c r="C13" s="67" t="s">
        <v>237</v>
      </c>
      <c r="E13" s="67" t="s">
        <v>250</v>
      </c>
    </row>
    <row r="14" spans="1:8" x14ac:dyDescent="0.25">
      <c r="A14">
        <v>7</v>
      </c>
      <c r="B14" s="81" t="s">
        <v>309</v>
      </c>
      <c r="C14" s="67" t="s">
        <v>238</v>
      </c>
      <c r="E14" s="80" t="s">
        <v>315</v>
      </c>
    </row>
    <row r="15" spans="1:8" x14ac:dyDescent="0.25">
      <c r="A15">
        <v>8</v>
      </c>
      <c r="B15" s="80" t="s">
        <v>310</v>
      </c>
      <c r="C15" s="67" t="s">
        <v>239</v>
      </c>
    </row>
    <row r="16" spans="1:8" x14ac:dyDescent="0.25">
      <c r="A16">
        <v>9</v>
      </c>
      <c r="B16" s="80" t="s">
        <v>311</v>
      </c>
      <c r="C16" s="67" t="s">
        <v>240</v>
      </c>
    </row>
    <row r="17" spans="1:3" x14ac:dyDescent="0.25">
      <c r="A17">
        <v>10</v>
      </c>
      <c r="C17" s="81" t="s">
        <v>312</v>
      </c>
    </row>
    <row r="18" spans="1:3" x14ac:dyDescent="0.25">
      <c r="A18">
        <v>11</v>
      </c>
      <c r="C18" s="80" t="s">
        <v>313</v>
      </c>
    </row>
    <row r="19" spans="1:3" x14ac:dyDescent="0.25">
      <c r="A19"/>
    </row>
    <row r="20" spans="1:3" x14ac:dyDescent="0.25">
      <c r="A20"/>
    </row>
    <row r="21" spans="1:3" x14ac:dyDescent="0.25">
      <c r="A21"/>
    </row>
    <row r="22" spans="1:3" x14ac:dyDescent="0.25">
      <c r="A22"/>
    </row>
    <row r="23" spans="1:3" x14ac:dyDescent="0.25">
      <c r="A23"/>
    </row>
    <row r="24" spans="1:3" x14ac:dyDescent="0.25">
      <c r="A24"/>
    </row>
    <row r="25" spans="1:3" x14ac:dyDescent="0.25">
      <c r="A25"/>
    </row>
    <row r="26" spans="1:3" x14ac:dyDescent="0.25">
      <c r="A26"/>
    </row>
    <row r="27" spans="1:3" x14ac:dyDescent="0.25">
      <c r="A27"/>
    </row>
    <row r="28" spans="1:3" x14ac:dyDescent="0.25">
      <c r="A28"/>
    </row>
    <row r="29" spans="1:3" x14ac:dyDescent="0.25">
      <c r="A29"/>
    </row>
    <row r="30" spans="1:3" x14ac:dyDescent="0.25">
      <c r="A30"/>
    </row>
    <row r="34" spans="1:1" x14ac:dyDescent="0.25">
      <c r="A34"/>
    </row>
    <row r="35" spans="1:1" x14ac:dyDescent="0.25">
      <c r="A35"/>
    </row>
  </sheetData>
  <sortState xmlns:xlrd2="http://schemas.microsoft.com/office/spreadsheetml/2017/richdata2" ref="C8:C20">
    <sortCondition ref="C7:C20"/>
  </sortState>
  <mergeCells count="1">
    <mergeCell ref="B4:H4"/>
  </mergeCells>
  <conditionalFormatting sqref="B6:H7">
    <cfRule type="expression" dxfId="4" priority="2">
      <formula>YEAR(B6)&lt;&gt;$B$2</formula>
    </cfRule>
  </conditionalFormatting>
  <pageMargins left="0.7" right="0.7" top="0.73" bottom="0.75" header="0.3" footer="0.3"/>
  <pageSetup paperSize="9"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  <pageSetUpPr fitToPage="1"/>
  </sheetPr>
  <dimension ref="A1:L70"/>
  <sheetViews>
    <sheetView zoomScale="80" zoomScaleNormal="100" zoomScaleSheetLayoutView="88" workbookViewId="0">
      <selection activeCell="C2" sqref="C2"/>
    </sheetView>
  </sheetViews>
  <sheetFormatPr baseColWidth="10" defaultColWidth="9.1796875" defaultRowHeight="12.5" x14ac:dyDescent="0.25"/>
  <cols>
    <col min="1" max="1" width="2.26953125" style="26" customWidth="1"/>
    <col min="2" max="2" width="4.1796875" style="31" bestFit="1" customWidth="1"/>
    <col min="3" max="7" width="20.54296875" customWidth="1"/>
    <col min="8" max="8" width="22.54296875" customWidth="1"/>
    <col min="9" max="9" width="20.54296875" customWidth="1"/>
    <col min="10" max="10" width="1.7265625" customWidth="1"/>
  </cols>
  <sheetData>
    <row r="1" spans="1:12" ht="13" thickBot="1" x14ac:dyDescent="0.3"/>
    <row r="2" spans="1:12" s="7" customFormat="1" ht="23.5" thickTop="1" thickBot="1" x14ac:dyDescent="0.3">
      <c r="A2" s="27"/>
      <c r="B2" s="32"/>
      <c r="C2" s="9">
        <v>2026</v>
      </c>
      <c r="D2" s="10" t="str">
        <f>UPPER(CHOOSE(E2,"Janvier","Février","Mars","Avril","Mai","Juin","Juillet","Août","Septembre","Octobre","Novembre","Décembre"))</f>
        <v>JANVIER</v>
      </c>
      <c r="E2" s="11">
        <v>1</v>
      </c>
    </row>
    <row r="3" spans="1:12" ht="13" thickTop="1" x14ac:dyDescent="0.25"/>
    <row r="4" spans="1:12" ht="37.5" thickBot="1" x14ac:dyDescent="0.3">
      <c r="C4" s="76" t="s">
        <v>11</v>
      </c>
      <c r="D4" s="77"/>
      <c r="E4" s="77"/>
      <c r="F4" s="77"/>
      <c r="G4" s="77"/>
      <c r="H4" s="77"/>
      <c r="I4" s="77"/>
      <c r="K4" s="78" t="s">
        <v>41</v>
      </c>
      <c r="L4" s="78"/>
    </row>
    <row r="5" spans="1:12" ht="15" thickTop="1" thickBot="1" x14ac:dyDescent="0.3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12" ht="27.5" thickTop="1" x14ac:dyDescent="0.25">
      <c r="B6" s="33">
        <f>1+INT(MIN(MOD(C6-DATE(YEAR(C6)+{-1;0;1},1,5)+WEEKDAY(DATE(YEAR(C6)+{-1;0;1},1,3)),734))/7)</f>
        <v>1</v>
      </c>
      <c r="C6" s="17">
        <f>DATE(C2,E2,1)-WEEKDAY(DATE(C2,E2,1),2)+1</f>
        <v>46020</v>
      </c>
      <c r="D6" s="18">
        <f t="shared" ref="D6:I6" si="0">C6+1</f>
        <v>46021</v>
      </c>
      <c r="E6" s="18">
        <f t="shared" si="0"/>
        <v>46022</v>
      </c>
      <c r="F6" s="18">
        <f t="shared" si="0"/>
        <v>46023</v>
      </c>
      <c r="G6" s="18">
        <f t="shared" si="0"/>
        <v>46024</v>
      </c>
      <c r="H6" s="18">
        <f t="shared" si="0"/>
        <v>46025</v>
      </c>
      <c r="I6" s="18">
        <f t="shared" si="0"/>
        <v>46026</v>
      </c>
    </row>
    <row r="7" spans="1:12" ht="12.65" customHeight="1" x14ac:dyDescent="0.25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>Premier de l'AN</v>
      </c>
      <c r="G7" s="20" t="str">
        <f>IFERROR(VLOOKUP(G6,JF_P[],2,0),"")</f>
        <v>Pont</v>
      </c>
      <c r="H7" s="20" t="str">
        <f>IFERROR(VLOOKUP(H6,JF_P[],2,0),"")</f>
        <v/>
      </c>
      <c r="I7" s="20" t="str">
        <f>IFERROR(VLOOKUP(I6,JF_P[],2,0),"")</f>
        <v/>
      </c>
    </row>
    <row r="8" spans="1:12" ht="13" thickBot="1" x14ac:dyDescent="0.3">
      <c r="B8" s="26"/>
      <c r="C8" s="15"/>
      <c r="D8" s="16"/>
      <c r="E8" s="16"/>
      <c r="F8" s="16"/>
      <c r="G8" s="16"/>
      <c r="H8" s="16"/>
      <c r="I8" s="16"/>
    </row>
    <row r="9" spans="1:12" ht="27.5" thickTop="1" x14ac:dyDescent="0.25">
      <c r="B9" s="33">
        <f>1+INT(MIN(MOD(C9-DATE(YEAR(C9)+{-1;0;1},1,5)+WEEKDAY(DATE(YEAR(C9)+{-1;0;1},1,3)),734))/7)</f>
        <v>2</v>
      </c>
      <c r="C9" s="17">
        <f>C6+7</f>
        <v>46027</v>
      </c>
      <c r="D9" s="18">
        <f t="shared" ref="D9:I9" si="1">C9+1</f>
        <v>46028</v>
      </c>
      <c r="E9" s="18">
        <f t="shared" si="1"/>
        <v>46029</v>
      </c>
      <c r="F9" s="18">
        <f t="shared" si="1"/>
        <v>46030</v>
      </c>
      <c r="G9" s="18">
        <f t="shared" si="1"/>
        <v>46031</v>
      </c>
      <c r="H9" s="18">
        <f t="shared" si="1"/>
        <v>46032</v>
      </c>
      <c r="I9" s="18">
        <f t="shared" si="1"/>
        <v>46033</v>
      </c>
    </row>
    <row r="10" spans="1:12" ht="12.65" customHeight="1" x14ac:dyDescent="0.25">
      <c r="B10" s="26"/>
      <c r="C10" s="19" t="str">
        <f>IFERROR(VLOOKUP(C9,JF_P[],2,0),"")</f>
        <v/>
      </c>
      <c r="D10" s="20" t="str">
        <f>IFERROR(VLOOKUP(D9,JF_P[],2,0),"")</f>
        <v/>
      </c>
      <c r="E10" s="20" t="str">
        <f>IFERROR(VLOOKUP(E9,JF_P[],2,0),"")</f>
        <v/>
      </c>
      <c r="F10" s="20" t="str">
        <f>IFERROR(VLOOKUP(F9,JF_P[],2,0),"")</f>
        <v/>
      </c>
      <c r="G10" s="20" t="str">
        <f>IFERROR(VLOOKUP(G9,JF_P[],2,0),"")</f>
        <v/>
      </c>
      <c r="H10" s="20" t="str">
        <f>IFERROR(VLOOKUP(H9,JF_P[],2,0),"")</f>
        <v/>
      </c>
      <c r="I10" s="20" t="str">
        <f>IFERROR(VLOOKUP(I9,JF_P[],2,0),"")</f>
        <v/>
      </c>
    </row>
    <row r="11" spans="1:12" x14ac:dyDescent="0.25">
      <c r="B11" s="26"/>
      <c r="D11" s="47" t="s">
        <v>176</v>
      </c>
      <c r="E11" s="47" t="s">
        <v>179</v>
      </c>
      <c r="F11" s="47" t="s">
        <v>183</v>
      </c>
      <c r="G11" s="47" t="s">
        <v>185</v>
      </c>
      <c r="H11" s="47" t="s">
        <v>190</v>
      </c>
      <c r="I11" s="47" t="s">
        <v>194</v>
      </c>
    </row>
    <row r="12" spans="1:12" x14ac:dyDescent="0.25">
      <c r="B12" s="26"/>
      <c r="D12" s="47" t="s">
        <v>177</v>
      </c>
      <c r="E12" s="47" t="s">
        <v>180</v>
      </c>
      <c r="F12" s="67" t="s">
        <v>184</v>
      </c>
      <c r="G12" s="47" t="s">
        <v>186</v>
      </c>
      <c r="H12" s="67" t="s">
        <v>191</v>
      </c>
      <c r="I12" s="47" t="s">
        <v>195</v>
      </c>
    </row>
    <row r="13" spans="1:12" x14ac:dyDescent="0.25">
      <c r="B13" s="26"/>
      <c r="D13" s="67" t="s">
        <v>178</v>
      </c>
      <c r="E13" s="67" t="s">
        <v>181</v>
      </c>
      <c r="G13" s="47" t="s">
        <v>187</v>
      </c>
      <c r="H13" s="67" t="s">
        <v>192</v>
      </c>
      <c r="I13" s="67" t="s">
        <v>196</v>
      </c>
    </row>
    <row r="14" spans="1:12" x14ac:dyDescent="0.25">
      <c r="B14" s="26"/>
      <c r="E14" s="67" t="s">
        <v>182</v>
      </c>
      <c r="G14" s="67" t="s">
        <v>188</v>
      </c>
      <c r="H14" s="67" t="s">
        <v>193</v>
      </c>
    </row>
    <row r="15" spans="1:12" x14ac:dyDescent="0.25">
      <c r="B15" s="26"/>
      <c r="G15" s="67" t="s">
        <v>189</v>
      </c>
    </row>
    <row r="16" spans="1:12" ht="13" thickBot="1" x14ac:dyDescent="0.3">
      <c r="B16" s="26"/>
    </row>
    <row r="17" spans="2:9" ht="27.5" thickTop="1" x14ac:dyDescent="0.25">
      <c r="B17" s="33">
        <f>1+INT(MIN(MOD(C17-DATE(YEAR(C17)+{-1;0;1},1,5)+WEEKDAY(DATE(YEAR(C17)+{-1;0;1},1,3)),734))/7)</f>
        <v>3</v>
      </c>
      <c r="C17" s="17">
        <f>C9+7</f>
        <v>46034</v>
      </c>
      <c r="D17" s="18">
        <f t="shared" ref="D17:I17" si="2">C17+1</f>
        <v>46035</v>
      </c>
      <c r="E17" s="18">
        <f t="shared" si="2"/>
        <v>46036</v>
      </c>
      <c r="F17" s="18">
        <f t="shared" si="2"/>
        <v>46037</v>
      </c>
      <c r="G17" s="18">
        <f t="shared" si="2"/>
        <v>46038</v>
      </c>
      <c r="H17" s="18">
        <f t="shared" si="2"/>
        <v>46039</v>
      </c>
      <c r="I17" s="18">
        <f t="shared" si="2"/>
        <v>46040</v>
      </c>
    </row>
    <row r="18" spans="2:9" ht="12.65" customHeight="1" x14ac:dyDescent="0.25">
      <c r="B18" s="26"/>
      <c r="C18" s="19" t="str">
        <f>IFERROR(VLOOKUP(C17,JF_P[],2,0),"")</f>
        <v/>
      </c>
      <c r="D18" s="20" t="str">
        <f>IFERROR(VLOOKUP(D17,JF_P[],2,0),"")</f>
        <v/>
      </c>
      <c r="E18" s="20" t="str">
        <f>IFERROR(VLOOKUP(E17,JF_P[],2,0),"")</f>
        <v/>
      </c>
      <c r="F18" s="20" t="str">
        <f>IFERROR(VLOOKUP(F17,JF_P[],2,0),"")</f>
        <v/>
      </c>
      <c r="G18" s="20" t="str">
        <f>IFERROR(VLOOKUP(G17,JF_P[],2,0),"")</f>
        <v/>
      </c>
      <c r="H18" s="20" t="str">
        <f>IFERROR(VLOOKUP(H17,JF_P[],2,0),"")</f>
        <v/>
      </c>
      <c r="I18" s="20" t="str">
        <f>IFERROR(VLOOKUP(I17,JF_P[],2,0),"")</f>
        <v/>
      </c>
    </row>
    <row r="19" spans="2:9" x14ac:dyDescent="0.25">
      <c r="B19" s="26"/>
      <c r="C19" s="69" t="s">
        <v>197</v>
      </c>
      <c r="D19" s="37" t="s">
        <v>199</v>
      </c>
      <c r="E19" s="37" t="s">
        <v>206</v>
      </c>
      <c r="F19" s="37" t="s">
        <v>210</v>
      </c>
      <c r="G19" s="70" t="s">
        <v>215</v>
      </c>
      <c r="H19" s="37" t="s">
        <v>218</v>
      </c>
      <c r="I19" s="37" t="s">
        <v>223</v>
      </c>
    </row>
    <row r="20" spans="2:9" x14ac:dyDescent="0.25">
      <c r="B20" s="26"/>
      <c r="C20" s="69" t="s">
        <v>198</v>
      </c>
      <c r="D20" s="37" t="s">
        <v>200</v>
      </c>
      <c r="E20" s="70" t="s">
        <v>207</v>
      </c>
      <c r="F20" s="37" t="s">
        <v>211</v>
      </c>
      <c r="G20" s="70" t="s">
        <v>216</v>
      </c>
      <c r="H20" s="37" t="s">
        <v>219</v>
      </c>
      <c r="I20" s="70" t="s">
        <v>224</v>
      </c>
    </row>
    <row r="21" spans="2:9" x14ac:dyDescent="0.25">
      <c r="B21" s="26"/>
      <c r="C21" s="15"/>
      <c r="D21" s="37" t="s">
        <v>201</v>
      </c>
      <c r="E21" s="70" t="s">
        <v>208</v>
      </c>
      <c r="F21" s="70" t="s">
        <v>212</v>
      </c>
      <c r="G21" s="70" t="s">
        <v>217</v>
      </c>
      <c r="H21" s="70" t="s">
        <v>220</v>
      </c>
      <c r="I21" s="70" t="s">
        <v>225</v>
      </c>
    </row>
    <row r="22" spans="2:9" x14ac:dyDescent="0.25">
      <c r="B22" s="26"/>
      <c r="C22" s="15"/>
      <c r="D22" s="70" t="s">
        <v>202</v>
      </c>
      <c r="E22" s="70" t="s">
        <v>209</v>
      </c>
      <c r="F22" s="70" t="s">
        <v>213</v>
      </c>
      <c r="G22" s="83" t="s">
        <v>321</v>
      </c>
      <c r="H22" s="70" t="s">
        <v>221</v>
      </c>
      <c r="I22" s="85" t="s">
        <v>324</v>
      </c>
    </row>
    <row r="23" spans="2:9" x14ac:dyDescent="0.25">
      <c r="B23" s="26"/>
      <c r="C23" s="15"/>
      <c r="D23" s="70" t="s">
        <v>203</v>
      </c>
      <c r="E23" s="83" t="s">
        <v>320</v>
      </c>
      <c r="F23" s="70" t="s">
        <v>214</v>
      </c>
      <c r="G23" s="83" t="s">
        <v>322</v>
      </c>
      <c r="H23" s="70" t="s">
        <v>222</v>
      </c>
      <c r="I23" s="16"/>
    </row>
    <row r="24" spans="2:9" x14ac:dyDescent="0.25">
      <c r="B24" s="26"/>
      <c r="C24" s="15"/>
      <c r="D24" s="70" t="s">
        <v>204</v>
      </c>
      <c r="E24" s="16"/>
      <c r="F24" s="16"/>
      <c r="G24" s="16"/>
      <c r="H24" s="83" t="s">
        <v>323</v>
      </c>
      <c r="I24" s="16"/>
    </row>
    <row r="25" spans="2:9" x14ac:dyDescent="0.25">
      <c r="B25" s="26"/>
      <c r="C25" s="15"/>
      <c r="D25" s="70" t="s">
        <v>205</v>
      </c>
      <c r="E25" s="16"/>
      <c r="F25" s="16"/>
      <c r="G25" s="16"/>
      <c r="H25" s="16"/>
      <c r="I25" s="16"/>
    </row>
    <row r="26" spans="2:9" x14ac:dyDescent="0.25">
      <c r="B26" s="26"/>
      <c r="C26" s="15"/>
      <c r="D26" s="83" t="s">
        <v>319</v>
      </c>
      <c r="E26" s="16"/>
      <c r="F26" s="16"/>
      <c r="G26" s="16"/>
      <c r="H26" s="16"/>
      <c r="I26" s="16"/>
    </row>
    <row r="27" spans="2:9" ht="13" thickBot="1" x14ac:dyDescent="0.3">
      <c r="B27" s="26"/>
      <c r="C27" s="15"/>
      <c r="D27" s="16"/>
      <c r="E27" s="16"/>
      <c r="F27" s="16"/>
      <c r="G27" s="16"/>
      <c r="H27" s="16"/>
      <c r="I27" s="16"/>
    </row>
    <row r="28" spans="2:9" ht="27.5" thickTop="1" x14ac:dyDescent="0.25">
      <c r="B28" s="33">
        <f>1+INT(MIN(MOD(C28-DATE(YEAR(C28)+{-1;0;1},1,5)+WEEKDAY(DATE(YEAR(C28)+{-1;0;1},1,3)),734))/7)</f>
        <v>4</v>
      </c>
      <c r="C28" s="17">
        <f>C17+7</f>
        <v>46041</v>
      </c>
      <c r="D28" s="18">
        <f t="shared" ref="D28:I28" si="3">C28+1</f>
        <v>46042</v>
      </c>
      <c r="E28" s="18">
        <f t="shared" si="3"/>
        <v>46043</v>
      </c>
      <c r="F28" s="18">
        <f t="shared" si="3"/>
        <v>46044</v>
      </c>
      <c r="G28" s="18">
        <f t="shared" si="3"/>
        <v>46045</v>
      </c>
      <c r="H28" s="18">
        <f t="shared" si="3"/>
        <v>46046</v>
      </c>
      <c r="I28" s="18">
        <f t="shared" si="3"/>
        <v>46047</v>
      </c>
    </row>
    <row r="29" spans="2:9" ht="12.65" customHeight="1" x14ac:dyDescent="0.25">
      <c r="B29" s="26"/>
      <c r="C29" s="19" t="str">
        <f>IFERROR(VLOOKUP(C28,JF_P[],2,0),"")</f>
        <v/>
      </c>
      <c r="D29" s="20" t="str">
        <f>IFERROR(VLOOKUP(D28,JF_P[],2,0),"")</f>
        <v/>
      </c>
      <c r="E29" s="20" t="str">
        <f>IFERROR(VLOOKUP(E28,JF_P[],2,0),"")</f>
        <v/>
      </c>
      <c r="F29" s="20" t="str">
        <f>IFERROR(VLOOKUP(F28,JF_P[],2,0),"")</f>
        <v/>
      </c>
      <c r="G29" s="20" t="str">
        <f>IFERROR(VLOOKUP(G28,JF_P[],2,0),"")</f>
        <v/>
      </c>
      <c r="H29" s="20" t="str">
        <f>IFERROR(VLOOKUP(H28,JF_P[],2,0),"")</f>
        <v/>
      </c>
      <c r="I29" s="20" t="str">
        <f>IFERROR(VLOOKUP(I28,JF_P[],2,0),"")</f>
        <v/>
      </c>
    </row>
    <row r="30" spans="2:9" x14ac:dyDescent="0.25">
      <c r="B30" s="26"/>
      <c r="C30" s="47" t="s">
        <v>226</v>
      </c>
      <c r="D30" s="47" t="s">
        <v>232</v>
      </c>
      <c r="E30" s="47" t="s">
        <v>241</v>
      </c>
      <c r="F30" s="47" t="s">
        <v>245</v>
      </c>
      <c r="G30" s="67" t="s">
        <v>251</v>
      </c>
      <c r="H30" s="47" t="s">
        <v>252</v>
      </c>
      <c r="I30" s="47" t="s">
        <v>255</v>
      </c>
    </row>
    <row r="31" spans="2:9" x14ac:dyDescent="0.25">
      <c r="B31" s="26"/>
      <c r="C31" s="47" t="s">
        <v>227</v>
      </c>
      <c r="D31" s="47" t="s">
        <v>233</v>
      </c>
      <c r="E31" s="47" t="s">
        <v>242</v>
      </c>
      <c r="F31" s="47" t="s">
        <v>246</v>
      </c>
      <c r="G31" s="81" t="s">
        <v>316</v>
      </c>
      <c r="H31" s="67" t="s">
        <v>253</v>
      </c>
      <c r="I31" s="47" t="s">
        <v>256</v>
      </c>
    </row>
    <row r="32" spans="2:9" x14ac:dyDescent="0.25">
      <c r="B32" s="26"/>
      <c r="C32" s="47" t="s">
        <v>228</v>
      </c>
      <c r="D32" s="47" t="s">
        <v>234</v>
      </c>
      <c r="E32" s="67" t="s">
        <v>243</v>
      </c>
      <c r="F32" s="47" t="s">
        <v>247</v>
      </c>
      <c r="H32" s="67" t="s">
        <v>254</v>
      </c>
      <c r="I32" s="67" t="s">
        <v>257</v>
      </c>
    </row>
    <row r="33" spans="2:9" x14ac:dyDescent="0.25">
      <c r="B33" s="26"/>
      <c r="C33" s="67" t="s">
        <v>229</v>
      </c>
      <c r="D33" s="47" t="s">
        <v>235</v>
      </c>
      <c r="E33" s="67" t="s">
        <v>244</v>
      </c>
      <c r="F33" s="67" t="s">
        <v>248</v>
      </c>
      <c r="I33" s="80" t="s">
        <v>317</v>
      </c>
    </row>
    <row r="34" spans="2:9" x14ac:dyDescent="0.25">
      <c r="B34" s="26"/>
      <c r="C34" s="67" t="s">
        <v>230</v>
      </c>
      <c r="D34" s="67" t="s">
        <v>236</v>
      </c>
      <c r="E34" s="80" t="s">
        <v>314</v>
      </c>
      <c r="F34" s="67" t="s">
        <v>249</v>
      </c>
      <c r="I34" s="80" t="s">
        <v>318</v>
      </c>
    </row>
    <row r="35" spans="2:9" x14ac:dyDescent="0.25">
      <c r="B35" s="26"/>
      <c r="C35" s="67" t="s">
        <v>231</v>
      </c>
      <c r="D35" s="67" t="s">
        <v>237</v>
      </c>
      <c r="F35" s="67" t="s">
        <v>250</v>
      </c>
    </row>
    <row r="36" spans="2:9" x14ac:dyDescent="0.25">
      <c r="B36" s="26"/>
      <c r="C36" s="81" t="s">
        <v>309</v>
      </c>
      <c r="D36" s="67" t="s">
        <v>238</v>
      </c>
      <c r="F36" s="80" t="s">
        <v>315</v>
      </c>
    </row>
    <row r="37" spans="2:9" x14ac:dyDescent="0.25">
      <c r="B37" s="26"/>
      <c r="C37" s="80" t="s">
        <v>310</v>
      </c>
      <c r="D37" s="67" t="s">
        <v>239</v>
      </c>
    </row>
    <row r="38" spans="2:9" x14ac:dyDescent="0.25">
      <c r="B38" s="26"/>
      <c r="C38" s="80" t="s">
        <v>311</v>
      </c>
      <c r="D38" s="67" t="s">
        <v>240</v>
      </c>
    </row>
    <row r="39" spans="2:9" x14ac:dyDescent="0.25">
      <c r="B39" s="26"/>
      <c r="D39" s="81" t="s">
        <v>312</v>
      </c>
    </row>
    <row r="40" spans="2:9" x14ac:dyDescent="0.25">
      <c r="B40" s="26"/>
      <c r="D40" s="80" t="s">
        <v>313</v>
      </c>
    </row>
    <row r="41" spans="2:9" ht="13" thickBot="1" x14ac:dyDescent="0.3">
      <c r="B41" s="26"/>
    </row>
    <row r="42" spans="2:9" ht="27.5" thickTop="1" x14ac:dyDescent="0.25">
      <c r="B42" s="33">
        <f>1+INT(MIN(MOD(C42-DATE(YEAR(C42)+{-1;0;1},1,5)+WEEKDAY(DATE(YEAR(C42)+{-1;0;1},1,3)),734))/7)</f>
        <v>5</v>
      </c>
      <c r="C42" s="17">
        <f>C28+7</f>
        <v>46048</v>
      </c>
      <c r="D42" s="18">
        <f t="shared" ref="D42:I42" si="4">C42+1</f>
        <v>46049</v>
      </c>
      <c r="E42" s="18">
        <f t="shared" si="4"/>
        <v>46050</v>
      </c>
      <c r="F42" s="18">
        <f t="shared" si="4"/>
        <v>46051</v>
      </c>
      <c r="G42" s="18">
        <f t="shared" si="4"/>
        <v>46052</v>
      </c>
      <c r="H42" s="18">
        <f t="shared" si="4"/>
        <v>46053</v>
      </c>
      <c r="I42" s="18">
        <f t="shared" si="4"/>
        <v>46054</v>
      </c>
    </row>
    <row r="43" spans="2:9" ht="12.65" customHeight="1" x14ac:dyDescent="0.25">
      <c r="B43" s="26"/>
      <c r="C43" s="19" t="str">
        <f>IFERROR(VLOOKUP(C42,JF_P[],2,0),"")</f>
        <v/>
      </c>
      <c r="D43" s="20" t="str">
        <f>IFERROR(VLOOKUP(D42,JF_P[],2,0),"")</f>
        <v/>
      </c>
      <c r="E43" s="20" t="str">
        <f>IFERROR(VLOOKUP(E42,JF_P[],2,0),"")</f>
        <v/>
      </c>
      <c r="F43" s="20" t="str">
        <f>IFERROR(VLOOKUP(F42,JF_P[],2,0),"")</f>
        <v/>
      </c>
      <c r="G43" s="20" t="str">
        <f>IFERROR(VLOOKUP(G42,JF_P[],2,0),"")</f>
        <v/>
      </c>
      <c r="H43" s="20" t="str">
        <f>IFERROR(VLOOKUP(H42,JF_P[],2,0),"")</f>
        <v/>
      </c>
      <c r="I43" s="20" t="str">
        <f>IFERROR(VLOOKUP(I42,JF_P[],2,0),"")</f>
        <v/>
      </c>
    </row>
    <row r="44" spans="2:9" x14ac:dyDescent="0.25">
      <c r="B44" s="26"/>
      <c r="C44" s="68" t="s">
        <v>132</v>
      </c>
      <c r="D44" s="37" t="s">
        <v>136</v>
      </c>
      <c r="E44" s="37" t="s">
        <v>94</v>
      </c>
      <c r="F44" s="37" t="s">
        <v>141</v>
      </c>
      <c r="G44" s="37" t="s">
        <v>143</v>
      </c>
      <c r="H44" s="37" t="s">
        <v>146</v>
      </c>
      <c r="I44" s="37" t="s">
        <v>95</v>
      </c>
    </row>
    <row r="45" spans="2:9" x14ac:dyDescent="0.25">
      <c r="B45" s="26"/>
      <c r="C45" s="68" t="s">
        <v>108</v>
      </c>
      <c r="D45" s="37" t="s">
        <v>137</v>
      </c>
      <c r="E45" s="37" t="s">
        <v>138</v>
      </c>
      <c r="F45" s="37" t="s">
        <v>142</v>
      </c>
      <c r="G45" s="37" t="s">
        <v>144</v>
      </c>
      <c r="H45" s="37" t="s">
        <v>147</v>
      </c>
      <c r="I45" s="37" t="s">
        <v>148</v>
      </c>
    </row>
    <row r="46" spans="2:9" x14ac:dyDescent="0.25">
      <c r="B46" s="26"/>
      <c r="C46" s="68" t="s">
        <v>133</v>
      </c>
      <c r="D46" s="70" t="s">
        <v>101</v>
      </c>
      <c r="E46" s="37" t="s">
        <v>139</v>
      </c>
      <c r="F46" s="70" t="s">
        <v>103</v>
      </c>
      <c r="G46" s="37" t="s">
        <v>145</v>
      </c>
      <c r="H46" s="70" t="s">
        <v>107</v>
      </c>
      <c r="I46" s="37" t="s">
        <v>149</v>
      </c>
    </row>
    <row r="47" spans="2:9" x14ac:dyDescent="0.25">
      <c r="B47" s="26"/>
      <c r="C47" s="68" t="s">
        <v>134</v>
      </c>
      <c r="D47" s="70" t="s">
        <v>173</v>
      </c>
      <c r="E47" s="70" t="s">
        <v>102</v>
      </c>
      <c r="F47" s="70" t="s">
        <v>174</v>
      </c>
      <c r="G47" s="83" t="s">
        <v>292</v>
      </c>
      <c r="H47" s="70" t="s">
        <v>97</v>
      </c>
      <c r="I47" s="37" t="s">
        <v>150</v>
      </c>
    </row>
    <row r="48" spans="2:9" x14ac:dyDescent="0.25">
      <c r="B48" s="26"/>
      <c r="C48" s="69" t="s">
        <v>135</v>
      </c>
      <c r="D48" s="83" t="s">
        <v>281</v>
      </c>
      <c r="E48" s="70" t="s">
        <v>140</v>
      </c>
      <c r="F48" s="70" t="s">
        <v>106</v>
      </c>
      <c r="G48" s="83" t="s">
        <v>293</v>
      </c>
      <c r="H48" s="83" t="s">
        <v>297</v>
      </c>
      <c r="I48" s="70" t="s">
        <v>151</v>
      </c>
    </row>
    <row r="49" spans="2:9" x14ac:dyDescent="0.25">
      <c r="B49" s="26"/>
      <c r="C49" s="69" t="s">
        <v>96</v>
      </c>
      <c r="D49" s="16"/>
      <c r="E49" s="70" t="s">
        <v>105</v>
      </c>
      <c r="F49" s="83" t="s">
        <v>286</v>
      </c>
      <c r="G49" s="84" t="s">
        <v>294</v>
      </c>
      <c r="H49" s="84" t="s">
        <v>298</v>
      </c>
      <c r="I49" s="83" t="s">
        <v>302</v>
      </c>
    </row>
    <row r="50" spans="2:9" x14ac:dyDescent="0.25">
      <c r="B50" s="26"/>
      <c r="C50" s="69" t="s">
        <v>172</v>
      </c>
      <c r="D50" s="16"/>
      <c r="E50" s="83" t="s">
        <v>282</v>
      </c>
      <c r="F50" s="83" t="s">
        <v>287</v>
      </c>
      <c r="G50" s="85" t="s">
        <v>295</v>
      </c>
      <c r="H50" s="84" t="s">
        <v>299</v>
      </c>
      <c r="I50" s="84" t="s">
        <v>303</v>
      </c>
    </row>
    <row r="51" spans="2:9" x14ac:dyDescent="0.25">
      <c r="B51" s="26"/>
      <c r="C51" s="69" t="s">
        <v>109</v>
      </c>
      <c r="D51" s="16"/>
      <c r="E51" s="84" t="s">
        <v>283</v>
      </c>
      <c r="F51" s="84" t="s">
        <v>288</v>
      </c>
      <c r="G51" s="85" t="s">
        <v>296</v>
      </c>
      <c r="H51" s="84" t="s">
        <v>300</v>
      </c>
      <c r="I51" s="84" t="s">
        <v>304</v>
      </c>
    </row>
    <row r="52" spans="2:9" x14ac:dyDescent="0.25">
      <c r="B52" s="26"/>
      <c r="C52" s="69" t="s">
        <v>110</v>
      </c>
      <c r="D52" s="16"/>
      <c r="E52" s="84" t="s">
        <v>284</v>
      </c>
      <c r="F52" s="84" t="s">
        <v>289</v>
      </c>
      <c r="G52" s="16"/>
      <c r="H52" s="84" t="s">
        <v>301</v>
      </c>
      <c r="I52" s="85" t="s">
        <v>305</v>
      </c>
    </row>
    <row r="53" spans="2:9" x14ac:dyDescent="0.25">
      <c r="B53" s="26"/>
      <c r="C53" s="82" t="s">
        <v>279</v>
      </c>
      <c r="D53" s="16"/>
      <c r="E53" s="85" t="s">
        <v>285</v>
      </c>
      <c r="F53" s="85" t="s">
        <v>290</v>
      </c>
      <c r="G53" s="16"/>
      <c r="H53" s="16"/>
      <c r="I53" s="85" t="s">
        <v>306</v>
      </c>
    </row>
    <row r="54" spans="2:9" x14ac:dyDescent="0.25">
      <c r="B54" s="26"/>
      <c r="C54" s="82" t="s">
        <v>280</v>
      </c>
      <c r="D54" s="16"/>
      <c r="E54" s="16"/>
      <c r="F54" s="85" t="s">
        <v>291</v>
      </c>
      <c r="G54" s="16"/>
      <c r="H54" s="16"/>
      <c r="I54" s="85" t="s">
        <v>307</v>
      </c>
    </row>
    <row r="55" spans="2:9" x14ac:dyDescent="0.25">
      <c r="B55" s="26"/>
      <c r="C55" s="15"/>
      <c r="D55" s="16"/>
      <c r="E55" s="16"/>
      <c r="F55" s="16"/>
      <c r="G55" s="16"/>
      <c r="H55" s="16"/>
      <c r="I55" s="85" t="s">
        <v>308</v>
      </c>
    </row>
    <row r="56" spans="2:9" ht="13" thickBot="1" x14ac:dyDescent="0.3">
      <c r="B56" s="26"/>
      <c r="C56" s="15"/>
      <c r="D56" s="16"/>
      <c r="E56" s="16"/>
      <c r="F56" s="16"/>
      <c r="G56" s="16"/>
      <c r="H56" s="16"/>
      <c r="I56" s="16"/>
    </row>
    <row r="57" spans="2:9" ht="27.5" thickTop="1" x14ac:dyDescent="0.25">
      <c r="B57" s="33">
        <f>1+INT(MIN(MOD(C57-DATE(YEAR(C57)+{-1;0;1},1,5)+WEEKDAY(DATE(YEAR(C57)+{-1;0;1},1,3)),734))/7)</f>
        <v>6</v>
      </c>
      <c r="C57" s="17">
        <f>C42+7</f>
        <v>46055</v>
      </c>
      <c r="D57" s="18">
        <f t="shared" ref="D57:I57" si="5">C57+1</f>
        <v>46056</v>
      </c>
      <c r="E57" s="18">
        <f t="shared" si="5"/>
        <v>46057</v>
      </c>
      <c r="F57" s="18">
        <f t="shared" si="5"/>
        <v>46058</v>
      </c>
      <c r="G57" s="18">
        <f t="shared" si="5"/>
        <v>46059</v>
      </c>
      <c r="H57" s="18">
        <f t="shared" si="5"/>
        <v>46060</v>
      </c>
      <c r="I57" s="18">
        <f t="shared" si="5"/>
        <v>46061</v>
      </c>
    </row>
    <row r="58" spans="2:9" ht="12.65" customHeight="1" x14ac:dyDescent="0.25">
      <c r="B58" s="26"/>
      <c r="C58" s="19" t="str">
        <f>IFERROR(VLOOKUP(C57,JF_P[],2,0),"")</f>
        <v/>
      </c>
      <c r="D58" s="20" t="str">
        <f>IFERROR(VLOOKUP(D57,JF_P[],2,0),"")</f>
        <v/>
      </c>
      <c r="E58" s="20" t="str">
        <f>IFERROR(VLOOKUP(E57,JF_P[],2,0),"")</f>
        <v/>
      </c>
      <c r="F58" s="20" t="str">
        <f>IFERROR(VLOOKUP(F57,JF_P[],2,0),"")</f>
        <v/>
      </c>
      <c r="G58" s="20" t="str">
        <f>IFERROR(VLOOKUP(G57,JF_P[],2,0),"")</f>
        <v/>
      </c>
      <c r="H58" s="20" t="str">
        <f>IFERROR(VLOOKUP(H57,JF_P[],2,0),"")</f>
        <v/>
      </c>
      <c r="I58" s="20" t="str">
        <f>IFERROR(VLOOKUP(I57,JF_P[],2,0),"")</f>
        <v/>
      </c>
    </row>
    <row r="59" spans="2:9" x14ac:dyDescent="0.25">
      <c r="B59" s="26"/>
      <c r="C59" s="47" t="s">
        <v>152</v>
      </c>
      <c r="D59" s="47" t="s">
        <v>155</v>
      </c>
      <c r="E59" s="67" t="s">
        <v>111</v>
      </c>
      <c r="F59" s="47" t="s">
        <v>157</v>
      </c>
      <c r="G59" s="47" t="s">
        <v>158</v>
      </c>
      <c r="H59" s="47" t="s">
        <v>159</v>
      </c>
      <c r="I59" s="47" t="s">
        <v>160</v>
      </c>
    </row>
    <row r="60" spans="2:9" x14ac:dyDescent="0.25">
      <c r="B60" s="26"/>
      <c r="C60" s="47" t="s">
        <v>112</v>
      </c>
      <c r="D60" s="47" t="s">
        <v>156</v>
      </c>
      <c r="E60" s="81" t="s">
        <v>265</v>
      </c>
      <c r="F60" s="81" t="s">
        <v>270</v>
      </c>
      <c r="G60" s="79" t="s">
        <v>274</v>
      </c>
      <c r="H60" s="79" t="s">
        <v>276</v>
      </c>
      <c r="I60" s="67" t="s">
        <v>161</v>
      </c>
    </row>
    <row r="61" spans="2:9" x14ac:dyDescent="0.25">
      <c r="B61" s="26"/>
      <c r="C61" s="47" t="s">
        <v>153</v>
      </c>
      <c r="D61" s="79" t="s">
        <v>262</v>
      </c>
      <c r="E61" s="79" t="s">
        <v>266</v>
      </c>
      <c r="F61" s="79" t="s">
        <v>271</v>
      </c>
      <c r="G61" s="79" t="s">
        <v>275</v>
      </c>
      <c r="I61" s="79" t="s">
        <v>277</v>
      </c>
    </row>
    <row r="62" spans="2:9" x14ac:dyDescent="0.25">
      <c r="B62" s="26"/>
      <c r="C62" s="47" t="s">
        <v>154</v>
      </c>
      <c r="D62" s="79" t="s">
        <v>263</v>
      </c>
      <c r="E62" s="79" t="s">
        <v>267</v>
      </c>
      <c r="F62" s="80" t="s">
        <v>272</v>
      </c>
      <c r="I62" s="80" t="s">
        <v>278</v>
      </c>
    </row>
    <row r="63" spans="2:9" x14ac:dyDescent="0.25">
      <c r="B63" s="26"/>
      <c r="C63" s="67" t="s">
        <v>175</v>
      </c>
      <c r="D63" s="79" t="s">
        <v>264</v>
      </c>
      <c r="E63" s="79" t="s">
        <v>268</v>
      </c>
      <c r="F63" s="80" t="s">
        <v>273</v>
      </c>
    </row>
    <row r="64" spans="2:9" x14ac:dyDescent="0.25">
      <c r="B64" s="26"/>
      <c r="C64" s="67" t="s">
        <v>113</v>
      </c>
      <c r="E64" s="79" t="s">
        <v>269</v>
      </c>
    </row>
    <row r="65" spans="2:3" x14ac:dyDescent="0.25">
      <c r="B65" s="26"/>
      <c r="C65" s="67" t="s">
        <v>114</v>
      </c>
    </row>
    <row r="66" spans="2:3" x14ac:dyDescent="0.25">
      <c r="B66" s="26"/>
      <c r="C66" s="79" t="s">
        <v>258</v>
      </c>
    </row>
    <row r="67" spans="2:3" x14ac:dyDescent="0.25">
      <c r="B67" s="26"/>
      <c r="C67" s="79" t="s">
        <v>259</v>
      </c>
    </row>
    <row r="68" spans="2:3" x14ac:dyDescent="0.25">
      <c r="B68" s="26"/>
      <c r="C68" s="79" t="s">
        <v>260</v>
      </c>
    </row>
    <row r="69" spans="2:3" x14ac:dyDescent="0.25">
      <c r="B69" s="26"/>
      <c r="C69" s="80" t="s">
        <v>261</v>
      </c>
    </row>
    <row r="70" spans="2:3" x14ac:dyDescent="0.25">
      <c r="B70" s="26"/>
    </row>
  </sheetData>
  <mergeCells count="2">
    <mergeCell ref="C4:I4"/>
    <mergeCell ref="K4:L4"/>
  </mergeCells>
  <conditionalFormatting sqref="C9:I9 C28:I28 C57:I57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7:I17">
    <cfRule type="expression" dxfId="1" priority="2">
      <formula>MONTH(C17)&lt;&gt;$E$2</formula>
    </cfRule>
  </conditionalFormatting>
  <conditionalFormatting sqref="C42:I42">
    <cfRule type="expression" dxfId="0" priority="1">
      <formula>MONTH(C42)&lt;&gt;$E$2</formula>
    </cfRule>
  </conditionalFormatting>
  <pageMargins left="0.22" right="0.70866141732283472" top="0.2" bottom="0.19" header="0.17" footer="0.17"/>
  <pageSetup paperSize="8" scale="7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28" customWidth="1"/>
    <col min="2" max="7" width="8" style="29" customWidth="1"/>
    <col min="8" max="16384" width="10.81640625" style="28"/>
  </cols>
  <sheetData>
    <row r="1" spans="1:7" x14ac:dyDescent="0.25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5">
      <c r="A2" s="28" t="s">
        <v>33</v>
      </c>
      <c r="B2" s="30">
        <v>6</v>
      </c>
      <c r="C2" s="29">
        <f>B2+B3+3</f>
        <v>9</v>
      </c>
      <c r="D2" s="29">
        <f t="shared" ref="D2:G2" si="0">C2+C3+3</f>
        <v>17</v>
      </c>
      <c r="E2" s="29">
        <f t="shared" si="0"/>
        <v>28</v>
      </c>
      <c r="F2" s="29">
        <f t="shared" si="0"/>
        <v>42</v>
      </c>
      <c r="G2" s="29">
        <f t="shared" si="0"/>
        <v>57</v>
      </c>
    </row>
    <row r="3" spans="1:7" x14ac:dyDescent="0.25">
      <c r="A3" s="28" t="s">
        <v>34</v>
      </c>
      <c r="B3" s="30">
        <v>0</v>
      </c>
      <c r="C3" s="30">
        <v>5</v>
      </c>
      <c r="D3" s="30">
        <v>8</v>
      </c>
      <c r="E3" s="30">
        <v>11</v>
      </c>
      <c r="F3" s="30">
        <v>12</v>
      </c>
      <c r="G3" s="30">
        <v>11</v>
      </c>
    </row>
    <row r="4" spans="1:7" x14ac:dyDescent="0.25">
      <c r="A4" s="28" t="s">
        <v>35</v>
      </c>
      <c r="B4" s="29">
        <f>B2+2</f>
        <v>8</v>
      </c>
      <c r="C4" s="29">
        <f t="shared" ref="C4:G4" si="1">C2+2</f>
        <v>11</v>
      </c>
      <c r="D4" s="29">
        <f t="shared" si="1"/>
        <v>19</v>
      </c>
      <c r="E4" s="29">
        <f t="shared" si="1"/>
        <v>30</v>
      </c>
      <c r="F4" s="29">
        <f t="shared" si="1"/>
        <v>44</v>
      </c>
      <c r="G4" s="29">
        <f t="shared" si="1"/>
        <v>59</v>
      </c>
    </row>
    <row r="5" spans="1:7" x14ac:dyDescent="0.25">
      <c r="A5" s="28" t="s">
        <v>36</v>
      </c>
      <c r="B5" s="29">
        <f>B2+1+B3</f>
        <v>7</v>
      </c>
      <c r="C5" s="29">
        <f t="shared" ref="C5:G5" si="2">C2+1+C3</f>
        <v>15</v>
      </c>
      <c r="D5" s="29">
        <f t="shared" si="2"/>
        <v>26</v>
      </c>
      <c r="E5" s="29">
        <f t="shared" si="2"/>
        <v>40</v>
      </c>
      <c r="F5" s="29">
        <f t="shared" si="2"/>
        <v>55</v>
      </c>
      <c r="G5" s="29">
        <f t="shared" si="2"/>
        <v>69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1">
        <f>Mensuel!C2</f>
        <v>2026</v>
      </c>
      <c r="B1" s="23" t="s">
        <v>12</v>
      </c>
      <c r="C1" s="23" t="s">
        <v>13</v>
      </c>
    </row>
    <row r="2" spans="1:3" x14ac:dyDescent="0.25">
      <c r="A2" s="22"/>
      <c r="B2" s="24">
        <f>IF(WEEKDAY(B3,2)=2,B3-1,0)</f>
        <v>0</v>
      </c>
      <c r="C2" s="22" t="s">
        <v>14</v>
      </c>
    </row>
    <row r="3" spans="1:3" x14ac:dyDescent="0.25">
      <c r="A3" s="22"/>
      <c r="B3" s="25">
        <f>DATE(A1,1,1)</f>
        <v>46023</v>
      </c>
      <c r="C3" s="22" t="s">
        <v>15</v>
      </c>
    </row>
    <row r="4" spans="1:3" x14ac:dyDescent="0.25">
      <c r="A4" s="22"/>
      <c r="B4" s="24">
        <f>IF(WEEKDAY(B3,2)=4,B3+1,0)</f>
        <v>46024</v>
      </c>
      <c r="C4" s="22" t="s">
        <v>14</v>
      </c>
    </row>
    <row r="5" spans="1:3" x14ac:dyDescent="0.25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46117</v>
      </c>
      <c r="C5" s="22" t="s">
        <v>16</v>
      </c>
    </row>
    <row r="6" spans="1:3" x14ac:dyDescent="0.25">
      <c r="A6" s="22"/>
      <c r="B6" s="25">
        <f>B5+1</f>
        <v>46118</v>
      </c>
      <c r="C6" s="22" t="s">
        <v>17</v>
      </c>
    </row>
    <row r="7" spans="1:3" x14ac:dyDescent="0.25">
      <c r="A7" s="22"/>
      <c r="B7" s="24">
        <f>IF(WEEKDAY(B8,2)=2,B8-1,0)</f>
        <v>0</v>
      </c>
      <c r="C7" s="22" t="s">
        <v>14</v>
      </c>
    </row>
    <row r="8" spans="1:3" x14ac:dyDescent="0.25">
      <c r="A8" s="22"/>
      <c r="B8" s="25">
        <f>DATE(A1,5,1)</f>
        <v>46143</v>
      </c>
      <c r="C8" s="22" t="s">
        <v>18</v>
      </c>
    </row>
    <row r="9" spans="1:3" x14ac:dyDescent="0.25">
      <c r="A9" s="22"/>
      <c r="B9" s="24">
        <f>IF(WEEKDAY(B8,2)=4,B8+1,0)</f>
        <v>0</v>
      </c>
      <c r="C9" s="22" t="s">
        <v>14</v>
      </c>
    </row>
    <row r="10" spans="1:3" x14ac:dyDescent="0.25">
      <c r="A10" s="22"/>
      <c r="B10" s="24">
        <f>IF(WEEKDAY(B11,2)=2,B11-1,0)</f>
        <v>0</v>
      </c>
      <c r="C10" s="22" t="s">
        <v>14</v>
      </c>
    </row>
    <row r="11" spans="1:3" x14ac:dyDescent="0.25">
      <c r="A11" s="22"/>
      <c r="B11" s="25">
        <f>DATE(A1,5,8)</f>
        <v>46150</v>
      </c>
      <c r="C11" s="22" t="s">
        <v>19</v>
      </c>
    </row>
    <row r="12" spans="1:3" x14ac:dyDescent="0.25">
      <c r="A12" s="22"/>
      <c r="B12" s="24">
        <f>IF(WEEKDAY(B11,2)=4,B11+1,0)</f>
        <v>0</v>
      </c>
      <c r="C12" s="22" t="s">
        <v>14</v>
      </c>
    </row>
    <row r="13" spans="1:3" x14ac:dyDescent="0.25">
      <c r="A13" s="22"/>
      <c r="B13" s="25">
        <f>B5+39</f>
        <v>46156</v>
      </c>
      <c r="C13" s="22" t="s">
        <v>20</v>
      </c>
    </row>
    <row r="14" spans="1:3" x14ac:dyDescent="0.25">
      <c r="A14" s="22"/>
      <c r="B14" s="24">
        <f>IF(WEEKDAY(B13,2)=4,B13+1,0)</f>
        <v>46157</v>
      </c>
      <c r="C14" s="22" t="s">
        <v>14</v>
      </c>
    </row>
    <row r="15" spans="1:3" x14ac:dyDescent="0.25">
      <c r="A15" s="22"/>
      <c r="B15" s="25">
        <f>B5+50</f>
        <v>46167</v>
      </c>
      <c r="C15" s="22" t="s">
        <v>21</v>
      </c>
    </row>
    <row r="16" spans="1:3" x14ac:dyDescent="0.25">
      <c r="A16" s="22"/>
      <c r="B16" s="24">
        <f>IF(WEEKDAY(B17,2)=2,B17-1,0)</f>
        <v>46216</v>
      </c>
      <c r="C16" s="22" t="s">
        <v>14</v>
      </c>
    </row>
    <row r="17" spans="1:3" x14ac:dyDescent="0.25">
      <c r="A17" s="22"/>
      <c r="B17" s="25">
        <f>DATE(A1,7,14)</f>
        <v>46217</v>
      </c>
      <c r="C17" s="22" t="s">
        <v>22</v>
      </c>
    </row>
    <row r="18" spans="1:3" x14ac:dyDescent="0.25">
      <c r="A18" s="22"/>
      <c r="B18" s="24">
        <f>IF(WEEKDAY(B17,2)=4,B17+1,0)</f>
        <v>0</v>
      </c>
      <c r="C18" s="22" t="s">
        <v>14</v>
      </c>
    </row>
    <row r="19" spans="1:3" x14ac:dyDescent="0.25">
      <c r="A19" s="22"/>
      <c r="B19" s="24">
        <f>IF(WEEKDAY(B20,2)=2,B20-1,0)</f>
        <v>0</v>
      </c>
      <c r="C19" s="22" t="s">
        <v>14</v>
      </c>
    </row>
    <row r="20" spans="1:3" x14ac:dyDescent="0.25">
      <c r="A20" s="22"/>
      <c r="B20" s="25">
        <f>DATE(A1,8,15)</f>
        <v>46249</v>
      </c>
      <c r="C20" s="22" t="s">
        <v>23</v>
      </c>
    </row>
    <row r="21" spans="1:3" x14ac:dyDescent="0.25">
      <c r="A21" s="22"/>
      <c r="B21" s="24">
        <f>IF(WEEKDAY(B20,2)=4,B20+1,0)</f>
        <v>0</v>
      </c>
      <c r="C21" s="22" t="s">
        <v>14</v>
      </c>
    </row>
    <row r="22" spans="1:3" x14ac:dyDescent="0.25">
      <c r="A22" s="22"/>
      <c r="B22" s="24">
        <f>IF(WEEKDAY(B23,2)=2,B23-1,0)</f>
        <v>0</v>
      </c>
      <c r="C22" s="22" t="s">
        <v>14</v>
      </c>
    </row>
    <row r="23" spans="1:3" x14ac:dyDescent="0.25">
      <c r="A23" s="22"/>
      <c r="B23" s="25">
        <f>DATE(A1,11,1)</f>
        <v>46327</v>
      </c>
      <c r="C23" s="22" t="s">
        <v>24</v>
      </c>
    </row>
    <row r="24" spans="1:3" x14ac:dyDescent="0.25">
      <c r="A24" s="22"/>
      <c r="B24" s="24">
        <f>IF(WEEKDAY(B23,2)=4,B23+1,0)</f>
        <v>0</v>
      </c>
      <c r="C24" s="22" t="s">
        <v>14</v>
      </c>
    </row>
    <row r="25" spans="1:3" x14ac:dyDescent="0.25">
      <c r="A25" s="22"/>
      <c r="B25" s="24">
        <f>IF(WEEKDAY(B26,2)=2,B26-1,0)</f>
        <v>0</v>
      </c>
      <c r="C25" s="22" t="s">
        <v>14</v>
      </c>
    </row>
    <row r="26" spans="1:3" x14ac:dyDescent="0.25">
      <c r="A26" s="22"/>
      <c r="B26" s="25">
        <f>DATE(A1,11,11)</f>
        <v>46337</v>
      </c>
      <c r="C26" s="22" t="s">
        <v>25</v>
      </c>
    </row>
    <row r="27" spans="1:3" x14ac:dyDescent="0.25">
      <c r="A27" s="22"/>
      <c r="B27" s="24">
        <f>IF(WEEKDAY(B26,2)=4,B26+1,0)</f>
        <v>0</v>
      </c>
      <c r="C27" s="22" t="s">
        <v>14</v>
      </c>
    </row>
    <row r="28" spans="1:3" x14ac:dyDescent="0.25">
      <c r="A28" s="22"/>
      <c r="B28" s="24">
        <f>IF(WEEKDAY(B29,2)=2,B29-1,0)</f>
        <v>0</v>
      </c>
      <c r="C28" s="22" t="s">
        <v>14</v>
      </c>
    </row>
    <row r="29" spans="1:3" x14ac:dyDescent="0.25">
      <c r="A29" s="22"/>
      <c r="B29" s="25">
        <f>DATE(A1,12,25)</f>
        <v>46381</v>
      </c>
      <c r="C29" s="22" t="s">
        <v>26</v>
      </c>
    </row>
    <row r="30" spans="1:3" x14ac:dyDescent="0.25">
      <c r="A30" s="22"/>
      <c r="B30" s="24">
        <f>IF(WEEKDAY(B29,2)=4,B29+1,0)</f>
        <v>0</v>
      </c>
      <c r="C30" s="22" t="s">
        <v>14</v>
      </c>
    </row>
    <row r="31" spans="1:3" x14ac:dyDescent="0.25">
      <c r="A31" s="22"/>
      <c r="B31" s="24">
        <f>IF(WEEKDAY(B32,2)=2,B32-1,0)</f>
        <v>0</v>
      </c>
      <c r="C31" s="22" t="s">
        <v>14</v>
      </c>
    </row>
    <row r="32" spans="1:3" x14ac:dyDescent="0.25">
      <c r="A32" s="22"/>
      <c r="B32" s="25">
        <f>DATE(A1+1,1,1)</f>
        <v>46388</v>
      </c>
      <c r="C32" s="22" t="s">
        <v>15</v>
      </c>
    </row>
    <row r="33" spans="2:3" x14ac:dyDescent="0.25">
      <c r="B33" s="24">
        <f>IF(WEEKDAY(B32,2)=4,B32+1,0)</f>
        <v>0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Cours</vt:lpstr>
      <vt:lpstr>Hebdomadaire</vt:lpstr>
      <vt:lpstr>Mensuel</vt:lpstr>
      <vt:lpstr>Parametres</vt:lpstr>
      <vt:lpstr>JFP</vt:lpstr>
      <vt:lpstr>Cours!Impression_des_titres</vt:lpstr>
      <vt:lpstr>masemaine</vt:lpstr>
      <vt:lpstr>rangsemaine</vt:lpstr>
      <vt:lpstr>semaine</vt:lpstr>
      <vt:lpstr>Cours!Zone_d_impression</vt:lpstr>
      <vt:lpstr>Hebdomadaire!Zone_d_impression</vt:lpstr>
      <vt:lpstr>Mensuel!Zone_d_impression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HERVE Edouard</dc:creator>
  <cp:keywords/>
  <dc:description/>
  <cp:lastModifiedBy>AL COURREGES</cp:lastModifiedBy>
  <cp:revision/>
  <cp:lastPrinted>2025-10-05T06:28:48Z</cp:lastPrinted>
  <dcterms:created xsi:type="dcterms:W3CDTF">2015-02-17T18:38:59Z</dcterms:created>
  <dcterms:modified xsi:type="dcterms:W3CDTF">2026-01-31T17:07:38Z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