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8_{DDFE59A4-EA6E-41A3-A2EB-2905E7561A45}" xr6:coauthVersionLast="47" xr6:coauthVersionMax="47" xr10:uidLastSave="{00000000-0000-0000-0000-000000000000}"/>
  <bookViews>
    <workbookView xWindow="-110" yWindow="-110" windowWidth="38620" windowHeight="21820" xr2:uid="{2F6C5311-5782-44D0-ADA3-38A56AC7FE33}"/>
  </bookViews>
  <sheets>
    <sheet name="S - TS" sheetId="2" r:id="rId1"/>
  </sheets>
  <externalReferences>
    <externalReference r:id="rId2"/>
    <externalReference r:id="rId3"/>
    <externalReference r:id="rId4"/>
    <externalReference r:id="rId5"/>
    <externalReference r:id="rId6"/>
    <externalReference r:id="rId7"/>
  </externalReferences>
  <definedNames>
    <definedName name="_ST1">#REF!</definedName>
    <definedName name="_ST10">#REF!</definedName>
    <definedName name="_ST2">#REF!</definedName>
    <definedName name="_ST3">#REF!</definedName>
    <definedName name="_ST4">#REF!</definedName>
    <definedName name="_ST5">#REF!</definedName>
    <definedName name="_ST6">#REF!</definedName>
    <definedName name="_ST7">#REF!</definedName>
    <definedName name="_ST8">#REF!</definedName>
    <definedName name="_ST9">#REF!</definedName>
    <definedName name="ADJ">[1]DONNEES!$L$10:$L$19</definedName>
    <definedName name="AdresseChantier1">'[2]00 Accueil'!$D$18</definedName>
    <definedName name="AGENCES">'[3]00 Accueil'!$J$4:$J$7</definedName>
    <definedName name="Archi">'[4]P - Fiche signal'!$B$77</definedName>
    <definedName name="BATIMENT">#REF!</definedName>
    <definedName name="BEBA">'[4]P - Fiche signal'!$B$78</definedName>
    <definedName name="BEC">'[4]P - Fiche signal'!$B$85</definedName>
    <definedName name="BEG">'[4]P - Fiche signal'!$B$87</definedName>
    <definedName name="BETe">'[4]P - Fiche signal'!$B$79</definedName>
    <definedName name="BETp">'[4]P - Fiche signal'!$B$80</definedName>
    <definedName name="bilan">[5]infos!$C$7</definedName>
    <definedName name="CIMENT">[1]DONNEES!$H$50:$M$50</definedName>
    <definedName name="DuréeTCE">'[4]P - Fiche signal'!$D$99</definedName>
    <definedName name="Economiste">'[4]P - Fiche signal'!$B$81</definedName>
    <definedName name="ENTITES">OFFSET([6]NOTICE!$B$12,,,COUNTA([6]NOTICE!$B$12:$B$39))</definedName>
    <definedName name="INTITULE">[1]VENTILATION!$A$13:$A$206</definedName>
    <definedName name="MAINDOEUVRE">OFFSET('[6]LISTE PERSONNEL'!$I$13,,,60-COUNTIF('[6]LISTE PERSONNEL'!$I$13:$I$72,""))</definedName>
    <definedName name="MOE">'[4]P - Fiche signal'!$B$76</definedName>
    <definedName name="MTX">'[1]BFC Facturation'!$E$15:$E$17</definedName>
    <definedName name="nacous">'[4]P - Intervenants'!$D$58</definedName>
    <definedName name="narchi">'[4]P - Intervenants'!$D$37</definedName>
    <definedName name="NbBureaux">'[4]P - Fiche signal'!#REF!</definedName>
    <definedName name="nbc">'[4]P - Intervenants'!$D$15</definedName>
    <definedName name="nbeba">'[4]P - Intervenants'!$D$48</definedName>
    <definedName name="nbef">'[4]P - Intervenants'!$D$53</definedName>
    <definedName name="nbeg">'[4]P - Intervenants'!$D$25</definedName>
    <definedName name="NbLgts">'[4]P - Fiche signal'!$B$46</definedName>
    <definedName name="NbPark">'[4]P - Fiche signal'!$B$35</definedName>
    <definedName name="neco">'[4]P - Intervenants'!$D$43</definedName>
    <definedName name="nmoe">'[4]P - Intervenants'!$D$32</definedName>
    <definedName name="NomChantier">'[3]00 Accueil'!$D$11</definedName>
    <definedName name="nopc">'[4]P - Intervenants'!#REF!</definedName>
    <definedName name="nsps">'[4]P - Intervenants'!$D$20</definedName>
    <definedName name="POMP">[1]DONNEES!$F$27:$F$33</definedName>
    <definedName name="POMPF">[1]DONNEES!$F$38:$F$43</definedName>
    <definedName name="RESPONSABLE">[5]infos!$E$7</definedName>
    <definedName name="SFQ">[5]infos!$C$6</definedName>
    <definedName name="SHA">'[4]P - Fiche signal'!$D$21</definedName>
    <definedName name="SHOT">'[4]P - Fiche signal'!$B$25</definedName>
    <definedName name="SP">'[4]P - Fiche signal'!$D$25</definedName>
    <definedName name="SPS">'[4]P - Fiche signal'!$B$86</definedName>
    <definedName name="ST">#REF!</definedName>
    <definedName name="ST0">#REF!</definedName>
    <definedName name="STMOY">#REF!</definedName>
    <definedName name="STPRIX">#REF!</definedName>
    <definedName name="SU">'[4]P - Fiche signal'!$D$23</definedName>
    <definedName name="Tableau01">'[3]M - 01'!$H$6:$GF$46</definedName>
    <definedName name="Tableau02">'[3]M - 02'!$H$6:$GF$46</definedName>
    <definedName name="Tableau03">'[3]M - 03'!$H$6:$GF$46</definedName>
    <definedName name="Tableau04">'[3]M - 04'!$H$6:$GF$46</definedName>
    <definedName name="Tableau05">'[3]M - 05'!$H$6:$GF$46</definedName>
    <definedName name="Tableau06">'[3]M - 06'!$H$6:$GF$46</definedName>
    <definedName name="Tableau07">'[3]M - 07'!$H$6:$GF$46</definedName>
    <definedName name="Tableau08">'[3]M - 08'!$H$6:$GF$46</definedName>
    <definedName name="Tableau09">'[3]M - 09'!$H$6:$GF$46</definedName>
    <definedName name="Tableau10">'[3]M - 10'!$H$6:$GF$46</definedName>
    <definedName name="Tableau11">'[3]M - 11'!$H$6:$GF$46</definedName>
    <definedName name="Tableau12">'[3]M - 12'!$H$6:$GF$46</definedName>
    <definedName name="TRANSP">[1]DONNEES!$L$28</definedName>
    <definedName name="TYPE">'[4]G - BL'!$R$4:$R$13</definedName>
    <definedName name="_xlnm.Print_Area" localSheetId="0">'S - TS'!$A$1:$V$53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2" l="1"/>
  <c r="F17" i="2"/>
  <c r="F21" i="2"/>
  <c r="AF16" i="2"/>
  <c r="AD16" i="2"/>
  <c r="U11" i="2"/>
  <c r="V19" i="2"/>
  <c r="V16" i="2"/>
  <c r="BU49" i="2"/>
  <c r="BT49" i="2"/>
  <c r="BS49" i="2"/>
  <c r="BR49" i="2"/>
  <c r="BQ49" i="2"/>
  <c r="BP49" i="2"/>
  <c r="BO49" i="2"/>
  <c r="BN49" i="2"/>
  <c r="BM49" i="2"/>
  <c r="BL49" i="2"/>
  <c r="BK49" i="2"/>
  <c r="BJ49" i="2"/>
  <c r="BH49" i="2"/>
  <c r="BG49" i="2"/>
  <c r="BF49" i="2"/>
  <c r="BE49" i="2"/>
  <c r="BD49" i="2"/>
  <c r="BC49" i="2"/>
  <c r="BB49" i="2"/>
  <c r="BA49" i="2"/>
  <c r="AZ49" i="2"/>
  <c r="AY49" i="2"/>
  <c r="AX49" i="2"/>
  <c r="AW49" i="2"/>
  <c r="B49" i="2"/>
  <c r="AN48" i="2"/>
  <c r="Y48" i="2"/>
  <c r="R48" i="2"/>
  <c r="P48" i="2"/>
  <c r="N48" i="2"/>
  <c r="K48" i="2"/>
  <c r="J48" i="2"/>
  <c r="F48" i="2"/>
  <c r="AO47" i="2"/>
  <c r="AM47" i="2"/>
  <c r="AK47" i="2"/>
  <c r="AE47" i="2"/>
  <c r="AD47" i="2"/>
  <c r="AD48" i="2" s="1"/>
  <c r="AC47" i="2"/>
  <c r="AA47" i="2"/>
  <c r="U47" i="2"/>
  <c r="U48" i="2" s="1"/>
  <c r="T47" i="2"/>
  <c r="T48" i="2" s="1"/>
  <c r="Q47" i="2"/>
  <c r="G47" i="2"/>
  <c r="G48" i="2" s="1"/>
  <c r="AN45" i="2"/>
  <c r="AD45" i="2"/>
  <c r="Y45" i="2"/>
  <c r="R45" i="2"/>
  <c r="P45" i="2"/>
  <c r="N45" i="2"/>
  <c r="K45" i="2"/>
  <c r="J45" i="2"/>
  <c r="G45" i="2"/>
  <c r="F45" i="2"/>
  <c r="AO44" i="2"/>
  <c r="AM44" i="2"/>
  <c r="AK44" i="2"/>
  <c r="AF44" i="2"/>
  <c r="AE44" i="2"/>
  <c r="AD44" i="2"/>
  <c r="AC44" i="2"/>
  <c r="AA44" i="2"/>
  <c r="V44" i="2"/>
  <c r="V45" i="2" s="1"/>
  <c r="U44" i="2"/>
  <c r="T44" i="2"/>
  <c r="AP44" i="2" s="1"/>
  <c r="Q44" i="2"/>
  <c r="I44" i="2"/>
  <c r="L44" i="2" s="1"/>
  <c r="AT44" i="2" s="1"/>
  <c r="G44" i="2"/>
  <c r="AO43" i="2"/>
  <c r="AM43" i="2"/>
  <c r="AK43" i="2"/>
  <c r="AF43" i="2"/>
  <c r="AF45" i="2" s="1"/>
  <c r="AE43" i="2"/>
  <c r="AD43" i="2"/>
  <c r="AA43" i="2"/>
  <c r="V43" i="2"/>
  <c r="U43" i="2"/>
  <c r="U45" i="2" s="1"/>
  <c r="T43" i="2"/>
  <c r="AP43" i="2" s="1"/>
  <c r="Q43" i="2"/>
  <c r="G43" i="2"/>
  <c r="I43" i="2" s="1"/>
  <c r="AN41" i="2"/>
  <c r="Y41" i="2"/>
  <c r="U41" i="2"/>
  <c r="R41" i="2"/>
  <c r="P41" i="2"/>
  <c r="N41" i="2"/>
  <c r="K41" i="2"/>
  <c r="J41" i="2"/>
  <c r="F41" i="2"/>
  <c r="AO40" i="2"/>
  <c r="AM40" i="2"/>
  <c r="AK40" i="2"/>
  <c r="AE40" i="2"/>
  <c r="AF40" i="2" s="1"/>
  <c r="AD40" i="2"/>
  <c r="AC40" i="2"/>
  <c r="AA40" i="2"/>
  <c r="U40" i="2"/>
  <c r="T40" i="2"/>
  <c r="V40" i="2" s="1"/>
  <c r="Q40" i="2"/>
  <c r="G40" i="2"/>
  <c r="G41" i="2" s="1"/>
  <c r="AO39" i="2"/>
  <c r="AM39" i="2"/>
  <c r="AK39" i="2"/>
  <c r="AF39" i="2"/>
  <c r="AE39" i="2"/>
  <c r="AD39" i="2"/>
  <c r="AD41" i="2" s="1"/>
  <c r="AA39" i="2"/>
  <c r="V39" i="2"/>
  <c r="V41" i="2" s="1"/>
  <c r="U39" i="2"/>
  <c r="T39" i="2"/>
  <c r="AP39" i="2" s="1"/>
  <c r="Q39" i="2"/>
  <c r="G39" i="2"/>
  <c r="I39" i="2" s="1"/>
  <c r="AN37" i="2"/>
  <c r="AD37" i="2"/>
  <c r="Y37" i="2"/>
  <c r="R37" i="2"/>
  <c r="P37" i="2"/>
  <c r="N37" i="2"/>
  <c r="K37" i="2"/>
  <c r="J37" i="2"/>
  <c r="F37" i="2"/>
  <c r="AO36" i="2"/>
  <c r="AM36" i="2"/>
  <c r="AK36" i="2"/>
  <c r="AE36" i="2"/>
  <c r="AF36" i="2" s="1"/>
  <c r="AD36" i="2"/>
  <c r="AC36" i="2"/>
  <c r="AA36" i="2"/>
  <c r="V36" i="2"/>
  <c r="U36" i="2"/>
  <c r="T36" i="2"/>
  <c r="Q36" i="2"/>
  <c r="G36" i="2"/>
  <c r="I36" i="2" s="1"/>
  <c r="L36" i="2" s="1"/>
  <c r="AO35" i="2"/>
  <c r="AM35" i="2"/>
  <c r="AK35" i="2"/>
  <c r="AE35" i="2"/>
  <c r="AD35" i="2"/>
  <c r="AA35" i="2"/>
  <c r="V35" i="2"/>
  <c r="V37" i="2" s="1"/>
  <c r="U35" i="2"/>
  <c r="U37" i="2" s="1"/>
  <c r="T35" i="2"/>
  <c r="T37" i="2" s="1"/>
  <c r="Q35" i="2"/>
  <c r="G35" i="2"/>
  <c r="G37" i="2" s="1"/>
  <c r="AN33" i="2"/>
  <c r="Y33" i="2"/>
  <c r="U33" i="2"/>
  <c r="T33" i="2"/>
  <c r="R33" i="2"/>
  <c r="P33" i="2"/>
  <c r="N33" i="2"/>
  <c r="K33" i="2"/>
  <c r="J33" i="2"/>
  <c r="F33" i="2"/>
  <c r="AO32" i="2"/>
  <c r="AM32" i="2"/>
  <c r="AK32" i="2"/>
  <c r="AE32" i="2"/>
  <c r="AD32" i="2"/>
  <c r="AA32" i="2"/>
  <c r="V32" i="2"/>
  <c r="U32" i="2"/>
  <c r="T32" i="2"/>
  <c r="Q32" i="2"/>
  <c r="G32" i="2"/>
  <c r="I32" i="2" s="1"/>
  <c r="L32" i="2" s="1"/>
  <c r="AO31" i="2"/>
  <c r="AM31" i="2"/>
  <c r="AK31" i="2"/>
  <c r="AE31" i="2"/>
  <c r="AD31" i="2"/>
  <c r="AD33" i="2" s="1"/>
  <c r="AA31" i="2"/>
  <c r="U31" i="2"/>
  <c r="T31" i="2"/>
  <c r="Q31" i="2"/>
  <c r="G31" i="2"/>
  <c r="I31" i="2" s="1"/>
  <c r="AN29" i="2"/>
  <c r="Y29" i="2"/>
  <c r="T29" i="2"/>
  <c r="R29" i="2"/>
  <c r="P29" i="2"/>
  <c r="N29" i="2"/>
  <c r="K29" i="2"/>
  <c r="J29" i="2"/>
  <c r="F29" i="2"/>
  <c r="AO28" i="2"/>
  <c r="AM28" i="2"/>
  <c r="AK28" i="2"/>
  <c r="AE28" i="2"/>
  <c r="AD28" i="2"/>
  <c r="AF28" i="2" s="1"/>
  <c r="AC28" i="2"/>
  <c r="AA28" i="2"/>
  <c r="V28" i="2"/>
  <c r="U28" i="2"/>
  <c r="T28" i="2"/>
  <c r="Q28" i="2"/>
  <c r="G28" i="2"/>
  <c r="I28" i="2" s="1"/>
  <c r="L28" i="2" s="1"/>
  <c r="AO27" i="2"/>
  <c r="AM27" i="2"/>
  <c r="AK27" i="2"/>
  <c r="AE27" i="2"/>
  <c r="AD27" i="2"/>
  <c r="AA27" i="2"/>
  <c r="V27" i="2"/>
  <c r="V29" i="2" s="1"/>
  <c r="U27" i="2"/>
  <c r="U29" i="2" s="1"/>
  <c r="T27" i="2"/>
  <c r="Q27" i="2"/>
  <c r="I27" i="2"/>
  <c r="I29" i="2" s="1"/>
  <c r="G27" i="2"/>
  <c r="G29" i="2" s="1"/>
  <c r="AN25" i="2"/>
  <c r="Y25" i="2"/>
  <c r="U25" i="2"/>
  <c r="R25" i="2"/>
  <c r="P25" i="2"/>
  <c r="N25" i="2"/>
  <c r="K25" i="2"/>
  <c r="J25" i="2"/>
  <c r="F25" i="2"/>
  <c r="AO24" i="2"/>
  <c r="AM24" i="2"/>
  <c r="AK24" i="2"/>
  <c r="AE24" i="2"/>
  <c r="AD24" i="2"/>
  <c r="AA24" i="2"/>
  <c r="V24" i="2"/>
  <c r="U24" i="2"/>
  <c r="T24" i="2"/>
  <c r="Q24" i="2"/>
  <c r="I24" i="2"/>
  <c r="L24" i="2" s="1"/>
  <c r="G24" i="2"/>
  <c r="AO23" i="2"/>
  <c r="AM23" i="2"/>
  <c r="AK23" i="2"/>
  <c r="AE23" i="2"/>
  <c r="AD23" i="2"/>
  <c r="AD25" i="2" s="1"/>
  <c r="AC23" i="2"/>
  <c r="AA23" i="2"/>
  <c r="V23" i="2"/>
  <c r="V25" i="2" s="1"/>
  <c r="U23" i="2"/>
  <c r="T23" i="2"/>
  <c r="T25" i="2" s="1"/>
  <c r="Q23" i="2"/>
  <c r="G23" i="2"/>
  <c r="I23" i="2" s="1"/>
  <c r="AN21" i="2"/>
  <c r="Y21" i="2"/>
  <c r="T21" i="2"/>
  <c r="R21" i="2"/>
  <c r="P21" i="2"/>
  <c r="N21" i="2"/>
  <c r="N49" i="2" s="1"/>
  <c r="N51" i="2" s="1"/>
  <c r="N8" i="2" s="1"/>
  <c r="K21" i="2"/>
  <c r="J21" i="2"/>
  <c r="J49" i="2" s="1"/>
  <c r="J51" i="2" s="1"/>
  <c r="J8" i="2" s="1"/>
  <c r="AO20" i="2"/>
  <c r="AM20" i="2"/>
  <c r="AK20" i="2"/>
  <c r="AE20" i="2"/>
  <c r="AD20" i="2"/>
  <c r="AD21" i="2" s="1"/>
  <c r="AA20" i="2"/>
  <c r="V20" i="2"/>
  <c r="V21" i="2" s="1"/>
  <c r="U20" i="2"/>
  <c r="U21" i="2" s="1"/>
  <c r="G20" i="2"/>
  <c r="I20" i="2" s="1"/>
  <c r="L20" i="2" s="1"/>
  <c r="AO19" i="2"/>
  <c r="AM19" i="2"/>
  <c r="AK19" i="2"/>
  <c r="AE19" i="2"/>
  <c r="AD19" i="2"/>
  <c r="AF19" i="2" s="1"/>
  <c r="AP19" i="2" s="1"/>
  <c r="AA19" i="2"/>
  <c r="U19" i="2"/>
  <c r="I19" i="2"/>
  <c r="G19" i="2"/>
  <c r="G21" i="2" s="1"/>
  <c r="AN17" i="2"/>
  <c r="AN49" i="2" s="1"/>
  <c r="AN51" i="2" s="1"/>
  <c r="AN8" i="2" s="1"/>
  <c r="Y17" i="2"/>
  <c r="V17" i="2"/>
  <c r="R49" i="2"/>
  <c r="P49" i="2"/>
  <c r="K17" i="2"/>
  <c r="K49" i="2" s="1"/>
  <c r="K51" i="2" s="1"/>
  <c r="K8" i="2" s="1"/>
  <c r="J17" i="2"/>
  <c r="AO16" i="2"/>
  <c r="AM16" i="2"/>
  <c r="AK16" i="2"/>
  <c r="AE16" i="2"/>
  <c r="AA16" i="2"/>
  <c r="U16" i="2"/>
  <c r="U17" i="2" s="1"/>
  <c r="G16" i="2"/>
  <c r="BU13" i="2"/>
  <c r="BU51" i="2" s="1"/>
  <c r="BT13" i="2"/>
  <c r="BT51" i="2" s="1"/>
  <c r="BS13" i="2"/>
  <c r="BS51" i="2" s="1"/>
  <c r="BR13" i="2"/>
  <c r="BR51" i="2" s="1"/>
  <c r="BQ13" i="2"/>
  <c r="BQ51" i="2" s="1"/>
  <c r="BP13" i="2"/>
  <c r="BP51" i="2" s="1"/>
  <c r="BO13" i="2"/>
  <c r="BO51" i="2" s="1"/>
  <c r="BN13" i="2"/>
  <c r="BN51" i="2" s="1"/>
  <c r="BM13" i="2"/>
  <c r="BM51" i="2" s="1"/>
  <c r="BL13" i="2"/>
  <c r="BL51" i="2" s="1"/>
  <c r="BK13" i="2"/>
  <c r="BK51" i="2" s="1"/>
  <c r="BJ13" i="2"/>
  <c r="BJ51" i="2" s="1"/>
  <c r="BH13" i="2"/>
  <c r="BH51" i="2" s="1"/>
  <c r="BG13" i="2"/>
  <c r="BG51" i="2" s="1"/>
  <c r="BF13" i="2"/>
  <c r="BF51" i="2" s="1"/>
  <c r="BE13" i="2"/>
  <c r="BE51" i="2" s="1"/>
  <c r="BD13" i="2"/>
  <c r="BD51" i="2" s="1"/>
  <c r="BC13" i="2"/>
  <c r="BC51" i="2" s="1"/>
  <c r="BB13" i="2"/>
  <c r="BB51" i="2" s="1"/>
  <c r="BA13" i="2"/>
  <c r="BA51" i="2" s="1"/>
  <c r="AZ13" i="2"/>
  <c r="AZ51" i="2" s="1"/>
  <c r="AY13" i="2"/>
  <c r="AY51" i="2" s="1"/>
  <c r="AX13" i="2"/>
  <c r="AX51" i="2" s="1"/>
  <c r="AW13" i="2"/>
  <c r="AW51" i="2" s="1"/>
  <c r="AN13" i="2"/>
  <c r="Y13" i="2"/>
  <c r="T13" i="2"/>
  <c r="J13" i="2"/>
  <c r="B13" i="2"/>
  <c r="AN12" i="2"/>
  <c r="AF12" i="2"/>
  <c r="Y12" i="2"/>
  <c r="T12" i="2"/>
  <c r="R12" i="2"/>
  <c r="R13" i="2" s="1"/>
  <c r="P12" i="2"/>
  <c r="P13" i="2" s="1"/>
  <c r="N12" i="2"/>
  <c r="N13" i="2" s="1"/>
  <c r="K12" i="2"/>
  <c r="K13" i="2" s="1"/>
  <c r="J12" i="2"/>
  <c r="G12" i="2"/>
  <c r="G13" i="2" s="1"/>
  <c r="F12" i="2"/>
  <c r="AP11" i="2"/>
  <c r="AO11" i="2"/>
  <c r="AM11" i="2"/>
  <c r="AK11" i="2"/>
  <c r="AF11" i="2"/>
  <c r="AE11" i="2"/>
  <c r="AD11" i="2"/>
  <c r="AC11" i="2"/>
  <c r="AA11" i="2"/>
  <c r="V11" i="2"/>
  <c r="U12" i="2"/>
  <c r="U13" i="2" s="1"/>
  <c r="Q11" i="2"/>
  <c r="I11" i="2"/>
  <c r="I12" i="2" s="1"/>
  <c r="I13" i="2" s="1"/>
  <c r="AX7" i="2"/>
  <c r="BK7" i="2" s="1"/>
  <c r="AW7" i="2"/>
  <c r="BJ7" i="2" s="1"/>
  <c r="Y49" i="2" l="1"/>
  <c r="Y51" i="2" s="1"/>
  <c r="Y8" i="2" s="1"/>
  <c r="AC20" i="2"/>
  <c r="AF20" i="2"/>
  <c r="AC16" i="2"/>
  <c r="AP16" i="2"/>
  <c r="AF17" i="2"/>
  <c r="L39" i="2"/>
  <c r="P51" i="2"/>
  <c r="P8" i="2" s="1"/>
  <c r="AP41" i="2"/>
  <c r="R51" i="2"/>
  <c r="R8" i="2" s="1"/>
  <c r="AT36" i="2"/>
  <c r="T49" i="2"/>
  <c r="T51" i="2" s="1"/>
  <c r="T8" i="2" s="1"/>
  <c r="AP24" i="2"/>
  <c r="AF41" i="2"/>
  <c r="I45" i="2"/>
  <c r="L43" i="2"/>
  <c r="L31" i="2"/>
  <c r="I33" i="2"/>
  <c r="AP45" i="2"/>
  <c r="AP36" i="2"/>
  <c r="AP20" i="2"/>
  <c r="V13" i="2"/>
  <c r="AD13" i="2"/>
  <c r="AP28" i="2"/>
  <c r="AT28" i="2" s="1"/>
  <c r="I21" i="2"/>
  <c r="V49" i="2"/>
  <c r="I25" i="2"/>
  <c r="L23" i="2"/>
  <c r="AF13" i="2"/>
  <c r="V31" i="2"/>
  <c r="V33" i="2" s="1"/>
  <c r="AF47" i="2"/>
  <c r="AY7" i="2"/>
  <c r="AC19" i="2"/>
  <c r="G33" i="2"/>
  <c r="AC39" i="2"/>
  <c r="AP12" i="2"/>
  <c r="AP13" i="2" s="1"/>
  <c r="L11" i="2"/>
  <c r="U49" i="2"/>
  <c r="U51" i="2" s="1"/>
  <c r="U8" i="2" s="1"/>
  <c r="AD17" i="2"/>
  <c r="AD49" i="2" s="1"/>
  <c r="AD51" i="2" s="1"/>
  <c r="AD8" i="2" s="1"/>
  <c r="G25" i="2"/>
  <c r="AC31" i="2"/>
  <c r="I35" i="2"/>
  <c r="T41" i="2"/>
  <c r="AD29" i="2"/>
  <c r="AF31" i="2"/>
  <c r="AC32" i="2"/>
  <c r="AP47" i="2"/>
  <c r="AF21" i="2"/>
  <c r="AF32" i="2"/>
  <c r="AC43" i="2"/>
  <c r="I47" i="2"/>
  <c r="I16" i="2"/>
  <c r="AF23" i="2"/>
  <c r="AC24" i="2"/>
  <c r="G49" i="2"/>
  <c r="G51" i="2" s="1"/>
  <c r="G8" i="2" s="1"/>
  <c r="L27" i="2"/>
  <c r="V12" i="2"/>
  <c r="AF24" i="2"/>
  <c r="AC35" i="2"/>
  <c r="AP40" i="2"/>
  <c r="T45" i="2"/>
  <c r="V47" i="2"/>
  <c r="V48" i="2" s="1"/>
  <c r="L19" i="2"/>
  <c r="AF35" i="2"/>
  <c r="I40" i="2"/>
  <c r="L40" i="2" s="1"/>
  <c r="AT40" i="2" s="1"/>
  <c r="AD12" i="2"/>
  <c r="AC27" i="2"/>
  <c r="AF27" i="2"/>
  <c r="V51" i="2" l="1"/>
  <c r="V8" i="2" s="1"/>
  <c r="L12" i="2"/>
  <c r="L13" i="2" s="1"/>
  <c r="AT11" i="2"/>
  <c r="I17" i="2"/>
  <c r="I49" i="2" s="1"/>
  <c r="I51" i="2" s="1"/>
  <c r="I8" i="2" s="1"/>
  <c r="L16" i="2"/>
  <c r="AF37" i="2"/>
  <c r="AP35" i="2"/>
  <c r="L21" i="2"/>
  <c r="AT19" i="2"/>
  <c r="AF48" i="2"/>
  <c r="AT39" i="2"/>
  <c r="L41" i="2"/>
  <c r="I41" i="2"/>
  <c r="AF29" i="2"/>
  <c r="AP27" i="2"/>
  <c r="AF33" i="2"/>
  <c r="L25" i="2"/>
  <c r="AP23" i="2"/>
  <c r="AF25" i="2"/>
  <c r="AF49" i="2" s="1"/>
  <c r="AF51" i="2" s="1"/>
  <c r="AF8" i="2" s="1"/>
  <c r="BL7" i="2"/>
  <c r="AZ7" i="2"/>
  <c r="AP21" i="2"/>
  <c r="I37" i="2"/>
  <c r="L35" i="2"/>
  <c r="AT31" i="2"/>
  <c r="L33" i="2"/>
  <c r="AP17" i="2"/>
  <c r="AP32" i="2"/>
  <c r="AT20" i="2"/>
  <c r="L45" i="2"/>
  <c r="AT43" i="2"/>
  <c r="AT24" i="2"/>
  <c r="I48" i="2"/>
  <c r="L47" i="2"/>
  <c r="AP48" i="2"/>
  <c r="AP31" i="2"/>
  <c r="L29" i="2"/>
  <c r="L37" i="2" l="1"/>
  <c r="AT35" i="2"/>
  <c r="AP29" i="2"/>
  <c r="BM7" i="2"/>
  <c r="BA7" i="2"/>
  <c r="AT21" i="2"/>
  <c r="AT13" i="2"/>
  <c r="AT12" i="2"/>
  <c r="AT41" i="2"/>
  <c r="AT27" i="2"/>
  <c r="L48" i="2"/>
  <c r="AT47" i="2"/>
  <c r="AP37" i="2"/>
  <c r="AT45" i="2"/>
  <c r="AT16" i="2"/>
  <c r="L17" i="2"/>
  <c r="L49" i="2" s="1"/>
  <c r="L51" i="2" s="1"/>
  <c r="L8" i="2" s="1"/>
  <c r="AP25" i="2"/>
  <c r="AP49" i="2" s="1"/>
  <c r="AP51" i="2" s="1"/>
  <c r="AP8" i="2" s="1"/>
  <c r="AP33" i="2"/>
  <c r="AT32" i="2"/>
  <c r="AT23" i="2"/>
  <c r="AT17" i="2" l="1"/>
  <c r="AT49" i="2" s="1"/>
  <c r="AT51" i="2" s="1"/>
  <c r="AT8" i="2" s="1"/>
  <c r="BN7" i="2"/>
  <c r="BB7" i="2"/>
  <c r="AT48" i="2"/>
  <c r="AT29" i="2"/>
  <c r="AT37" i="2"/>
  <c r="AT25" i="2"/>
  <c r="AT33" i="2"/>
  <c r="BO7" i="2" l="1"/>
  <c r="BC7" i="2"/>
  <c r="BP7" i="2" l="1"/>
  <c r="BD7" i="2"/>
  <c r="BE7" i="2" l="1"/>
  <c r="BQ7" i="2"/>
  <c r="BR7" i="2" l="1"/>
  <c r="BF7" i="2"/>
  <c r="BS7" i="2" l="1"/>
  <c r="BG7" i="2"/>
  <c r="BT7" i="2" l="1"/>
  <c r="BH7" i="2"/>
  <c r="X16" i="2" s="1"/>
  <c r="Z16" i="2" s="1"/>
  <c r="AB16" i="2" s="1"/>
  <c r="BU7" i="2" l="1"/>
  <c r="X27" i="2"/>
  <c r="X43" i="2"/>
  <c r="X28" i="2"/>
  <c r="Z28" i="2" s="1"/>
  <c r="X23" i="2"/>
  <c r="X24" i="2"/>
  <c r="Z24" i="2" s="1"/>
  <c r="X20" i="2"/>
  <c r="Z20" i="2" s="1"/>
  <c r="X31" i="2"/>
  <c r="X36" i="2"/>
  <c r="Z36" i="2" s="1"/>
  <c r="X11" i="2"/>
  <c r="X44" i="2"/>
  <c r="Z44" i="2" s="1"/>
  <c r="X39" i="2"/>
  <c r="X35" i="2"/>
  <c r="X19" i="2"/>
  <c r="X32" i="2"/>
  <c r="Z32" i="2" s="1"/>
  <c r="X47" i="2"/>
  <c r="X40" i="2"/>
  <c r="Z40" i="2" s="1"/>
  <c r="AJ40" i="2" l="1"/>
  <c r="AQ40" i="2" s="1"/>
  <c r="AB40" i="2"/>
  <c r="AG40" i="2"/>
  <c r="Z19" i="2"/>
  <c r="AG19" i="2" s="1"/>
  <c r="X21" i="2"/>
  <c r="AJ20" i="2"/>
  <c r="AQ20" i="2" s="1"/>
  <c r="AG20" i="2"/>
  <c r="AB20" i="2"/>
  <c r="AJ32" i="2"/>
  <c r="AQ32" i="2" s="1"/>
  <c r="AB32" i="2"/>
  <c r="AG32" i="2"/>
  <c r="X17" i="2"/>
  <c r="Z47" i="2"/>
  <c r="X48" i="2"/>
  <c r="AG36" i="2"/>
  <c r="AB36" i="2"/>
  <c r="AJ36" i="2"/>
  <c r="AQ36" i="2" s="1"/>
  <c r="X25" i="2"/>
  <c r="Z23" i="2"/>
  <c r="Z39" i="2"/>
  <c r="X41" i="2"/>
  <c r="AJ24" i="2"/>
  <c r="AQ24" i="2" s="1"/>
  <c r="AB24" i="2"/>
  <c r="AG24" i="2"/>
  <c r="X45" i="2"/>
  <c r="Z43" i="2"/>
  <c r="AJ44" i="2"/>
  <c r="AQ44" i="2" s="1"/>
  <c r="AG44" i="2"/>
  <c r="AB44" i="2"/>
  <c r="X12" i="2"/>
  <c r="X13" i="2" s="1"/>
  <c r="Z11" i="2"/>
  <c r="AG11" i="2" s="1"/>
  <c r="AB28" i="2"/>
  <c r="AJ28" i="2"/>
  <c r="AQ28" i="2" s="1"/>
  <c r="AG28" i="2"/>
  <c r="X37" i="2"/>
  <c r="Z35" i="2"/>
  <c r="X33" i="2"/>
  <c r="Z31" i="2"/>
  <c r="Z27" i="2"/>
  <c r="X29" i="2"/>
  <c r="X49" i="2" l="1"/>
  <c r="X51" i="2" s="1"/>
  <c r="X8" i="2" s="1"/>
  <c r="Z25" i="2"/>
  <c r="AJ23" i="2"/>
  <c r="AB23" i="2"/>
  <c r="AG23" i="2"/>
  <c r="AG25" i="2" s="1"/>
  <c r="Z41" i="2"/>
  <c r="AJ39" i="2"/>
  <c r="AB39" i="2"/>
  <c r="AG39" i="2"/>
  <c r="AG41" i="2" s="1"/>
  <c r="AB27" i="2"/>
  <c r="Z29" i="2"/>
  <c r="AJ27" i="2"/>
  <c r="AG27" i="2"/>
  <c r="AG29" i="2" s="1"/>
  <c r="AL28" i="2"/>
  <c r="AR28" i="2" s="1"/>
  <c r="AU28" i="2" s="1"/>
  <c r="AH28" i="2"/>
  <c r="Z17" i="2"/>
  <c r="AJ16" i="2"/>
  <c r="AG16" i="2"/>
  <c r="AG31" i="2"/>
  <c r="AG33" i="2" s="1"/>
  <c r="Z33" i="2"/>
  <c r="AJ31" i="2"/>
  <c r="AB31" i="2"/>
  <c r="AB47" i="2"/>
  <c r="Z48" i="2"/>
  <c r="AJ47" i="2"/>
  <c r="AG47" i="2"/>
  <c r="AG48" i="2" s="1"/>
  <c r="AL32" i="2"/>
  <c r="AR32" i="2" s="1"/>
  <c r="AU32" i="2" s="1"/>
  <c r="AH32" i="2"/>
  <c r="AL20" i="2"/>
  <c r="AR20" i="2" s="1"/>
  <c r="AU20" i="2" s="1"/>
  <c r="AH20" i="2"/>
  <c r="Z45" i="2"/>
  <c r="AJ43" i="2"/>
  <c r="AB43" i="2"/>
  <c r="AG43" i="2"/>
  <c r="AG45" i="2" s="1"/>
  <c r="AL36" i="2"/>
  <c r="AR36" i="2" s="1"/>
  <c r="AU36" i="2" s="1"/>
  <c r="AH36" i="2"/>
  <c r="Z12" i="2"/>
  <c r="Z13" i="2" s="1"/>
  <c r="AB11" i="2"/>
  <c r="AJ11" i="2"/>
  <c r="AL44" i="2"/>
  <c r="AR44" i="2" s="1"/>
  <c r="AU44" i="2" s="1"/>
  <c r="AH44" i="2"/>
  <c r="AL40" i="2"/>
  <c r="AR40" i="2" s="1"/>
  <c r="AU40" i="2" s="1"/>
  <c r="AH40" i="2"/>
  <c r="AJ35" i="2"/>
  <c r="AB35" i="2"/>
  <c r="Z37" i="2"/>
  <c r="AG35" i="2"/>
  <c r="AG37" i="2" s="1"/>
  <c r="Z21" i="2"/>
  <c r="AJ19" i="2"/>
  <c r="AB19" i="2"/>
  <c r="AG21" i="2"/>
  <c r="AL24" i="2"/>
  <c r="AR24" i="2" s="1"/>
  <c r="AU24" i="2" s="1"/>
  <c r="AH24" i="2"/>
  <c r="Z49" i="2" l="1"/>
  <c r="Z51" i="2" s="1"/>
  <c r="Z8" i="2" s="1"/>
  <c r="AL47" i="2"/>
  <c r="AB48" i="2"/>
  <c r="AH47" i="2"/>
  <c r="AH48" i="2" s="1"/>
  <c r="AG12" i="2"/>
  <c r="AG13" i="2" s="1"/>
  <c r="AL35" i="2"/>
  <c r="AB37" i="2"/>
  <c r="AH35" i="2"/>
  <c r="AH37" i="2" s="1"/>
  <c r="AG17" i="2"/>
  <c r="AG49" i="2" s="1"/>
  <c r="AJ12" i="2"/>
  <c r="AQ11" i="2"/>
  <c r="AJ13" i="2"/>
  <c r="AL11" i="2"/>
  <c r="AB12" i="2"/>
  <c r="AB13" i="2" s="1"/>
  <c r="AH11" i="2"/>
  <c r="AJ37" i="2"/>
  <c r="AQ35" i="2"/>
  <c r="AQ37" i="2" s="1"/>
  <c r="AJ17" i="2"/>
  <c r="AQ16" i="2"/>
  <c r="AL16" i="2"/>
  <c r="AB17" i="2"/>
  <c r="AH16" i="2"/>
  <c r="AB45" i="2"/>
  <c r="AL43" i="2"/>
  <c r="AH43" i="2"/>
  <c r="AH45" i="2" s="1"/>
  <c r="AJ21" i="2"/>
  <c r="AQ19" i="2"/>
  <c r="AQ21" i="2" s="1"/>
  <c r="AQ31" i="2"/>
  <c r="AQ33" i="2" s="1"/>
  <c r="AJ33" i="2"/>
  <c r="AQ43" i="2"/>
  <c r="AQ45" i="2" s="1"/>
  <c r="AJ45" i="2"/>
  <c r="AB41" i="2"/>
  <c r="AL39" i="2"/>
  <c r="AH39" i="2"/>
  <c r="AH41" i="2" s="1"/>
  <c r="AB25" i="2"/>
  <c r="AL23" i="2"/>
  <c r="AH23" i="2"/>
  <c r="AH25" i="2" s="1"/>
  <c r="AB33" i="2"/>
  <c r="AL31" i="2"/>
  <c r="AH31" i="2"/>
  <c r="AH33" i="2" s="1"/>
  <c r="AJ29" i="2"/>
  <c r="AQ27" i="2"/>
  <c r="AQ29" i="2" s="1"/>
  <c r="AB29" i="2"/>
  <c r="AL27" i="2"/>
  <c r="AH27" i="2"/>
  <c r="AH29" i="2" s="1"/>
  <c r="AQ47" i="2"/>
  <c r="AQ48" i="2" s="1"/>
  <c r="AJ48" i="2"/>
  <c r="AQ23" i="2"/>
  <c r="AQ25" i="2" s="1"/>
  <c r="AJ25" i="2"/>
  <c r="AJ41" i="2"/>
  <c r="AQ39" i="2"/>
  <c r="AQ41" i="2" s="1"/>
  <c r="AB21" i="2"/>
  <c r="AL19" i="2"/>
  <c r="AH19" i="2"/>
  <c r="AH21" i="2" s="1"/>
  <c r="AB49" i="2" l="1"/>
  <c r="AG51" i="2"/>
  <c r="AG8" i="2" s="1"/>
  <c r="AJ49" i="2"/>
  <c r="AJ51" i="2" s="1"/>
  <c r="AJ8" i="2" s="1"/>
  <c r="AQ17" i="2"/>
  <c r="AQ49" i="2" s="1"/>
  <c r="AL25" i="2"/>
  <c r="AR23" i="2"/>
  <c r="AL29" i="2"/>
  <c r="AR27" i="2"/>
  <c r="AB51" i="2"/>
  <c r="AB8" i="2" s="1"/>
  <c r="AL37" i="2"/>
  <c r="AR35" i="2"/>
  <c r="AH12" i="2"/>
  <c r="AH13" i="2" s="1"/>
  <c r="AL21" i="2"/>
  <c r="AR19" i="2"/>
  <c r="AL45" i="2"/>
  <c r="AR43" i="2"/>
  <c r="AL17" i="2"/>
  <c r="AR16" i="2"/>
  <c r="AU16" i="2" s="1"/>
  <c r="AL12" i="2"/>
  <c r="AL13" i="2" s="1"/>
  <c r="AR11" i="2"/>
  <c r="AL41" i="2"/>
  <c r="AR39" i="2"/>
  <c r="AQ12" i="2"/>
  <c r="AQ13" i="2" s="1"/>
  <c r="AL33" i="2"/>
  <c r="AR31" i="2"/>
  <c r="AH17" i="2"/>
  <c r="AH49" i="2" s="1"/>
  <c r="AL48" i="2"/>
  <c r="AR47" i="2"/>
  <c r="AL49" i="2" l="1"/>
  <c r="AH51" i="2"/>
  <c r="AH8" i="2" s="1"/>
  <c r="AQ51" i="2"/>
  <c r="AQ8" i="2" s="1"/>
  <c r="AL51" i="2"/>
  <c r="AL8" i="2" s="1"/>
  <c r="AR45" i="2"/>
  <c r="AU43" i="2"/>
  <c r="AU45" i="2" s="1"/>
  <c r="AR12" i="2"/>
  <c r="AR13" i="2" s="1"/>
  <c r="AU11" i="2"/>
  <c r="AR21" i="2"/>
  <c r="AU19" i="2"/>
  <c r="AU21" i="2" s="1"/>
  <c r="AR41" i="2"/>
  <c r="AU39" i="2"/>
  <c r="AU41" i="2" s="1"/>
  <c r="AR17" i="2"/>
  <c r="AR37" i="2"/>
  <c r="AU35" i="2"/>
  <c r="AU37" i="2" s="1"/>
  <c r="AR48" i="2"/>
  <c r="AU47" i="2"/>
  <c r="AU48" i="2" s="1"/>
  <c r="AR29" i="2"/>
  <c r="AU27" i="2"/>
  <c r="AU29" i="2" s="1"/>
  <c r="AR25" i="2"/>
  <c r="AU23" i="2"/>
  <c r="AU25" i="2" s="1"/>
  <c r="AR33" i="2"/>
  <c r="AU31" i="2"/>
  <c r="AU33" i="2" s="1"/>
  <c r="AR49" i="2" l="1"/>
  <c r="AR51" i="2" s="1"/>
  <c r="AR8" i="2" s="1"/>
  <c r="AU17" i="2"/>
  <c r="AU49" i="2" s="1"/>
  <c r="AU12" i="2"/>
  <c r="AU13" i="2" s="1"/>
  <c r="AU51" i="2" l="1"/>
  <c r="AU8" i="2" s="1"/>
</calcChain>
</file>

<file path=xl/sharedStrings.xml><?xml version="1.0" encoding="utf-8"?>
<sst xmlns="http://schemas.openxmlformats.org/spreadsheetml/2006/main" count="91" uniqueCount="50">
  <si>
    <t>OBJECTIF</t>
  </si>
  <si>
    <t>CUMUL M-1</t>
  </si>
  <si>
    <t xml:space="preserve">CALCULATEUR QUANTITE </t>
  </si>
  <si>
    <t>MOIS EN COURS</t>
  </si>
  <si>
    <t>CUMUL M</t>
  </si>
  <si>
    <t>RAD</t>
  </si>
  <si>
    <t>VENTILATION QUANTITE</t>
  </si>
  <si>
    <t>VENTILATION DEPENSE</t>
  </si>
  <si>
    <t>OUVRAGES</t>
  </si>
  <si>
    <t>Quantité Objectif</t>
  </si>
  <si>
    <t>PU</t>
  </si>
  <si>
    <t>Budget Objectif</t>
  </si>
  <si>
    <t>Transfert</t>
  </si>
  <si>
    <t>Travaux Sup.</t>
  </si>
  <si>
    <t>Objectif Conforme</t>
  </si>
  <si>
    <t>Quantité</t>
  </si>
  <si>
    <t>Dépense</t>
  </si>
  <si>
    <t>%</t>
  </si>
  <si>
    <t>Quantité débloqué</t>
  </si>
  <si>
    <t>Budget débloqué</t>
  </si>
  <si>
    <t>Ecart (m3)</t>
  </si>
  <si>
    <t>Ecart (€)</t>
  </si>
  <si>
    <t>Quantité engagé</t>
  </si>
  <si>
    <t>Stock</t>
  </si>
  <si>
    <t>Budget</t>
  </si>
  <si>
    <t>Ecart</t>
  </si>
  <si>
    <t>Niveau</t>
  </si>
  <si>
    <t>Nom du plan</t>
  </si>
  <si>
    <t>Numéro &amp; Indice</t>
  </si>
  <si>
    <t>Désignation</t>
  </si>
  <si>
    <t>INDEPENDANTES</t>
  </si>
  <si>
    <t>INDEPENDATES</t>
  </si>
  <si>
    <t>Massif grue G2</t>
  </si>
  <si>
    <t>SOUS TOTAL</t>
  </si>
  <si>
    <t>PROPORTIONNELLES</t>
  </si>
  <si>
    <t>FONDATIONS</t>
  </si>
  <si>
    <t>Radier</t>
  </si>
  <si>
    <t>Infrastructure sous-sol + PH SS-1</t>
  </si>
  <si>
    <t>Voiles</t>
  </si>
  <si>
    <t>Dalles</t>
  </si>
  <si>
    <t/>
  </si>
  <si>
    <t>PH RDC</t>
  </si>
  <si>
    <t>PH 1er</t>
  </si>
  <si>
    <t>PH 2éme</t>
  </si>
  <si>
    <t>PH 3éme</t>
  </si>
  <si>
    <t>PH 4éme</t>
  </si>
  <si>
    <t>PH 5éme</t>
  </si>
  <si>
    <t>Terasses : toitures + sous-sol</t>
  </si>
  <si>
    <t>Edicule et massifs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</si>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</sst>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[$-40C]mmmm\-yy;@"/>
    <numFmt numFmtId="166" formatCode="0.00&quot; kg&quot;"/>
    <numFmt numFmtId="167" formatCode="&quot;S&quot;00"/>
  </numFmts>
  <fonts count="18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b/>
      <sz val="18"/>
      <color theme="1"/>
      <name val="Aptos Narrow"/>
      <family val="2"/>
      <scheme val="minor"/>
    </font>
    <font>
      <b/>
      <sz val="18"/>
      <color rgb="FFFF0000"/>
      <name val="Aptos Narrow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0"/>
      <color theme="1"/>
      <name val="Arial"/>
      <family val="2"/>
    </font>
    <font>
      <b/>
      <sz val="14"/>
      <name val="Aptos Narrow"/>
      <family val="2"/>
      <scheme val="minor"/>
    </font>
    <font>
      <b/>
      <u/>
      <sz val="14"/>
      <color theme="1"/>
      <name val="Aptos Narrow"/>
      <family val="2"/>
      <scheme val="minor"/>
    </font>
    <font>
      <b/>
      <u/>
      <sz val="11"/>
      <color theme="1"/>
      <name val="Aptos Narrow"/>
      <family val="2"/>
      <scheme val="minor"/>
    </font>
    <font>
      <b/>
      <u/>
      <sz val="10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b/>
      <u/>
      <sz val="8"/>
      <color theme="1"/>
      <name val="Aptos Narrow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gray0625">
        <fgColor theme="0" tint="-0.24994659260841701"/>
        <bgColor indexed="65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9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44" fontId="0" fillId="0" borderId="0" xfId="1" applyFont="1" applyAlignment="1">
      <alignment horizontal="center" vertical="center"/>
    </xf>
    <xf numFmtId="44" fontId="0" fillId="0" borderId="0" xfId="1" applyFont="1" applyAlignment="1">
      <alignment vertical="center"/>
    </xf>
    <xf numFmtId="9" fontId="0" fillId="0" borderId="0" xfId="2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44" fontId="5" fillId="0" borderId="0" xfId="1" applyFont="1" applyAlignment="1">
      <alignment horizontal="center" vertical="center"/>
    </xf>
    <xf numFmtId="44" fontId="5" fillId="0" borderId="0" xfId="1" applyFont="1" applyAlignment="1">
      <alignment vertical="center"/>
    </xf>
    <xf numFmtId="44" fontId="0" fillId="0" borderId="0" xfId="0" applyNumberFormat="1" applyAlignment="1">
      <alignment vertical="center"/>
    </xf>
    <xf numFmtId="0" fontId="6" fillId="0" borderId="0" xfId="0" applyFont="1" applyAlignment="1">
      <alignment vertical="center"/>
    </xf>
    <xf numFmtId="44" fontId="6" fillId="0" borderId="0" xfId="1" applyFont="1" applyAlignment="1">
      <alignment horizontal="center" vertical="center"/>
    </xf>
    <xf numFmtId="44" fontId="6" fillId="0" borderId="0" xfId="1" applyFont="1" applyAlignment="1">
      <alignment vertical="center"/>
    </xf>
    <xf numFmtId="164" fontId="0" fillId="0" borderId="0" xfId="0" applyNumberFormat="1" applyAlignment="1">
      <alignment vertical="center"/>
    </xf>
    <xf numFmtId="164" fontId="4" fillId="0" borderId="0" xfId="0" applyNumberFormat="1" applyFont="1" applyAlignment="1">
      <alignment vertical="center"/>
    </xf>
    <xf numFmtId="14" fontId="3" fillId="0" borderId="0" xfId="0" applyNumberFormat="1" applyFont="1" applyAlignment="1">
      <alignment vertical="center"/>
    </xf>
    <xf numFmtId="165" fontId="2" fillId="2" borderId="11" xfId="0" applyNumberFormat="1" applyFont="1" applyFill="1" applyBorder="1" applyAlignment="1">
      <alignment vertical="center"/>
    </xf>
    <xf numFmtId="0" fontId="0" fillId="0" borderId="13" xfId="0" applyBorder="1" applyAlignment="1">
      <alignment vertical="center"/>
    </xf>
    <xf numFmtId="0" fontId="7" fillId="0" borderId="14" xfId="0" applyFont="1" applyBorder="1" applyAlignment="1">
      <alignment horizontal="center" vertical="center" wrapText="1"/>
    </xf>
    <xf numFmtId="44" fontId="7" fillId="3" borderId="15" xfId="1" applyFont="1" applyFill="1" applyBorder="1" applyAlignment="1">
      <alignment horizontal="center" vertical="center" wrapText="1"/>
    </xf>
    <xf numFmtId="44" fontId="7" fillId="0" borderId="16" xfId="1" applyFont="1" applyBorder="1" applyAlignment="1">
      <alignment horizontal="center" vertical="center" wrapText="1"/>
    </xf>
    <xf numFmtId="44" fontId="7" fillId="0" borderId="17" xfId="1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44" fontId="7" fillId="0" borderId="19" xfId="1" applyFont="1" applyBorder="1" applyAlignment="1">
      <alignment horizontal="center" vertical="center" wrapText="1"/>
    </xf>
    <xf numFmtId="44" fontId="7" fillId="0" borderId="20" xfId="1" applyFont="1" applyBorder="1" applyAlignment="1">
      <alignment horizontal="center" vertical="center" wrapText="1"/>
    </xf>
    <xf numFmtId="9" fontId="7" fillId="0" borderId="21" xfId="2" applyFont="1" applyBorder="1" applyAlignment="1">
      <alignment horizontal="center" vertical="center" wrapText="1"/>
    </xf>
    <xf numFmtId="44" fontId="7" fillId="0" borderId="18" xfId="1" applyFont="1" applyBorder="1" applyAlignment="1">
      <alignment horizontal="center" vertical="center" wrapText="1"/>
    </xf>
    <xf numFmtId="0" fontId="7" fillId="0" borderId="20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/>
    </xf>
    <xf numFmtId="165" fontId="4" fillId="4" borderId="22" xfId="0" applyNumberFormat="1" applyFont="1" applyFill="1" applyBorder="1" applyAlignment="1">
      <alignment horizontal="center" vertical="center"/>
    </xf>
    <xf numFmtId="165" fontId="4" fillId="4" borderId="23" xfId="0" applyNumberFormat="1" applyFont="1" applyFill="1" applyBorder="1" applyAlignment="1">
      <alignment horizontal="center" vertical="center"/>
    </xf>
    <xf numFmtId="165" fontId="4" fillId="4" borderId="9" xfId="0" applyNumberFormat="1" applyFont="1" applyFill="1" applyBorder="1" applyAlignment="1">
      <alignment horizontal="center" vertical="center"/>
    </xf>
    <xf numFmtId="165" fontId="4" fillId="4" borderId="11" xfId="0" applyNumberFormat="1" applyFont="1" applyFill="1" applyBorder="1" applyAlignment="1">
      <alignment horizontal="center" vertical="center"/>
    </xf>
    <xf numFmtId="0" fontId="0" fillId="0" borderId="24" xfId="0" applyBorder="1" applyAlignment="1">
      <alignment vertical="center"/>
    </xf>
    <xf numFmtId="0" fontId="7" fillId="0" borderId="23" xfId="0" applyFont="1" applyBorder="1" applyAlignment="1">
      <alignment vertical="center" wrapText="1"/>
    </xf>
    <xf numFmtId="0" fontId="7" fillId="0" borderId="25" xfId="0" applyFont="1" applyBorder="1" applyAlignment="1">
      <alignment vertical="center" wrapText="1"/>
    </xf>
    <xf numFmtId="166" fontId="8" fillId="0" borderId="26" xfId="0" applyNumberFormat="1" applyFont="1" applyBorder="1" applyAlignment="1">
      <alignment horizontal="center" vertical="center" wrapText="1"/>
    </xf>
    <xf numFmtId="44" fontId="8" fillId="3" borderId="27" xfId="1" applyFont="1" applyFill="1" applyBorder="1" applyAlignment="1">
      <alignment horizontal="center" vertical="center" wrapText="1"/>
    </xf>
    <xf numFmtId="44" fontId="8" fillId="0" borderId="27" xfId="1" applyFont="1" applyBorder="1" applyAlignment="1">
      <alignment horizontal="center" vertical="center" wrapText="1"/>
    </xf>
    <xf numFmtId="44" fontId="8" fillId="0" borderId="28" xfId="1" applyFont="1" applyBorder="1" applyAlignment="1">
      <alignment horizontal="center" vertical="center" wrapText="1"/>
    </xf>
    <xf numFmtId="44" fontId="9" fillId="0" borderId="29" xfId="1" applyFont="1" applyBorder="1" applyAlignment="1">
      <alignment horizontal="center" vertical="center" wrapText="1"/>
    </xf>
    <xf numFmtId="9" fontId="9" fillId="0" borderId="30" xfId="2" applyFont="1" applyBorder="1" applyAlignment="1">
      <alignment horizontal="center" vertical="center" wrapText="1"/>
    </xf>
    <xf numFmtId="166" fontId="9" fillId="0" borderId="31" xfId="1" applyNumberFormat="1" applyFont="1" applyBorder="1" applyAlignment="1">
      <alignment horizontal="center" vertical="center" wrapText="1"/>
    </xf>
    <xf numFmtId="44" fontId="9" fillId="0" borderId="28" xfId="1" applyFont="1" applyBorder="1" applyAlignment="1">
      <alignment horizontal="center" vertical="center" wrapText="1"/>
    </xf>
    <xf numFmtId="166" fontId="8" fillId="0" borderId="28" xfId="0" applyNumberFormat="1" applyFont="1" applyBorder="1" applyAlignment="1">
      <alignment horizontal="center" vertical="center" wrapText="1"/>
    </xf>
    <xf numFmtId="166" fontId="8" fillId="0" borderId="31" xfId="0" applyNumberFormat="1" applyFont="1" applyBorder="1" applyAlignment="1">
      <alignment horizontal="center" vertical="center" wrapText="1"/>
    </xf>
    <xf numFmtId="44" fontId="8" fillId="0" borderId="26" xfId="1" applyFont="1" applyBorder="1" applyAlignment="1">
      <alignment horizontal="center" vertical="center" wrapText="1"/>
    </xf>
    <xf numFmtId="167" fontId="7" fillId="5" borderId="1" xfId="0" applyNumberFormat="1" applyFont="1" applyFill="1" applyBorder="1" applyAlignment="1">
      <alignment horizontal="center" vertical="center" wrapText="1"/>
    </xf>
    <xf numFmtId="167" fontId="7" fillId="5" borderId="32" xfId="0" applyNumberFormat="1" applyFont="1" applyFill="1" applyBorder="1" applyAlignment="1">
      <alignment horizontal="center" vertical="center" wrapText="1"/>
    </xf>
    <xf numFmtId="167" fontId="10" fillId="5" borderId="32" xfId="0" applyNumberFormat="1" applyFont="1" applyFill="1" applyBorder="1" applyAlignment="1">
      <alignment horizontal="center" vertical="center" wrapText="1"/>
    </xf>
    <xf numFmtId="167" fontId="7" fillId="5" borderId="4" xfId="0" applyNumberFormat="1" applyFont="1" applyFill="1" applyBorder="1" applyAlignment="1">
      <alignment horizontal="center" vertical="center" wrapText="1"/>
    </xf>
    <xf numFmtId="44" fontId="7" fillId="5" borderId="1" xfId="1" applyFont="1" applyFill="1" applyBorder="1" applyAlignment="1">
      <alignment horizontal="center" vertical="center" wrapText="1"/>
    </xf>
    <xf numFmtId="44" fontId="7" fillId="5" borderId="32" xfId="1" applyFont="1" applyFill="1" applyBorder="1" applyAlignment="1">
      <alignment horizontal="center" vertical="center" wrapText="1"/>
    </xf>
    <xf numFmtId="44" fontId="10" fillId="5" borderId="32" xfId="1" applyFont="1" applyFill="1" applyBorder="1" applyAlignment="1">
      <alignment horizontal="center" vertical="center" wrapText="1"/>
    </xf>
    <xf numFmtId="44" fontId="7" fillId="5" borderId="4" xfId="1" applyFont="1" applyFill="1" applyBorder="1" applyAlignment="1">
      <alignment horizontal="center" vertical="center" wrapText="1"/>
    </xf>
    <xf numFmtId="0" fontId="11" fillId="6" borderId="1" xfId="0" applyFont="1" applyFill="1" applyBorder="1" applyAlignment="1">
      <alignment vertical="center"/>
    </xf>
    <xf numFmtId="0" fontId="0" fillId="6" borderId="7" xfId="0" applyFill="1" applyBorder="1" applyAlignment="1">
      <alignment vertical="center"/>
    </xf>
    <xf numFmtId="0" fontId="0" fillId="6" borderId="7" xfId="0" applyFill="1" applyBorder="1" applyAlignment="1">
      <alignment horizontal="left" vertical="center"/>
    </xf>
    <xf numFmtId="166" fontId="0" fillId="6" borderId="26" xfId="0" applyNumberFormat="1" applyFill="1" applyBorder="1" applyAlignment="1">
      <alignment vertical="center"/>
    </xf>
    <xf numFmtId="44" fontId="0" fillId="6" borderId="27" xfId="1" applyFont="1" applyFill="1" applyBorder="1" applyAlignment="1">
      <alignment horizontal="center" vertical="center"/>
    </xf>
    <xf numFmtId="44" fontId="0" fillId="6" borderId="27" xfId="1" applyFont="1" applyFill="1" applyBorder="1" applyAlignment="1">
      <alignment vertical="center"/>
    </xf>
    <xf numFmtId="44" fontId="0" fillId="6" borderId="28" xfId="1" applyFont="1" applyFill="1" applyBorder="1" applyAlignment="1">
      <alignment horizontal="center" vertical="center"/>
    </xf>
    <xf numFmtId="44" fontId="0" fillId="6" borderId="31" xfId="1" applyFont="1" applyFill="1" applyBorder="1" applyAlignment="1">
      <alignment vertical="center"/>
    </xf>
    <xf numFmtId="44" fontId="0" fillId="6" borderId="33" xfId="1" applyFont="1" applyFill="1" applyBorder="1" applyAlignment="1">
      <alignment vertical="center"/>
    </xf>
    <xf numFmtId="9" fontId="0" fillId="6" borderId="30" xfId="2" applyFont="1" applyFill="1" applyBorder="1" applyAlignment="1">
      <alignment vertical="center"/>
    </xf>
    <xf numFmtId="166" fontId="0" fillId="6" borderId="26" xfId="1" applyNumberFormat="1" applyFont="1" applyFill="1" applyBorder="1" applyAlignment="1">
      <alignment vertical="center"/>
    </xf>
    <xf numFmtId="44" fontId="0" fillId="6" borderId="28" xfId="1" applyFont="1" applyFill="1" applyBorder="1" applyAlignment="1">
      <alignment vertical="center"/>
    </xf>
    <xf numFmtId="166" fontId="0" fillId="6" borderId="31" xfId="1" applyNumberFormat="1" applyFont="1" applyFill="1" applyBorder="1" applyAlignment="1">
      <alignment vertical="center"/>
    </xf>
    <xf numFmtId="166" fontId="0" fillId="6" borderId="28" xfId="0" applyNumberFormat="1" applyFill="1" applyBorder="1" applyAlignment="1">
      <alignment vertical="center"/>
    </xf>
    <xf numFmtId="166" fontId="0" fillId="6" borderId="31" xfId="0" applyNumberFormat="1" applyFill="1" applyBorder="1" applyAlignment="1">
      <alignment vertical="center"/>
    </xf>
    <xf numFmtId="44" fontId="0" fillId="6" borderId="26" xfId="1" applyFont="1" applyFill="1" applyBorder="1" applyAlignment="1">
      <alignment vertical="center"/>
    </xf>
    <xf numFmtId="166" fontId="4" fillId="6" borderId="34" xfId="0" applyNumberFormat="1" applyFont="1" applyFill="1" applyBorder="1" applyAlignment="1">
      <alignment vertical="center"/>
    </xf>
    <xf numFmtId="166" fontId="4" fillId="6" borderId="35" xfId="0" applyNumberFormat="1" applyFont="1" applyFill="1" applyBorder="1" applyAlignment="1">
      <alignment vertical="center"/>
    </xf>
    <xf numFmtId="166" fontId="4" fillId="6" borderId="33" xfId="0" applyNumberFormat="1" applyFont="1" applyFill="1" applyBorder="1" applyAlignment="1">
      <alignment vertical="center"/>
    </xf>
    <xf numFmtId="44" fontId="4" fillId="6" borderId="34" xfId="1" applyFont="1" applyFill="1" applyBorder="1" applyAlignment="1">
      <alignment vertical="center"/>
    </xf>
    <xf numFmtId="44" fontId="4" fillId="6" borderId="35" xfId="1" applyFont="1" applyFill="1" applyBorder="1" applyAlignment="1">
      <alignment vertical="center"/>
    </xf>
    <xf numFmtId="44" fontId="4" fillId="6" borderId="33" xfId="1" applyFont="1" applyFill="1" applyBorder="1" applyAlignment="1">
      <alignment vertical="center"/>
    </xf>
    <xf numFmtId="0" fontId="12" fillId="0" borderId="0" xfId="0" applyFont="1" applyAlignment="1">
      <alignment vertical="center"/>
    </xf>
    <xf numFmtId="0" fontId="12" fillId="7" borderId="9" xfId="0" applyFont="1" applyFill="1" applyBorder="1" applyAlignment="1">
      <alignment horizontal="left" vertical="center"/>
    </xf>
    <xf numFmtId="0" fontId="12" fillId="7" borderId="3" xfId="0" applyFont="1" applyFill="1" applyBorder="1" applyAlignment="1">
      <alignment horizontal="left" vertical="center"/>
    </xf>
    <xf numFmtId="0" fontId="12" fillId="7" borderId="3" xfId="0" applyFont="1" applyFill="1" applyBorder="1" applyAlignment="1">
      <alignment vertical="center"/>
    </xf>
    <xf numFmtId="166" fontId="13" fillId="7" borderId="26" xfId="0" applyNumberFormat="1" applyFont="1" applyFill="1" applyBorder="1" applyAlignment="1">
      <alignment vertical="center"/>
    </xf>
    <xf numFmtId="44" fontId="13" fillId="7" borderId="27" xfId="1" applyFont="1" applyFill="1" applyBorder="1" applyAlignment="1">
      <alignment horizontal="center" vertical="center"/>
    </xf>
    <xf numFmtId="44" fontId="13" fillId="7" borderId="27" xfId="1" applyFont="1" applyFill="1" applyBorder="1" applyAlignment="1">
      <alignment vertical="center"/>
    </xf>
    <xf numFmtId="44" fontId="13" fillId="7" borderId="28" xfId="1" applyFont="1" applyFill="1" applyBorder="1" applyAlignment="1">
      <alignment horizontal="center" vertical="center"/>
    </xf>
    <xf numFmtId="44" fontId="13" fillId="7" borderId="31" xfId="1" applyFont="1" applyFill="1" applyBorder="1" applyAlignment="1">
      <alignment horizontal="center" vertical="center"/>
    </xf>
    <xf numFmtId="44" fontId="13" fillId="7" borderId="33" xfId="1" applyFont="1" applyFill="1" applyBorder="1" applyAlignment="1">
      <alignment horizontal="center" vertical="center"/>
    </xf>
    <xf numFmtId="9" fontId="13" fillId="7" borderId="30" xfId="2" applyFont="1" applyFill="1" applyBorder="1" applyAlignment="1">
      <alignment horizontal="center" vertical="center"/>
    </xf>
    <xf numFmtId="166" fontId="13" fillId="7" borderId="26" xfId="1" applyNumberFormat="1" applyFont="1" applyFill="1" applyBorder="1" applyAlignment="1">
      <alignment horizontal="center" vertical="center"/>
    </xf>
    <xf numFmtId="166" fontId="13" fillId="7" borderId="31" xfId="1" applyNumberFormat="1" applyFont="1" applyFill="1" applyBorder="1" applyAlignment="1">
      <alignment horizontal="center" vertical="center"/>
    </xf>
    <xf numFmtId="166" fontId="13" fillId="7" borderId="28" xfId="0" applyNumberFormat="1" applyFont="1" applyFill="1" applyBorder="1" applyAlignment="1">
      <alignment vertical="center"/>
    </xf>
    <xf numFmtId="166" fontId="13" fillId="7" borderId="31" xfId="0" applyNumberFormat="1" applyFont="1" applyFill="1" applyBorder="1" applyAlignment="1">
      <alignment vertical="center"/>
    </xf>
    <xf numFmtId="44" fontId="13" fillId="7" borderId="26" xfId="1" applyFont="1" applyFill="1" applyBorder="1" applyAlignment="1">
      <alignment horizontal="center" vertical="center"/>
    </xf>
    <xf numFmtId="166" fontId="14" fillId="7" borderId="34" xfId="0" applyNumberFormat="1" applyFont="1" applyFill="1" applyBorder="1" applyAlignment="1">
      <alignment vertical="center"/>
    </xf>
    <xf numFmtId="166" fontId="14" fillId="7" borderId="35" xfId="0" applyNumberFormat="1" applyFont="1" applyFill="1" applyBorder="1" applyAlignment="1">
      <alignment vertical="center"/>
    </xf>
    <xf numFmtId="166" fontId="14" fillId="7" borderId="33" xfId="0" applyNumberFormat="1" applyFont="1" applyFill="1" applyBorder="1" applyAlignment="1">
      <alignment vertical="center"/>
    </xf>
    <xf numFmtId="44" fontId="14" fillId="7" borderId="34" xfId="1" applyFont="1" applyFill="1" applyBorder="1" applyAlignment="1">
      <alignment vertical="center"/>
    </xf>
    <xf numFmtId="44" fontId="14" fillId="7" borderId="35" xfId="1" applyFont="1" applyFill="1" applyBorder="1" applyAlignment="1">
      <alignment vertical="center"/>
    </xf>
    <xf numFmtId="44" fontId="14" fillId="7" borderId="33" xfId="1" applyFont="1" applyFill="1" applyBorder="1" applyAlignment="1">
      <alignment vertical="center"/>
    </xf>
    <xf numFmtId="0" fontId="0" fillId="0" borderId="14" xfId="0" applyBorder="1" applyAlignment="1">
      <alignment horizontal="left" vertical="center"/>
    </xf>
    <xf numFmtId="0" fontId="0" fillId="0" borderId="29" xfId="0" applyBorder="1" applyAlignment="1">
      <alignment horizontal="left" vertical="center"/>
    </xf>
    <xf numFmtId="0" fontId="0" fillId="0" borderId="36" xfId="0" applyBorder="1" applyAlignment="1">
      <alignment vertical="center"/>
    </xf>
    <xf numFmtId="166" fontId="0" fillId="0" borderId="34" xfId="0" applyNumberFormat="1" applyBorder="1" applyAlignment="1">
      <alignment vertical="center"/>
    </xf>
    <xf numFmtId="44" fontId="0" fillId="3" borderId="27" xfId="1" applyFont="1" applyFill="1" applyBorder="1" applyAlignment="1">
      <alignment horizontal="center" vertical="center"/>
    </xf>
    <xf numFmtId="44" fontId="0" fillId="0" borderId="27" xfId="1" applyFont="1" applyBorder="1" applyAlignment="1">
      <alignment vertical="center"/>
    </xf>
    <xf numFmtId="44" fontId="0" fillId="0" borderId="28" xfId="1" applyFont="1" applyBorder="1" applyAlignment="1">
      <alignment horizontal="center" vertical="center"/>
    </xf>
    <xf numFmtId="166" fontId="0" fillId="0" borderId="26" xfId="0" applyNumberFormat="1" applyBorder="1" applyAlignment="1">
      <alignment vertical="center"/>
    </xf>
    <xf numFmtId="44" fontId="0" fillId="3" borderId="31" xfId="1" applyFont="1" applyFill="1" applyBorder="1" applyAlignment="1">
      <alignment horizontal="center" vertical="center"/>
    </xf>
    <xf numFmtId="44" fontId="0" fillId="0" borderId="33" xfId="1" applyFont="1" applyFill="1" applyBorder="1" applyAlignment="1">
      <alignment horizontal="center" vertical="center"/>
    </xf>
    <xf numFmtId="9" fontId="0" fillId="3" borderId="30" xfId="2" applyFont="1" applyFill="1" applyBorder="1" applyAlignment="1">
      <alignment horizontal="center" vertical="center"/>
    </xf>
    <xf numFmtId="166" fontId="0" fillId="0" borderId="31" xfId="1" applyNumberFormat="1" applyFont="1" applyFill="1" applyBorder="1" applyAlignment="1">
      <alignment horizontal="center" vertical="center"/>
    </xf>
    <xf numFmtId="44" fontId="0" fillId="0" borderId="28" xfId="1" applyFont="1" applyFill="1" applyBorder="1" applyAlignment="1">
      <alignment horizontal="center" vertical="center"/>
    </xf>
    <xf numFmtId="166" fontId="0" fillId="8" borderId="33" xfId="0" applyNumberFormat="1" applyFill="1" applyBorder="1" applyAlignment="1">
      <alignment vertical="center"/>
    </xf>
    <xf numFmtId="166" fontId="0" fillId="0" borderId="31" xfId="0" applyNumberFormat="1" applyBorder="1" applyAlignment="1">
      <alignment vertical="center"/>
    </xf>
    <xf numFmtId="166" fontId="0" fillId="8" borderId="31" xfId="0" applyNumberFormat="1" applyFill="1" applyBorder="1" applyAlignment="1">
      <alignment vertical="center"/>
    </xf>
    <xf numFmtId="44" fontId="0" fillId="0" borderId="26" xfId="1" applyFont="1" applyFill="1" applyBorder="1" applyAlignment="1">
      <alignment horizontal="center" vertical="center"/>
    </xf>
    <xf numFmtId="166" fontId="4" fillId="0" borderId="26" xfId="0" applyNumberFormat="1" applyFont="1" applyBorder="1" applyAlignment="1">
      <alignment vertical="center"/>
    </xf>
    <xf numFmtId="166" fontId="4" fillId="0" borderId="27" xfId="0" applyNumberFormat="1" applyFont="1" applyBorder="1" applyAlignment="1">
      <alignment vertical="center"/>
    </xf>
    <xf numFmtId="166" fontId="15" fillId="0" borderId="27" xfId="0" applyNumberFormat="1" applyFont="1" applyBorder="1" applyAlignment="1">
      <alignment vertical="center"/>
    </xf>
    <xf numFmtId="166" fontId="4" fillId="0" borderId="28" xfId="0" applyNumberFormat="1" applyFont="1" applyBorder="1" applyAlignment="1">
      <alignment vertical="center"/>
    </xf>
    <xf numFmtId="44" fontId="4" fillId="0" borderId="27" xfId="1" applyFont="1" applyBorder="1" applyAlignment="1">
      <alignment vertical="center"/>
    </xf>
    <xf numFmtId="44" fontId="4" fillId="0" borderId="28" xfId="1" applyFont="1" applyBorder="1" applyAlignment="1">
      <alignment vertical="center"/>
    </xf>
    <xf numFmtId="0" fontId="16" fillId="3" borderId="37" xfId="0" applyFont="1" applyFill="1" applyBorder="1" applyAlignment="1">
      <alignment horizontal="left" vertical="center"/>
    </xf>
    <xf numFmtId="0" fontId="16" fillId="3" borderId="38" xfId="0" applyFont="1" applyFill="1" applyBorder="1" applyAlignment="1">
      <alignment horizontal="left" vertical="center"/>
    </xf>
    <xf numFmtId="0" fontId="16" fillId="3" borderId="38" xfId="0" applyFont="1" applyFill="1" applyBorder="1" applyAlignment="1">
      <alignment horizontal="right" vertical="center"/>
    </xf>
    <xf numFmtId="166" fontId="3" fillId="3" borderId="26" xfId="0" applyNumberFormat="1" applyFont="1" applyFill="1" applyBorder="1" applyAlignment="1">
      <alignment vertical="center"/>
    </xf>
    <xf numFmtId="44" fontId="3" fillId="3" borderId="27" xfId="1" applyFont="1" applyFill="1" applyBorder="1" applyAlignment="1">
      <alignment horizontal="center" vertical="center"/>
    </xf>
    <xf numFmtId="44" fontId="3" fillId="3" borderId="27" xfId="1" applyFont="1" applyFill="1" applyBorder="1" applyAlignment="1">
      <alignment vertical="center"/>
    </xf>
    <xf numFmtId="44" fontId="3" fillId="3" borderId="28" xfId="1" applyFont="1" applyFill="1" applyBorder="1" applyAlignment="1">
      <alignment vertical="center"/>
    </xf>
    <xf numFmtId="44" fontId="3" fillId="3" borderId="31" xfId="1" applyFont="1" applyFill="1" applyBorder="1" applyAlignment="1">
      <alignment vertical="center"/>
    </xf>
    <xf numFmtId="44" fontId="3" fillId="3" borderId="33" xfId="1" applyFont="1" applyFill="1" applyBorder="1" applyAlignment="1">
      <alignment vertical="center"/>
    </xf>
    <xf numFmtId="9" fontId="3" fillId="3" borderId="30" xfId="2" applyFont="1" applyFill="1" applyBorder="1" applyAlignment="1">
      <alignment vertical="center"/>
    </xf>
    <xf numFmtId="166" fontId="3" fillId="3" borderId="31" xfId="0" applyNumberFormat="1" applyFont="1" applyFill="1" applyBorder="1" applyAlignment="1">
      <alignment vertical="center"/>
    </xf>
    <xf numFmtId="166" fontId="3" fillId="3" borderId="33" xfId="0" applyNumberFormat="1" applyFont="1" applyFill="1" applyBorder="1" applyAlignment="1">
      <alignment vertical="center"/>
    </xf>
    <xf numFmtId="44" fontId="3" fillId="3" borderId="26" xfId="1" applyFont="1" applyFill="1" applyBorder="1" applyAlignment="1">
      <alignment vertical="center"/>
    </xf>
    <xf numFmtId="166" fontId="4" fillId="3" borderId="34" xfId="0" applyNumberFormat="1" applyFont="1" applyFill="1" applyBorder="1" applyAlignment="1">
      <alignment vertical="center"/>
    </xf>
    <xf numFmtId="166" fontId="4" fillId="3" borderId="35" xfId="0" applyNumberFormat="1" applyFont="1" applyFill="1" applyBorder="1" applyAlignment="1">
      <alignment vertical="center"/>
    </xf>
    <xf numFmtId="166" fontId="4" fillId="3" borderId="33" xfId="0" applyNumberFormat="1" applyFont="1" applyFill="1" applyBorder="1" applyAlignment="1">
      <alignment vertical="center"/>
    </xf>
    <xf numFmtId="44" fontId="4" fillId="3" borderId="34" xfId="1" applyFont="1" applyFill="1" applyBorder="1" applyAlignment="1">
      <alignment vertical="center"/>
    </xf>
    <xf numFmtId="44" fontId="4" fillId="3" borderId="35" xfId="1" applyFont="1" applyFill="1" applyBorder="1" applyAlignment="1">
      <alignment vertical="center"/>
    </xf>
    <xf numFmtId="44" fontId="4" fillId="3" borderId="33" xfId="1" applyFont="1" applyFill="1" applyBorder="1" applyAlignment="1">
      <alignment vertical="center"/>
    </xf>
    <xf numFmtId="0" fontId="3" fillId="6" borderId="9" xfId="0" applyFont="1" applyFill="1" applyBorder="1" applyAlignment="1">
      <alignment vertical="center"/>
    </xf>
    <xf numFmtId="0" fontId="0" fillId="6" borderId="3" xfId="0" applyFill="1" applyBorder="1"/>
    <xf numFmtId="0" fontId="16" fillId="6" borderId="9" xfId="0" applyFont="1" applyFill="1" applyBorder="1" applyAlignment="1">
      <alignment horizontal="left" vertical="center"/>
    </xf>
    <xf numFmtId="0" fontId="16" fillId="6" borderId="3" xfId="0" applyFont="1" applyFill="1" applyBorder="1" applyAlignment="1">
      <alignment horizontal="left" vertical="center"/>
    </xf>
    <xf numFmtId="0" fontId="16" fillId="6" borderId="3" xfId="0" applyFont="1" applyFill="1" applyBorder="1" applyAlignment="1">
      <alignment horizontal="right" vertical="center"/>
    </xf>
    <xf numFmtId="166" fontId="3" fillId="6" borderId="26" xfId="0" applyNumberFormat="1" applyFont="1" applyFill="1" applyBorder="1" applyAlignment="1">
      <alignment vertical="center"/>
    </xf>
    <xf numFmtId="44" fontId="3" fillId="6" borderId="27" xfId="1" applyFont="1" applyFill="1" applyBorder="1" applyAlignment="1">
      <alignment horizontal="center" vertical="center"/>
    </xf>
    <xf numFmtId="44" fontId="3" fillId="6" borderId="27" xfId="1" applyFont="1" applyFill="1" applyBorder="1" applyAlignment="1">
      <alignment vertical="center"/>
    </xf>
    <xf numFmtId="44" fontId="3" fillId="6" borderId="28" xfId="1" applyFont="1" applyFill="1" applyBorder="1" applyAlignment="1">
      <alignment vertical="center"/>
    </xf>
    <xf numFmtId="44" fontId="3" fillId="6" borderId="31" xfId="1" applyFont="1" applyFill="1" applyBorder="1" applyAlignment="1">
      <alignment vertical="center"/>
    </xf>
    <xf numFmtId="44" fontId="3" fillId="6" borderId="33" xfId="1" applyFont="1" applyFill="1" applyBorder="1" applyAlignment="1">
      <alignment vertical="center"/>
    </xf>
    <xf numFmtId="9" fontId="3" fillId="6" borderId="30" xfId="2" applyFont="1" applyFill="1" applyBorder="1" applyAlignment="1">
      <alignment vertical="center"/>
    </xf>
    <xf numFmtId="166" fontId="3" fillId="6" borderId="31" xfId="0" applyNumberFormat="1" applyFont="1" applyFill="1" applyBorder="1" applyAlignment="1">
      <alignment vertical="center"/>
    </xf>
    <xf numFmtId="166" fontId="3" fillId="6" borderId="33" xfId="0" applyNumberFormat="1" applyFont="1" applyFill="1" applyBorder="1" applyAlignment="1">
      <alignment vertical="center"/>
    </xf>
    <xf numFmtId="44" fontId="3" fillId="6" borderId="26" xfId="1" applyFont="1" applyFill="1" applyBorder="1" applyAlignment="1">
      <alignment vertical="center"/>
    </xf>
    <xf numFmtId="166" fontId="4" fillId="6" borderId="26" xfId="0" applyNumberFormat="1" applyFont="1" applyFill="1" applyBorder="1" applyAlignment="1">
      <alignment vertical="center"/>
    </xf>
    <xf numFmtId="166" fontId="4" fillId="6" borderId="27" xfId="0" applyNumberFormat="1" applyFont="1" applyFill="1" applyBorder="1" applyAlignment="1">
      <alignment vertical="center"/>
    </xf>
    <xf numFmtId="166" fontId="4" fillId="6" borderId="28" xfId="0" applyNumberFormat="1" applyFont="1" applyFill="1" applyBorder="1" applyAlignment="1">
      <alignment vertical="center"/>
    </xf>
    <xf numFmtId="44" fontId="4" fillId="6" borderId="26" xfId="1" applyFont="1" applyFill="1" applyBorder="1" applyAlignment="1">
      <alignment vertical="center"/>
    </xf>
    <xf numFmtId="44" fontId="4" fillId="6" borderId="27" xfId="1" applyFont="1" applyFill="1" applyBorder="1" applyAlignment="1">
      <alignment vertical="center"/>
    </xf>
    <xf numFmtId="44" fontId="4" fillId="6" borderId="28" xfId="1" applyFont="1" applyFill="1" applyBorder="1" applyAlignment="1">
      <alignment vertical="center"/>
    </xf>
    <xf numFmtId="0" fontId="11" fillId="9" borderId="1" xfId="0" applyFont="1" applyFill="1" applyBorder="1" applyAlignment="1">
      <alignment vertical="center"/>
    </xf>
    <xf numFmtId="0" fontId="0" fillId="9" borderId="3" xfId="0" applyFill="1" applyBorder="1" applyAlignment="1">
      <alignment vertical="center"/>
    </xf>
    <xf numFmtId="0" fontId="4" fillId="9" borderId="3" xfId="0" applyFont="1" applyFill="1" applyBorder="1" applyAlignment="1">
      <alignment horizontal="left" vertical="center"/>
    </xf>
    <xf numFmtId="0" fontId="4" fillId="9" borderId="3" xfId="0" applyFont="1" applyFill="1" applyBorder="1" applyAlignment="1">
      <alignment vertical="center"/>
    </xf>
    <xf numFmtId="166" fontId="0" fillId="9" borderId="26" xfId="0" applyNumberFormat="1" applyFill="1" applyBorder="1" applyAlignment="1">
      <alignment vertical="center"/>
    </xf>
    <xf numFmtId="44" fontId="0" fillId="9" borderId="27" xfId="1" applyFont="1" applyFill="1" applyBorder="1" applyAlignment="1">
      <alignment horizontal="center" vertical="center"/>
    </xf>
    <xf numFmtId="44" fontId="0" fillId="9" borderId="27" xfId="1" applyFont="1" applyFill="1" applyBorder="1" applyAlignment="1">
      <alignment vertical="center"/>
    </xf>
    <xf numFmtId="44" fontId="0" fillId="9" borderId="28" xfId="1" applyFont="1" applyFill="1" applyBorder="1" applyAlignment="1">
      <alignment horizontal="center" vertical="center"/>
    </xf>
    <xf numFmtId="44" fontId="0" fillId="9" borderId="31" xfId="1" applyFont="1" applyFill="1" applyBorder="1" applyAlignment="1">
      <alignment horizontal="center" vertical="center"/>
    </xf>
    <xf numFmtId="44" fontId="0" fillId="9" borderId="33" xfId="1" applyFont="1" applyFill="1" applyBorder="1" applyAlignment="1">
      <alignment horizontal="center" vertical="center"/>
    </xf>
    <xf numFmtId="9" fontId="0" fillId="9" borderId="30" xfId="2" applyFont="1" applyFill="1" applyBorder="1" applyAlignment="1">
      <alignment horizontal="center" vertical="center"/>
    </xf>
    <xf numFmtId="166" fontId="0" fillId="9" borderId="31" xfId="1" applyNumberFormat="1" applyFont="1" applyFill="1" applyBorder="1" applyAlignment="1">
      <alignment horizontal="center" vertical="center"/>
    </xf>
    <xf numFmtId="166" fontId="0" fillId="9" borderId="33" xfId="0" applyNumberFormat="1" applyFill="1" applyBorder="1" applyAlignment="1">
      <alignment vertical="center"/>
    </xf>
    <xf numFmtId="166" fontId="0" fillId="9" borderId="31" xfId="0" applyNumberFormat="1" applyFill="1" applyBorder="1" applyAlignment="1">
      <alignment vertical="center"/>
    </xf>
    <xf numFmtId="44" fontId="0" fillId="9" borderId="26" xfId="1" applyFont="1" applyFill="1" applyBorder="1" applyAlignment="1">
      <alignment horizontal="center" vertical="center"/>
    </xf>
    <xf numFmtId="166" fontId="4" fillId="9" borderId="34" xfId="0" applyNumberFormat="1" applyFont="1" applyFill="1" applyBorder="1" applyAlignment="1">
      <alignment vertical="center"/>
    </xf>
    <xf numFmtId="166" fontId="4" fillId="9" borderId="35" xfId="0" applyNumberFormat="1" applyFont="1" applyFill="1" applyBorder="1" applyAlignment="1">
      <alignment vertical="center"/>
    </xf>
    <xf numFmtId="166" fontId="4" fillId="9" borderId="33" xfId="0" applyNumberFormat="1" applyFont="1" applyFill="1" applyBorder="1" applyAlignment="1">
      <alignment vertical="center"/>
    </xf>
    <xf numFmtId="44" fontId="4" fillId="9" borderId="34" xfId="1" applyFont="1" applyFill="1" applyBorder="1" applyAlignment="1">
      <alignment vertical="center"/>
    </xf>
    <xf numFmtId="44" fontId="4" fillId="9" borderId="35" xfId="1" applyFont="1" applyFill="1" applyBorder="1" applyAlignment="1">
      <alignment vertical="center"/>
    </xf>
    <xf numFmtId="44" fontId="4" fillId="9" borderId="33" xfId="1" applyFont="1" applyFill="1" applyBorder="1" applyAlignment="1">
      <alignment vertical="center"/>
    </xf>
    <xf numFmtId="0" fontId="12" fillId="10" borderId="9" xfId="0" applyFont="1" applyFill="1" applyBorder="1" applyAlignment="1">
      <alignment horizontal="left" vertical="center"/>
    </xf>
    <xf numFmtId="0" fontId="14" fillId="10" borderId="3" xfId="0" applyFont="1" applyFill="1" applyBorder="1" applyAlignment="1">
      <alignment horizontal="left" vertical="center"/>
    </xf>
    <xf numFmtId="0" fontId="14" fillId="10" borderId="3" xfId="0" applyFont="1" applyFill="1" applyBorder="1" applyAlignment="1">
      <alignment vertical="center"/>
    </xf>
    <xf numFmtId="166" fontId="13" fillId="10" borderId="26" xfId="0" applyNumberFormat="1" applyFont="1" applyFill="1" applyBorder="1" applyAlignment="1">
      <alignment vertical="center"/>
    </xf>
    <xf numFmtId="44" fontId="13" fillId="10" borderId="27" xfId="1" applyFont="1" applyFill="1" applyBorder="1" applyAlignment="1">
      <alignment horizontal="center" vertical="center"/>
    </xf>
    <xf numFmtId="44" fontId="13" fillId="10" borderId="27" xfId="1" applyFont="1" applyFill="1" applyBorder="1" applyAlignment="1">
      <alignment vertical="center"/>
    </xf>
    <xf numFmtId="44" fontId="13" fillId="10" borderId="28" xfId="1" applyFont="1" applyFill="1" applyBorder="1" applyAlignment="1">
      <alignment horizontal="center" vertical="center"/>
    </xf>
    <xf numFmtId="44" fontId="13" fillId="10" borderId="31" xfId="1" applyFont="1" applyFill="1" applyBorder="1" applyAlignment="1">
      <alignment horizontal="center" vertical="center"/>
    </xf>
    <xf numFmtId="44" fontId="13" fillId="10" borderId="33" xfId="1" applyFont="1" applyFill="1" applyBorder="1" applyAlignment="1">
      <alignment horizontal="center" vertical="center"/>
    </xf>
    <xf numFmtId="9" fontId="13" fillId="10" borderId="30" xfId="2" applyFont="1" applyFill="1" applyBorder="1" applyAlignment="1">
      <alignment horizontal="center" vertical="center"/>
    </xf>
    <xf numFmtId="166" fontId="13" fillId="10" borderId="31" xfId="1" applyNumberFormat="1" applyFont="1" applyFill="1" applyBorder="1" applyAlignment="1">
      <alignment horizontal="center" vertical="center"/>
    </xf>
    <xf numFmtId="166" fontId="13" fillId="10" borderId="33" xfId="0" applyNumberFormat="1" applyFont="1" applyFill="1" applyBorder="1" applyAlignment="1">
      <alignment vertical="center"/>
    </xf>
    <xf numFmtId="166" fontId="13" fillId="10" borderId="31" xfId="0" applyNumberFormat="1" applyFont="1" applyFill="1" applyBorder="1" applyAlignment="1">
      <alignment vertical="center"/>
    </xf>
    <xf numFmtId="44" fontId="13" fillId="10" borderId="26" xfId="1" applyFont="1" applyFill="1" applyBorder="1" applyAlignment="1">
      <alignment horizontal="center" vertical="center"/>
    </xf>
    <xf numFmtId="166" fontId="14" fillId="10" borderId="34" xfId="0" applyNumberFormat="1" applyFont="1" applyFill="1" applyBorder="1" applyAlignment="1">
      <alignment vertical="center"/>
    </xf>
    <xf numFmtId="166" fontId="14" fillId="10" borderId="35" xfId="0" applyNumberFormat="1" applyFont="1" applyFill="1" applyBorder="1" applyAlignment="1">
      <alignment vertical="center"/>
    </xf>
    <xf numFmtId="166" fontId="14" fillId="10" borderId="33" xfId="0" applyNumberFormat="1" applyFont="1" applyFill="1" applyBorder="1" applyAlignment="1">
      <alignment vertical="center"/>
    </xf>
    <xf numFmtId="44" fontId="14" fillId="10" borderId="34" xfId="1" applyFont="1" applyFill="1" applyBorder="1" applyAlignment="1">
      <alignment vertical="center"/>
    </xf>
    <xf numFmtId="44" fontId="14" fillId="10" borderId="35" xfId="1" applyFont="1" applyFill="1" applyBorder="1" applyAlignment="1">
      <alignment vertical="center"/>
    </xf>
    <xf numFmtId="44" fontId="14" fillId="10" borderId="33" xfId="1" applyFont="1" applyFill="1" applyBorder="1" applyAlignment="1">
      <alignment vertical="center"/>
    </xf>
    <xf numFmtId="0" fontId="0" fillId="0" borderId="26" xfId="0" applyBorder="1" applyAlignment="1">
      <alignment horizontal="left" vertical="center"/>
    </xf>
    <xf numFmtId="0" fontId="0" fillId="0" borderId="31" xfId="0" applyBorder="1" applyAlignment="1">
      <alignment horizontal="left" vertical="center"/>
    </xf>
    <xf numFmtId="0" fontId="0" fillId="0" borderId="39" xfId="0" applyBorder="1" applyAlignment="1">
      <alignment vertical="center"/>
    </xf>
    <xf numFmtId="44" fontId="4" fillId="0" borderId="26" xfId="1" applyFont="1" applyBorder="1" applyAlignment="1">
      <alignment vertical="center"/>
    </xf>
    <xf numFmtId="0" fontId="16" fillId="3" borderId="34" xfId="0" applyFont="1" applyFill="1" applyBorder="1" applyAlignment="1">
      <alignment horizontal="left" vertical="center"/>
    </xf>
    <xf numFmtId="0" fontId="16" fillId="3" borderId="35" xfId="0" applyFont="1" applyFill="1" applyBorder="1" applyAlignment="1">
      <alignment horizontal="left" vertical="center"/>
    </xf>
    <xf numFmtId="0" fontId="16" fillId="3" borderId="33" xfId="0" applyFont="1" applyFill="1" applyBorder="1" applyAlignment="1">
      <alignment horizontal="right" vertical="center"/>
    </xf>
    <xf numFmtId="166" fontId="15" fillId="3" borderId="35" xfId="0" applyNumberFormat="1" applyFont="1" applyFill="1" applyBorder="1" applyAlignment="1">
      <alignment vertical="center"/>
    </xf>
    <xf numFmtId="0" fontId="14" fillId="10" borderId="9" xfId="0" applyFont="1" applyFill="1" applyBorder="1" applyAlignment="1">
      <alignment horizontal="left" vertical="center"/>
    </xf>
    <xf numFmtId="0" fontId="14" fillId="10" borderId="10" xfId="0" applyFont="1" applyFill="1" applyBorder="1" applyAlignment="1">
      <alignment vertical="center"/>
    </xf>
    <xf numFmtId="166" fontId="17" fillId="10" borderId="35" xfId="0" applyNumberFormat="1" applyFont="1" applyFill="1" applyBorder="1" applyAlignment="1">
      <alignment vertical="center"/>
    </xf>
    <xf numFmtId="164" fontId="4" fillId="3" borderId="34" xfId="0" applyNumberFormat="1" applyFont="1" applyFill="1" applyBorder="1" applyAlignment="1">
      <alignment vertical="center"/>
    </xf>
    <xf numFmtId="164" fontId="4" fillId="3" borderId="35" xfId="0" applyNumberFormat="1" applyFont="1" applyFill="1" applyBorder="1" applyAlignment="1">
      <alignment vertical="center"/>
    </xf>
    <xf numFmtId="0" fontId="12" fillId="10" borderId="3" xfId="0" applyFont="1" applyFill="1" applyBorder="1" applyAlignment="1">
      <alignment horizontal="left" vertical="center"/>
    </xf>
    <xf numFmtId="0" fontId="12" fillId="10" borderId="3" xfId="0" applyFont="1" applyFill="1" applyBorder="1" applyAlignment="1">
      <alignment vertical="center"/>
    </xf>
    <xf numFmtId="166" fontId="13" fillId="10" borderId="34" xfId="0" applyNumberFormat="1" applyFont="1" applyFill="1" applyBorder="1" applyAlignment="1">
      <alignment vertical="center"/>
    </xf>
    <xf numFmtId="164" fontId="14" fillId="10" borderId="34" xfId="0" applyNumberFormat="1" applyFont="1" applyFill="1" applyBorder="1" applyAlignment="1">
      <alignment vertical="center"/>
    </xf>
    <xf numFmtId="164" fontId="14" fillId="10" borderId="35" xfId="0" applyNumberFormat="1" applyFont="1" applyFill="1" applyBorder="1" applyAlignment="1">
      <alignment vertical="center"/>
    </xf>
    <xf numFmtId="0" fontId="3" fillId="3" borderId="34" xfId="0" applyFont="1" applyFill="1" applyBorder="1" applyAlignment="1">
      <alignment horizontal="left" vertical="center"/>
    </xf>
    <xf numFmtId="0" fontId="3" fillId="3" borderId="35" xfId="0" applyFont="1" applyFill="1" applyBorder="1" applyAlignment="1">
      <alignment horizontal="left" vertical="center"/>
    </xf>
    <xf numFmtId="0" fontId="3" fillId="3" borderId="35" xfId="0" applyFont="1" applyFill="1" applyBorder="1" applyAlignment="1">
      <alignment horizontal="right" vertical="center"/>
    </xf>
    <xf numFmtId="166" fontId="3" fillId="3" borderId="34" xfId="0" applyNumberFormat="1" applyFont="1" applyFill="1" applyBorder="1" applyAlignment="1">
      <alignment vertical="center"/>
    </xf>
    <xf numFmtId="44" fontId="0" fillId="3" borderId="33" xfId="1" applyFont="1" applyFill="1" applyBorder="1" applyAlignment="1">
      <alignment horizontal="center" vertical="center"/>
    </xf>
    <xf numFmtId="44" fontId="0" fillId="3" borderId="26" xfId="1" applyFont="1" applyFill="1" applyBorder="1" applyAlignment="1">
      <alignment horizontal="center" vertical="center"/>
    </xf>
    <xf numFmtId="44" fontId="0" fillId="3" borderId="28" xfId="1" applyFont="1" applyFill="1" applyBorder="1" applyAlignment="1">
      <alignment horizontal="center" vertical="center"/>
    </xf>
    <xf numFmtId="0" fontId="0" fillId="0" borderId="35" xfId="0" applyBorder="1" applyAlignment="1">
      <alignment vertical="center"/>
    </xf>
    <xf numFmtId="0" fontId="3" fillId="9" borderId="9" xfId="0" applyFont="1" applyFill="1" applyBorder="1" applyAlignment="1">
      <alignment vertical="center"/>
    </xf>
    <xf numFmtId="0" fontId="3" fillId="9" borderId="9" xfId="0" applyFont="1" applyFill="1" applyBorder="1"/>
    <xf numFmtId="0" fontId="3" fillId="9" borderId="9" xfId="0" applyFont="1" applyFill="1" applyBorder="1" applyAlignment="1">
      <alignment horizontal="left" vertical="center"/>
    </xf>
    <xf numFmtId="0" fontId="3" fillId="9" borderId="3" xfId="0" applyFont="1" applyFill="1" applyBorder="1" applyAlignment="1">
      <alignment horizontal="right" vertical="center"/>
    </xf>
    <xf numFmtId="166" fontId="3" fillId="9" borderId="26" xfId="0" applyNumberFormat="1" applyFont="1" applyFill="1" applyBorder="1" applyAlignment="1">
      <alignment vertical="center"/>
    </xf>
    <xf numFmtId="44" fontId="3" fillId="9" borderId="27" xfId="1" applyFont="1" applyFill="1" applyBorder="1" applyAlignment="1">
      <alignment horizontal="center" vertical="center"/>
    </xf>
    <xf numFmtId="44" fontId="3" fillId="9" borderId="27" xfId="1" applyFont="1" applyFill="1" applyBorder="1" applyAlignment="1">
      <alignment vertical="center"/>
    </xf>
    <xf numFmtId="44" fontId="3" fillId="9" borderId="28" xfId="1" applyFont="1" applyFill="1" applyBorder="1" applyAlignment="1">
      <alignment vertical="center"/>
    </xf>
    <xf numFmtId="0" fontId="3" fillId="0" borderId="0" xfId="0" applyFont="1" applyAlignment="1">
      <alignment vertical="center"/>
    </xf>
    <xf numFmtId="44" fontId="3" fillId="9" borderId="31" xfId="1" applyFont="1" applyFill="1" applyBorder="1" applyAlignment="1">
      <alignment vertical="center"/>
    </xf>
    <xf numFmtId="44" fontId="3" fillId="9" borderId="33" xfId="1" applyFont="1" applyFill="1" applyBorder="1" applyAlignment="1">
      <alignment vertical="center"/>
    </xf>
    <xf numFmtId="9" fontId="3" fillId="9" borderId="30" xfId="2" applyFont="1" applyFill="1" applyBorder="1" applyAlignment="1">
      <alignment vertical="center"/>
    </xf>
    <xf numFmtId="166" fontId="3" fillId="9" borderId="31" xfId="0" applyNumberFormat="1" applyFont="1" applyFill="1" applyBorder="1" applyAlignment="1">
      <alignment vertical="center"/>
    </xf>
    <xf numFmtId="166" fontId="3" fillId="9" borderId="33" xfId="0" applyNumberFormat="1" applyFont="1" applyFill="1" applyBorder="1" applyAlignment="1">
      <alignment vertical="center"/>
    </xf>
    <xf numFmtId="44" fontId="3" fillId="9" borderId="26" xfId="1" applyFont="1" applyFill="1" applyBorder="1" applyAlignment="1">
      <alignment vertical="center"/>
    </xf>
    <xf numFmtId="166" fontId="16" fillId="9" borderId="26" xfId="0" applyNumberFormat="1" applyFont="1" applyFill="1" applyBorder="1" applyAlignment="1">
      <alignment vertical="center"/>
    </xf>
    <xf numFmtId="166" fontId="16" fillId="9" borderId="27" xfId="0" applyNumberFormat="1" applyFont="1" applyFill="1" applyBorder="1" applyAlignment="1">
      <alignment vertical="center"/>
    </xf>
    <xf numFmtId="166" fontId="16" fillId="9" borderId="28" xfId="0" applyNumberFormat="1" applyFont="1" applyFill="1" applyBorder="1" applyAlignment="1">
      <alignment vertical="center"/>
    </xf>
    <xf numFmtId="44" fontId="16" fillId="9" borderId="26" xfId="1" applyFont="1" applyFill="1" applyBorder="1" applyAlignment="1">
      <alignment vertical="center"/>
    </xf>
    <xf numFmtId="44" fontId="16" fillId="9" borderId="27" xfId="1" applyFont="1" applyFill="1" applyBorder="1" applyAlignment="1">
      <alignment vertical="center"/>
    </xf>
    <xf numFmtId="44" fontId="16" fillId="9" borderId="28" xfId="1" applyFont="1" applyFill="1" applyBorder="1" applyAlignment="1">
      <alignment vertical="center"/>
    </xf>
    <xf numFmtId="0" fontId="3" fillId="3" borderId="40" xfId="0" applyFont="1" applyFill="1" applyBorder="1" applyAlignment="1">
      <alignment horizontal="right" vertical="center"/>
    </xf>
    <xf numFmtId="0" fontId="3" fillId="3" borderId="41" xfId="0" applyFont="1" applyFill="1" applyBorder="1" applyAlignment="1">
      <alignment horizontal="left" vertical="center"/>
    </xf>
    <xf numFmtId="0" fontId="3" fillId="3" borderId="42" xfId="0" applyFont="1" applyFill="1" applyBorder="1" applyAlignment="1">
      <alignment horizontal="right" vertical="center"/>
    </xf>
    <xf numFmtId="166" fontId="0" fillId="3" borderId="26" xfId="0" applyNumberFormat="1" applyFill="1" applyBorder="1" applyAlignment="1">
      <alignment vertical="center"/>
    </xf>
    <xf numFmtId="44" fontId="0" fillId="3" borderId="27" xfId="1" applyFont="1" applyFill="1" applyBorder="1" applyAlignment="1">
      <alignment vertical="center"/>
    </xf>
    <xf numFmtId="166" fontId="0" fillId="3" borderId="31" xfId="0" applyNumberFormat="1" applyFill="1" applyBorder="1" applyAlignment="1">
      <alignment vertical="center"/>
    </xf>
    <xf numFmtId="166" fontId="0" fillId="3" borderId="33" xfId="0" applyNumberFormat="1" applyFill="1" applyBorder="1" applyAlignment="1">
      <alignment vertical="center"/>
    </xf>
    <xf numFmtId="0" fontId="3" fillId="0" borderId="0" xfId="0" applyFont="1"/>
    <xf numFmtId="0" fontId="3" fillId="0" borderId="34" xfId="0" applyFont="1" applyBorder="1" applyAlignment="1">
      <alignment horizontal="left" vertical="center"/>
    </xf>
    <xf numFmtId="0" fontId="3" fillId="0" borderId="35" xfId="0" applyFont="1" applyBorder="1" applyAlignment="1">
      <alignment horizontal="right" vertical="center"/>
    </xf>
    <xf numFmtId="166" fontId="3" fillId="0" borderId="43" xfId="0" applyNumberFormat="1" applyFont="1" applyBorder="1" applyAlignment="1">
      <alignment vertical="center"/>
    </xf>
    <xf numFmtId="44" fontId="3" fillId="0" borderId="44" xfId="1" applyFont="1" applyBorder="1" applyAlignment="1">
      <alignment horizontal="center" vertical="center"/>
    </xf>
    <xf numFmtId="44" fontId="3" fillId="0" borderId="44" xfId="1" applyFont="1" applyBorder="1" applyAlignment="1">
      <alignment vertical="center"/>
    </xf>
    <xf numFmtId="44" fontId="3" fillId="0" borderId="45" xfId="1" applyFont="1" applyBorder="1" applyAlignment="1">
      <alignment vertical="center"/>
    </xf>
    <xf numFmtId="44" fontId="3" fillId="0" borderId="46" xfId="1" applyFont="1" applyBorder="1" applyAlignment="1">
      <alignment vertical="center"/>
    </xf>
    <xf numFmtId="44" fontId="3" fillId="0" borderId="47" xfId="1" applyFont="1" applyBorder="1" applyAlignment="1">
      <alignment vertical="center"/>
    </xf>
    <xf numFmtId="9" fontId="3" fillId="0" borderId="48" xfId="2" applyFont="1" applyBorder="1" applyAlignment="1">
      <alignment vertical="center"/>
    </xf>
    <xf numFmtId="166" fontId="3" fillId="0" borderId="46" xfId="0" applyNumberFormat="1" applyFont="1" applyBorder="1" applyAlignment="1">
      <alignment vertical="center"/>
    </xf>
    <xf numFmtId="166" fontId="3" fillId="0" borderId="47" xfId="0" applyNumberFormat="1" applyFont="1" applyBorder="1" applyAlignment="1">
      <alignment vertical="center"/>
    </xf>
    <xf numFmtId="44" fontId="3" fillId="0" borderId="43" xfId="1" applyFont="1" applyBorder="1" applyAlignment="1">
      <alignment vertical="center"/>
    </xf>
    <xf numFmtId="166" fontId="16" fillId="0" borderId="43" xfId="0" applyNumberFormat="1" applyFont="1" applyBorder="1" applyAlignment="1">
      <alignment vertical="center"/>
    </xf>
    <xf numFmtId="166" fontId="16" fillId="0" borderId="44" xfId="0" applyNumberFormat="1" applyFont="1" applyBorder="1" applyAlignment="1">
      <alignment vertical="center"/>
    </xf>
    <xf numFmtId="166" fontId="16" fillId="0" borderId="45" xfId="0" applyNumberFormat="1" applyFont="1" applyBorder="1" applyAlignment="1">
      <alignment vertical="center"/>
    </xf>
    <xf numFmtId="44" fontId="16" fillId="0" borderId="43" xfId="1" applyFont="1" applyBorder="1" applyAlignment="1">
      <alignment vertical="center"/>
    </xf>
    <xf numFmtId="44" fontId="16" fillId="0" borderId="44" xfId="1" applyFont="1" applyBorder="1" applyAlignment="1">
      <alignment vertical="center"/>
    </xf>
    <xf numFmtId="44" fontId="16" fillId="0" borderId="45" xfId="1" applyFont="1" applyBorder="1" applyAlignment="1">
      <alignment vertical="center"/>
    </xf>
    <xf numFmtId="44" fontId="0" fillId="0" borderId="0" xfId="1" applyFont="1" applyAlignment="1">
      <alignment horizontal="center"/>
    </xf>
    <xf numFmtId="44" fontId="0" fillId="0" borderId="0" xfId="1" applyFont="1"/>
    <xf numFmtId="9" fontId="0" fillId="0" borderId="0" xfId="2" applyFont="1"/>
    <xf numFmtId="0" fontId="4" fillId="0" borderId="0" xfId="0" applyFont="1"/>
    <xf numFmtId="14" fontId="3" fillId="0" borderId="9" xfId="0" applyNumberFormat="1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14" fontId="3" fillId="0" borderId="10" xfId="0" applyNumberFormat="1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4" fontId="3" fillId="0" borderId="12" xfId="0" applyNumberFormat="1" applyFont="1" applyBorder="1" applyAlignment="1">
      <alignment horizontal="center" vertical="center"/>
    </xf>
    <xf numFmtId="14" fontId="3" fillId="0" borderId="8" xfId="0" applyNumberFormat="1" applyFont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2"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4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3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158750</xdr:colOff>
      <xdr:row>0</xdr:row>
      <xdr:rowOff>0</xdr:rowOff>
    </xdr:from>
    <xdr:to>
      <xdr:col>1</xdr:col>
      <xdr:colOff>311150</xdr:colOff>
      <xdr:row>0</xdr:row>
      <xdr:rowOff>152400</xdr:rowOff>
    </xdr:to>
    <xdr:sp macro="[0]!OnAjouteNoir" textlink="">
      <xdr:nvSpPr>
        <xdr:cNvPr id="2" name="PlusNoir" hidden="1">
          <a:extLst>
            <a:ext uri="{FF2B5EF4-FFF2-40B4-BE49-F238E27FC236}">
              <a16:creationId xmlns:a16="http://schemas.microsoft.com/office/drawing/2014/main" id="{954582B2-C99B-4378-B480-7A1ABFF212B6}"/>
            </a:ext>
          </a:extLst>
        </xdr:cNvPr>
        <xdr:cNvSpPr/>
      </xdr:nvSpPr>
      <xdr:spPr>
        <a:xfrm>
          <a:off x="419100" y="0"/>
          <a:ext cx="152400" cy="152400"/>
        </a:xfrm>
        <a:prstGeom prst="mathPlus">
          <a:avLst>
            <a:gd name="adj1" fmla="val 11878"/>
          </a:avLst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>
            <a:ln>
              <a:solidFill>
                <a:schemeClr val="accent1"/>
              </a:solidFill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120650</xdr:colOff>
      <xdr:row>0</xdr:row>
      <xdr:rowOff>0</xdr:rowOff>
    </xdr:from>
    <xdr:to>
      <xdr:col>1</xdr:col>
      <xdr:colOff>349250</xdr:colOff>
      <xdr:row>1</xdr:row>
      <xdr:rowOff>44450</xdr:rowOff>
    </xdr:to>
    <xdr:sp macro="[0]!OnAjouteRouge" textlink="">
      <xdr:nvSpPr>
        <xdr:cNvPr id="3" name="PlusRouge" hidden="1">
          <a:extLst>
            <a:ext uri="{FF2B5EF4-FFF2-40B4-BE49-F238E27FC236}">
              <a16:creationId xmlns:a16="http://schemas.microsoft.com/office/drawing/2014/main" id="{40B05632-EFE2-4480-A3C5-EC7829FEA700}"/>
            </a:ext>
          </a:extLst>
        </xdr:cNvPr>
        <xdr:cNvSpPr/>
      </xdr:nvSpPr>
      <xdr:spPr>
        <a:xfrm>
          <a:off x="381000" y="0"/>
          <a:ext cx="228600" cy="228600"/>
        </a:xfrm>
        <a:prstGeom prst="mathPlus">
          <a:avLst>
            <a:gd name="adj1" fmla="val 16580"/>
          </a:avLst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>
            <a:ln>
              <a:solidFill>
                <a:schemeClr val="accent1"/>
              </a:solidFill>
            </a:ln>
            <a:solidFill>
              <a:schemeClr val="tx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ncon\Downloads\Suivi%20b&#233;ton%20SNOROC%20202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groupeeiffage.sharepoint.com/sites/NosProjets/Documents%20partages/2643%20-%20SNOROC/4%20-%20GESTION%20DE%20CHANTIER/C%20-%20BUDGET%20D'OPERATION/1-%20Point%200/archives/LE%20SNOROC%20-%20TROBBI%20Objectif%20NGv3.xlsm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groupeeiffage-my.sharepoint.com/personal/hugo_robin2_eiffage_com/Documents/Documents/PROJET%20GESTION%20EIFFAGE/GESTION_COPIE.xlsm" TargetMode="External"/><Relationship Id="rId1" Type="http://schemas.openxmlformats.org/officeDocument/2006/relationships/externalLinkPath" Target="https://groupeeiffage-my.sharepoint.com/personal/hugo_robin2_eiffage_com/Documents/Documents/PROJET%20GESTION%20EIFFAGE/GESTION_COPIE.xlsm" TargetMode="External"/></Relationships>
</file>

<file path=xl/externalLinks/_rels/externalLink4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groupeeiffage-my.sharepoint.com/personal/hugo_robin2_eiffage_com/Documents/Documents/PROJET%20GESTION%20EIFFAGE/TABLEAU_GESTION_EIFFAGE.xlsm" TargetMode="External"/><Relationship Id="rId1" Type="http://schemas.openxmlformats.org/officeDocument/2006/relationships/externalLinkPath" Target="https://groupeeiffage-my.sharepoint.com/personal/hugo_robin2_eiffage_com/Documents/Documents/PROJET%20GESTION%20EIFFAGE/TABLEAU_GESTION_EIFFAGE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groupeeiffage.sharepoint.com/Mes%20documents/Galibier%20II%20-%202004/produit%20m&#233;rit&#233;/Mes%20documents/Gestion%20de%20chantier/docsaecomptes.xls" TargetMode="External"/></Relationships>
</file>

<file path=xl/externalLinks/_rels/externalLink6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efd68c3ce155f9a9/Documents/PROJET%20GESTION%20EIFFAGE/2643%20POINTAGE%20G2%20Novembre%2021.xlsm.xlsm" TargetMode="External"/><Relationship Id="rId1" Type="http://schemas.openxmlformats.org/officeDocument/2006/relationships/externalLinkPath" Target="https://groupeeiffage-my.sharepoint.com/personal/hugo_robin2_eiffage_com/Documents/Documents/PROJET%20GESTION%20EIFFAGE/2643%20POINTAGE%20G2%20Novembre%2021.xls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ONNEES"/>
      <sheetName val="EPROUVETTES"/>
      <sheetName val="CENTRALIER"/>
      <sheetName val="BFC Journalier"/>
      <sheetName val="BFC Facturation"/>
      <sheetName val="BPE JOURNALIER"/>
      <sheetName val="VENTILATION"/>
      <sheetName val="RECAP MENSUEL"/>
      <sheetName val="Feuil2"/>
      <sheetName val="Feuil1"/>
    </sheetNames>
    <sheetDataSet>
      <sheetData sheetId="0"/>
      <sheetData sheetId="1" refreshError="1"/>
      <sheetData sheetId="2" refreshError="1"/>
      <sheetData sheetId="3" refreshError="1"/>
      <sheetData sheetId="4"/>
      <sheetData sheetId="5"/>
      <sheetData sheetId="6"/>
      <sheetData sheetId="7" refreshError="1"/>
      <sheetData sheetId="8" refreshError="1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00 Accueil"/>
      <sheetName val="P - Fiche signal"/>
      <sheetName val="P - Intervenants"/>
      <sheetName val="P - Synoptique"/>
      <sheetName val="P - Historique"/>
      <sheetName val="P - Promesses"/>
      <sheetName val="P - Risques"/>
      <sheetName val="P - SP"/>
      <sheetName val="P - SHA"/>
      <sheetName val="P - SHOT"/>
      <sheetName val="P - SU"/>
      <sheetName val="P - AMEXT"/>
      <sheetName val="O - Sommaire"/>
      <sheetName val="T - Sommaire"/>
      <sheetName val="T - PdG"/>
      <sheetName val="T - Check List"/>
      <sheetName val="T - Visite site"/>
      <sheetName val="T - Etude commerciale"/>
      <sheetName val="T - Evaluation BE"/>
      <sheetName val="T - Bétons"/>
      <sheetName val="T - Déchets"/>
      <sheetName val="T - Electricité"/>
      <sheetName val="T - SMH"/>
      <sheetName val="T - Ratios GO"/>
      <sheetName val="T - Planning Enc"/>
      <sheetName val="T - S-T G.O."/>
      <sheetName val="T - S-T Ratios CES"/>
      <sheetName val="T - Honoraires"/>
      <sheetName val="T - Prestataires"/>
      <sheetName val="T - BILAN"/>
      <sheetName val="T - Feuille de vente"/>
      <sheetName val="T - Retour demande étude"/>
      <sheetName val="T - FDV EI"/>
      <sheetName val="M - PDG CHANTIER"/>
      <sheetName val="M - SYNTHESE"/>
      <sheetName val="M - BANCHES 1"/>
      <sheetName val="M - BANCHES 2"/>
      <sheetName val="M - BANCHES 3"/>
      <sheetName val="M - BANCHES 4"/>
      <sheetName val="M - BANCHES 5"/>
      <sheetName val="M - PASSERELLES 1"/>
      <sheetName val="M - PASSERELLES 2"/>
      <sheetName val="M - PASSERELLES 3"/>
      <sheetName val="M - SECURITES 1"/>
      <sheetName val="M - SECURITES 2"/>
      <sheetName val="M - SECURITES 3"/>
      <sheetName val="M - DONNEES BANCHES"/>
      <sheetName val="M - DONNEES PASSERELLES"/>
      <sheetName val="M - DONNEES TRANSPORTS"/>
      <sheetName val="O - PdG"/>
      <sheetName val="O - Bétons"/>
      <sheetName val="O - Electricité"/>
      <sheetName val="O - Déchets"/>
      <sheetName val="O - SMH"/>
      <sheetName val="O - Ratios GO"/>
      <sheetName val="O - Hors Etude"/>
      <sheetName val="O - S-T GO-ratios"/>
      <sheetName val="O - S-T CES-ratios"/>
      <sheetName val="O - Honoraires"/>
      <sheetName val="O - Prestataires"/>
      <sheetName val="O - BILAN"/>
      <sheetName val="O - Feuille de vente"/>
      <sheetName val="O - Explication Ecart"/>
      <sheetName val="O - Retour demande étude"/>
      <sheetName val="B - Sommaire"/>
      <sheetName val="B - PdG"/>
      <sheetName val="B - Analyse chantier"/>
      <sheetName val="B - Ratios GO"/>
      <sheetName val="B - Hors Etude"/>
      <sheetName val="B - S-T GO-ratios"/>
      <sheetName val="B - S-T CES-ratios"/>
      <sheetName val="B - Honoraires"/>
      <sheetName val="B - Prestataires"/>
      <sheetName val="B - BILAN"/>
      <sheetName val="B - Feuille de vente"/>
    </sheetNames>
    <sheetDataSet>
      <sheetData sheetId="0" refreshError="1">
        <row r="4">
          <cell r="J4" t="str">
            <v>SAVOIE</v>
          </cell>
        </row>
        <row r="18">
          <cell r="D18" t="str">
            <v>PLAGNE MONTALBERT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00 Accueil"/>
      <sheetName val="S - SOMMAIRE"/>
      <sheetName val="S - Personnel"/>
      <sheetName val="S - Béton"/>
      <sheetName val="S - HA"/>
      <sheetName val="S - TS"/>
      <sheetName val="S - Prémur"/>
      <sheetName val="S - Prédalle"/>
      <sheetName val="S - Balcon préfa"/>
      <sheetName val="S - Poutre préfa"/>
      <sheetName val="S - Main d'oeuvre"/>
      <sheetName val="M - 09"/>
      <sheetName val="M - 10"/>
      <sheetName val="M - 11"/>
      <sheetName val="M - 12"/>
      <sheetName val="M - 01"/>
      <sheetName val="M - 02"/>
      <sheetName val="M - 03"/>
      <sheetName val="M - 04"/>
      <sheetName val="M - 05"/>
      <sheetName val="M - 06"/>
      <sheetName val="M - 07"/>
      <sheetName val="M - 08"/>
      <sheetName val="A - SOMMAIRE"/>
      <sheetName val="A - Matrice"/>
      <sheetName val="A - Prémur"/>
      <sheetName val="A - Prédalle"/>
      <sheetName val="A - Balcon préfa"/>
      <sheetName val="A - Poutre préfa"/>
    </sheetNames>
    <sheetDataSet>
      <sheetData sheetId="0">
        <row r="4">
          <cell r="J4" t="str">
            <v>SAVOIE</v>
          </cell>
        </row>
        <row r="5">
          <cell r="J5" t="str">
            <v>AIN</v>
          </cell>
        </row>
        <row r="6">
          <cell r="J6" t="str">
            <v>ISERE</v>
          </cell>
        </row>
        <row r="7">
          <cell r="J7" t="str">
            <v>DRÔME ARDECHE</v>
          </cell>
        </row>
        <row r="11">
          <cell r="D11" t="str">
            <v>VESNA</v>
          </cell>
        </row>
      </sheetData>
      <sheetData sheetId="1">
        <row r="13">
          <cell r="G13">
            <v>45536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8">
          <cell r="L8">
            <v>7</v>
          </cell>
          <cell r="AB8">
            <v>39.5</v>
          </cell>
        </row>
        <row r="9">
          <cell r="AB9">
            <v>15</v>
          </cell>
        </row>
        <row r="10">
          <cell r="L10">
            <v>7</v>
          </cell>
          <cell r="AA10">
            <v>7.5</v>
          </cell>
        </row>
        <row r="11">
          <cell r="L11">
            <v>22</v>
          </cell>
          <cell r="AA11">
            <v>7.5</v>
          </cell>
        </row>
        <row r="16">
          <cell r="L16">
            <v>29.5</v>
          </cell>
          <cell r="AB16">
            <v>15</v>
          </cell>
        </row>
        <row r="17">
          <cell r="L17">
            <v>7.5</v>
          </cell>
          <cell r="AB17">
            <v>7.5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73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15</v>
          </cell>
          <cell r="AB40">
            <v>77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73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15</v>
          </cell>
          <cell r="AB42">
            <v>77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2774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570</v>
          </cell>
          <cell r="AB44">
            <v>2926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2774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570</v>
          </cell>
          <cell r="AB46">
            <v>2926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2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8">
          <cell r="X8">
            <v>15</v>
          </cell>
          <cell r="AB8">
            <v>137.75</v>
          </cell>
          <cell r="GE8">
            <v>7.5</v>
          </cell>
        </row>
        <row r="9">
          <cell r="AB9">
            <v>96.5</v>
          </cell>
        </row>
        <row r="11">
          <cell r="AB11">
            <v>29.5</v>
          </cell>
        </row>
        <row r="12">
          <cell r="AA12">
            <v>74.5</v>
          </cell>
          <cell r="AB12">
            <v>29.5</v>
          </cell>
        </row>
        <row r="13">
          <cell r="I13">
            <v>7.5</v>
          </cell>
          <cell r="AB13">
            <v>60</v>
          </cell>
          <cell r="GE13">
            <v>48.5</v>
          </cell>
        </row>
        <row r="14">
          <cell r="X14">
            <v>15</v>
          </cell>
          <cell r="AA14">
            <v>74.5</v>
          </cell>
          <cell r="AB14">
            <v>44.5</v>
          </cell>
        </row>
        <row r="40">
          <cell r="I40">
            <v>7.5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30</v>
          </cell>
          <cell r="Z40">
            <v>0</v>
          </cell>
          <cell r="AA40">
            <v>149</v>
          </cell>
          <cell r="AB40">
            <v>397.75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56</v>
          </cell>
          <cell r="GF40">
            <v>0</v>
          </cell>
        </row>
        <row r="42">
          <cell r="I42">
            <v>7.5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30</v>
          </cell>
          <cell r="Z42">
            <v>0</v>
          </cell>
          <cell r="AA42">
            <v>149</v>
          </cell>
          <cell r="AB42">
            <v>397.75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56</v>
          </cell>
          <cell r="GF42">
            <v>0</v>
          </cell>
        </row>
        <row r="44">
          <cell r="I44">
            <v>285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1140</v>
          </cell>
          <cell r="Z44">
            <v>0</v>
          </cell>
          <cell r="AA44">
            <v>5662</v>
          </cell>
          <cell r="AB44">
            <v>15114.5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2128</v>
          </cell>
          <cell r="GF44">
            <v>0</v>
          </cell>
        </row>
        <row r="46">
          <cell r="I46">
            <v>285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1140</v>
          </cell>
          <cell r="Z46">
            <v>0</v>
          </cell>
          <cell r="AA46">
            <v>5662</v>
          </cell>
          <cell r="AB46">
            <v>15114.5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2128</v>
          </cell>
          <cell r="GF46">
            <v>0</v>
          </cell>
        </row>
      </sheetData>
      <sheetData sheetId="13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8">
          <cell r="O8">
            <v>22</v>
          </cell>
          <cell r="Q8">
            <v>23</v>
          </cell>
          <cell r="AB8">
            <v>89.5</v>
          </cell>
          <cell r="AK8">
            <v>7.5</v>
          </cell>
        </row>
        <row r="9">
          <cell r="AB9">
            <v>15</v>
          </cell>
          <cell r="AF9">
            <v>38</v>
          </cell>
          <cell r="AG9">
            <v>22</v>
          </cell>
        </row>
        <row r="12">
          <cell r="AD12">
            <v>8.5</v>
          </cell>
          <cell r="AF12">
            <v>29.5</v>
          </cell>
          <cell r="AG12">
            <v>22</v>
          </cell>
        </row>
        <row r="13">
          <cell r="AB13">
            <v>96.5</v>
          </cell>
        </row>
        <row r="14">
          <cell r="Q14">
            <v>22.5</v>
          </cell>
          <cell r="AB14">
            <v>51.5</v>
          </cell>
          <cell r="AD14">
            <v>8.5</v>
          </cell>
          <cell r="AF14">
            <v>44.5</v>
          </cell>
          <cell r="AG14">
            <v>14.5</v>
          </cell>
        </row>
        <row r="15">
          <cell r="AB15">
            <v>37</v>
          </cell>
          <cell r="AI15">
            <v>15</v>
          </cell>
          <cell r="AK15">
            <v>22</v>
          </cell>
        </row>
        <row r="18">
          <cell r="Q18">
            <v>7.5</v>
          </cell>
          <cell r="AD18">
            <v>7.5</v>
          </cell>
          <cell r="AF18">
            <v>37</v>
          </cell>
          <cell r="AG18">
            <v>14.5</v>
          </cell>
          <cell r="AI18">
            <v>7.5</v>
          </cell>
        </row>
        <row r="19">
          <cell r="AF19">
            <v>22</v>
          </cell>
          <cell r="AG19">
            <v>22</v>
          </cell>
          <cell r="AI19">
            <v>30</v>
          </cell>
        </row>
        <row r="20">
          <cell r="AI20">
            <v>15</v>
          </cell>
          <cell r="AK20">
            <v>22</v>
          </cell>
        </row>
        <row r="21">
          <cell r="V21">
            <v>144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22</v>
          </cell>
          <cell r="P40">
            <v>0</v>
          </cell>
          <cell r="Q40">
            <v>53</v>
          </cell>
          <cell r="R40">
            <v>0</v>
          </cell>
          <cell r="S40">
            <v>0</v>
          </cell>
          <cell r="U40">
            <v>0</v>
          </cell>
          <cell r="V40">
            <v>144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289.5</v>
          </cell>
          <cell r="AD40">
            <v>24.5</v>
          </cell>
          <cell r="AE40">
            <v>0</v>
          </cell>
          <cell r="AF40">
            <v>171</v>
          </cell>
          <cell r="AG40">
            <v>95</v>
          </cell>
          <cell r="AH40">
            <v>0</v>
          </cell>
          <cell r="AI40">
            <v>67.5</v>
          </cell>
          <cell r="AJ40">
            <v>0</v>
          </cell>
          <cell r="AK40">
            <v>51.5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22</v>
          </cell>
          <cell r="P42">
            <v>0</v>
          </cell>
          <cell r="Q42">
            <v>53</v>
          </cell>
          <cell r="R42">
            <v>0</v>
          </cell>
          <cell r="S42">
            <v>0</v>
          </cell>
          <cell r="U42">
            <v>0</v>
          </cell>
          <cell r="V42">
            <v>144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289.5</v>
          </cell>
          <cell r="AD42">
            <v>24.5</v>
          </cell>
          <cell r="AE42">
            <v>0</v>
          </cell>
          <cell r="AF42">
            <v>171</v>
          </cell>
          <cell r="AG42">
            <v>95</v>
          </cell>
          <cell r="AH42">
            <v>0</v>
          </cell>
          <cell r="AI42">
            <v>67.5</v>
          </cell>
          <cell r="AJ42">
            <v>0</v>
          </cell>
          <cell r="AK42">
            <v>51.5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836</v>
          </cell>
          <cell r="P44">
            <v>0</v>
          </cell>
          <cell r="Q44">
            <v>2014</v>
          </cell>
          <cell r="R44">
            <v>0</v>
          </cell>
          <cell r="S44">
            <v>0</v>
          </cell>
          <cell r="U44">
            <v>0</v>
          </cell>
          <cell r="V44">
            <v>5472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11001</v>
          </cell>
          <cell r="AD44">
            <v>931</v>
          </cell>
          <cell r="AE44">
            <v>0</v>
          </cell>
          <cell r="AF44">
            <v>6498</v>
          </cell>
          <cell r="AG44">
            <v>3610</v>
          </cell>
          <cell r="AH44">
            <v>0</v>
          </cell>
          <cell r="AI44">
            <v>2565</v>
          </cell>
          <cell r="AJ44">
            <v>0</v>
          </cell>
          <cell r="AK44">
            <v>1957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836</v>
          </cell>
          <cell r="P46">
            <v>0</v>
          </cell>
          <cell r="Q46">
            <v>2014</v>
          </cell>
          <cell r="R46">
            <v>0</v>
          </cell>
          <cell r="S46">
            <v>0</v>
          </cell>
          <cell r="U46">
            <v>0</v>
          </cell>
          <cell r="V46">
            <v>5472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11001</v>
          </cell>
          <cell r="AD46">
            <v>931</v>
          </cell>
          <cell r="AE46">
            <v>0</v>
          </cell>
          <cell r="AF46">
            <v>6498</v>
          </cell>
          <cell r="AG46">
            <v>3610</v>
          </cell>
          <cell r="AH46">
            <v>0</v>
          </cell>
          <cell r="AI46">
            <v>2565</v>
          </cell>
          <cell r="AJ46">
            <v>0</v>
          </cell>
          <cell r="AK46">
            <v>1957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4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8">
          <cell r="AB8">
            <v>15</v>
          </cell>
          <cell r="AF8">
            <v>90.25</v>
          </cell>
        </row>
        <row r="9">
          <cell r="AG9">
            <v>125</v>
          </cell>
        </row>
        <row r="12">
          <cell r="AG12">
            <v>22.5</v>
          </cell>
        </row>
        <row r="13">
          <cell r="AG13">
            <v>52</v>
          </cell>
          <cell r="AH13">
            <v>15</v>
          </cell>
        </row>
        <row r="14">
          <cell r="AF14">
            <v>21.5</v>
          </cell>
          <cell r="AG14">
            <v>82</v>
          </cell>
        </row>
        <row r="15">
          <cell r="U15">
            <v>11.25</v>
          </cell>
          <cell r="X15">
            <v>11.25</v>
          </cell>
          <cell r="AK15">
            <v>14.5</v>
          </cell>
        </row>
        <row r="18">
          <cell r="AF18">
            <v>51</v>
          </cell>
          <cell r="AG18">
            <v>44.5</v>
          </cell>
          <cell r="AH18">
            <v>7.5</v>
          </cell>
        </row>
        <row r="19">
          <cell r="AF19">
            <v>14.5</v>
          </cell>
          <cell r="AG19">
            <v>89</v>
          </cell>
        </row>
        <row r="20">
          <cell r="AI20">
            <v>44</v>
          </cell>
          <cell r="AK20">
            <v>68</v>
          </cell>
        </row>
        <row r="21">
          <cell r="V21">
            <v>112</v>
          </cell>
        </row>
        <row r="22">
          <cell r="AI22">
            <v>51.5</v>
          </cell>
          <cell r="AK22">
            <v>52</v>
          </cell>
        </row>
        <row r="23">
          <cell r="AI23">
            <v>22.5</v>
          </cell>
          <cell r="AK23">
            <v>45</v>
          </cell>
          <cell r="AP23">
            <v>44</v>
          </cell>
        </row>
        <row r="24">
          <cell r="AI24">
            <v>58.5</v>
          </cell>
          <cell r="AK24">
            <v>15</v>
          </cell>
        </row>
        <row r="25">
          <cell r="AK25">
            <v>37.5</v>
          </cell>
          <cell r="AP25">
            <v>43.5</v>
          </cell>
        </row>
        <row r="26">
          <cell r="AJ26">
            <v>37</v>
          </cell>
          <cell r="AK26">
            <v>22</v>
          </cell>
        </row>
        <row r="27">
          <cell r="AF27">
            <v>37</v>
          </cell>
          <cell r="AG27">
            <v>36.5</v>
          </cell>
          <cell r="AI27">
            <v>7.5</v>
          </cell>
          <cell r="AK27">
            <v>22.5</v>
          </cell>
        </row>
        <row r="28">
          <cell r="AJ28">
            <v>7</v>
          </cell>
          <cell r="AQ28">
            <v>15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11.25</v>
          </cell>
          <cell r="V40">
            <v>112</v>
          </cell>
          <cell r="W40">
            <v>0</v>
          </cell>
          <cell r="X40">
            <v>11.25</v>
          </cell>
          <cell r="Z40">
            <v>0</v>
          </cell>
          <cell r="AA40">
            <v>0</v>
          </cell>
          <cell r="AB40">
            <v>15</v>
          </cell>
          <cell r="AD40">
            <v>0</v>
          </cell>
          <cell r="AE40">
            <v>0</v>
          </cell>
          <cell r="AF40">
            <v>214.25</v>
          </cell>
          <cell r="AG40">
            <v>451.5</v>
          </cell>
          <cell r="AH40">
            <v>22.5</v>
          </cell>
          <cell r="AI40">
            <v>184</v>
          </cell>
          <cell r="AJ40">
            <v>44</v>
          </cell>
          <cell r="AK40">
            <v>276.5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87.5</v>
          </cell>
          <cell r="AQ40">
            <v>15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11.25</v>
          </cell>
          <cell r="V42">
            <v>112</v>
          </cell>
          <cell r="W42">
            <v>0</v>
          </cell>
          <cell r="X42">
            <v>11.25</v>
          </cell>
          <cell r="Z42">
            <v>0</v>
          </cell>
          <cell r="AA42">
            <v>0</v>
          </cell>
          <cell r="AB42">
            <v>15</v>
          </cell>
          <cell r="AD42">
            <v>0</v>
          </cell>
          <cell r="AE42">
            <v>0</v>
          </cell>
          <cell r="AF42">
            <v>214.25</v>
          </cell>
          <cell r="AG42">
            <v>451.5</v>
          </cell>
          <cell r="AH42">
            <v>22.5</v>
          </cell>
          <cell r="AI42">
            <v>184</v>
          </cell>
          <cell r="AJ42">
            <v>44</v>
          </cell>
          <cell r="AK42">
            <v>276.5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87.5</v>
          </cell>
          <cell r="AQ42">
            <v>15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427.5</v>
          </cell>
          <cell r="V44">
            <v>4256</v>
          </cell>
          <cell r="W44">
            <v>0</v>
          </cell>
          <cell r="X44">
            <v>427.5</v>
          </cell>
          <cell r="Z44">
            <v>0</v>
          </cell>
          <cell r="AA44">
            <v>0</v>
          </cell>
          <cell r="AB44">
            <v>570</v>
          </cell>
          <cell r="AD44">
            <v>0</v>
          </cell>
          <cell r="AE44">
            <v>0</v>
          </cell>
          <cell r="AF44">
            <v>8141.5</v>
          </cell>
          <cell r="AG44">
            <v>17157</v>
          </cell>
          <cell r="AH44">
            <v>855</v>
          </cell>
          <cell r="AI44">
            <v>6992</v>
          </cell>
          <cell r="AJ44">
            <v>1672</v>
          </cell>
          <cell r="AK44">
            <v>10507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3325</v>
          </cell>
          <cell r="AQ44">
            <v>570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427.5</v>
          </cell>
          <cell r="V46">
            <v>4256</v>
          </cell>
          <cell r="W46">
            <v>0</v>
          </cell>
          <cell r="X46">
            <v>427.5</v>
          </cell>
          <cell r="Z46">
            <v>0</v>
          </cell>
          <cell r="AA46">
            <v>0</v>
          </cell>
          <cell r="AB46">
            <v>570</v>
          </cell>
          <cell r="AD46">
            <v>0</v>
          </cell>
          <cell r="AE46">
            <v>0</v>
          </cell>
          <cell r="AF46">
            <v>8141.5</v>
          </cell>
          <cell r="AG46">
            <v>17157</v>
          </cell>
          <cell r="AH46">
            <v>855</v>
          </cell>
          <cell r="AI46">
            <v>6992</v>
          </cell>
          <cell r="AJ46">
            <v>1672</v>
          </cell>
          <cell r="AK46">
            <v>10507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3325</v>
          </cell>
          <cell r="AQ46">
            <v>570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5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6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7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8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19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20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21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22">
        <row r="6">
          <cell r="H6" t="str">
            <v>INDEPENDATES</v>
          </cell>
          <cell r="I6" t="str">
            <v>Clotures /panneaux / Signaletique</v>
          </cell>
          <cell r="J6" t="str">
            <v>Branchement reseaux</v>
          </cell>
          <cell r="K6" t="str">
            <v>Repli général</v>
          </cell>
          <cell r="L6" t="str">
            <v>Grue et accessoires</v>
          </cell>
          <cell r="M6" t="str">
            <v>Instalation / Repli base-vie</v>
          </cell>
          <cell r="N6" t="str">
            <v>Base-vie</v>
          </cell>
          <cell r="O6" t="str">
            <v>Securite</v>
          </cell>
          <cell r="P6" t="str">
            <v>Aménagement aire de coffrage</v>
          </cell>
          <cell r="Q6" t="str">
            <v>Coffrage voiles droits</v>
          </cell>
          <cell r="R6" t="str">
            <v>Traitement des déchets</v>
          </cell>
          <cell r="S6" t="str">
            <v>Transport matériels GO</v>
          </cell>
          <cell r="T6" t="str">
            <v>TEMPORELLES</v>
          </cell>
          <cell r="U6" t="str">
            <v>Nettoyage chantier</v>
          </cell>
          <cell r="V6" t="str">
            <v>Grutier G1</v>
          </cell>
          <cell r="W6" t="str">
            <v>Mécanicien chantier</v>
          </cell>
          <cell r="X6" t="str">
            <v>Mise en œuvre sécurité</v>
          </cell>
          <cell r="Y6" t="str">
            <v>FONDATIONS</v>
          </cell>
          <cell r="Z6" t="str">
            <v>Implantation</v>
          </cell>
          <cell r="AA6" t="str">
            <v>Fosse ascenseur</v>
          </cell>
          <cell r="AB6" t="str">
            <v>Radier</v>
          </cell>
          <cell r="AC6" t="str">
            <v>SOUS-SOL</v>
          </cell>
          <cell r="AD6" t="str">
            <v>Prémur extérieur SS</v>
          </cell>
          <cell r="AE6" t="str">
            <v>Voile extérieur CSP (Rampe) SS</v>
          </cell>
          <cell r="AF6" t="str">
            <v>Voile extérieur CSP SS</v>
          </cell>
          <cell r="AG6" t="str">
            <v>Voile intérieur CSP SS</v>
          </cell>
          <cell r="AH6" t="str">
            <v>Prémur intérieur SS</v>
          </cell>
          <cell r="AI6" t="str">
            <v>Poteaux CSP SS</v>
          </cell>
          <cell r="AJ6" t="str">
            <v>Poutres CSP SS</v>
          </cell>
          <cell r="AK6" t="str">
            <v>Poutre préfabriquée SS</v>
          </cell>
          <cell r="AL6" t="str">
            <v>Escalier SS</v>
          </cell>
          <cell r="AM6" t="str">
            <v>Finitions (Ragréage) SS</v>
          </cell>
          <cell r="AN6" t="str">
            <v>Aménagement des locaux</v>
          </cell>
          <cell r="AO6" t="str">
            <v>Conduits et gaine</v>
          </cell>
          <cell r="AP6" t="str">
            <v>Plancher prédalle</v>
          </cell>
          <cell r="AQ6" t="str">
            <v>Calfeutrement / scellement</v>
          </cell>
          <cell r="AR6" t="str">
            <v>RDC</v>
          </cell>
          <cell r="AS6" t="str">
            <v>O1</v>
          </cell>
          <cell r="AT6" t="str">
            <v>Voile extérieur CSP RDC O1</v>
          </cell>
          <cell r="AU6" t="str">
            <v>Prémur extérieur RDC O1</v>
          </cell>
          <cell r="AV6" t="str">
            <v>Voile intérieur CSP RDC O1</v>
          </cell>
          <cell r="AW6" t="str">
            <v>Prémur intérieur RDC O1</v>
          </cell>
          <cell r="AX6" t="str">
            <v>Poteaux CSP RDC O1</v>
          </cell>
          <cell r="AY6" t="str">
            <v>Poutres CSP RDC O1</v>
          </cell>
          <cell r="AZ6" t="str">
            <v>Poutre préfabriquée RDC O1</v>
          </cell>
          <cell r="BA6" t="str">
            <v>Escalier RDC O1</v>
          </cell>
          <cell r="BB6" t="str">
            <v>Finitions (Ragréage) RDC O1</v>
          </cell>
          <cell r="BC6" t="str">
            <v>O2</v>
          </cell>
          <cell r="BD6" t="str">
            <v>Voile extérieur CSP RDC O2</v>
          </cell>
          <cell r="BE6" t="str">
            <v>Prémur extérieur RDC O2</v>
          </cell>
          <cell r="BF6" t="str">
            <v>Voile intérieur CSP RDC O2</v>
          </cell>
          <cell r="BG6" t="str">
            <v>Prémur intérieur RDC O2</v>
          </cell>
          <cell r="BH6" t="str">
            <v>Poteaux CSP RDC O2</v>
          </cell>
          <cell r="BI6" t="str">
            <v>Poutres CSP RDC O2</v>
          </cell>
          <cell r="BJ6" t="str">
            <v>Poutre préfabriquée RDC O2</v>
          </cell>
          <cell r="BK6" t="str">
            <v>Escalier RDC O2</v>
          </cell>
          <cell r="BL6" t="str">
            <v>Finitions (Ragréage) RDC O2</v>
          </cell>
          <cell r="BM6" t="str">
            <v>R+1</v>
          </cell>
          <cell r="BN6" t="str">
            <v>O1</v>
          </cell>
          <cell r="BO6" t="str">
            <v>Voile extérieur CSP R+1 O1</v>
          </cell>
          <cell r="BP6" t="str">
            <v>Prémur extérieur R+1 O1</v>
          </cell>
          <cell r="BQ6" t="str">
            <v>Voile intérieur CSP R+1 O1</v>
          </cell>
          <cell r="BR6" t="str">
            <v>Prémur intérieur R+1 O1</v>
          </cell>
          <cell r="BS6" t="str">
            <v>Poteaux CSP R+1 O1</v>
          </cell>
          <cell r="BT6" t="str">
            <v>Poutres CSP R+1 O1</v>
          </cell>
          <cell r="BU6" t="str">
            <v>Poutre préfabriquée R+1 O1</v>
          </cell>
          <cell r="BV6" t="str">
            <v>Escalier R+1 O1</v>
          </cell>
          <cell r="BW6" t="str">
            <v>Finitions (Ragréage) R+1 O1</v>
          </cell>
          <cell r="BX6" t="str">
            <v>O2</v>
          </cell>
          <cell r="BY6" t="str">
            <v>Voile extérieur CSP R+1 O2</v>
          </cell>
          <cell r="BZ6" t="str">
            <v>Prémur extérieur R+1 O2</v>
          </cell>
          <cell r="CA6" t="str">
            <v>Voile intérieur CSP R+1 O2</v>
          </cell>
          <cell r="CB6" t="str">
            <v>Prémur intérieur R+1 O2</v>
          </cell>
          <cell r="CC6" t="str">
            <v>Poteaux CSP R+1 O2</v>
          </cell>
          <cell r="CD6" t="str">
            <v>Poutres CSP R+1 O2</v>
          </cell>
          <cell r="CE6" t="str">
            <v>Poutre préfabriquée R+1 O2</v>
          </cell>
          <cell r="CF6" t="str">
            <v>Escalier R+1 O2</v>
          </cell>
          <cell r="CG6" t="str">
            <v>Finitions (Ragréage) R+1 O2</v>
          </cell>
          <cell r="CH6" t="str">
            <v>R+2</v>
          </cell>
          <cell r="CI6" t="str">
            <v>O1</v>
          </cell>
          <cell r="CJ6" t="str">
            <v>Voile extérieur CSP R+2 O1</v>
          </cell>
          <cell r="CK6" t="str">
            <v>Prémur extérieur R+2 O1</v>
          </cell>
          <cell r="CL6" t="str">
            <v>Voile intérieur CSP R+2 O1</v>
          </cell>
          <cell r="CM6" t="str">
            <v>Prémur intérieur R+2 O1</v>
          </cell>
          <cell r="CN6" t="str">
            <v>Poteaux CSP R+2 O1</v>
          </cell>
          <cell r="CO6" t="str">
            <v>Poutres CSP R+2 O1</v>
          </cell>
          <cell r="CP6" t="str">
            <v>Poutre préfabriquée R+2 O1</v>
          </cell>
          <cell r="CQ6" t="str">
            <v>Escalier R+2 O1</v>
          </cell>
          <cell r="CR6" t="str">
            <v>Finitions (Ragréage) R+2 O1</v>
          </cell>
          <cell r="CS6" t="str">
            <v>O2</v>
          </cell>
          <cell r="CT6" t="str">
            <v>Voile extérieur CSP R+2 O2</v>
          </cell>
          <cell r="CU6" t="str">
            <v>Prémur extérieur R+2 O2</v>
          </cell>
          <cell r="CV6" t="str">
            <v>Voile intérieur CSP R+2 O2</v>
          </cell>
          <cell r="CW6" t="str">
            <v>Prémur intérieur R+2 O2</v>
          </cell>
          <cell r="CX6" t="str">
            <v>Poteaux CSP R+2 O2</v>
          </cell>
          <cell r="CY6" t="str">
            <v>Poutres CSP R+2 O2</v>
          </cell>
          <cell r="CZ6" t="str">
            <v>Poutre préfabriquée R+2 O2</v>
          </cell>
          <cell r="DA6" t="str">
            <v>Escalier R+2 O2</v>
          </cell>
          <cell r="DB6" t="str">
            <v>Finitions (Ragréage) R+2 O2</v>
          </cell>
          <cell r="DC6" t="str">
            <v>R+3</v>
          </cell>
          <cell r="DD6" t="str">
            <v>O1</v>
          </cell>
          <cell r="DE6" t="str">
            <v>Voile extérieur CSP R+3 O1</v>
          </cell>
          <cell r="DF6" t="str">
            <v>Prémur extérieur R+3 O1</v>
          </cell>
          <cell r="DG6" t="str">
            <v>Voile intérieur CSP R+3 O1</v>
          </cell>
          <cell r="DH6" t="str">
            <v>Prémur intérieur R+3 O1</v>
          </cell>
          <cell r="DI6" t="str">
            <v>Poteaux CSP R+3 O1</v>
          </cell>
          <cell r="DJ6" t="str">
            <v>Poutres CSP R+3 O1</v>
          </cell>
          <cell r="DK6" t="str">
            <v>Poutre préfabriquée R+3 O1</v>
          </cell>
          <cell r="DL6" t="str">
            <v>Escalier R+3 O1</v>
          </cell>
          <cell r="DM6" t="str">
            <v>Finitions (Ragréage) R+3 O1</v>
          </cell>
          <cell r="DN6" t="str">
            <v>Bandeau préfabriquée R+3 O1</v>
          </cell>
          <cell r="DO6" t="str">
            <v>O2</v>
          </cell>
          <cell r="DP6" t="str">
            <v>Voile extérieur CSP R+3 O2</v>
          </cell>
          <cell r="DQ6" t="str">
            <v>Prémur extérieur R+3 O2</v>
          </cell>
          <cell r="DR6" t="str">
            <v>Voile intérieur CSP R+3 O2</v>
          </cell>
          <cell r="DS6" t="str">
            <v>Prémur intérieur R+3 O2</v>
          </cell>
          <cell r="DT6" t="str">
            <v>Poteaux CSP R+3 O2</v>
          </cell>
          <cell r="DU6" t="str">
            <v>Poutres CSP R+3 O2</v>
          </cell>
          <cell r="DV6" t="str">
            <v>Poutre préfabriquée R+3 O2</v>
          </cell>
          <cell r="DW6" t="str">
            <v>Escalier R+3 O2</v>
          </cell>
          <cell r="DX6" t="str">
            <v>Finitions (Ragréage) R+3 O2</v>
          </cell>
          <cell r="DY6" t="str">
            <v>Bandeau préfabriquée R+3 O2</v>
          </cell>
          <cell r="DZ6" t="str">
            <v>R+4</v>
          </cell>
          <cell r="EA6" t="str">
            <v>O1</v>
          </cell>
          <cell r="EB6" t="str">
            <v>Voile extérieur CSP R+4 O1</v>
          </cell>
          <cell r="EC6" t="str">
            <v>Prémur extérieur R+4 O1</v>
          </cell>
          <cell r="ED6" t="str">
            <v>Voile intérieur CSP R+4 O1</v>
          </cell>
          <cell r="EE6" t="str">
            <v>Prémur intérieur R+4 O1</v>
          </cell>
          <cell r="EF6" t="str">
            <v>Poteaux CSP R+4 O1</v>
          </cell>
          <cell r="EG6" t="str">
            <v>Poutres CSP R+4 O1</v>
          </cell>
          <cell r="EH6" t="str">
            <v>Poutre préfabriquée R+4 O1</v>
          </cell>
          <cell r="EI6" t="str">
            <v>Escalier R+4 O1</v>
          </cell>
          <cell r="EJ6" t="str">
            <v>Finitions (Ragréage) R+4 O1</v>
          </cell>
          <cell r="EK6" t="str">
            <v>O2</v>
          </cell>
          <cell r="EL6" t="str">
            <v>Voile extérieur CSP R+4 O2</v>
          </cell>
          <cell r="EM6" t="str">
            <v>Prémur extérieur R+4 O2</v>
          </cell>
          <cell r="EN6" t="str">
            <v>Voile intérieur CSP R+4 O2</v>
          </cell>
          <cell r="EO6" t="str">
            <v>Prémur intérieur R+4 O2</v>
          </cell>
          <cell r="EP6" t="str">
            <v>Poteaux CSP R+4 O2</v>
          </cell>
          <cell r="EQ6" t="str">
            <v>Poutres CSP R+4 O2</v>
          </cell>
          <cell r="ER6" t="str">
            <v>Poutre métallique R+4 O2</v>
          </cell>
          <cell r="ES6" t="str">
            <v>Escalier R+4 O2</v>
          </cell>
          <cell r="ET6" t="str">
            <v>Finitions (Ragréage) R+4 O2</v>
          </cell>
          <cell r="EU6" t="str">
            <v>Bandeau préfabriquée R+4 O2</v>
          </cell>
          <cell r="EV6" t="str">
            <v>R+5</v>
          </cell>
          <cell r="EW6" t="str">
            <v>O1</v>
          </cell>
          <cell r="EX6" t="str">
            <v>Voile extérieur CSP R+5 O1</v>
          </cell>
          <cell r="EY6" t="str">
            <v>Prémur extérieur R+5 O1</v>
          </cell>
          <cell r="EZ6" t="str">
            <v>Voile intérieur CSP R+5 O1</v>
          </cell>
          <cell r="FA6" t="str">
            <v>Prémur intérieur R+5 O1</v>
          </cell>
          <cell r="FB6" t="str">
            <v>Poteaux CSP R+5 O1</v>
          </cell>
          <cell r="FC6" t="str">
            <v>Poutres CSP R+5 O1</v>
          </cell>
          <cell r="FD6" t="str">
            <v>Poutre préfabriquée R+5 O1</v>
          </cell>
          <cell r="FE6" t="str">
            <v>Escalier R+5 O1</v>
          </cell>
          <cell r="FF6" t="str">
            <v>Finitions (Ragréage) R+5 O1</v>
          </cell>
          <cell r="FG6" t="str">
            <v>Casquette préfabriqué R+5 O1</v>
          </cell>
          <cell r="FH6" t="str">
            <v>O2</v>
          </cell>
          <cell r="FI6" t="str">
            <v>Voile extérieur CSP R+5 O2</v>
          </cell>
          <cell r="FJ6" t="str">
            <v>Prémur extérieur R+5 O2</v>
          </cell>
          <cell r="FK6" t="str">
            <v>Voile intérieur CSP R+5 O2</v>
          </cell>
          <cell r="FL6" t="str">
            <v>Prémur intérieur R+5 O2</v>
          </cell>
          <cell r="FM6" t="str">
            <v>Poteaux CSP R+5 O2</v>
          </cell>
          <cell r="FN6" t="str">
            <v>Poutres CSP R+5 O2</v>
          </cell>
          <cell r="FO6" t="str">
            <v>Poutre préfabriquée R+5 O2</v>
          </cell>
          <cell r="FP6" t="str">
            <v>Poutre métallique R+5 O2</v>
          </cell>
          <cell r="FQ6" t="str">
            <v>Escalier R+5 O2</v>
          </cell>
          <cell r="FR6" t="str">
            <v>Finitions (Ragréage) R+5 O2</v>
          </cell>
          <cell r="FS6" t="str">
            <v>Casquette préfabriqué R+5 O2</v>
          </cell>
          <cell r="FT6" t="str">
            <v>TOITURES</v>
          </cell>
          <cell r="FU6" t="str">
            <v>O1</v>
          </cell>
          <cell r="FV6" t="str">
            <v>Edicules O1</v>
          </cell>
          <cell r="FW6" t="str">
            <v>Socles O1</v>
          </cell>
          <cell r="FX6" t="str">
            <v>Souches O1</v>
          </cell>
          <cell r="FY6" t="str">
            <v>O2</v>
          </cell>
          <cell r="FZ6" t="str">
            <v>Edicules O2</v>
          </cell>
          <cell r="GA6" t="str">
            <v>Socles O2</v>
          </cell>
          <cell r="GB6" t="str">
            <v>Souches O2</v>
          </cell>
          <cell r="GC6" t="str">
            <v>AMENAGEMENT</v>
          </cell>
          <cell r="GD6" t="str">
            <v>Aménagement</v>
          </cell>
          <cell r="GE6" t="str">
            <v>Reseaux PP</v>
          </cell>
          <cell r="GF6" t="str">
            <v>Drainage</v>
          </cell>
        </row>
        <row r="40"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Z40">
            <v>0</v>
          </cell>
          <cell r="AA40">
            <v>0</v>
          </cell>
          <cell r="AB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D40">
            <v>0</v>
          </cell>
          <cell r="GE40">
            <v>0</v>
          </cell>
          <cell r="GF40">
            <v>0</v>
          </cell>
        </row>
        <row r="42"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Z42">
            <v>0</v>
          </cell>
          <cell r="AA42">
            <v>0</v>
          </cell>
          <cell r="AB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>
            <v>0</v>
          </cell>
          <cell r="AN42">
            <v>0</v>
          </cell>
          <cell r="AO42">
            <v>0</v>
          </cell>
          <cell r="AP42">
            <v>0</v>
          </cell>
          <cell r="AQ42">
            <v>0</v>
          </cell>
          <cell r="AS42">
            <v>0</v>
          </cell>
          <cell r="AT42">
            <v>0</v>
          </cell>
          <cell r="AU42">
            <v>0</v>
          </cell>
          <cell r="AV42">
            <v>0</v>
          </cell>
          <cell r="AW42">
            <v>0</v>
          </cell>
          <cell r="AX42">
            <v>0</v>
          </cell>
          <cell r="AY42">
            <v>0</v>
          </cell>
          <cell r="AZ42">
            <v>0</v>
          </cell>
          <cell r="BA42">
            <v>0</v>
          </cell>
          <cell r="BB42">
            <v>0</v>
          </cell>
          <cell r="BC42">
            <v>0</v>
          </cell>
          <cell r="BD42">
            <v>0</v>
          </cell>
          <cell r="BE42">
            <v>0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0</v>
          </cell>
          <cell r="BN42">
            <v>0</v>
          </cell>
          <cell r="BO42">
            <v>0</v>
          </cell>
          <cell r="BP42">
            <v>0</v>
          </cell>
          <cell r="BQ42">
            <v>0</v>
          </cell>
          <cell r="BR42">
            <v>0</v>
          </cell>
          <cell r="BS42">
            <v>0</v>
          </cell>
          <cell r="BT42">
            <v>0</v>
          </cell>
          <cell r="BU42">
            <v>0</v>
          </cell>
          <cell r="BV42">
            <v>0</v>
          </cell>
          <cell r="BW42">
            <v>0</v>
          </cell>
          <cell r="BX42">
            <v>0</v>
          </cell>
          <cell r="BY42">
            <v>0</v>
          </cell>
          <cell r="BZ42">
            <v>0</v>
          </cell>
          <cell r="CA42">
            <v>0</v>
          </cell>
          <cell r="CB42">
            <v>0</v>
          </cell>
          <cell r="CC42">
            <v>0</v>
          </cell>
          <cell r="CD42">
            <v>0</v>
          </cell>
          <cell r="CE42">
            <v>0</v>
          </cell>
          <cell r="CF42">
            <v>0</v>
          </cell>
          <cell r="CG42">
            <v>0</v>
          </cell>
          <cell r="CI42">
            <v>0</v>
          </cell>
          <cell r="CJ42">
            <v>0</v>
          </cell>
          <cell r="CK42">
            <v>0</v>
          </cell>
          <cell r="CL42">
            <v>0</v>
          </cell>
          <cell r="CM42">
            <v>0</v>
          </cell>
          <cell r="CN42">
            <v>0</v>
          </cell>
          <cell r="CO42">
            <v>0</v>
          </cell>
          <cell r="CP42">
            <v>0</v>
          </cell>
          <cell r="CQ42">
            <v>0</v>
          </cell>
          <cell r="CR42">
            <v>0</v>
          </cell>
          <cell r="CS42">
            <v>0</v>
          </cell>
          <cell r="CT42">
            <v>0</v>
          </cell>
          <cell r="CU42">
            <v>0</v>
          </cell>
          <cell r="CV42">
            <v>0</v>
          </cell>
          <cell r="CW42">
            <v>0</v>
          </cell>
          <cell r="CX42">
            <v>0</v>
          </cell>
          <cell r="CY42">
            <v>0</v>
          </cell>
          <cell r="CZ42">
            <v>0</v>
          </cell>
          <cell r="DA42">
            <v>0</v>
          </cell>
          <cell r="DB42">
            <v>0</v>
          </cell>
          <cell r="DD42">
            <v>0</v>
          </cell>
          <cell r="DE42">
            <v>0</v>
          </cell>
          <cell r="DF42">
            <v>0</v>
          </cell>
          <cell r="DG42">
            <v>0</v>
          </cell>
          <cell r="DH42">
            <v>0</v>
          </cell>
          <cell r="DI42">
            <v>0</v>
          </cell>
          <cell r="DJ42">
            <v>0</v>
          </cell>
          <cell r="DK42">
            <v>0</v>
          </cell>
          <cell r="DL42">
            <v>0</v>
          </cell>
          <cell r="DM42">
            <v>0</v>
          </cell>
          <cell r="DN42">
            <v>0</v>
          </cell>
          <cell r="DO42">
            <v>0</v>
          </cell>
          <cell r="DP42">
            <v>0</v>
          </cell>
          <cell r="DQ42">
            <v>0</v>
          </cell>
          <cell r="DR42">
            <v>0</v>
          </cell>
          <cell r="DS42">
            <v>0</v>
          </cell>
          <cell r="DT42">
            <v>0</v>
          </cell>
          <cell r="DU42">
            <v>0</v>
          </cell>
          <cell r="DV42">
            <v>0</v>
          </cell>
          <cell r="DW42">
            <v>0</v>
          </cell>
          <cell r="DX42">
            <v>0</v>
          </cell>
          <cell r="DY42">
            <v>0</v>
          </cell>
          <cell r="EA42">
            <v>0</v>
          </cell>
          <cell r="EB42">
            <v>0</v>
          </cell>
          <cell r="EC42">
            <v>0</v>
          </cell>
          <cell r="ED42">
            <v>0</v>
          </cell>
          <cell r="EE42">
            <v>0</v>
          </cell>
          <cell r="EF42">
            <v>0</v>
          </cell>
          <cell r="EG42">
            <v>0</v>
          </cell>
          <cell r="EH42">
            <v>0</v>
          </cell>
          <cell r="EI42">
            <v>0</v>
          </cell>
          <cell r="EJ42">
            <v>0</v>
          </cell>
          <cell r="EK42">
            <v>0</v>
          </cell>
          <cell r="EL42">
            <v>0</v>
          </cell>
          <cell r="EM42">
            <v>0</v>
          </cell>
          <cell r="EN42">
            <v>0</v>
          </cell>
          <cell r="EO42">
            <v>0</v>
          </cell>
          <cell r="EP42">
            <v>0</v>
          </cell>
          <cell r="EQ42">
            <v>0</v>
          </cell>
          <cell r="ER42">
            <v>0</v>
          </cell>
          <cell r="ES42">
            <v>0</v>
          </cell>
          <cell r="ET42">
            <v>0</v>
          </cell>
          <cell r="EU42">
            <v>0</v>
          </cell>
          <cell r="EW42">
            <v>0</v>
          </cell>
          <cell r="EX42">
            <v>0</v>
          </cell>
          <cell r="EY42">
            <v>0</v>
          </cell>
          <cell r="EZ42">
            <v>0</v>
          </cell>
          <cell r="FA42">
            <v>0</v>
          </cell>
          <cell r="FB42">
            <v>0</v>
          </cell>
          <cell r="FC42">
            <v>0</v>
          </cell>
          <cell r="FD42">
            <v>0</v>
          </cell>
          <cell r="FE42">
            <v>0</v>
          </cell>
          <cell r="FF42">
            <v>0</v>
          </cell>
          <cell r="FG42">
            <v>0</v>
          </cell>
          <cell r="FH42">
            <v>0</v>
          </cell>
          <cell r="FI42">
            <v>0</v>
          </cell>
          <cell r="FJ42">
            <v>0</v>
          </cell>
          <cell r="FK42">
            <v>0</v>
          </cell>
          <cell r="FL42">
            <v>0</v>
          </cell>
          <cell r="FM42">
            <v>0</v>
          </cell>
          <cell r="FN42">
            <v>0</v>
          </cell>
          <cell r="FO42">
            <v>0</v>
          </cell>
          <cell r="FP42">
            <v>0</v>
          </cell>
          <cell r="FQ42">
            <v>0</v>
          </cell>
          <cell r="FR42">
            <v>0</v>
          </cell>
          <cell r="FS42">
            <v>0</v>
          </cell>
          <cell r="FU42">
            <v>0</v>
          </cell>
          <cell r="FV42">
            <v>0</v>
          </cell>
          <cell r="FW42">
            <v>0</v>
          </cell>
          <cell r="FX42">
            <v>0</v>
          </cell>
          <cell r="FY42">
            <v>0</v>
          </cell>
          <cell r="FZ42">
            <v>0</v>
          </cell>
          <cell r="GA42">
            <v>0</v>
          </cell>
          <cell r="GB42">
            <v>0</v>
          </cell>
          <cell r="GD42">
            <v>0</v>
          </cell>
          <cell r="GE42">
            <v>0</v>
          </cell>
          <cell r="GF42">
            <v>0</v>
          </cell>
        </row>
        <row r="44"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Z44">
            <v>0</v>
          </cell>
          <cell r="AA44">
            <v>0</v>
          </cell>
          <cell r="AB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  <cell r="AH44">
            <v>0</v>
          </cell>
          <cell r="AI44">
            <v>0</v>
          </cell>
          <cell r="AJ44">
            <v>0</v>
          </cell>
          <cell r="AK44">
            <v>0</v>
          </cell>
          <cell r="AL44">
            <v>0</v>
          </cell>
          <cell r="AM44">
            <v>0</v>
          </cell>
          <cell r="AN44">
            <v>0</v>
          </cell>
          <cell r="AO44">
            <v>0</v>
          </cell>
          <cell r="AP44">
            <v>0</v>
          </cell>
          <cell r="AQ44">
            <v>0</v>
          </cell>
          <cell r="AS44">
            <v>0</v>
          </cell>
          <cell r="AT44">
            <v>0</v>
          </cell>
          <cell r="AU44">
            <v>0</v>
          </cell>
          <cell r="AV44">
            <v>0</v>
          </cell>
          <cell r="AW44">
            <v>0</v>
          </cell>
          <cell r="AX44">
            <v>0</v>
          </cell>
          <cell r="AY44">
            <v>0</v>
          </cell>
          <cell r="AZ44">
            <v>0</v>
          </cell>
          <cell r="BA44">
            <v>0</v>
          </cell>
          <cell r="BB44">
            <v>0</v>
          </cell>
          <cell r="BC44">
            <v>0</v>
          </cell>
          <cell r="BD44">
            <v>0</v>
          </cell>
          <cell r="BE44">
            <v>0</v>
          </cell>
          <cell r="BF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  <cell r="BK44">
            <v>0</v>
          </cell>
          <cell r="BL44">
            <v>0</v>
          </cell>
          <cell r="BN44">
            <v>0</v>
          </cell>
          <cell r="BO44">
            <v>0</v>
          </cell>
          <cell r="BP44">
            <v>0</v>
          </cell>
          <cell r="BQ44">
            <v>0</v>
          </cell>
          <cell r="BR44">
            <v>0</v>
          </cell>
          <cell r="BS44">
            <v>0</v>
          </cell>
          <cell r="BT44">
            <v>0</v>
          </cell>
          <cell r="BU44">
            <v>0</v>
          </cell>
          <cell r="BV44">
            <v>0</v>
          </cell>
          <cell r="BW44">
            <v>0</v>
          </cell>
          <cell r="BX44">
            <v>0</v>
          </cell>
          <cell r="BY44">
            <v>0</v>
          </cell>
          <cell r="BZ44">
            <v>0</v>
          </cell>
          <cell r="CA44">
            <v>0</v>
          </cell>
          <cell r="CB44">
            <v>0</v>
          </cell>
          <cell r="CC44">
            <v>0</v>
          </cell>
          <cell r="CD44">
            <v>0</v>
          </cell>
          <cell r="CE44">
            <v>0</v>
          </cell>
          <cell r="CF44">
            <v>0</v>
          </cell>
          <cell r="CG44">
            <v>0</v>
          </cell>
          <cell r="CI44">
            <v>0</v>
          </cell>
          <cell r="CJ44">
            <v>0</v>
          </cell>
          <cell r="CK44">
            <v>0</v>
          </cell>
          <cell r="CL44">
            <v>0</v>
          </cell>
          <cell r="CM44">
            <v>0</v>
          </cell>
          <cell r="CN44">
            <v>0</v>
          </cell>
          <cell r="CO44">
            <v>0</v>
          </cell>
          <cell r="CP44">
            <v>0</v>
          </cell>
          <cell r="CQ44">
            <v>0</v>
          </cell>
          <cell r="CR44">
            <v>0</v>
          </cell>
          <cell r="CS44">
            <v>0</v>
          </cell>
          <cell r="CT44">
            <v>0</v>
          </cell>
          <cell r="CU44">
            <v>0</v>
          </cell>
          <cell r="CV44">
            <v>0</v>
          </cell>
          <cell r="CW44">
            <v>0</v>
          </cell>
          <cell r="CX44">
            <v>0</v>
          </cell>
          <cell r="CY44">
            <v>0</v>
          </cell>
          <cell r="CZ44">
            <v>0</v>
          </cell>
          <cell r="DA44">
            <v>0</v>
          </cell>
          <cell r="DB44">
            <v>0</v>
          </cell>
          <cell r="DD44">
            <v>0</v>
          </cell>
          <cell r="DE44">
            <v>0</v>
          </cell>
          <cell r="DF44">
            <v>0</v>
          </cell>
          <cell r="DG44">
            <v>0</v>
          </cell>
          <cell r="DH44">
            <v>0</v>
          </cell>
          <cell r="DI44">
            <v>0</v>
          </cell>
          <cell r="DJ44">
            <v>0</v>
          </cell>
          <cell r="DK44">
            <v>0</v>
          </cell>
          <cell r="DL44">
            <v>0</v>
          </cell>
          <cell r="DM44">
            <v>0</v>
          </cell>
          <cell r="DN44">
            <v>0</v>
          </cell>
          <cell r="DO44">
            <v>0</v>
          </cell>
          <cell r="DP44">
            <v>0</v>
          </cell>
          <cell r="DQ44">
            <v>0</v>
          </cell>
          <cell r="DR44">
            <v>0</v>
          </cell>
          <cell r="DS44">
            <v>0</v>
          </cell>
          <cell r="DT44">
            <v>0</v>
          </cell>
          <cell r="DU44">
            <v>0</v>
          </cell>
          <cell r="DV44">
            <v>0</v>
          </cell>
          <cell r="DW44">
            <v>0</v>
          </cell>
          <cell r="DX44">
            <v>0</v>
          </cell>
          <cell r="DY44">
            <v>0</v>
          </cell>
          <cell r="EA44">
            <v>0</v>
          </cell>
          <cell r="EB44">
            <v>0</v>
          </cell>
          <cell r="EC44">
            <v>0</v>
          </cell>
          <cell r="ED44">
            <v>0</v>
          </cell>
          <cell r="EE44">
            <v>0</v>
          </cell>
          <cell r="EF44">
            <v>0</v>
          </cell>
          <cell r="EG44">
            <v>0</v>
          </cell>
          <cell r="EH44">
            <v>0</v>
          </cell>
          <cell r="EI44">
            <v>0</v>
          </cell>
          <cell r="EJ44">
            <v>0</v>
          </cell>
          <cell r="EK44">
            <v>0</v>
          </cell>
          <cell r="EL44">
            <v>0</v>
          </cell>
          <cell r="EM44">
            <v>0</v>
          </cell>
          <cell r="EN44">
            <v>0</v>
          </cell>
          <cell r="EO44">
            <v>0</v>
          </cell>
          <cell r="EP44">
            <v>0</v>
          </cell>
          <cell r="EQ44">
            <v>0</v>
          </cell>
          <cell r="ER44">
            <v>0</v>
          </cell>
          <cell r="ES44">
            <v>0</v>
          </cell>
          <cell r="ET44">
            <v>0</v>
          </cell>
          <cell r="EU44">
            <v>0</v>
          </cell>
          <cell r="EW44">
            <v>0</v>
          </cell>
          <cell r="EX44">
            <v>0</v>
          </cell>
          <cell r="EY44">
            <v>0</v>
          </cell>
          <cell r="EZ44">
            <v>0</v>
          </cell>
          <cell r="FA44">
            <v>0</v>
          </cell>
          <cell r="FB44">
            <v>0</v>
          </cell>
          <cell r="FC44">
            <v>0</v>
          </cell>
          <cell r="FD44">
            <v>0</v>
          </cell>
          <cell r="FE44">
            <v>0</v>
          </cell>
          <cell r="FF44">
            <v>0</v>
          </cell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D44">
            <v>0</v>
          </cell>
          <cell r="GE44">
            <v>0</v>
          </cell>
          <cell r="GF44">
            <v>0</v>
          </cell>
        </row>
        <row r="46"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Z46">
            <v>0</v>
          </cell>
          <cell r="AA46">
            <v>0</v>
          </cell>
          <cell r="AB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  <cell r="AH46">
            <v>0</v>
          </cell>
          <cell r="AI46">
            <v>0</v>
          </cell>
          <cell r="AJ46">
            <v>0</v>
          </cell>
          <cell r="AK46">
            <v>0</v>
          </cell>
          <cell r="AL46">
            <v>0</v>
          </cell>
          <cell r="AM46">
            <v>0</v>
          </cell>
          <cell r="AN46">
            <v>0</v>
          </cell>
          <cell r="AO46">
            <v>0</v>
          </cell>
          <cell r="AP46">
            <v>0</v>
          </cell>
          <cell r="AQ46">
            <v>0</v>
          </cell>
          <cell r="AS46">
            <v>0</v>
          </cell>
          <cell r="AT46">
            <v>0</v>
          </cell>
          <cell r="AU46">
            <v>0</v>
          </cell>
          <cell r="AV46">
            <v>0</v>
          </cell>
          <cell r="AW46">
            <v>0</v>
          </cell>
          <cell r="AX46">
            <v>0</v>
          </cell>
          <cell r="AY46">
            <v>0</v>
          </cell>
          <cell r="AZ46">
            <v>0</v>
          </cell>
          <cell r="BA46">
            <v>0</v>
          </cell>
          <cell r="BB46">
            <v>0</v>
          </cell>
          <cell r="BC46">
            <v>0</v>
          </cell>
          <cell r="BD46">
            <v>0</v>
          </cell>
          <cell r="BE46">
            <v>0</v>
          </cell>
          <cell r="BF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  <cell r="BK46">
            <v>0</v>
          </cell>
          <cell r="BL46">
            <v>0</v>
          </cell>
          <cell r="BN46">
            <v>0</v>
          </cell>
          <cell r="BO46">
            <v>0</v>
          </cell>
          <cell r="BP46">
            <v>0</v>
          </cell>
          <cell r="BQ46">
            <v>0</v>
          </cell>
          <cell r="BR46">
            <v>0</v>
          </cell>
          <cell r="BS46">
            <v>0</v>
          </cell>
          <cell r="BT46">
            <v>0</v>
          </cell>
          <cell r="BU46">
            <v>0</v>
          </cell>
          <cell r="BV46">
            <v>0</v>
          </cell>
          <cell r="BW46">
            <v>0</v>
          </cell>
          <cell r="BX46">
            <v>0</v>
          </cell>
          <cell r="BY46">
            <v>0</v>
          </cell>
          <cell r="BZ46">
            <v>0</v>
          </cell>
          <cell r="CA46">
            <v>0</v>
          </cell>
          <cell r="CB46">
            <v>0</v>
          </cell>
          <cell r="CC46">
            <v>0</v>
          </cell>
          <cell r="CD46">
            <v>0</v>
          </cell>
          <cell r="CE46">
            <v>0</v>
          </cell>
          <cell r="CF46">
            <v>0</v>
          </cell>
          <cell r="CG46">
            <v>0</v>
          </cell>
          <cell r="CI46">
            <v>0</v>
          </cell>
          <cell r="CJ46">
            <v>0</v>
          </cell>
          <cell r="CK46">
            <v>0</v>
          </cell>
          <cell r="CL46">
            <v>0</v>
          </cell>
          <cell r="CM46">
            <v>0</v>
          </cell>
          <cell r="CN46">
            <v>0</v>
          </cell>
          <cell r="CO46">
            <v>0</v>
          </cell>
          <cell r="CP46">
            <v>0</v>
          </cell>
          <cell r="CQ46">
            <v>0</v>
          </cell>
          <cell r="CR46">
            <v>0</v>
          </cell>
          <cell r="CS46">
            <v>0</v>
          </cell>
          <cell r="CT46">
            <v>0</v>
          </cell>
          <cell r="CU46">
            <v>0</v>
          </cell>
          <cell r="CV46">
            <v>0</v>
          </cell>
          <cell r="CW46">
            <v>0</v>
          </cell>
          <cell r="CX46">
            <v>0</v>
          </cell>
          <cell r="CY46">
            <v>0</v>
          </cell>
          <cell r="CZ46">
            <v>0</v>
          </cell>
          <cell r="DA46">
            <v>0</v>
          </cell>
          <cell r="DB46">
            <v>0</v>
          </cell>
          <cell r="DD46">
            <v>0</v>
          </cell>
          <cell r="DE46">
            <v>0</v>
          </cell>
          <cell r="DF46">
            <v>0</v>
          </cell>
          <cell r="DG46">
            <v>0</v>
          </cell>
          <cell r="DH46">
            <v>0</v>
          </cell>
          <cell r="DI46">
            <v>0</v>
          </cell>
          <cell r="DJ46">
            <v>0</v>
          </cell>
          <cell r="DK46">
            <v>0</v>
          </cell>
          <cell r="DL46">
            <v>0</v>
          </cell>
          <cell r="DM46">
            <v>0</v>
          </cell>
          <cell r="DN46">
            <v>0</v>
          </cell>
          <cell r="DO46">
            <v>0</v>
          </cell>
          <cell r="DP46">
            <v>0</v>
          </cell>
          <cell r="DQ46">
            <v>0</v>
          </cell>
          <cell r="DR46">
            <v>0</v>
          </cell>
          <cell r="DS46">
            <v>0</v>
          </cell>
          <cell r="DT46">
            <v>0</v>
          </cell>
          <cell r="DU46">
            <v>0</v>
          </cell>
          <cell r="DV46">
            <v>0</v>
          </cell>
          <cell r="DW46">
            <v>0</v>
          </cell>
          <cell r="DX46">
            <v>0</v>
          </cell>
          <cell r="DY46">
            <v>0</v>
          </cell>
          <cell r="EA46">
            <v>0</v>
          </cell>
          <cell r="EB46">
            <v>0</v>
          </cell>
          <cell r="EC46">
            <v>0</v>
          </cell>
          <cell r="ED46">
            <v>0</v>
          </cell>
          <cell r="EE46">
            <v>0</v>
          </cell>
          <cell r="EF46">
            <v>0</v>
          </cell>
          <cell r="EG46">
            <v>0</v>
          </cell>
          <cell r="EH46">
            <v>0</v>
          </cell>
          <cell r="EI46">
            <v>0</v>
          </cell>
          <cell r="EJ46">
            <v>0</v>
          </cell>
          <cell r="EK46">
            <v>0</v>
          </cell>
          <cell r="EL46">
            <v>0</v>
          </cell>
          <cell r="EM46">
            <v>0</v>
          </cell>
          <cell r="EN46">
            <v>0</v>
          </cell>
          <cell r="EO46">
            <v>0</v>
          </cell>
          <cell r="EP46">
            <v>0</v>
          </cell>
          <cell r="EQ46">
            <v>0</v>
          </cell>
          <cell r="ER46">
            <v>0</v>
          </cell>
          <cell r="ES46">
            <v>0</v>
          </cell>
          <cell r="ET46">
            <v>0</v>
          </cell>
          <cell r="EU46">
            <v>0</v>
          </cell>
          <cell r="EW46">
            <v>0</v>
          </cell>
          <cell r="EX46">
            <v>0</v>
          </cell>
          <cell r="EY46">
            <v>0</v>
          </cell>
          <cell r="EZ46">
            <v>0</v>
          </cell>
          <cell r="FA46">
            <v>0</v>
          </cell>
          <cell r="FB46">
            <v>0</v>
          </cell>
          <cell r="FC46">
            <v>0</v>
          </cell>
          <cell r="FD46">
            <v>0</v>
          </cell>
          <cell r="FE46">
            <v>0</v>
          </cell>
          <cell r="FF46">
            <v>0</v>
          </cell>
          <cell r="FG46">
            <v>0</v>
          </cell>
          <cell r="FH46">
            <v>0</v>
          </cell>
          <cell r="FI46">
            <v>0</v>
          </cell>
          <cell r="FJ46">
            <v>0</v>
          </cell>
          <cell r="FK46">
            <v>0</v>
          </cell>
          <cell r="FL46">
            <v>0</v>
          </cell>
          <cell r="FM46">
            <v>0</v>
          </cell>
          <cell r="FN46">
            <v>0</v>
          </cell>
          <cell r="FO46">
            <v>0</v>
          </cell>
          <cell r="FP46">
            <v>0</v>
          </cell>
          <cell r="FQ46">
            <v>0</v>
          </cell>
          <cell r="FR46">
            <v>0</v>
          </cell>
          <cell r="FS46">
            <v>0</v>
          </cell>
          <cell r="FU46">
            <v>0</v>
          </cell>
          <cell r="FV46">
            <v>0</v>
          </cell>
          <cell r="FW46">
            <v>0</v>
          </cell>
          <cell r="FX46">
            <v>0</v>
          </cell>
          <cell r="FY46">
            <v>0</v>
          </cell>
          <cell r="FZ46">
            <v>0</v>
          </cell>
          <cell r="GA46">
            <v>0</v>
          </cell>
          <cell r="GB46">
            <v>0</v>
          </cell>
          <cell r="GD46">
            <v>0</v>
          </cell>
          <cell r="GE46">
            <v>0</v>
          </cell>
          <cell r="GF46">
            <v>0</v>
          </cell>
        </row>
      </sheetData>
      <sheetData sheetId="23"/>
      <sheetData sheetId="24"/>
      <sheetData sheetId="25"/>
      <sheetData sheetId="26"/>
      <sheetData sheetId="27"/>
      <sheetData sheetId="2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00 Accueil"/>
      <sheetName val="G - SOMMAIRE"/>
      <sheetName val="G - BL"/>
      <sheetName val="G - NOTICE"/>
      <sheetName val="B - C. BPE"/>
      <sheetName val="B - BPE"/>
      <sheetName val="M - MOD"/>
      <sheetName val="M - C. BPE"/>
      <sheetName val="M - BPE"/>
      <sheetName val="M - HA"/>
      <sheetName val="B - TS"/>
      <sheetName val="M - TS"/>
      <sheetName val="M - A. MTX"/>
      <sheetName val="M - Encadrement"/>
      <sheetName val="M - MOI"/>
      <sheetName val="B - HA"/>
      <sheetName val="B - A. MTX"/>
      <sheetName val="B - Eau"/>
      <sheetName val="B - MOD"/>
      <sheetName val="B - MOI"/>
      <sheetName val="B - Encadrement"/>
      <sheetName val="M - Consommable"/>
      <sheetName val="M - Achat"/>
      <sheetName val="M - Location"/>
      <sheetName val="M - Prestataire"/>
      <sheetName val="B - Prestataire"/>
      <sheetName val="B - Honoraire"/>
      <sheetName val="M - Honoraire"/>
      <sheetName val="B - Consommable"/>
      <sheetName val="B - Achat"/>
      <sheetName val="B - Location"/>
      <sheetName val="B - A. FC"/>
      <sheetName val="B - DA"/>
      <sheetName val="M - A. FC"/>
      <sheetName val="Feuil4"/>
      <sheetName val="Feuil3"/>
      <sheetName val="P - Fiche signal"/>
      <sheetName val="P - Intervenants"/>
      <sheetName val="P - Synoptique"/>
      <sheetName val="P - Historique"/>
      <sheetName val="P - Promesses"/>
      <sheetName val="P - Risques"/>
      <sheetName val="P - SP"/>
      <sheetName val="P - SHA"/>
      <sheetName val="P - SHOT"/>
      <sheetName val="P - SU"/>
      <sheetName val="P - AMEXT"/>
      <sheetName val="Feuil1"/>
      <sheetName val="O - Sommaire"/>
      <sheetName val="T - Sommaire"/>
      <sheetName val="T - PdG"/>
      <sheetName val="T - Check List"/>
      <sheetName val="T - Visite site"/>
      <sheetName val="T - Etude commerciale"/>
      <sheetName val="T - Evaluation BE"/>
      <sheetName val="T - Bétons"/>
      <sheetName val="T - Déchets"/>
      <sheetName val="T - Electricité"/>
      <sheetName val="SMH V1"/>
      <sheetName val="T - SMH"/>
      <sheetName val="T - Ratios GO"/>
      <sheetName val="T - Planning Enc"/>
      <sheetName val="T - S-T G.O."/>
      <sheetName val="T - S-T Ratios CES"/>
      <sheetName val="T - Honoraires"/>
      <sheetName val="T - Prestataires"/>
      <sheetName val="T - BILAN"/>
      <sheetName val="T - Feuille de vente"/>
      <sheetName val="T - Retour demande étude"/>
      <sheetName val="T - FDV EI"/>
      <sheetName val="O - PdG"/>
      <sheetName val="O - Bétons"/>
      <sheetName val="O - Electricité"/>
      <sheetName val="O - Déchets"/>
      <sheetName val="O - SMH"/>
      <sheetName val="O - Ratios GO"/>
      <sheetName val="O - Hors Etude"/>
      <sheetName val="O - S-T GO-ratios"/>
      <sheetName val="O - S-T CES-ratios"/>
      <sheetName val="O - Honoraires"/>
      <sheetName val="O - Prestataires"/>
      <sheetName val="O - BILAN"/>
      <sheetName val="O - Feuille de vente"/>
      <sheetName val="O - Ecarts"/>
      <sheetName val="O - Explication Ecart"/>
      <sheetName val="O - Retour demande étude"/>
    </sheetNames>
    <sheetDataSet>
      <sheetData sheetId="0">
        <row r="4">
          <cell r="J4" t="str">
            <v>SAVOIE</v>
          </cell>
        </row>
      </sheetData>
      <sheetData sheetId="1" refreshError="1"/>
      <sheetData sheetId="2">
        <row r="4">
          <cell r="R4" t="str">
            <v>MOI</v>
          </cell>
        </row>
        <row r="5">
          <cell r="R5" t="str">
            <v>HA</v>
          </cell>
        </row>
        <row r="6">
          <cell r="R6" t="str">
            <v>TS</v>
          </cell>
        </row>
        <row r="7">
          <cell r="R7" t="str">
            <v>AMTX</v>
          </cell>
        </row>
        <row r="8">
          <cell r="R8" t="str">
            <v>CONSOMMABLE</v>
          </cell>
        </row>
        <row r="9">
          <cell r="R9" t="str">
            <v>ACHAT</v>
          </cell>
        </row>
        <row r="10">
          <cell r="R10" t="str">
            <v>LOCATION</v>
          </cell>
        </row>
        <row r="11">
          <cell r="R11" t="str">
            <v>PRESTATAIRE</v>
          </cell>
        </row>
        <row r="12">
          <cell r="R12" t="str">
            <v>HONORAIRE</v>
          </cell>
        </row>
        <row r="13">
          <cell r="R13" t="str">
            <v>AFC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>
        <row r="21">
          <cell r="D21">
            <v>0</v>
          </cell>
        </row>
        <row r="23">
          <cell r="D23">
            <v>0</v>
          </cell>
        </row>
        <row r="25">
          <cell r="B25">
            <v>0</v>
          </cell>
          <cell r="D25">
            <v>0</v>
          </cell>
        </row>
        <row r="46">
          <cell r="B46">
            <v>0</v>
          </cell>
        </row>
      </sheetData>
      <sheetData sheetId="37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Impression"/>
      <sheetName val="PFA"/>
      <sheetName val="bilan SEP SAEC"/>
      <sheetName val="PP"/>
      <sheetName val="bilan SEP Pegaz"/>
      <sheetName val="produits"/>
      <sheetName val="st go"/>
      <sheetName val="st so"/>
      <sheetName val="co so"/>
      <sheetName val="TS"/>
      <sheetName val="HE"/>
      <sheetName val="infos"/>
      <sheetName val="engages go"/>
      <sheetName val="Cor.eng.go"/>
      <sheetName val="engages"/>
      <sheetName val="cor.eng"/>
      <sheetName val="L"/>
      <sheetName val="controle credits"/>
      <sheetName val="contr"/>
      <sheetName val="materia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6">
          <cell r="C6" t="str">
            <v>Suite Home St Genis</v>
          </cell>
        </row>
        <row r="7">
          <cell r="C7" t="str">
            <v>mars 2001</v>
          </cell>
          <cell r="E7" t="str">
            <v>L. Martin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NOTICE"/>
      <sheetName val="LISTE PERSONNEL"/>
      <sheetName val="44"/>
      <sheetName val="45"/>
      <sheetName val="46"/>
      <sheetName val="47"/>
      <sheetName val="48"/>
      <sheetName val="ACIER"/>
      <sheetName val="BETON"/>
      <sheetName val="GRAPH BETON MENSUEL"/>
      <sheetName val="GRAPH BETON CUMULE"/>
      <sheetName val="REPARTITION BETON"/>
      <sheetName val="EVENEMENTS"/>
      <sheetName val="CUMUL MENSUEL"/>
      <sheetName val="VENTILATION"/>
      <sheetName val="PREVISION"/>
      <sheetName val="SYNTHESE"/>
      <sheetName val="PRODUCTIVITE"/>
      <sheetName val="AVANCEMENT"/>
      <sheetName val="GRAPH OUVRAGES"/>
      <sheetName val="GRAPH REPARTITION"/>
      <sheetName val="GRAPH REPARTITION (2)"/>
      <sheetName val="GRAPH COMPAGNONS"/>
      <sheetName val="PRESENCE EFFECTIFS"/>
      <sheetName val="CONSOLIDATION"/>
    </sheetNames>
    <sheetDataSet>
      <sheetData sheetId="0">
        <row r="12">
          <cell r="B12" t="str">
            <v>EC Drôme Ardèche</v>
          </cell>
        </row>
        <row r="13">
          <cell r="B13" t="str">
            <v>EC Isère</v>
          </cell>
        </row>
        <row r="14">
          <cell r="B14" t="str">
            <v>EC Ain Hte Savoie</v>
          </cell>
        </row>
        <row r="15">
          <cell r="B15" t="str">
            <v>EC Savoie</v>
          </cell>
        </row>
        <row r="16">
          <cell r="B16" t="str">
            <v xml:space="preserve">EC Rhône </v>
          </cell>
        </row>
        <row r="17">
          <cell r="B17" t="str">
            <v xml:space="preserve">EC Confluence </v>
          </cell>
        </row>
        <row r="18">
          <cell r="B18" t="str">
            <v>EC Auvergne</v>
          </cell>
        </row>
        <row r="19">
          <cell r="B19" t="str">
            <v>Apprenti</v>
          </cell>
        </row>
        <row r="20">
          <cell r="B20" t="str">
            <v>Adequat</v>
          </cell>
        </row>
        <row r="21">
          <cell r="B21" t="str">
            <v>Proman</v>
          </cell>
        </row>
        <row r="22">
          <cell r="B22" t="str">
            <v>Manpower</v>
          </cell>
        </row>
        <row r="23">
          <cell r="B23" t="str">
            <v>Start People</v>
          </cell>
        </row>
        <row r="24">
          <cell r="B24" t="str">
            <v>Adecco</v>
          </cell>
        </row>
        <row r="25">
          <cell r="B25" t="str">
            <v>GEIQ BTP</v>
          </cell>
        </row>
        <row r="26">
          <cell r="B26" t="str">
            <v>Insertion</v>
          </cell>
        </row>
        <row r="27">
          <cell r="B27" t="str">
            <v>Stagiaire</v>
          </cell>
        </row>
        <row r="28">
          <cell r="B28" t="str">
            <v>Randstad</v>
          </cell>
        </row>
        <row r="29">
          <cell r="B29" t="str">
            <v>EC LOIRE</v>
          </cell>
        </row>
        <row r="30">
          <cell r="B30" t="str">
            <v>Rainero</v>
          </cell>
        </row>
        <row r="31">
          <cell r="B31" t="str">
            <v>Spie</v>
          </cell>
        </row>
        <row r="32">
          <cell r="B32" t="str">
            <v>Crit</v>
          </cell>
        </row>
        <row r="33">
          <cell r="B33" t="str">
            <v xml:space="preserve"> EGC</v>
          </cell>
        </row>
        <row r="34">
          <cell r="B34" t="str">
            <v>TEGC</v>
          </cell>
        </row>
      </sheetData>
      <sheetData sheetId="1">
        <row r="13">
          <cell r="I13" t="str">
            <v>AHAUKAL Said</v>
          </cell>
        </row>
        <row r="14">
          <cell r="I14" t="str">
            <v>ALVES Fernando</v>
          </cell>
        </row>
        <row r="15">
          <cell r="I15" t="str">
            <v>ARANTES DA SILVA Jose maria</v>
          </cell>
        </row>
        <row r="16">
          <cell r="I16" t="str">
            <v>AZZAM Mohamed</v>
          </cell>
        </row>
        <row r="17">
          <cell r="I17" t="str">
            <v>BAPTISTA FERREIRA Carlos manuel</v>
          </cell>
        </row>
        <row r="18">
          <cell r="I18" t="str">
            <v>BATHILY Mamadou</v>
          </cell>
        </row>
        <row r="19">
          <cell r="I19" t="str">
            <v>BERRIS Atef</v>
          </cell>
        </row>
        <row r="20">
          <cell r="I20" t="str">
            <v>BILLET Franck</v>
          </cell>
        </row>
        <row r="21">
          <cell r="I21" t="str">
            <v>BOUHAJJI Rachid</v>
          </cell>
        </row>
        <row r="22">
          <cell r="I22" t="str">
            <v>BRAHIMI Fouad</v>
          </cell>
        </row>
        <row r="23">
          <cell r="I23" t="str">
            <v>CARENZINI Bruno</v>
          </cell>
        </row>
        <row r="24">
          <cell r="I24" t="str">
            <v>CARLIER Jean-marc</v>
          </cell>
        </row>
        <row r="25">
          <cell r="I25" t="str">
            <v>DA SILVA SOARES Ramiro</v>
          </cell>
        </row>
        <row r="26">
          <cell r="I26" t="str">
            <v>DURET Xavier</v>
          </cell>
        </row>
        <row r="27">
          <cell r="I27" t="str">
            <v>EL BAKKALI Hassan</v>
          </cell>
        </row>
        <row r="28">
          <cell r="I28" t="str">
            <v>FERNANDES ANTUNES Ricardo miguel</v>
          </cell>
        </row>
        <row r="29">
          <cell r="I29" t="str">
            <v>ISMAEL MOHAMED Mohamed</v>
          </cell>
        </row>
        <row r="30">
          <cell r="I30" t="str">
            <v>KITTA Hadj</v>
          </cell>
        </row>
        <row r="31">
          <cell r="I31" t="str">
            <v>LAPREVOTE Cyrille</v>
          </cell>
        </row>
        <row r="32">
          <cell r="I32" t="str">
            <v>MALU Jose</v>
          </cell>
        </row>
        <row r="33">
          <cell r="I33" t="str">
            <v>MARQUES DOS SANTOS Carlos</v>
          </cell>
        </row>
        <row r="34">
          <cell r="I34" t="str">
            <v>MORARD Pascal</v>
          </cell>
        </row>
        <row r="35">
          <cell r="I35" t="str">
            <v>NOGUEIRA NOVO Xavier</v>
          </cell>
        </row>
        <row r="36">
          <cell r="I36" t="str">
            <v>PEREIRA Emanuel edgard</v>
          </cell>
        </row>
        <row r="37">
          <cell r="I37" t="str">
            <v>RAMEAU Bertrand</v>
          </cell>
        </row>
        <row r="38">
          <cell r="I38" t="str">
            <v>REXHA Enver</v>
          </cell>
        </row>
        <row r="39">
          <cell r="I39" t="str">
            <v>RODRIGUES DA COSTA Jose</v>
          </cell>
        </row>
        <row r="40">
          <cell r="I40" t="str">
            <v>RODRIGUES ROMERO Victor jose</v>
          </cell>
        </row>
        <row r="41">
          <cell r="I41" t="str">
            <v>ROGES Guillaume</v>
          </cell>
        </row>
        <row r="42">
          <cell r="I42" t="str">
            <v>TEYSSIER Pierre-francois</v>
          </cell>
        </row>
        <row r="43">
          <cell r="I43" t="str">
            <v>VIRETTI Pascal</v>
          </cell>
        </row>
        <row r="44">
          <cell r="I44" t="str">
            <v>YOUSSOUF Soule</v>
          </cell>
        </row>
        <row r="45">
          <cell r="I45" t="str">
            <v/>
          </cell>
        </row>
        <row r="46">
          <cell r="I46" t="str">
            <v/>
          </cell>
        </row>
        <row r="47">
          <cell r="I47" t="str">
            <v/>
          </cell>
        </row>
        <row r="48">
          <cell r="I48" t="str">
            <v/>
          </cell>
        </row>
        <row r="49">
          <cell r="I49" t="str">
            <v/>
          </cell>
        </row>
        <row r="50">
          <cell r="I50" t="str">
            <v/>
          </cell>
        </row>
        <row r="51">
          <cell r="I51" t="str">
            <v/>
          </cell>
        </row>
        <row r="52">
          <cell r="I52" t="str">
            <v/>
          </cell>
        </row>
        <row r="53">
          <cell r="I53" t="str">
            <v/>
          </cell>
        </row>
        <row r="54">
          <cell r="I54" t="str">
            <v/>
          </cell>
        </row>
        <row r="55">
          <cell r="I55" t="str">
            <v/>
          </cell>
        </row>
        <row r="56">
          <cell r="I56" t="str">
            <v/>
          </cell>
        </row>
        <row r="57">
          <cell r="I57" t="str">
            <v/>
          </cell>
        </row>
        <row r="58">
          <cell r="I58" t="str">
            <v/>
          </cell>
        </row>
        <row r="59">
          <cell r="I59" t="str">
            <v/>
          </cell>
        </row>
        <row r="60">
          <cell r="I60" t="str">
            <v/>
          </cell>
        </row>
        <row r="61">
          <cell r="I61" t="str">
            <v/>
          </cell>
        </row>
        <row r="62">
          <cell r="I62" t="str">
            <v/>
          </cell>
        </row>
        <row r="63">
          <cell r="I63" t="str">
            <v/>
          </cell>
        </row>
        <row r="64">
          <cell r="I64" t="str">
            <v/>
          </cell>
        </row>
        <row r="65">
          <cell r="I65" t="str">
            <v/>
          </cell>
        </row>
        <row r="66">
          <cell r="I66" t="str">
            <v/>
          </cell>
        </row>
        <row r="67">
          <cell r="I67" t="str">
            <v/>
          </cell>
        </row>
        <row r="68">
          <cell r="I68" t="str">
            <v/>
          </cell>
        </row>
        <row r="69">
          <cell r="I69" t="str">
            <v/>
          </cell>
        </row>
        <row r="70">
          <cell r="I70" t="str">
            <v/>
          </cell>
        </row>
        <row r="71">
          <cell r="I71" t="str">
            <v/>
          </cell>
        </row>
        <row r="72">
          <cell r="I72" t="str">
            <v/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C451CA-02B8-42A9-B2D5-35C83577ADC4}">
  <sheetPr codeName="Feuil14">
    <tabColor theme="0" tint="-0.499984740745262"/>
    <pageSetUpPr fitToPage="1"/>
  </sheetPr>
  <dimension ref="A1:BU101"/>
  <sheetViews>
    <sheetView tabSelected="1" zoomScale="75" zoomScaleNormal="75" zoomScaleSheetLayoutView="115" workbookViewId="0">
      <pane xSplit="6" ySplit="8" topLeftCell="G9" activePane="bottomRight" state="frozen"/>
      <selection activeCell="F5" sqref="F5"/>
      <selection pane="topRight" activeCell="F5" sqref="F5"/>
      <selection pane="bottomLeft" activeCell="F5" sqref="F5"/>
      <selection pane="bottomRight"/>
    </sheetView>
  </sheetViews>
  <sheetFormatPr baseColWidth="10" defaultColWidth="8.81640625" defaultRowHeight="14.5" outlineLevelCol="1" x14ac:dyDescent="0.35"/>
  <cols>
    <col min="1" max="1" width="3.7265625" style="1" customWidth="1"/>
    <col min="2" max="2" width="6.7265625" style="1" customWidth="1"/>
    <col min="3" max="3" width="12.7265625" style="1" customWidth="1"/>
    <col min="4" max="4" width="16.7265625" style="2" customWidth="1"/>
    <col min="5" max="5" width="37.1796875" style="1" customWidth="1"/>
    <col min="6" max="6" width="28.1796875" style="1" customWidth="1"/>
    <col min="7" max="7" width="18" style="1" customWidth="1"/>
    <col min="8" max="8" width="10" style="3" customWidth="1"/>
    <col min="9" max="11" width="18" style="4" customWidth="1"/>
    <col min="12" max="12" width="18" style="3" customWidth="1"/>
    <col min="13" max="13" width="1.453125" customWidth="1"/>
    <col min="14" max="14" width="17.1796875" customWidth="1"/>
    <col min="15" max="15" width="11" style="278" customWidth="1"/>
    <col min="16" max="16" width="18.453125" style="278" customWidth="1"/>
    <col min="17" max="17" width="6.26953125" style="278" bestFit="1" customWidth="1"/>
    <col min="18" max="18" width="18.453125" style="278" customWidth="1"/>
    <col min="19" max="19" width="11" style="278" customWidth="1"/>
    <col min="20" max="22" width="18.453125" style="278" customWidth="1"/>
    <col min="23" max="23" width="1.453125" customWidth="1"/>
    <col min="24" max="25" width="17.1796875" customWidth="1" outlineLevel="1"/>
    <col min="26" max="26" width="17.1796875" customWidth="1"/>
    <col min="27" max="27" width="11" style="278" customWidth="1"/>
    <col min="28" max="28" width="18.453125" style="278" customWidth="1"/>
    <col min="29" max="29" width="6.81640625" style="279" bestFit="1" customWidth="1"/>
    <col min="30" max="30" width="18.453125" style="278" customWidth="1"/>
    <col min="31" max="31" width="11" style="278" customWidth="1"/>
    <col min="32" max="34" width="18.453125" style="278" customWidth="1"/>
    <col min="35" max="35" width="1.453125" customWidth="1"/>
    <col min="36" max="36" width="17.1796875" customWidth="1"/>
    <col min="37" max="37" width="11" style="278" customWidth="1"/>
    <col min="38" max="38" width="18.453125" style="278" customWidth="1"/>
    <col min="39" max="39" width="6.26953125" style="278" bestFit="1" customWidth="1"/>
    <col min="40" max="40" width="18.453125" style="278" customWidth="1"/>
    <col min="41" max="41" width="11" style="278" customWidth="1"/>
    <col min="42" max="44" width="18.453125" style="278" customWidth="1"/>
    <col min="45" max="45" width="1.453125" customWidth="1"/>
    <col min="46" max="47" width="17.81640625" style="278" customWidth="1"/>
    <col min="48" max="48" width="1.453125" customWidth="1"/>
    <col min="49" max="49" width="13.453125" style="280" bestFit="1" customWidth="1"/>
    <col min="50" max="50" width="12.453125" style="280" customWidth="1"/>
    <col min="51" max="51" width="14.81640625" style="280" bestFit="1" customWidth="1"/>
    <col min="52" max="52" width="14.26953125" style="280" customWidth="1"/>
    <col min="53" max="53" width="14.453125" style="280" bestFit="1" customWidth="1"/>
    <col min="54" max="54" width="13.453125" style="280" bestFit="1" customWidth="1"/>
    <col min="55" max="60" width="12.453125" style="280" customWidth="1"/>
    <col min="61" max="61" width="2.453125" customWidth="1"/>
    <col min="62" max="62" width="13.453125" bestFit="1" customWidth="1"/>
    <col min="63" max="63" width="12.453125" customWidth="1"/>
    <col min="64" max="64" width="13.81640625" bestFit="1" customWidth="1"/>
    <col min="65" max="65" width="15.1796875" bestFit="1" customWidth="1"/>
    <col min="66" max="66" width="15.54296875" bestFit="1" customWidth="1"/>
    <col min="67" max="67" width="15.1796875" bestFit="1" customWidth="1"/>
    <col min="68" max="68" width="14.26953125" bestFit="1" customWidth="1"/>
    <col min="69" max="73" width="12.453125" customWidth="1"/>
  </cols>
  <sheetData>
    <row r="1" spans="2:73" s="1" customFormat="1" x14ac:dyDescent="0.35">
      <c r="D1" s="2"/>
      <c r="H1" s="3"/>
      <c r="I1" s="4"/>
      <c r="J1" s="4"/>
      <c r="K1" s="4"/>
      <c r="L1" s="3"/>
      <c r="O1" s="4"/>
      <c r="P1" s="4"/>
      <c r="Q1" s="4"/>
      <c r="R1" s="4"/>
      <c r="S1" s="4"/>
      <c r="T1" s="4"/>
      <c r="U1" s="4"/>
      <c r="V1" s="4"/>
      <c r="AA1" s="4"/>
      <c r="AB1" s="4"/>
      <c r="AC1" s="5"/>
      <c r="AD1" s="4"/>
      <c r="AE1" s="4"/>
      <c r="AF1" s="4"/>
      <c r="AG1" s="4"/>
      <c r="AH1" s="4"/>
      <c r="AK1" s="4"/>
      <c r="AL1" s="4"/>
      <c r="AM1" s="4"/>
      <c r="AN1" s="4"/>
      <c r="AO1" s="4"/>
      <c r="AP1" s="4"/>
      <c r="AQ1" s="4"/>
      <c r="AR1" s="4"/>
      <c r="AT1" s="4"/>
      <c r="AU1" s="4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</row>
    <row r="2" spans="2:73" s="1" customFormat="1" ht="19.899999999999999" customHeight="1" x14ac:dyDescent="0.35">
      <c r="D2" s="2"/>
      <c r="G2" s="7"/>
      <c r="H2" s="8"/>
      <c r="I2" s="9"/>
      <c r="J2" s="9"/>
      <c r="K2" s="9"/>
      <c r="L2" s="8"/>
      <c r="O2" s="4"/>
      <c r="P2" s="4"/>
      <c r="Q2" s="4"/>
      <c r="R2" s="4"/>
      <c r="S2" s="4"/>
      <c r="T2" s="4"/>
      <c r="U2" s="4"/>
      <c r="V2" s="4"/>
      <c r="AA2" s="4"/>
      <c r="AB2" s="4"/>
      <c r="AC2" s="5"/>
      <c r="AD2" s="4"/>
      <c r="AE2" s="4"/>
      <c r="AF2" s="4"/>
      <c r="AG2" s="4"/>
      <c r="AH2" s="4"/>
      <c r="AK2" s="4"/>
      <c r="AL2" s="4"/>
      <c r="AM2" s="4"/>
      <c r="AN2" s="4"/>
      <c r="AO2" s="4"/>
      <c r="AP2" s="4"/>
      <c r="AQ2" s="4"/>
      <c r="AR2" s="4"/>
      <c r="AT2" s="4"/>
      <c r="AU2" s="4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</row>
    <row r="3" spans="2:73" s="1" customFormat="1" ht="19.899999999999999" customHeight="1" x14ac:dyDescent="0.35">
      <c r="D3" s="2"/>
      <c r="G3" s="7"/>
      <c r="H3" s="8"/>
      <c r="I3" s="9"/>
      <c r="J3" s="9"/>
      <c r="K3" s="9"/>
      <c r="L3" s="8"/>
      <c r="N3" s="10"/>
      <c r="O3" s="4"/>
      <c r="P3" s="4"/>
      <c r="Q3" s="4"/>
      <c r="R3" s="4"/>
      <c r="S3" s="4"/>
      <c r="T3" s="4"/>
      <c r="U3" s="4"/>
      <c r="V3" s="4"/>
      <c r="X3" s="10"/>
      <c r="Y3" s="10"/>
      <c r="Z3" s="10"/>
      <c r="AA3" s="4"/>
      <c r="AB3" s="4"/>
      <c r="AC3" s="5"/>
      <c r="AD3" s="4"/>
      <c r="AE3" s="4"/>
      <c r="AF3" s="4"/>
      <c r="AG3" s="4"/>
      <c r="AH3" s="4"/>
      <c r="AJ3" s="10"/>
      <c r="AK3" s="4"/>
      <c r="AL3" s="4"/>
      <c r="AM3" s="4"/>
      <c r="AN3" s="4"/>
      <c r="AO3" s="4"/>
      <c r="AP3" s="4"/>
      <c r="AQ3" s="4"/>
      <c r="AR3" s="4"/>
      <c r="AT3" s="4"/>
      <c r="AU3" s="4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</row>
    <row r="4" spans="2:73" s="1" customFormat="1" ht="19.899999999999999" customHeight="1" x14ac:dyDescent="0.35">
      <c r="D4" s="2"/>
      <c r="G4" s="11"/>
      <c r="H4" s="12"/>
      <c r="I4" s="13"/>
      <c r="J4" s="13"/>
      <c r="K4" s="13"/>
      <c r="L4" s="12"/>
      <c r="N4" s="14"/>
      <c r="O4" s="4"/>
      <c r="P4" s="4"/>
      <c r="Q4" s="4"/>
      <c r="R4" s="4"/>
      <c r="S4" s="4"/>
      <c r="T4" s="4"/>
      <c r="U4" s="4"/>
      <c r="V4" s="4"/>
      <c r="X4" s="14"/>
      <c r="Y4" s="14"/>
      <c r="Z4" s="14"/>
      <c r="AA4" s="4"/>
      <c r="AB4" s="4"/>
      <c r="AC4" s="5"/>
      <c r="AD4" s="4"/>
      <c r="AE4" s="4"/>
      <c r="AF4" s="4"/>
      <c r="AG4" s="4"/>
      <c r="AH4" s="4"/>
      <c r="AJ4" s="14"/>
      <c r="AK4" s="4"/>
      <c r="AL4" s="4"/>
      <c r="AM4" s="4"/>
      <c r="AN4" s="4"/>
      <c r="AO4" s="4"/>
      <c r="AP4" s="4"/>
      <c r="AQ4" s="4"/>
      <c r="AR4" s="4"/>
      <c r="AT4" s="4"/>
      <c r="AU4" s="4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</row>
    <row r="5" spans="2:73" s="1" customFormat="1" ht="19.899999999999999" customHeight="1" thickBot="1" x14ac:dyDescent="0.4">
      <c r="H5" s="3"/>
      <c r="I5" s="4"/>
      <c r="J5" s="4"/>
      <c r="K5" s="4"/>
      <c r="L5" s="3"/>
      <c r="O5" s="4"/>
      <c r="P5" s="4"/>
      <c r="Q5" s="4"/>
      <c r="R5" s="4"/>
      <c r="S5" s="4"/>
      <c r="T5" s="4"/>
      <c r="U5" s="4"/>
      <c r="V5" s="4"/>
      <c r="AA5" s="4"/>
      <c r="AB5" s="4"/>
      <c r="AC5" s="5"/>
      <c r="AD5" s="4"/>
      <c r="AE5" s="4"/>
      <c r="AF5" s="4"/>
      <c r="AG5" s="4"/>
      <c r="AH5" s="4"/>
      <c r="AK5" s="4"/>
      <c r="AL5" s="4"/>
      <c r="AM5" s="4"/>
      <c r="AN5" s="4"/>
      <c r="AO5" s="4"/>
      <c r="AP5" s="4"/>
      <c r="AQ5" s="4"/>
      <c r="AR5" s="4"/>
      <c r="AT5" s="4"/>
      <c r="AU5" s="4"/>
      <c r="AW5" s="6"/>
      <c r="AX5" s="6"/>
      <c r="AY5" s="15"/>
      <c r="AZ5" s="6"/>
      <c r="BA5" s="6"/>
      <c r="BB5" s="6"/>
      <c r="BC5" s="6"/>
      <c r="BD5" s="6"/>
      <c r="BE5" s="6"/>
      <c r="BF5" s="6"/>
      <c r="BG5" s="6"/>
      <c r="BH5" s="6"/>
    </row>
    <row r="6" spans="2:73" s="1" customFormat="1" ht="15" thickBot="1" x14ac:dyDescent="0.4">
      <c r="D6" s="2"/>
      <c r="G6" s="286" t="s">
        <v>0</v>
      </c>
      <c r="H6" s="287"/>
      <c r="I6" s="287"/>
      <c r="J6" s="287"/>
      <c r="K6" s="288"/>
      <c r="L6" s="289"/>
      <c r="M6" s="16"/>
      <c r="N6" s="290" t="s">
        <v>1</v>
      </c>
      <c r="O6" s="291"/>
      <c r="P6" s="292"/>
      <c r="Q6" s="292"/>
      <c r="R6" s="292"/>
      <c r="S6" s="292"/>
      <c r="T6" s="292"/>
      <c r="U6" s="292"/>
      <c r="V6" s="293"/>
      <c r="W6" s="16"/>
      <c r="X6" s="294" t="s">
        <v>2</v>
      </c>
      <c r="Y6" s="295"/>
      <c r="Z6" s="296" t="s">
        <v>3</v>
      </c>
      <c r="AA6" s="296"/>
      <c r="AB6" s="296"/>
      <c r="AC6" s="296"/>
      <c r="AD6" s="296"/>
      <c r="AE6" s="296"/>
      <c r="AF6" s="296"/>
      <c r="AG6" s="295"/>
      <c r="AH6" s="17">
        <v>45658</v>
      </c>
      <c r="AI6" s="16"/>
      <c r="AJ6" s="290" t="s">
        <v>4</v>
      </c>
      <c r="AK6" s="291"/>
      <c r="AL6" s="292"/>
      <c r="AM6" s="292"/>
      <c r="AN6" s="292"/>
      <c r="AO6" s="292"/>
      <c r="AP6" s="292"/>
      <c r="AQ6" s="292"/>
      <c r="AR6" s="293"/>
      <c r="AS6" s="16"/>
      <c r="AT6" s="297" t="s">
        <v>5</v>
      </c>
      <c r="AU6" s="298"/>
      <c r="AV6" s="16"/>
      <c r="AW6" s="281" t="s">
        <v>6</v>
      </c>
      <c r="AX6" s="282"/>
      <c r="AY6" s="282"/>
      <c r="AZ6" s="282"/>
      <c r="BA6" s="282"/>
      <c r="BB6" s="282"/>
      <c r="BC6" s="282"/>
      <c r="BD6" s="282"/>
      <c r="BE6" s="282"/>
      <c r="BF6" s="282"/>
      <c r="BG6" s="282"/>
      <c r="BH6" s="283"/>
      <c r="BI6" s="16"/>
      <c r="BJ6" s="281" t="s">
        <v>7</v>
      </c>
      <c r="BK6" s="282"/>
      <c r="BL6" s="282"/>
      <c r="BM6" s="282"/>
      <c r="BN6" s="282"/>
      <c r="BO6" s="282"/>
      <c r="BP6" s="282"/>
      <c r="BQ6" s="282"/>
      <c r="BR6" s="282"/>
      <c r="BS6" s="282"/>
      <c r="BT6" s="282"/>
      <c r="BU6" s="283"/>
    </row>
    <row r="7" spans="2:73" s="1" customFormat="1" ht="33.65" customHeight="1" thickBot="1" x14ac:dyDescent="0.4">
      <c r="B7" s="18"/>
      <c r="C7" s="284" t="s">
        <v>8</v>
      </c>
      <c r="D7" s="285"/>
      <c r="E7" s="285"/>
      <c r="F7" s="285"/>
      <c r="G7" s="19" t="s">
        <v>9</v>
      </c>
      <c r="H7" s="20" t="s">
        <v>10</v>
      </c>
      <c r="I7" s="21" t="s">
        <v>11</v>
      </c>
      <c r="J7" s="21" t="s">
        <v>12</v>
      </c>
      <c r="K7" s="21" t="s">
        <v>13</v>
      </c>
      <c r="L7" s="22" t="s">
        <v>14</v>
      </c>
      <c r="N7" s="23" t="s">
        <v>15</v>
      </c>
      <c r="O7" s="24" t="s">
        <v>10</v>
      </c>
      <c r="P7" s="25" t="s">
        <v>16</v>
      </c>
      <c r="Q7" s="26" t="s">
        <v>17</v>
      </c>
      <c r="R7" s="27" t="s">
        <v>18</v>
      </c>
      <c r="S7" s="24" t="s">
        <v>10</v>
      </c>
      <c r="T7" s="25" t="s">
        <v>19</v>
      </c>
      <c r="U7" s="21" t="s">
        <v>20</v>
      </c>
      <c r="V7" s="25" t="s">
        <v>21</v>
      </c>
      <c r="X7" s="23" t="s">
        <v>22</v>
      </c>
      <c r="Y7" s="28" t="s">
        <v>23</v>
      </c>
      <c r="Z7" s="29" t="s">
        <v>15</v>
      </c>
      <c r="AA7" s="24" t="s">
        <v>10</v>
      </c>
      <c r="AB7" s="25" t="s">
        <v>16</v>
      </c>
      <c r="AC7" s="26" t="s">
        <v>17</v>
      </c>
      <c r="AD7" s="21" t="s">
        <v>18</v>
      </c>
      <c r="AE7" s="24" t="s">
        <v>10</v>
      </c>
      <c r="AF7" s="25" t="s">
        <v>19</v>
      </c>
      <c r="AG7" s="21" t="s">
        <v>20</v>
      </c>
      <c r="AH7" s="25" t="s">
        <v>21</v>
      </c>
      <c r="AJ7" s="23" t="s">
        <v>15</v>
      </c>
      <c r="AK7" s="24" t="s">
        <v>10</v>
      </c>
      <c r="AL7" s="25" t="s">
        <v>16</v>
      </c>
      <c r="AM7" s="26" t="s">
        <v>17</v>
      </c>
      <c r="AN7" s="21" t="s">
        <v>18</v>
      </c>
      <c r="AO7" s="24" t="s">
        <v>10</v>
      </c>
      <c r="AP7" s="25" t="s">
        <v>19</v>
      </c>
      <c r="AQ7" s="21" t="s">
        <v>20</v>
      </c>
      <c r="AR7" s="25" t="s">
        <v>21</v>
      </c>
      <c r="AT7" s="27" t="s">
        <v>24</v>
      </c>
      <c r="AU7" s="25" t="s">
        <v>25</v>
      </c>
      <c r="AW7" s="30">
        <f>'[3]S - SOMMAIRE'!G13</f>
        <v>45536</v>
      </c>
      <c r="AX7" s="30">
        <f>EDATE(AW7,1)</f>
        <v>45566</v>
      </c>
      <c r="AY7" s="31">
        <f t="shared" ref="AY7:BH7" si="0">EDATE(AX7,1)</f>
        <v>45597</v>
      </c>
      <c r="AZ7" s="31">
        <f t="shared" si="0"/>
        <v>45627</v>
      </c>
      <c r="BA7" s="31">
        <f t="shared" si="0"/>
        <v>45658</v>
      </c>
      <c r="BB7" s="31">
        <f t="shared" si="0"/>
        <v>45689</v>
      </c>
      <c r="BC7" s="31">
        <f t="shared" si="0"/>
        <v>45717</v>
      </c>
      <c r="BD7" s="31">
        <f t="shared" si="0"/>
        <v>45748</v>
      </c>
      <c r="BE7" s="31">
        <f t="shared" si="0"/>
        <v>45778</v>
      </c>
      <c r="BF7" s="31">
        <f t="shared" si="0"/>
        <v>45809</v>
      </c>
      <c r="BG7" s="31">
        <f t="shared" si="0"/>
        <v>45839</v>
      </c>
      <c r="BH7" s="30">
        <f t="shared" si="0"/>
        <v>45870</v>
      </c>
      <c r="BJ7" s="30">
        <f>AW7</f>
        <v>45536</v>
      </c>
      <c r="BK7" s="30">
        <f t="shared" ref="BK7:BU7" si="1">AX7</f>
        <v>45566</v>
      </c>
      <c r="BL7" s="31">
        <f t="shared" si="1"/>
        <v>45597</v>
      </c>
      <c r="BM7" s="32">
        <f t="shared" si="1"/>
        <v>45627</v>
      </c>
      <c r="BN7" s="32">
        <f t="shared" si="1"/>
        <v>45658</v>
      </c>
      <c r="BO7" s="32">
        <f t="shared" si="1"/>
        <v>45689</v>
      </c>
      <c r="BP7" s="32">
        <f t="shared" si="1"/>
        <v>45717</v>
      </c>
      <c r="BQ7" s="32">
        <f t="shared" si="1"/>
        <v>45748</v>
      </c>
      <c r="BR7" s="32">
        <f t="shared" si="1"/>
        <v>45778</v>
      </c>
      <c r="BS7" s="32">
        <f t="shared" si="1"/>
        <v>45809</v>
      </c>
      <c r="BT7" s="32">
        <f t="shared" si="1"/>
        <v>45839</v>
      </c>
      <c r="BU7" s="33">
        <f t="shared" si="1"/>
        <v>45870</v>
      </c>
    </row>
    <row r="8" spans="2:73" s="1" customFormat="1" ht="15" thickBot="1" x14ac:dyDescent="0.4">
      <c r="B8" s="34"/>
      <c r="C8" s="35" t="s">
        <v>26</v>
      </c>
      <c r="D8" s="36" t="s">
        <v>27</v>
      </c>
      <c r="E8" s="36" t="s">
        <v>28</v>
      </c>
      <c r="F8" s="36" t="s">
        <v>29</v>
      </c>
      <c r="G8" s="37">
        <f>G51</f>
        <v>161394.69159999999</v>
      </c>
      <c r="H8" s="38"/>
      <c r="I8" s="39">
        <f>I51</f>
        <v>141220.35514999999</v>
      </c>
      <c r="J8" s="39">
        <f>J51</f>
        <v>0</v>
      </c>
      <c r="K8" s="39">
        <f>K51</f>
        <v>0</v>
      </c>
      <c r="L8" s="40">
        <f>L51</f>
        <v>141220.35514999999</v>
      </c>
      <c r="N8" s="37">
        <f>N51</f>
        <v>0</v>
      </c>
      <c r="O8" s="41"/>
      <c r="P8" s="39">
        <f>P51</f>
        <v>0</v>
      </c>
      <c r="Q8" s="42"/>
      <c r="R8" s="37">
        <f>R51</f>
        <v>0</v>
      </c>
      <c r="S8" s="41"/>
      <c r="T8" s="40">
        <f>T51</f>
        <v>0</v>
      </c>
      <c r="U8" s="43">
        <f>U51</f>
        <v>0</v>
      </c>
      <c r="V8" s="44">
        <f>V51</f>
        <v>0</v>
      </c>
      <c r="X8" s="37">
        <f>X51</f>
        <v>80067.3</v>
      </c>
      <c r="Y8" s="45">
        <f>Y51</f>
        <v>0</v>
      </c>
      <c r="Z8" s="46">
        <f>Z51</f>
        <v>80067.3</v>
      </c>
      <c r="AA8" s="41"/>
      <c r="AB8" s="39">
        <f>AB51</f>
        <v>52544.2</v>
      </c>
      <c r="AC8" s="42"/>
      <c r="AD8" s="37">
        <f>AD51</f>
        <v>62846.982000000004</v>
      </c>
      <c r="AE8" s="41"/>
      <c r="AF8" s="40">
        <f>AF51</f>
        <v>54991.109250000001</v>
      </c>
      <c r="AG8" s="43">
        <f>AG51</f>
        <v>-17220.317999999999</v>
      </c>
      <c r="AH8" s="44">
        <f>AH51</f>
        <v>2446.9092500000042</v>
      </c>
      <c r="AJ8" s="37">
        <f>AJ51</f>
        <v>80067.3</v>
      </c>
      <c r="AK8" s="41"/>
      <c r="AL8" s="39">
        <f>AL51</f>
        <v>52544.2</v>
      </c>
      <c r="AM8" s="42"/>
      <c r="AN8" s="37">
        <f>AN51</f>
        <v>62846.982000000004</v>
      </c>
      <c r="AO8" s="41"/>
      <c r="AP8" s="40">
        <f>AP51</f>
        <v>54991.109250000001</v>
      </c>
      <c r="AQ8" s="43">
        <f>AQ51</f>
        <v>-17220.317999999999</v>
      </c>
      <c r="AR8" s="44">
        <f>AR51</f>
        <v>2446.9092500000042</v>
      </c>
      <c r="AT8" s="47">
        <f>AT51</f>
        <v>86229.245900000009</v>
      </c>
      <c r="AU8" s="40">
        <f>AU51</f>
        <v>88676.155150000006</v>
      </c>
      <c r="AW8" s="48"/>
      <c r="AX8" s="49"/>
      <c r="AY8" s="49"/>
      <c r="AZ8" s="50"/>
      <c r="BA8" s="49"/>
      <c r="BB8" s="49"/>
      <c r="BC8" s="49"/>
      <c r="BD8" s="49"/>
      <c r="BE8" s="49"/>
      <c r="BF8" s="49"/>
      <c r="BG8" s="49"/>
      <c r="BH8" s="51"/>
      <c r="BJ8" s="52"/>
      <c r="BK8" s="53"/>
      <c r="BL8" s="53"/>
      <c r="BM8" s="54"/>
      <c r="BN8" s="53"/>
      <c r="BO8" s="53"/>
      <c r="BP8" s="53"/>
      <c r="BQ8" s="53"/>
      <c r="BR8" s="53"/>
      <c r="BS8" s="53"/>
      <c r="BT8" s="53"/>
      <c r="BU8" s="55"/>
    </row>
    <row r="9" spans="2:73" s="1" customFormat="1" ht="21" customHeight="1" thickBot="1" x14ac:dyDescent="0.4">
      <c r="B9" s="56" t="s">
        <v>30</v>
      </c>
      <c r="C9" s="57"/>
      <c r="D9" s="58"/>
      <c r="E9" s="57"/>
      <c r="F9" s="57"/>
      <c r="G9" s="59"/>
      <c r="H9" s="60"/>
      <c r="I9" s="61"/>
      <c r="J9" s="61"/>
      <c r="K9" s="61"/>
      <c r="L9" s="62"/>
      <c r="N9" s="59"/>
      <c r="O9" s="63"/>
      <c r="P9" s="64"/>
      <c r="Q9" s="65"/>
      <c r="R9" s="66"/>
      <c r="S9" s="61"/>
      <c r="T9" s="67"/>
      <c r="U9" s="68"/>
      <c r="V9" s="67"/>
      <c r="X9" s="59"/>
      <c r="Y9" s="69"/>
      <c r="Z9" s="70"/>
      <c r="AA9" s="63"/>
      <c r="AB9" s="64"/>
      <c r="AC9" s="65"/>
      <c r="AD9" s="68"/>
      <c r="AE9" s="61"/>
      <c r="AF9" s="67"/>
      <c r="AG9" s="68"/>
      <c r="AH9" s="67"/>
      <c r="AJ9" s="59"/>
      <c r="AK9" s="63"/>
      <c r="AL9" s="64"/>
      <c r="AM9" s="65"/>
      <c r="AN9" s="68"/>
      <c r="AO9" s="61"/>
      <c r="AP9" s="67"/>
      <c r="AQ9" s="68"/>
      <c r="AR9" s="67"/>
      <c r="AT9" s="71"/>
      <c r="AU9" s="67"/>
      <c r="AW9" s="72"/>
      <c r="AX9" s="73"/>
      <c r="AY9" s="73"/>
      <c r="AZ9" s="73"/>
      <c r="BA9" s="73"/>
      <c r="BB9" s="73"/>
      <c r="BC9" s="73"/>
      <c r="BD9" s="73"/>
      <c r="BE9" s="73"/>
      <c r="BF9" s="73"/>
      <c r="BG9" s="73"/>
      <c r="BH9" s="74"/>
      <c r="BJ9" s="75"/>
      <c r="BK9" s="76"/>
      <c r="BL9" s="76"/>
      <c r="BM9" s="76"/>
      <c r="BN9" s="76"/>
      <c r="BO9" s="76"/>
      <c r="BP9" s="76"/>
      <c r="BQ9" s="76"/>
      <c r="BR9" s="76"/>
      <c r="BS9" s="76"/>
      <c r="BT9" s="76"/>
      <c r="BU9" s="77"/>
    </row>
    <row r="10" spans="2:73" s="78" customFormat="1" ht="19" thickBot="1" x14ac:dyDescent="0.4">
      <c r="C10" s="79" t="s">
        <v>31</v>
      </c>
      <c r="D10" s="80"/>
      <c r="E10" s="81"/>
      <c r="F10" s="81"/>
      <c r="G10" s="82"/>
      <c r="H10" s="83"/>
      <c r="I10" s="84"/>
      <c r="J10" s="84"/>
      <c r="K10" s="84"/>
      <c r="L10" s="85"/>
      <c r="N10" s="82"/>
      <c r="O10" s="86"/>
      <c r="P10" s="87"/>
      <c r="Q10" s="88"/>
      <c r="R10" s="89"/>
      <c r="S10" s="83"/>
      <c r="T10" s="85"/>
      <c r="U10" s="90"/>
      <c r="V10" s="85"/>
      <c r="X10" s="82"/>
      <c r="Y10" s="91"/>
      <c r="Z10" s="92"/>
      <c r="AA10" s="86"/>
      <c r="AB10" s="87"/>
      <c r="AC10" s="88"/>
      <c r="AD10" s="90"/>
      <c r="AE10" s="83"/>
      <c r="AF10" s="85"/>
      <c r="AG10" s="90"/>
      <c r="AH10" s="85"/>
      <c r="AJ10" s="82"/>
      <c r="AK10" s="86"/>
      <c r="AL10" s="87"/>
      <c r="AM10" s="88"/>
      <c r="AN10" s="90"/>
      <c r="AO10" s="83"/>
      <c r="AP10" s="85"/>
      <c r="AQ10" s="90"/>
      <c r="AR10" s="85"/>
      <c r="AT10" s="93"/>
      <c r="AU10" s="85"/>
      <c r="AW10" s="94"/>
      <c r="AX10" s="95"/>
      <c r="AY10" s="95"/>
      <c r="AZ10" s="95"/>
      <c r="BA10" s="95"/>
      <c r="BB10" s="95"/>
      <c r="BC10" s="95"/>
      <c r="BD10" s="95"/>
      <c r="BE10" s="95"/>
      <c r="BF10" s="95"/>
      <c r="BG10" s="95"/>
      <c r="BH10" s="96"/>
      <c r="BJ10" s="97"/>
      <c r="BK10" s="98"/>
      <c r="BL10" s="98"/>
      <c r="BM10" s="98"/>
      <c r="BN10" s="98"/>
      <c r="BO10" s="98"/>
      <c r="BP10" s="98"/>
      <c r="BQ10" s="98"/>
      <c r="BR10" s="98"/>
      <c r="BS10" s="98"/>
      <c r="BT10" s="98"/>
      <c r="BU10" s="99"/>
    </row>
    <row r="11" spans="2:73" s="1" customFormat="1" x14ac:dyDescent="0.35">
      <c r="B11"/>
      <c r="C11"/>
      <c r="D11" s="100"/>
      <c r="E11" s="101"/>
      <c r="F11" s="102" t="s">
        <v>32</v>
      </c>
      <c r="G11" s="103"/>
      <c r="H11" s="104">
        <v>0.875</v>
      </c>
      <c r="I11" s="105">
        <f>G11*H11</f>
        <v>0</v>
      </c>
      <c r="J11" s="105"/>
      <c r="K11" s="105"/>
      <c r="L11" s="106">
        <f>I11+J11+K11</f>
        <v>0</v>
      </c>
      <c r="N11" s="107"/>
      <c r="O11" s="108">
        <v>0</v>
      </c>
      <c r="P11" s="109"/>
      <c r="Q11" s="110" t="str">
        <f>IF(R11=0,"",R11/$G11)</f>
        <v/>
      </c>
      <c r="R11" s="107"/>
      <c r="S11" s="104">
        <v>0.875</v>
      </c>
      <c r="T11" s="109"/>
      <c r="U11" s="111">
        <f>R11-N11</f>
        <v>0</v>
      </c>
      <c r="V11" s="112">
        <f>T11-P11</f>
        <v>0</v>
      </c>
      <c r="X11" s="107">
        <f t="shared" ref="X11" si="2">SUMIFS(AW11:BH11,$AW$7:$BH$7,"&lt;="&amp;$AH$6)</f>
        <v>0</v>
      </c>
      <c r="Y11" s="113"/>
      <c r="Z11" s="114">
        <f>X11-Y11-N11</f>
        <v>0</v>
      </c>
      <c r="AA11" s="108">
        <f>IF(SUM($AW11:$BH11)=0,0,SUM($BJ11:$BU11)/SUM($AW11:$BH11))</f>
        <v>0</v>
      </c>
      <c r="AB11" s="109">
        <f>Z11*AA11</f>
        <v>0</v>
      </c>
      <c r="AC11" s="110" t="str">
        <f>IF(AD11=0,"",AD11/$G11)</f>
        <v/>
      </c>
      <c r="AD11" s="115">
        <f>AN11-R11</f>
        <v>0</v>
      </c>
      <c r="AE11" s="104">
        <f>$H11</f>
        <v>0.875</v>
      </c>
      <c r="AF11" s="109">
        <f>AD11*AE11</f>
        <v>0</v>
      </c>
      <c r="AG11" s="111">
        <f>AD11-Z11</f>
        <v>0</v>
      </c>
      <c r="AH11" s="112">
        <f>AF11-AB11</f>
        <v>0</v>
      </c>
      <c r="AJ11" s="107">
        <f>N11+Z11</f>
        <v>0</v>
      </c>
      <c r="AK11" s="108">
        <f>IF(SUM($AW11:$BH11)=0,0,SUM($BJ11:$BU11)/SUM($AW11:$BH11))</f>
        <v>0</v>
      </c>
      <c r="AL11" s="109">
        <f>P11+AB11</f>
        <v>0</v>
      </c>
      <c r="AM11" s="110" t="str">
        <f>IF(AN11=0,"",AN11/$G11)</f>
        <v/>
      </c>
      <c r="AN11" s="115">
        <v>0</v>
      </c>
      <c r="AO11" s="104">
        <f>$H11</f>
        <v>0.875</v>
      </c>
      <c r="AP11" s="109">
        <f>T11+AF11</f>
        <v>0</v>
      </c>
      <c r="AQ11" s="111">
        <f>AN11-AJ11</f>
        <v>0</v>
      </c>
      <c r="AR11" s="112">
        <f>AP11-AL11</f>
        <v>0</v>
      </c>
      <c r="AT11" s="116">
        <f>L11-AP11</f>
        <v>0</v>
      </c>
      <c r="AU11" s="112">
        <f>AT11+AR11</f>
        <v>0</v>
      </c>
      <c r="AW11" s="117"/>
      <c r="AX11" s="118"/>
      <c r="AY11" s="119"/>
      <c r="AZ11" s="118"/>
      <c r="BA11" s="118"/>
      <c r="BB11" s="118"/>
      <c r="BC11" s="118"/>
      <c r="BD11" s="118"/>
      <c r="BE11" s="118"/>
      <c r="BF11" s="118"/>
      <c r="BG11" s="118"/>
      <c r="BH11" s="120"/>
      <c r="BJ11" s="121">
        <v>2011.8</v>
      </c>
      <c r="BK11" s="121"/>
      <c r="BL11" s="121"/>
      <c r="BM11" s="121"/>
      <c r="BN11" s="121"/>
      <c r="BO11" s="121"/>
      <c r="BP11" s="121"/>
      <c r="BQ11" s="121"/>
      <c r="BR11" s="121"/>
      <c r="BS11" s="121"/>
      <c r="BT11" s="121"/>
      <c r="BU11" s="122"/>
    </row>
    <row r="12" spans="2:73" s="1" customFormat="1" ht="15" thickBot="1" x14ac:dyDescent="0.4">
      <c r="B12"/>
      <c r="C12"/>
      <c r="D12" s="123" t="s">
        <v>33</v>
      </c>
      <c r="E12" s="124"/>
      <c r="F12" s="125" t="str">
        <f>C10</f>
        <v>INDEPENDATES</v>
      </c>
      <c r="G12" s="126">
        <f>SUBTOTAL(9,G11:G11)</f>
        <v>0</v>
      </c>
      <c r="H12" s="127"/>
      <c r="I12" s="128">
        <f>SUBTOTAL(9,I11:I11)</f>
        <v>0</v>
      </c>
      <c r="J12" s="128">
        <f>SUBTOTAL(9,J11:J11)</f>
        <v>0</v>
      </c>
      <c r="K12" s="128">
        <f>SUBTOTAL(9,K11:K11)</f>
        <v>0</v>
      </c>
      <c r="L12" s="129">
        <f>SUBTOTAL(9,L11:L11)</f>
        <v>0</v>
      </c>
      <c r="N12" s="126">
        <f>SUBTOTAL(9,N11:N11)</f>
        <v>0</v>
      </c>
      <c r="O12" s="130"/>
      <c r="P12" s="131">
        <f>SUBTOTAL(9,P11:P11)</f>
        <v>0</v>
      </c>
      <c r="Q12" s="132"/>
      <c r="R12" s="126">
        <f>SUBTOTAL(9,R11:R11)</f>
        <v>0</v>
      </c>
      <c r="S12" s="128"/>
      <c r="T12" s="131">
        <f>SUBTOTAL(9,T11:T11)</f>
        <v>0</v>
      </c>
      <c r="U12" s="133">
        <f>SUBTOTAL(9,U11:U11)</f>
        <v>0</v>
      </c>
      <c r="V12" s="131">
        <f>SUBTOTAL(9,V11:V11)</f>
        <v>0</v>
      </c>
      <c r="X12" s="126">
        <f>SUBTOTAL(9,X11:X11)</f>
        <v>0</v>
      </c>
      <c r="Y12" s="134">
        <f>SUBTOTAL(9,Y11:Y11)</f>
        <v>0</v>
      </c>
      <c r="Z12" s="133">
        <f>SUBTOTAL(9,Z11:Z11)</f>
        <v>0</v>
      </c>
      <c r="AA12" s="130"/>
      <c r="AB12" s="131">
        <f>SUBTOTAL(9,AB11:AB11)</f>
        <v>0</v>
      </c>
      <c r="AC12" s="132"/>
      <c r="AD12" s="133">
        <f>SUBTOTAL(9,AD11:AD11)</f>
        <v>0</v>
      </c>
      <c r="AE12" s="128"/>
      <c r="AF12" s="131">
        <f>SUBTOTAL(9,AF11:AF11)</f>
        <v>0</v>
      </c>
      <c r="AG12" s="126">
        <f>SUBTOTAL(9,AG11:AG11)</f>
        <v>0</v>
      </c>
      <c r="AH12" s="131">
        <f>SUBTOTAL(9,AH11:AH11)</f>
        <v>0</v>
      </c>
      <c r="AJ12" s="126">
        <f>SUBTOTAL(9,AJ11:AJ11)</f>
        <v>0</v>
      </c>
      <c r="AK12" s="130"/>
      <c r="AL12" s="131">
        <f>SUBTOTAL(9,AL11:AL11)</f>
        <v>0</v>
      </c>
      <c r="AM12" s="132"/>
      <c r="AN12" s="133">
        <f>SUBTOTAL(9,AN11:AN11)</f>
        <v>0</v>
      </c>
      <c r="AO12" s="128"/>
      <c r="AP12" s="131">
        <f>SUBTOTAL(9,AP11:AP11)</f>
        <v>0</v>
      </c>
      <c r="AQ12" s="126">
        <f>SUBTOTAL(9,AQ11:AQ11)</f>
        <v>0</v>
      </c>
      <c r="AR12" s="131">
        <f>SUBTOTAL(9,AR11:AR11)</f>
        <v>0</v>
      </c>
      <c r="AT12" s="135">
        <f>SUBTOTAL(9,AT11:AT11)</f>
        <v>0</v>
      </c>
      <c r="AU12" s="129">
        <f>SUBTOTAL(9,AU11:AU11)</f>
        <v>0</v>
      </c>
      <c r="AW12" s="136"/>
      <c r="AX12" s="137"/>
      <c r="AY12" s="137"/>
      <c r="AZ12" s="137"/>
      <c r="BA12" s="137"/>
      <c r="BB12" s="137"/>
      <c r="BC12" s="137"/>
      <c r="BD12" s="137"/>
      <c r="BE12" s="137"/>
      <c r="BF12" s="137"/>
      <c r="BG12" s="137"/>
      <c r="BH12" s="138"/>
      <c r="BJ12" s="139"/>
      <c r="BK12" s="140"/>
      <c r="BL12" s="140"/>
      <c r="BM12" s="140"/>
      <c r="BN12" s="140"/>
      <c r="BO12" s="140"/>
      <c r="BP12" s="140"/>
      <c r="BQ12" s="140"/>
      <c r="BR12" s="140"/>
      <c r="BS12" s="140"/>
      <c r="BT12" s="140"/>
      <c r="BU12" s="141"/>
    </row>
    <row r="13" spans="2:73" s="1" customFormat="1" ht="24" customHeight="1" thickBot="1" x14ac:dyDescent="0.4">
      <c r="B13" s="142" t="str">
        <f>CONCATENATE("SOUS-TOTAL ",B9)</f>
        <v>SOUS-TOTAL INDEPENDANTES</v>
      </c>
      <c r="C13" s="143"/>
      <c r="D13" s="144"/>
      <c r="E13" s="145"/>
      <c r="F13" s="146"/>
      <c r="G13" s="147">
        <f>SUBTOTAL(9,G9:G12)</f>
        <v>0</v>
      </c>
      <c r="H13" s="148"/>
      <c r="I13" s="149">
        <f>SUBTOTAL(9,I9:I12)</f>
        <v>0</v>
      </c>
      <c r="J13" s="149">
        <f>SUBTOTAL(9,J9:J12)</f>
        <v>0</v>
      </c>
      <c r="K13" s="149">
        <f>SUBTOTAL(9,K9:K12)</f>
        <v>0</v>
      </c>
      <c r="L13" s="150">
        <f>SUBTOTAL(9,L9:L12)</f>
        <v>0</v>
      </c>
      <c r="N13" s="147">
        <f>SUBTOTAL(9,N9:N12)</f>
        <v>0</v>
      </c>
      <c r="O13" s="151"/>
      <c r="P13" s="152">
        <f>SUBTOTAL(9,P9:P12)</f>
        <v>0</v>
      </c>
      <c r="Q13" s="153"/>
      <c r="R13" s="147">
        <f>SUBTOTAL(9,R9:R12)</f>
        <v>0</v>
      </c>
      <c r="S13" s="149"/>
      <c r="T13" s="152">
        <f>SUBTOTAL(9,T9:T12)</f>
        <v>0</v>
      </c>
      <c r="U13" s="154">
        <f>SUBTOTAL(9,U9:U12)</f>
        <v>0</v>
      </c>
      <c r="V13" s="152">
        <f>SUBTOTAL(9,V9:V12)</f>
        <v>0</v>
      </c>
      <c r="X13" s="147">
        <f>SUBTOTAL(9,X9:X12)</f>
        <v>0</v>
      </c>
      <c r="Y13" s="155">
        <f>SUBTOTAL(9,Y9:Y12)</f>
        <v>0</v>
      </c>
      <c r="Z13" s="154">
        <f>SUBTOTAL(9,Z9:Z12)</f>
        <v>0</v>
      </c>
      <c r="AA13" s="151"/>
      <c r="AB13" s="152">
        <f>SUBTOTAL(9,AB9:AB12)</f>
        <v>0</v>
      </c>
      <c r="AC13" s="153"/>
      <c r="AD13" s="154">
        <f>SUBTOTAL(9,AD9:AD12)</f>
        <v>0</v>
      </c>
      <c r="AE13" s="149"/>
      <c r="AF13" s="152">
        <f>SUBTOTAL(9,AF9:AF12)</f>
        <v>0</v>
      </c>
      <c r="AG13" s="147">
        <f>SUBTOTAL(9,AG9:AG12)</f>
        <v>0</v>
      </c>
      <c r="AH13" s="152">
        <f>SUBTOTAL(9,AH9:AH12)</f>
        <v>0</v>
      </c>
      <c r="AJ13" s="147">
        <f>SUBTOTAL(9,AJ9:AJ12)</f>
        <v>0</v>
      </c>
      <c r="AK13" s="151"/>
      <c r="AL13" s="152">
        <f>SUBTOTAL(9,AL9:AL12)</f>
        <v>0</v>
      </c>
      <c r="AM13" s="153"/>
      <c r="AN13" s="154">
        <f>SUBTOTAL(9,AN9:AN12)</f>
        <v>0</v>
      </c>
      <c r="AO13" s="149"/>
      <c r="AP13" s="152">
        <f>SUBTOTAL(9,AP9:AP12)</f>
        <v>0</v>
      </c>
      <c r="AQ13" s="147">
        <f>SUBTOTAL(9,AQ9:AQ12)</f>
        <v>0</v>
      </c>
      <c r="AR13" s="152">
        <f>SUBTOTAL(9,AR9:AR12)</f>
        <v>0</v>
      </c>
      <c r="AT13" s="156">
        <f>SUBTOTAL(9,AT9:AT12)</f>
        <v>0</v>
      </c>
      <c r="AU13" s="150">
        <f>SUBTOTAL(9,AU9:AU12)</f>
        <v>0</v>
      </c>
      <c r="AW13" s="157">
        <f t="shared" ref="AW13:BH13" si="3">SUBTOTAL(9,AW9:AW12)</f>
        <v>0</v>
      </c>
      <c r="AX13" s="158">
        <f t="shared" si="3"/>
        <v>0</v>
      </c>
      <c r="AY13" s="158">
        <f t="shared" si="3"/>
        <v>0</v>
      </c>
      <c r="AZ13" s="158">
        <f t="shared" si="3"/>
        <v>0</v>
      </c>
      <c r="BA13" s="158">
        <f t="shared" si="3"/>
        <v>0</v>
      </c>
      <c r="BB13" s="158">
        <f t="shared" si="3"/>
        <v>0</v>
      </c>
      <c r="BC13" s="158">
        <f t="shared" si="3"/>
        <v>0</v>
      </c>
      <c r="BD13" s="158">
        <f t="shared" si="3"/>
        <v>0</v>
      </c>
      <c r="BE13" s="158">
        <f t="shared" si="3"/>
        <v>0</v>
      </c>
      <c r="BF13" s="158">
        <f t="shared" si="3"/>
        <v>0</v>
      </c>
      <c r="BG13" s="158">
        <f t="shared" si="3"/>
        <v>0</v>
      </c>
      <c r="BH13" s="159">
        <f t="shared" si="3"/>
        <v>0</v>
      </c>
      <c r="BJ13" s="160">
        <f t="shared" ref="BJ13:BU13" si="4">SUBTOTAL(9,BJ9:BJ12)</f>
        <v>2011.8</v>
      </c>
      <c r="BK13" s="161">
        <f t="shared" si="4"/>
        <v>0</v>
      </c>
      <c r="BL13" s="161">
        <f t="shared" si="4"/>
        <v>0</v>
      </c>
      <c r="BM13" s="161">
        <f t="shared" si="4"/>
        <v>0</v>
      </c>
      <c r="BN13" s="161">
        <f t="shared" si="4"/>
        <v>0</v>
      </c>
      <c r="BO13" s="161">
        <f t="shared" si="4"/>
        <v>0</v>
      </c>
      <c r="BP13" s="161">
        <f t="shared" si="4"/>
        <v>0</v>
      </c>
      <c r="BQ13" s="161">
        <f t="shared" si="4"/>
        <v>0</v>
      </c>
      <c r="BR13" s="161">
        <f t="shared" si="4"/>
        <v>0</v>
      </c>
      <c r="BS13" s="161">
        <f t="shared" si="4"/>
        <v>0</v>
      </c>
      <c r="BT13" s="161">
        <f t="shared" si="4"/>
        <v>0</v>
      </c>
      <c r="BU13" s="162">
        <f t="shared" si="4"/>
        <v>0</v>
      </c>
    </row>
    <row r="14" spans="2:73" s="1" customFormat="1" ht="21" customHeight="1" thickBot="1" x14ac:dyDescent="0.4">
      <c r="B14" s="163" t="s">
        <v>34</v>
      </c>
      <c r="C14" s="164"/>
      <c r="D14" s="165"/>
      <c r="E14" s="165"/>
      <c r="F14" s="166"/>
      <c r="G14" s="167"/>
      <c r="H14" s="168"/>
      <c r="I14" s="169"/>
      <c r="J14" s="169"/>
      <c r="K14" s="169"/>
      <c r="L14" s="170"/>
      <c r="N14" s="167"/>
      <c r="O14" s="171"/>
      <c r="P14" s="172"/>
      <c r="Q14" s="173"/>
      <c r="R14" s="167"/>
      <c r="S14" s="168"/>
      <c r="T14" s="172"/>
      <c r="U14" s="174"/>
      <c r="V14" s="170"/>
      <c r="X14" s="167"/>
      <c r="Y14" s="175"/>
      <c r="Z14" s="176"/>
      <c r="AA14" s="171"/>
      <c r="AB14" s="172"/>
      <c r="AC14" s="173"/>
      <c r="AD14" s="176"/>
      <c r="AE14" s="168"/>
      <c r="AF14" s="172"/>
      <c r="AG14" s="174"/>
      <c r="AH14" s="170"/>
      <c r="AJ14" s="167"/>
      <c r="AK14" s="171"/>
      <c r="AL14" s="172"/>
      <c r="AM14" s="173"/>
      <c r="AN14" s="176"/>
      <c r="AO14" s="168"/>
      <c r="AP14" s="172"/>
      <c r="AQ14" s="174"/>
      <c r="AR14" s="170"/>
      <c r="AT14" s="177"/>
      <c r="AU14" s="170"/>
      <c r="AW14" s="178"/>
      <c r="AX14" s="179"/>
      <c r="AY14" s="179"/>
      <c r="AZ14" s="179"/>
      <c r="BA14" s="179"/>
      <c r="BB14" s="179"/>
      <c r="BC14" s="179"/>
      <c r="BD14" s="179"/>
      <c r="BE14" s="179"/>
      <c r="BF14" s="179"/>
      <c r="BG14" s="179"/>
      <c r="BH14" s="180"/>
      <c r="BJ14" s="181"/>
      <c r="BK14" s="182"/>
      <c r="BL14" s="182"/>
      <c r="BM14" s="182"/>
      <c r="BN14" s="182"/>
      <c r="BO14" s="182"/>
      <c r="BP14" s="182"/>
      <c r="BQ14" s="182"/>
      <c r="BR14" s="182"/>
      <c r="BS14" s="182"/>
      <c r="BT14" s="182"/>
      <c r="BU14" s="183"/>
    </row>
    <row r="15" spans="2:73" s="78" customFormat="1" ht="19" thickBot="1" x14ac:dyDescent="0.4">
      <c r="C15" s="184" t="s">
        <v>35</v>
      </c>
      <c r="D15" s="185"/>
      <c r="E15" s="185"/>
      <c r="F15" s="186"/>
      <c r="G15" s="187"/>
      <c r="H15" s="188"/>
      <c r="I15" s="189"/>
      <c r="J15" s="189"/>
      <c r="K15" s="189"/>
      <c r="L15" s="190"/>
      <c r="N15" s="187"/>
      <c r="O15" s="191"/>
      <c r="P15" s="192"/>
      <c r="Q15" s="193"/>
      <c r="R15" s="187"/>
      <c r="S15" s="188"/>
      <c r="T15" s="192"/>
      <c r="U15" s="194"/>
      <c r="V15" s="190"/>
      <c r="X15" s="187"/>
      <c r="Y15" s="195"/>
      <c r="Z15" s="196"/>
      <c r="AA15" s="191"/>
      <c r="AB15" s="192"/>
      <c r="AC15" s="193"/>
      <c r="AD15" s="196"/>
      <c r="AE15" s="188"/>
      <c r="AF15" s="192"/>
      <c r="AG15" s="194"/>
      <c r="AH15" s="190"/>
      <c r="AJ15" s="187"/>
      <c r="AK15" s="191"/>
      <c r="AL15" s="192"/>
      <c r="AM15" s="193"/>
      <c r="AN15" s="196"/>
      <c r="AO15" s="188"/>
      <c r="AP15" s="192"/>
      <c r="AQ15" s="194"/>
      <c r="AR15" s="190"/>
      <c r="AT15" s="197"/>
      <c r="AU15" s="190"/>
      <c r="AW15" s="198"/>
      <c r="AX15" s="199"/>
      <c r="AY15" s="199"/>
      <c r="AZ15" s="199"/>
      <c r="BA15" s="199"/>
      <c r="BB15" s="199"/>
      <c r="BC15" s="199"/>
      <c r="BD15" s="199"/>
      <c r="BE15" s="199"/>
      <c r="BF15" s="199"/>
      <c r="BG15" s="199"/>
      <c r="BH15" s="200"/>
      <c r="BJ15" s="201"/>
      <c r="BK15" s="202"/>
      <c r="BL15" s="202"/>
      <c r="BM15" s="202"/>
      <c r="BN15" s="202"/>
      <c r="BO15" s="202"/>
      <c r="BP15" s="202"/>
      <c r="BQ15" s="202"/>
      <c r="BR15" s="202"/>
      <c r="BS15" s="202"/>
      <c r="BT15" s="202"/>
      <c r="BU15" s="203"/>
    </row>
    <row r="16" spans="2:73" s="1" customFormat="1" x14ac:dyDescent="0.35">
      <c r="B16"/>
      <c r="C16"/>
      <c r="D16" s="204"/>
      <c r="E16" s="205"/>
      <c r="F16" s="206" t="s">
        <v>36</v>
      </c>
      <c r="G16" s="103">
        <f>(54473.1+1154.4+71.332)</f>
        <v>55698.832000000002</v>
      </c>
      <c r="H16" s="104">
        <v>0.875</v>
      </c>
      <c r="I16" s="105">
        <f t="shared" ref="I16" si="5">G16*H16</f>
        <v>48736.478000000003</v>
      </c>
      <c r="J16" s="105"/>
      <c r="K16" s="105"/>
      <c r="L16" s="106">
        <f t="shared" ref="L16" si="6">I16+J16+K16</f>
        <v>48736.478000000003</v>
      </c>
      <c r="N16" s="107"/>
      <c r="O16" s="108">
        <v>0.65770458502611717</v>
      </c>
      <c r="P16" s="109"/>
      <c r="Q16" s="110">
        <v>1</v>
      </c>
      <c r="R16" s="107"/>
      <c r="S16" s="104">
        <v>0.875</v>
      </c>
      <c r="T16" s="109"/>
      <c r="U16" s="111">
        <f t="shared" ref="U16" si="7">R16-N16</f>
        <v>0</v>
      </c>
      <c r="V16" s="112">
        <f>T16-P16</f>
        <v>0</v>
      </c>
      <c r="X16" s="107">
        <f>SUMIFS(AW16:BH16,$AW$7:$BH$7,"&lt;="&amp;$AH$6)</f>
        <v>55136</v>
      </c>
      <c r="Y16" s="113"/>
      <c r="Z16" s="114">
        <f>X16-Y16-N16</f>
        <v>55136</v>
      </c>
      <c r="AA16" s="108">
        <f>IF(SUM($AW16:$BH16)=0,0,SUM($BJ16:$BU16)/SUM($AW16:$BH16))</f>
        <v>0.65770458502611717</v>
      </c>
      <c r="AB16" s="109">
        <f>Z16*AA16</f>
        <v>36263.199999999997</v>
      </c>
      <c r="AC16" s="110">
        <f t="shared" ref="AC16" si="8">IF(AD16=0,"",AD16/$G16)</f>
        <v>1</v>
      </c>
      <c r="AD16" s="115">
        <f>AN16-R16</f>
        <v>55698.832000000002</v>
      </c>
      <c r="AE16" s="104">
        <f t="shared" ref="AE16" si="9">$H16</f>
        <v>0.875</v>
      </c>
      <c r="AF16" s="109">
        <f>AD16*AE16</f>
        <v>48736.478000000003</v>
      </c>
      <c r="AG16" s="111">
        <f>AD16-Z16</f>
        <v>562.83200000000215</v>
      </c>
      <c r="AH16" s="112">
        <f t="shared" ref="AH16" si="10">AF16-AB16</f>
        <v>12473.278000000006</v>
      </c>
      <c r="AJ16" s="107">
        <f>N16+Z16</f>
        <v>55136</v>
      </c>
      <c r="AK16" s="108">
        <f>IF(SUM($AW16:$BH16)=0,0,SUM($BJ16:$BU16)/SUM($AW16:$BH16))</f>
        <v>0.65770458502611717</v>
      </c>
      <c r="AL16" s="109">
        <f>P16+AB16</f>
        <v>36263.199999999997</v>
      </c>
      <c r="AM16" s="110">
        <f>IF(AN16=0,"",AN16/$G16)</f>
        <v>1</v>
      </c>
      <c r="AN16" s="115">
        <v>55698.832000000002</v>
      </c>
      <c r="AO16" s="104">
        <f t="shared" ref="AO16" si="11">$H16</f>
        <v>0.875</v>
      </c>
      <c r="AP16" s="109">
        <f>T16+AF16</f>
        <v>48736.478000000003</v>
      </c>
      <c r="AQ16" s="111">
        <f t="shared" ref="AQ16" si="12">AN16-AJ16</f>
        <v>562.83200000000215</v>
      </c>
      <c r="AR16" s="112">
        <f t="shared" ref="AR16" si="13">AP16-AL16</f>
        <v>12473.278000000006</v>
      </c>
      <c r="AT16" s="116">
        <f>L16-AP16</f>
        <v>0</v>
      </c>
      <c r="AU16" s="112">
        <f>AT16+AR16</f>
        <v>12473.278000000006</v>
      </c>
      <c r="AW16" s="117"/>
      <c r="AX16" s="118"/>
      <c r="AY16" s="119">
        <v>55136</v>
      </c>
      <c r="AZ16" s="118"/>
      <c r="BA16" s="119"/>
      <c r="BB16" s="119"/>
      <c r="BC16" s="119"/>
      <c r="BD16" s="118"/>
      <c r="BE16" s="118"/>
      <c r="BF16" s="118"/>
      <c r="BG16" s="118"/>
      <c r="BH16" s="120"/>
      <c r="BJ16" s="207"/>
      <c r="BK16" s="121"/>
      <c r="BL16" s="121">
        <v>36263.199999999997</v>
      </c>
      <c r="BM16" s="121"/>
      <c r="BN16" s="121"/>
      <c r="BO16" s="121"/>
      <c r="BP16" s="121"/>
      <c r="BQ16" s="121"/>
      <c r="BR16" s="121"/>
      <c r="BS16" s="121"/>
      <c r="BT16" s="121"/>
      <c r="BU16" s="122"/>
    </row>
    <row r="17" spans="2:73" s="1" customFormat="1" ht="15" thickBot="1" x14ac:dyDescent="0.4">
      <c r="B17"/>
      <c r="C17"/>
      <c r="D17" s="208" t="s">
        <v>33</v>
      </c>
      <c r="E17" s="209"/>
      <c r="F17" s="210" t="str">
        <f>C15</f>
        <v>FONDATIONS</v>
      </c>
      <c r="G17" s="126">
        <f>SUBTOTAL(9,G16:G16)</f>
        <v>55698.832000000002</v>
      </c>
      <c r="H17" s="127"/>
      <c r="I17" s="128">
        <f>SUBTOTAL(9,I16:I16)</f>
        <v>48736.478000000003</v>
      </c>
      <c r="J17" s="128">
        <f>SUBTOTAL(9,J16:J16)</f>
        <v>0</v>
      </c>
      <c r="K17" s="128">
        <f>SUBTOTAL(9,K16:K16)</f>
        <v>0</v>
      </c>
      <c r="L17" s="129">
        <f>SUBTOTAL(9,L16:L16)</f>
        <v>48736.478000000003</v>
      </c>
      <c r="N17" s="126"/>
      <c r="O17" s="130"/>
      <c r="P17" s="131"/>
      <c r="Q17" s="132"/>
      <c r="R17" s="126"/>
      <c r="S17" s="128"/>
      <c r="T17" s="131"/>
      <c r="U17" s="133">
        <f>SUBTOTAL(9,U16:U16)</f>
        <v>0</v>
      </c>
      <c r="V17" s="131">
        <f>SUBTOTAL(9,V16:V16)</f>
        <v>0</v>
      </c>
      <c r="X17" s="126">
        <f>SUBTOTAL(9,X16:X16)</f>
        <v>55136</v>
      </c>
      <c r="Y17" s="134">
        <f>SUBTOTAL(9,Y16:Y16)</f>
        <v>0</v>
      </c>
      <c r="Z17" s="133">
        <f>SUBTOTAL(9,Z16:Z16)</f>
        <v>55136</v>
      </c>
      <c r="AA17" s="130"/>
      <c r="AB17" s="131">
        <f>SUBTOTAL(9,AB16:AB16)</f>
        <v>36263.199999999997</v>
      </c>
      <c r="AC17" s="132"/>
      <c r="AD17" s="133">
        <f>SUBTOTAL(9,AD16:AD16)</f>
        <v>55698.832000000002</v>
      </c>
      <c r="AE17" s="128"/>
      <c r="AF17" s="131">
        <f>SUBTOTAL(9,AF16:AF16)</f>
        <v>48736.478000000003</v>
      </c>
      <c r="AG17" s="126">
        <f>SUBTOTAL(9,AG16:AG16)</f>
        <v>562.83200000000215</v>
      </c>
      <c r="AH17" s="131">
        <f>SUBTOTAL(9,AH16:AH16)</f>
        <v>12473.278000000006</v>
      </c>
      <c r="AJ17" s="126">
        <f>SUBTOTAL(9,AJ16:AJ16)</f>
        <v>55136</v>
      </c>
      <c r="AK17" s="130"/>
      <c r="AL17" s="131">
        <f>SUBTOTAL(9,AL16:AL16)</f>
        <v>36263.199999999997</v>
      </c>
      <c r="AM17" s="132"/>
      <c r="AN17" s="133">
        <f>SUBTOTAL(9,AN16:AN16)</f>
        <v>55698.832000000002</v>
      </c>
      <c r="AO17" s="128"/>
      <c r="AP17" s="131">
        <f>SUBTOTAL(9,AP16:AP16)</f>
        <v>48736.478000000003</v>
      </c>
      <c r="AQ17" s="126">
        <f>SUBTOTAL(9,AQ16:AQ16)</f>
        <v>562.83200000000215</v>
      </c>
      <c r="AR17" s="131">
        <f>SUBTOTAL(9,AR16:AR16)</f>
        <v>12473.278000000006</v>
      </c>
      <c r="AT17" s="135">
        <f>SUBTOTAL(9,AT16:AT16)</f>
        <v>0</v>
      </c>
      <c r="AU17" s="129">
        <f>SUBTOTAL(9,AU16:AU16)</f>
        <v>12473.278000000006</v>
      </c>
      <c r="AW17" s="136"/>
      <c r="AX17" s="137"/>
      <c r="AY17" s="211"/>
      <c r="AZ17" s="137"/>
      <c r="BA17" s="211"/>
      <c r="BB17" s="211"/>
      <c r="BC17" s="211"/>
      <c r="BD17" s="137"/>
      <c r="BE17" s="137"/>
      <c r="BF17" s="137"/>
      <c r="BG17" s="137"/>
      <c r="BH17" s="138"/>
      <c r="BJ17" s="139"/>
      <c r="BK17" s="140"/>
      <c r="BL17" s="140"/>
      <c r="BM17" s="140"/>
      <c r="BN17" s="140"/>
      <c r="BO17" s="140"/>
      <c r="BP17" s="140"/>
      <c r="BQ17" s="140"/>
      <c r="BR17" s="140"/>
      <c r="BS17" s="140"/>
      <c r="BT17" s="140"/>
      <c r="BU17" s="141"/>
    </row>
    <row r="18" spans="2:73" s="78" customFormat="1" ht="19" thickBot="1" x14ac:dyDescent="0.4">
      <c r="C18" s="184" t="s">
        <v>37</v>
      </c>
      <c r="D18" s="212"/>
      <c r="E18" s="185"/>
      <c r="F18" s="213"/>
      <c r="G18" s="187"/>
      <c r="H18" s="188"/>
      <c r="I18" s="189"/>
      <c r="J18" s="189"/>
      <c r="K18" s="189"/>
      <c r="L18" s="190"/>
      <c r="N18" s="187"/>
      <c r="O18" s="191"/>
      <c r="P18" s="192"/>
      <c r="Q18" s="193"/>
      <c r="R18" s="187"/>
      <c r="S18" s="188"/>
      <c r="T18" s="192"/>
      <c r="U18" s="194"/>
      <c r="V18" s="190"/>
      <c r="X18" s="187"/>
      <c r="Y18" s="195"/>
      <c r="Z18" s="196"/>
      <c r="AA18" s="191"/>
      <c r="AB18" s="192"/>
      <c r="AC18" s="193"/>
      <c r="AD18" s="196"/>
      <c r="AE18" s="188"/>
      <c r="AF18" s="192"/>
      <c r="AG18" s="194"/>
      <c r="AH18" s="190"/>
      <c r="AJ18" s="187"/>
      <c r="AK18" s="191"/>
      <c r="AL18" s="192"/>
      <c r="AM18" s="193"/>
      <c r="AN18" s="196"/>
      <c r="AO18" s="188"/>
      <c r="AP18" s="192"/>
      <c r="AQ18" s="194"/>
      <c r="AR18" s="190"/>
      <c r="AT18" s="197"/>
      <c r="AU18" s="190"/>
      <c r="AW18" s="198"/>
      <c r="AX18" s="199"/>
      <c r="AY18" s="214"/>
      <c r="AZ18" s="199"/>
      <c r="BA18" s="214"/>
      <c r="BB18" s="214"/>
      <c r="BC18" s="214"/>
      <c r="BD18" s="199"/>
      <c r="BE18" s="199"/>
      <c r="BF18" s="199"/>
      <c r="BG18" s="199"/>
      <c r="BH18" s="200"/>
      <c r="BJ18" s="201"/>
      <c r="BK18" s="202"/>
      <c r="BL18" s="202"/>
      <c r="BM18" s="202"/>
      <c r="BN18" s="202"/>
      <c r="BO18" s="202"/>
      <c r="BP18" s="202"/>
      <c r="BQ18" s="202"/>
      <c r="BR18" s="202"/>
      <c r="BS18" s="202"/>
      <c r="BT18" s="202"/>
      <c r="BU18" s="203"/>
    </row>
    <row r="19" spans="2:73" s="1" customFormat="1" x14ac:dyDescent="0.35">
      <c r="B19"/>
      <c r="C19"/>
      <c r="D19" s="204"/>
      <c r="E19" s="205"/>
      <c r="F19" s="206" t="s">
        <v>38</v>
      </c>
      <c r="G19" s="103">
        <f>(137.25+9448.5+5412.6)</f>
        <v>14998.35</v>
      </c>
      <c r="H19" s="104">
        <v>0.875</v>
      </c>
      <c r="I19" s="105">
        <f>G19*H19</f>
        <v>13123.55625</v>
      </c>
      <c r="J19" s="105"/>
      <c r="K19" s="105"/>
      <c r="L19" s="106">
        <f>I19+J19+K19</f>
        <v>13123.55625</v>
      </c>
      <c r="N19" s="107"/>
      <c r="O19" s="108">
        <v>0.65303453891293273</v>
      </c>
      <c r="P19" s="109"/>
      <c r="Q19" s="110">
        <v>0.47659575886680866</v>
      </c>
      <c r="R19" s="107"/>
      <c r="S19" s="104">
        <v>0.875</v>
      </c>
      <c r="T19" s="109"/>
      <c r="U19" s="111">
        <f>R19-N19</f>
        <v>0</v>
      </c>
      <c r="V19" s="112">
        <f>T19-P19</f>
        <v>0</v>
      </c>
      <c r="X19" s="107">
        <f t="shared" ref="X19:X20" si="14">SUMIFS(AW19:BH19,$AW$7:$BH$7,"&lt;="&amp;$AH$6)</f>
        <v>24931.3</v>
      </c>
      <c r="Y19" s="113"/>
      <c r="Z19" s="114">
        <f>X19-Y19-N19</f>
        <v>24931.3</v>
      </c>
      <c r="AA19" s="108">
        <f>IF(SUM($AW19:$BH19)=0,0,SUM($BJ19:$BU19)/SUM($AW19:$BH19))</f>
        <v>0.65303453891293273</v>
      </c>
      <c r="AB19" s="109">
        <f>Z19*AA19</f>
        <v>16281</v>
      </c>
      <c r="AC19" s="110">
        <f>IF(AD19=0,"",AD19/$G19)</f>
        <v>0.47659575886680866</v>
      </c>
      <c r="AD19" s="115">
        <f>AN19-R19</f>
        <v>7148.15</v>
      </c>
      <c r="AE19" s="104">
        <f>$H19</f>
        <v>0.875</v>
      </c>
      <c r="AF19" s="109">
        <f>AD19*AE19</f>
        <v>6254.6312499999995</v>
      </c>
      <c r="AG19" s="111">
        <f>AD19-Z19</f>
        <v>-17783.150000000001</v>
      </c>
      <c r="AH19" s="112">
        <f>AF19-AB19</f>
        <v>-10026.368750000001</v>
      </c>
      <c r="AJ19" s="107">
        <f>N19+Z19</f>
        <v>24931.3</v>
      </c>
      <c r="AK19" s="108">
        <f>IF(SUM($AW19:$BH19)=0,0,SUM($BJ19:$BU19)/SUM($AW19:$BH19))</f>
        <v>0.65303453891293273</v>
      </c>
      <c r="AL19" s="109">
        <f>P19+AB19</f>
        <v>16281</v>
      </c>
      <c r="AM19" s="110">
        <f>IF(AN19=0,"",AN19/$G19)</f>
        <v>0.47659575886680866</v>
      </c>
      <c r="AN19" s="115">
        <v>7148.15</v>
      </c>
      <c r="AO19" s="104">
        <f>$H19</f>
        <v>0.875</v>
      </c>
      <c r="AP19" s="109">
        <f>T19+AF19</f>
        <v>6254.6312499999995</v>
      </c>
      <c r="AQ19" s="111">
        <f>AN19-AJ19</f>
        <v>-17783.150000000001</v>
      </c>
      <c r="AR19" s="112">
        <f>AP19-AL19</f>
        <v>-10026.368750000001</v>
      </c>
      <c r="AT19" s="116">
        <f>L19-AP19</f>
        <v>6868.9250000000002</v>
      </c>
      <c r="AU19" s="112">
        <f>AT19+AR19</f>
        <v>-3157.4437500000013</v>
      </c>
      <c r="AW19" s="117"/>
      <c r="AX19" s="118"/>
      <c r="AY19" s="119">
        <v>24931.3</v>
      </c>
      <c r="AZ19" s="118"/>
      <c r="BA19" s="119"/>
      <c r="BB19" s="119"/>
      <c r="BC19" s="119"/>
      <c r="BD19" s="118"/>
      <c r="BE19" s="118"/>
      <c r="BF19" s="118"/>
      <c r="BG19" s="118"/>
      <c r="BH19" s="120"/>
      <c r="BJ19" s="207"/>
      <c r="BK19" s="121"/>
      <c r="BL19" s="121">
        <v>16281</v>
      </c>
      <c r="BM19" s="121"/>
      <c r="BN19" s="121"/>
      <c r="BO19" s="121"/>
      <c r="BP19" s="121"/>
      <c r="BQ19" s="121"/>
      <c r="BR19" s="121"/>
      <c r="BS19" s="121"/>
      <c r="BT19" s="121"/>
      <c r="BU19" s="122"/>
    </row>
    <row r="20" spans="2:73" s="1" customFormat="1" x14ac:dyDescent="0.35">
      <c r="B20"/>
      <c r="C20"/>
      <c r="D20" s="204"/>
      <c r="E20" s="205"/>
      <c r="F20" s="206" t="s">
        <v>39</v>
      </c>
      <c r="G20" s="103">
        <f>1*(7694.052+6605.91)</f>
        <v>14299.962</v>
      </c>
      <c r="H20" s="104">
        <v>0.875</v>
      </c>
      <c r="I20" s="105">
        <f t="shared" ref="I20" si="15">G20*H20</f>
        <v>12512.46675</v>
      </c>
      <c r="J20" s="105"/>
      <c r="K20" s="105"/>
      <c r="L20" s="106">
        <f t="shared" ref="L20" si="16">I20+J20+K20</f>
        <v>12512.46675</v>
      </c>
      <c r="N20" s="107"/>
      <c r="O20" s="108">
        <v>0</v>
      </c>
      <c r="P20" s="109"/>
      <c r="Q20" s="110" t="s">
        <v>40</v>
      </c>
      <c r="R20" s="107"/>
      <c r="S20" s="104">
        <v>0.875</v>
      </c>
      <c r="T20" s="109"/>
      <c r="U20" s="111">
        <f t="shared" ref="U20" si="17">R20-N20</f>
        <v>0</v>
      </c>
      <c r="V20" s="112">
        <f t="shared" ref="V20" si="18">T20-P20</f>
        <v>0</v>
      </c>
      <c r="X20" s="107">
        <f t="shared" si="14"/>
        <v>0</v>
      </c>
      <c r="Y20" s="113"/>
      <c r="Z20" s="114">
        <f>X20-Y20-N20</f>
        <v>0</v>
      </c>
      <c r="AA20" s="108">
        <f>IF(SUM($AW20:$BH20)=0,0,SUM($BJ20:$BU20)/SUM($AW20:$BH20))</f>
        <v>0</v>
      </c>
      <c r="AB20" s="109">
        <f>Z20*AA20</f>
        <v>0</v>
      </c>
      <c r="AC20" s="110" t="str">
        <f t="shared" ref="AC20" si="19">IF(AD20=0,"",AD20/$G20)</f>
        <v/>
      </c>
      <c r="AD20" s="115">
        <f>AN20-R20</f>
        <v>0</v>
      </c>
      <c r="AE20" s="104">
        <f t="shared" ref="AE20" si="20">$H20</f>
        <v>0.875</v>
      </c>
      <c r="AF20" s="109">
        <f t="shared" ref="AF20" si="21">AD20*AE20</f>
        <v>0</v>
      </c>
      <c r="AG20" s="111">
        <f>AD20-Z20</f>
        <v>0</v>
      </c>
      <c r="AH20" s="112">
        <f t="shared" ref="AH20" si="22">AF20-AB20</f>
        <v>0</v>
      </c>
      <c r="AJ20" s="107">
        <f>N20+Z20</f>
        <v>0</v>
      </c>
      <c r="AK20" s="108">
        <f>IF(SUM($AW20:$BH20)=0,0,SUM($BJ20:$BU20)/SUM($AW20:$BH20))</f>
        <v>0</v>
      </c>
      <c r="AL20" s="109">
        <f>P20+AB20</f>
        <v>0</v>
      </c>
      <c r="AM20" s="110" t="str">
        <f t="shared" ref="AM20" si="23">IF(AN20=0,"",AN20/$G20)</f>
        <v/>
      </c>
      <c r="AN20" s="115">
        <v>0</v>
      </c>
      <c r="AO20" s="104">
        <f t="shared" ref="AO20" si="24">$H20</f>
        <v>0.875</v>
      </c>
      <c r="AP20" s="109">
        <f>T20+AF20</f>
        <v>0</v>
      </c>
      <c r="AQ20" s="111">
        <f t="shared" ref="AQ20" si="25">AN20-AJ20</f>
        <v>0</v>
      </c>
      <c r="AR20" s="112">
        <f t="shared" ref="AR20" si="26">AP20-AL20</f>
        <v>0</v>
      </c>
      <c r="AT20" s="116">
        <f>L20-AP20</f>
        <v>12512.46675</v>
      </c>
      <c r="AU20" s="112">
        <f>AT20+AR20</f>
        <v>12512.46675</v>
      </c>
      <c r="AW20" s="117"/>
      <c r="AX20" s="118"/>
      <c r="AY20" s="118"/>
      <c r="AZ20" s="118"/>
      <c r="BA20" s="119"/>
      <c r="BB20" s="119"/>
      <c r="BC20" s="119"/>
      <c r="BD20" s="118"/>
      <c r="BE20" s="118"/>
      <c r="BF20" s="118"/>
      <c r="BG20" s="118"/>
      <c r="BH20" s="120"/>
      <c r="BJ20" s="207"/>
      <c r="BK20" s="121"/>
      <c r="BL20" s="121"/>
      <c r="BM20" s="121"/>
      <c r="BN20" s="121"/>
      <c r="BO20" s="121"/>
      <c r="BP20" s="121"/>
      <c r="BQ20" s="121"/>
      <c r="BR20" s="121"/>
      <c r="BS20" s="121"/>
      <c r="BT20" s="121"/>
      <c r="BU20" s="122"/>
    </row>
    <row r="21" spans="2:73" s="1" customFormat="1" ht="15" thickBot="1" x14ac:dyDescent="0.4">
      <c r="B21"/>
      <c r="C21"/>
      <c r="D21" s="208" t="s">
        <v>33</v>
      </c>
      <c r="E21" s="209"/>
      <c r="F21" s="210" t="str">
        <f>C18</f>
        <v>Infrastructure sous-sol + PH SS-1</v>
      </c>
      <c r="G21" s="126">
        <f>SUBTOTAL(9,G19:G20)</f>
        <v>29298.311999999998</v>
      </c>
      <c r="H21" s="127"/>
      <c r="I21" s="128">
        <f>SUBTOTAL(9,I19:I20)</f>
        <v>25636.023000000001</v>
      </c>
      <c r="J21" s="128">
        <f>SUBTOTAL(9,J19:J20)</f>
        <v>0</v>
      </c>
      <c r="K21" s="128">
        <f>SUBTOTAL(9,K19:K20)</f>
        <v>0</v>
      </c>
      <c r="L21" s="129">
        <f>SUBTOTAL(9,L19:L20)</f>
        <v>25636.023000000001</v>
      </c>
      <c r="N21" s="126">
        <f>SUBTOTAL(9,N19:N20)</f>
        <v>0</v>
      </c>
      <c r="O21" s="130"/>
      <c r="P21" s="131">
        <f>SUBTOTAL(9,P19:P20)</f>
        <v>0</v>
      </c>
      <c r="Q21" s="132"/>
      <c r="R21" s="126">
        <f>SUBTOTAL(9,R19:R20)</f>
        <v>0</v>
      </c>
      <c r="S21" s="128"/>
      <c r="T21" s="131">
        <f>SUBTOTAL(9,T19:T20)</f>
        <v>0</v>
      </c>
      <c r="U21" s="133">
        <f>SUBTOTAL(9,U19:U20)</f>
        <v>0</v>
      </c>
      <c r="V21" s="131">
        <f>SUBTOTAL(9,V19:V20)</f>
        <v>0</v>
      </c>
      <c r="X21" s="126">
        <f>SUBTOTAL(9,X19:X20)</f>
        <v>24931.3</v>
      </c>
      <c r="Y21" s="134">
        <f>SUBTOTAL(9,Y19:Y20)</f>
        <v>0</v>
      </c>
      <c r="Z21" s="133">
        <f>SUBTOTAL(9,Z19:Z20)</f>
        <v>24931.3</v>
      </c>
      <c r="AA21" s="130"/>
      <c r="AB21" s="131">
        <f>SUBTOTAL(9,AB19:AB20)</f>
        <v>16281</v>
      </c>
      <c r="AC21" s="132"/>
      <c r="AD21" s="133">
        <f>SUBTOTAL(9,AD19:AD20)</f>
        <v>7148.15</v>
      </c>
      <c r="AE21" s="128"/>
      <c r="AF21" s="131">
        <f>SUBTOTAL(9,AF19:AF20)</f>
        <v>6254.6312499999995</v>
      </c>
      <c r="AG21" s="126">
        <f>SUBTOTAL(9,AG19:AG20)</f>
        <v>-17783.150000000001</v>
      </c>
      <c r="AH21" s="131">
        <f>SUBTOTAL(9,AH19:AH20)</f>
        <v>-10026.368750000001</v>
      </c>
      <c r="AJ21" s="126">
        <f>SUBTOTAL(9,AJ19:AJ20)</f>
        <v>24931.3</v>
      </c>
      <c r="AK21" s="130"/>
      <c r="AL21" s="131">
        <f>SUBTOTAL(9,AL19:AL20)</f>
        <v>16281</v>
      </c>
      <c r="AM21" s="132"/>
      <c r="AN21" s="133">
        <f>SUBTOTAL(9,AN19:AN20)</f>
        <v>7148.15</v>
      </c>
      <c r="AO21" s="128"/>
      <c r="AP21" s="131">
        <f>SUBTOTAL(9,AP19:AP20)</f>
        <v>6254.6312499999995</v>
      </c>
      <c r="AQ21" s="126">
        <f>SUBTOTAL(9,AQ19:AQ20)</f>
        <v>-17783.150000000001</v>
      </c>
      <c r="AR21" s="131">
        <f>SUBTOTAL(9,AR19:AR20)</f>
        <v>-10026.368750000001</v>
      </c>
      <c r="AT21" s="135">
        <f>SUBTOTAL(9,AT19:AT20)</f>
        <v>19381.391749999999</v>
      </c>
      <c r="AU21" s="129">
        <f>SUBTOTAL(9,AU19:AU20)</f>
        <v>9355.0229999999974</v>
      </c>
      <c r="AW21" s="136"/>
      <c r="AX21" s="137"/>
      <c r="AY21" s="137"/>
      <c r="AZ21" s="137"/>
      <c r="BA21" s="137"/>
      <c r="BB21" s="137"/>
      <c r="BC21" s="137"/>
      <c r="BD21" s="137"/>
      <c r="BE21" s="137"/>
      <c r="BF21" s="137"/>
      <c r="BG21" s="137"/>
      <c r="BH21" s="138"/>
      <c r="BJ21" s="215"/>
      <c r="BK21" s="216"/>
      <c r="BL21" s="140"/>
      <c r="BM21" s="140"/>
      <c r="BN21" s="140"/>
      <c r="BO21" s="140"/>
      <c r="BP21" s="140"/>
      <c r="BQ21" s="140"/>
      <c r="BR21" s="140"/>
      <c r="BS21" s="140"/>
      <c r="BT21" s="140"/>
      <c r="BU21" s="141"/>
    </row>
    <row r="22" spans="2:73" s="1" customFormat="1" ht="19" thickBot="1" x14ac:dyDescent="0.4">
      <c r="C22" s="184" t="s">
        <v>41</v>
      </c>
      <c r="D22" s="217"/>
      <c r="E22" s="217"/>
      <c r="F22" s="218"/>
      <c r="G22" s="219"/>
      <c r="H22" s="188"/>
      <c r="I22" s="189"/>
      <c r="J22" s="189"/>
      <c r="K22" s="189"/>
      <c r="L22" s="190"/>
      <c r="N22" s="187"/>
      <c r="O22" s="191"/>
      <c r="P22" s="192"/>
      <c r="Q22" s="193"/>
      <c r="R22" s="187"/>
      <c r="S22" s="188"/>
      <c r="T22" s="192"/>
      <c r="U22" s="194"/>
      <c r="V22" s="190"/>
      <c r="X22" s="187"/>
      <c r="Y22" s="195"/>
      <c r="Z22" s="196"/>
      <c r="AA22" s="191"/>
      <c r="AB22" s="192"/>
      <c r="AC22" s="193"/>
      <c r="AD22" s="196"/>
      <c r="AE22" s="188"/>
      <c r="AF22" s="192"/>
      <c r="AG22" s="194"/>
      <c r="AH22" s="190"/>
      <c r="AJ22" s="187"/>
      <c r="AK22" s="191"/>
      <c r="AL22" s="192"/>
      <c r="AM22" s="193"/>
      <c r="AN22" s="196"/>
      <c r="AO22" s="188"/>
      <c r="AP22" s="192"/>
      <c r="AQ22" s="194"/>
      <c r="AR22" s="190"/>
      <c r="AT22" s="197"/>
      <c r="AU22" s="190"/>
      <c r="AW22" s="198"/>
      <c r="AX22" s="199"/>
      <c r="AY22" s="199"/>
      <c r="AZ22" s="199"/>
      <c r="BA22" s="199"/>
      <c r="BB22" s="199"/>
      <c r="BC22" s="199"/>
      <c r="BD22" s="199"/>
      <c r="BE22" s="199"/>
      <c r="BF22" s="199"/>
      <c r="BG22" s="199"/>
      <c r="BH22" s="200"/>
      <c r="BJ22" s="220"/>
      <c r="BK22" s="221"/>
      <c r="BL22" s="202"/>
      <c r="BM22" s="202"/>
      <c r="BN22" s="202"/>
      <c r="BO22" s="202"/>
      <c r="BP22" s="202"/>
      <c r="BQ22" s="202"/>
      <c r="BR22" s="202"/>
      <c r="BS22" s="202"/>
      <c r="BT22" s="202"/>
      <c r="BU22" s="203"/>
    </row>
    <row r="23" spans="2:73" s="1" customFormat="1" x14ac:dyDescent="0.35">
      <c r="B23"/>
      <c r="C23"/>
      <c r="D23" s="204"/>
      <c r="E23" s="205"/>
      <c r="F23" s="206" t="s">
        <v>38</v>
      </c>
      <c r="G23" s="103">
        <f>(736.3+355.4+1075.1)</f>
        <v>2166.7999999999997</v>
      </c>
      <c r="H23" s="104">
        <v>0.875</v>
      </c>
      <c r="I23" s="105">
        <f t="shared" ref="I23:I24" si="27">G23*H23</f>
        <v>1895.9499999999998</v>
      </c>
      <c r="J23" s="105"/>
      <c r="K23" s="105"/>
      <c r="L23" s="106">
        <f t="shared" ref="L23:L24" si="28">I23+J23+K23</f>
        <v>1895.9499999999998</v>
      </c>
      <c r="N23" s="107"/>
      <c r="O23" s="108">
        <v>0</v>
      </c>
      <c r="P23" s="109"/>
      <c r="Q23" s="110" t="str">
        <f>IF(R23=0,"",R23/$G23)</f>
        <v/>
      </c>
      <c r="R23" s="107"/>
      <c r="S23" s="104">
        <v>0.875</v>
      </c>
      <c r="T23" s="109">
        <f t="shared" ref="T23" si="29">R23*S23</f>
        <v>0</v>
      </c>
      <c r="U23" s="111">
        <f>R23-N23</f>
        <v>0</v>
      </c>
      <c r="V23" s="112">
        <f>T23-P23</f>
        <v>0</v>
      </c>
      <c r="X23" s="107">
        <f t="shared" ref="X23:X24" si="30">SUMIFS(AW23:BH23,$AW$7:$BH$7,"&lt;="&amp;$AH$6)</f>
        <v>0</v>
      </c>
      <c r="Y23" s="113"/>
      <c r="Z23" s="114">
        <f>X23-Y23-N23</f>
        <v>0</v>
      </c>
      <c r="AA23" s="108">
        <f>IF(SUM($AW23:$BH23)=0,0,SUM($BJ23:$BU23)/SUM($AW23:$BH23))</f>
        <v>0</v>
      </c>
      <c r="AB23" s="109">
        <f>Z23*AA23</f>
        <v>0</v>
      </c>
      <c r="AC23" s="110" t="str">
        <f>IF(AD23=0,"",AD23/$G23)</f>
        <v/>
      </c>
      <c r="AD23" s="114">
        <f>AN23-R23</f>
        <v>0</v>
      </c>
      <c r="AE23" s="104">
        <f t="shared" ref="AE23" si="31">$H23</f>
        <v>0.875</v>
      </c>
      <c r="AF23" s="109">
        <f t="shared" ref="AF23" si="32">AD23*AE23</f>
        <v>0</v>
      </c>
      <c r="AG23" s="111">
        <f>AD23-Z23</f>
        <v>0</v>
      </c>
      <c r="AH23" s="112">
        <f>AF23-AB23</f>
        <v>0</v>
      </c>
      <c r="AJ23" s="107">
        <f>N23+Z23</f>
        <v>0</v>
      </c>
      <c r="AK23" s="108">
        <f>IF(SUM($AW23:$BH23)=0,0,SUM($BJ23:$BU23)/SUM($AW23:$BH23))</f>
        <v>0</v>
      </c>
      <c r="AL23" s="109">
        <f>P23+AB23</f>
        <v>0</v>
      </c>
      <c r="AM23" s="110" t="str">
        <f>IF(AN23=0,"",AN23/$G23)</f>
        <v/>
      </c>
      <c r="AN23" s="115"/>
      <c r="AO23" s="104">
        <f t="shared" ref="AO23" si="33">$H23</f>
        <v>0.875</v>
      </c>
      <c r="AP23" s="109">
        <f>T23+AF23</f>
        <v>0</v>
      </c>
      <c r="AQ23" s="111">
        <f>AN23-AJ23</f>
        <v>0</v>
      </c>
      <c r="AR23" s="112">
        <f>AP23-AL23</f>
        <v>0</v>
      </c>
      <c r="AT23" s="116">
        <f>L23-AP23</f>
        <v>1895.9499999999998</v>
      </c>
      <c r="AU23" s="112">
        <f>AT23+AR23</f>
        <v>1895.9499999999998</v>
      </c>
      <c r="AW23" s="117"/>
      <c r="AX23" s="118"/>
      <c r="AY23" s="118"/>
      <c r="AZ23" s="118"/>
      <c r="BA23" s="118"/>
      <c r="BB23" s="118"/>
      <c r="BC23" s="118"/>
      <c r="BD23" s="118"/>
      <c r="BE23" s="118"/>
      <c r="BF23" s="118"/>
      <c r="BG23" s="118"/>
      <c r="BH23" s="120"/>
      <c r="BJ23" s="207"/>
      <c r="BK23" s="121"/>
      <c r="BL23" s="121"/>
      <c r="BM23" s="121"/>
      <c r="BN23" s="121"/>
      <c r="BO23" s="121"/>
      <c r="BP23" s="121"/>
      <c r="BQ23" s="121"/>
      <c r="BR23" s="121"/>
      <c r="BS23" s="121"/>
      <c r="BT23" s="121"/>
      <c r="BU23" s="122"/>
    </row>
    <row r="24" spans="2:73" s="1" customFormat="1" x14ac:dyDescent="0.35">
      <c r="B24"/>
      <c r="C24"/>
      <c r="D24" s="204"/>
      <c r="E24" s="205"/>
      <c r="F24" s="206" t="s">
        <v>39</v>
      </c>
      <c r="G24" s="103">
        <f>(2330.91+4351)</f>
        <v>6681.91</v>
      </c>
      <c r="H24" s="104">
        <v>0.875</v>
      </c>
      <c r="I24" s="105">
        <f t="shared" si="27"/>
        <v>5846.6712499999994</v>
      </c>
      <c r="J24" s="105"/>
      <c r="K24" s="105"/>
      <c r="L24" s="106">
        <f t="shared" si="28"/>
        <v>5846.6712499999994</v>
      </c>
      <c r="N24" s="107"/>
      <c r="O24" s="108">
        <v>0</v>
      </c>
      <c r="P24" s="109"/>
      <c r="Q24" s="110" t="str">
        <f t="shared" ref="Q24" si="34">IF(R24=0,"",R24/$G24)</f>
        <v/>
      </c>
      <c r="R24" s="107"/>
      <c r="S24" s="104">
        <v>0.875</v>
      </c>
      <c r="T24" s="109">
        <f>R24*S24</f>
        <v>0</v>
      </c>
      <c r="U24" s="111">
        <f t="shared" ref="U24" si="35">R24-N24</f>
        <v>0</v>
      </c>
      <c r="V24" s="112">
        <f t="shared" ref="V24" si="36">T24-P24</f>
        <v>0</v>
      </c>
      <c r="X24" s="107">
        <f t="shared" si="30"/>
        <v>0</v>
      </c>
      <c r="Y24" s="113"/>
      <c r="Z24" s="114">
        <f>X24-Y24-N24</f>
        <v>0</v>
      </c>
      <c r="AA24" s="108">
        <f>IF(SUM($AW24:$BH24)=0,0,SUM($BJ24:$BU24)/SUM($AW24:$BH24))</f>
        <v>0</v>
      </c>
      <c r="AB24" s="109">
        <f>Z24*AA24</f>
        <v>0</v>
      </c>
      <c r="AC24" s="110" t="str">
        <f t="shared" ref="AC24" si="37">IF(AD24=0,"",AD24/$G24)</f>
        <v/>
      </c>
      <c r="AD24" s="114">
        <f>AN24-R24</f>
        <v>0</v>
      </c>
      <c r="AE24" s="104">
        <f>$H24</f>
        <v>0.875</v>
      </c>
      <c r="AF24" s="109">
        <f>AD24*AE24</f>
        <v>0</v>
      </c>
      <c r="AG24" s="111">
        <f>AD24-Z24</f>
        <v>0</v>
      </c>
      <c r="AH24" s="112">
        <f t="shared" ref="AH24" si="38">AF24-AB24</f>
        <v>0</v>
      </c>
      <c r="AJ24" s="107">
        <f>N24+Z24</f>
        <v>0</v>
      </c>
      <c r="AK24" s="108">
        <f>IF(SUM($AW24:$BH24)=0,0,SUM($BJ24:$BU24)/SUM($AW24:$BH24))</f>
        <v>0</v>
      </c>
      <c r="AL24" s="109">
        <f>P24+AB24</f>
        <v>0</v>
      </c>
      <c r="AM24" s="110" t="str">
        <f t="shared" ref="AM24" si="39">IF(AN24=0,"",AN24/$G24)</f>
        <v/>
      </c>
      <c r="AN24" s="115"/>
      <c r="AO24" s="104">
        <f>$H24</f>
        <v>0.875</v>
      </c>
      <c r="AP24" s="109">
        <f>T24+AF24</f>
        <v>0</v>
      </c>
      <c r="AQ24" s="111">
        <f t="shared" ref="AQ24" si="40">AN24-AJ24</f>
        <v>0</v>
      </c>
      <c r="AR24" s="112">
        <f t="shared" ref="AR24" si="41">AP24-AL24</f>
        <v>0</v>
      </c>
      <c r="AT24" s="116">
        <f>L24-AP24</f>
        <v>5846.6712499999994</v>
      </c>
      <c r="AU24" s="112">
        <f>AT24+AR24</f>
        <v>5846.6712499999994</v>
      </c>
      <c r="AW24" s="117"/>
      <c r="AX24" s="118"/>
      <c r="AY24" s="118"/>
      <c r="AZ24" s="118"/>
      <c r="BA24" s="118"/>
      <c r="BB24" s="118"/>
      <c r="BC24" s="118"/>
      <c r="BD24" s="118"/>
      <c r="BE24" s="118"/>
      <c r="BF24" s="118"/>
      <c r="BG24" s="118"/>
      <c r="BH24" s="120"/>
      <c r="BJ24" s="207"/>
      <c r="BK24" s="121"/>
      <c r="BL24" s="121"/>
      <c r="BM24" s="121"/>
      <c r="BN24" s="121"/>
      <c r="BO24" s="121"/>
      <c r="BP24" s="121"/>
      <c r="BQ24" s="121"/>
      <c r="BR24" s="121"/>
      <c r="BS24" s="121"/>
      <c r="BT24" s="121"/>
      <c r="BU24" s="122"/>
    </row>
    <row r="25" spans="2:73" s="1" customFormat="1" ht="15" thickBot="1" x14ac:dyDescent="0.4">
      <c r="B25"/>
      <c r="C25"/>
      <c r="D25" s="222" t="s">
        <v>33</v>
      </c>
      <c r="E25" s="223"/>
      <c r="F25" s="224" t="str">
        <f>C22</f>
        <v>PH RDC</v>
      </c>
      <c r="G25" s="225">
        <f>SUBTOTAL(9,G23:G24)</f>
        <v>8848.7099999999991</v>
      </c>
      <c r="H25" s="127"/>
      <c r="I25" s="128">
        <f>SUBTOTAL(9,I23:I24)</f>
        <v>7742.6212499999992</v>
      </c>
      <c r="J25" s="128">
        <f>SUBTOTAL(9,J23:J24)</f>
        <v>0</v>
      </c>
      <c r="K25" s="128">
        <f>SUBTOTAL(9,K23:K24)</f>
        <v>0</v>
      </c>
      <c r="L25" s="129">
        <f>SUBTOTAL(9,L23:L24)</f>
        <v>7742.6212499999992</v>
      </c>
      <c r="N25" s="126">
        <f>SUBTOTAL(9,N23:N24)</f>
        <v>0</v>
      </c>
      <c r="O25" s="108"/>
      <c r="P25" s="226">
        <f>SUBTOTAL(9,P23:P24)</f>
        <v>0</v>
      </c>
      <c r="Q25" s="110"/>
      <c r="R25" s="126">
        <f>SUBTOTAL(9,R23:R24)</f>
        <v>0</v>
      </c>
      <c r="S25" s="104"/>
      <c r="T25" s="226">
        <f>SUBTOTAL(9,T23:T24)</f>
        <v>0</v>
      </c>
      <c r="U25" s="133">
        <f>SUBTOTAL(9,U23:U24)</f>
        <v>0</v>
      </c>
      <c r="V25" s="226">
        <f>SUBTOTAL(9,V23:V24)</f>
        <v>0</v>
      </c>
      <c r="X25" s="126">
        <f>SUBTOTAL(9,X23:X24)</f>
        <v>0</v>
      </c>
      <c r="Y25" s="134">
        <f>SUBTOTAL(9,Y23:Y24)</f>
        <v>0</v>
      </c>
      <c r="Z25" s="133">
        <f>SUBTOTAL(9,Z23:Z24)</f>
        <v>0</v>
      </c>
      <c r="AA25" s="108"/>
      <c r="AB25" s="226">
        <f>SUBTOTAL(9,AB23:AB24)</f>
        <v>0</v>
      </c>
      <c r="AC25" s="110"/>
      <c r="AD25" s="133">
        <f>SUBTOTAL(9,AD23:AD24)</f>
        <v>0</v>
      </c>
      <c r="AE25" s="104"/>
      <c r="AF25" s="226">
        <f>SUBTOTAL(9,AF23:AF24)</f>
        <v>0</v>
      </c>
      <c r="AG25" s="126">
        <f>SUBTOTAL(9,AG23:AG24)</f>
        <v>0</v>
      </c>
      <c r="AH25" s="226">
        <f>SUBTOTAL(9,AH23:AH24)</f>
        <v>0</v>
      </c>
      <c r="AJ25" s="126">
        <f>SUBTOTAL(9,AJ23:AJ24)</f>
        <v>0</v>
      </c>
      <c r="AK25" s="108"/>
      <c r="AL25" s="226">
        <f>SUBTOTAL(9,AL23:AL24)</f>
        <v>0</v>
      </c>
      <c r="AM25" s="110"/>
      <c r="AN25" s="133">
        <f>SUBTOTAL(9,AN23:AN24)</f>
        <v>0</v>
      </c>
      <c r="AO25" s="104"/>
      <c r="AP25" s="226">
        <f>SUBTOTAL(9,AP23:AP24)</f>
        <v>0</v>
      </c>
      <c r="AQ25" s="126">
        <f>SUBTOTAL(9,AQ23:AQ24)</f>
        <v>0</v>
      </c>
      <c r="AR25" s="226">
        <f>SUBTOTAL(9,AR23:AR24)</f>
        <v>0</v>
      </c>
      <c r="AT25" s="227">
        <f>SUBTOTAL(9,AT23:AT24)</f>
        <v>7742.6212499999992</v>
      </c>
      <c r="AU25" s="228">
        <f>SUBTOTAL(9,AU23:AU24)</f>
        <v>7742.6212499999992</v>
      </c>
      <c r="AW25" s="136"/>
      <c r="AX25" s="137"/>
      <c r="AY25" s="137"/>
      <c r="AZ25" s="137"/>
      <c r="BA25" s="137"/>
      <c r="BB25" s="137"/>
      <c r="BC25" s="137"/>
      <c r="BD25" s="137"/>
      <c r="BE25" s="137"/>
      <c r="BF25" s="137"/>
      <c r="BG25" s="137"/>
      <c r="BH25" s="138"/>
      <c r="BJ25" s="215"/>
      <c r="BK25" s="216"/>
      <c r="BL25" s="140"/>
      <c r="BM25" s="140"/>
      <c r="BN25" s="140"/>
      <c r="BO25" s="140"/>
      <c r="BP25" s="140"/>
      <c r="BQ25" s="140"/>
      <c r="BR25" s="140"/>
      <c r="BS25" s="140"/>
      <c r="BT25" s="140"/>
      <c r="BU25" s="141"/>
    </row>
    <row r="26" spans="2:73" s="1" customFormat="1" ht="19" thickBot="1" x14ac:dyDescent="0.4">
      <c r="C26" s="184" t="s">
        <v>42</v>
      </c>
      <c r="D26" s="217"/>
      <c r="E26" s="217"/>
      <c r="F26" s="218"/>
      <c r="G26" s="219"/>
      <c r="H26" s="188"/>
      <c r="I26" s="189"/>
      <c r="J26" s="189"/>
      <c r="K26" s="189"/>
      <c r="L26" s="190"/>
      <c r="N26" s="187"/>
      <c r="O26" s="191"/>
      <c r="P26" s="192"/>
      <c r="Q26" s="193"/>
      <c r="R26" s="187"/>
      <c r="S26" s="188"/>
      <c r="T26" s="192"/>
      <c r="U26" s="194"/>
      <c r="V26" s="190"/>
      <c r="X26" s="187"/>
      <c r="Y26" s="195"/>
      <c r="Z26" s="196"/>
      <c r="AA26" s="191"/>
      <c r="AB26" s="192"/>
      <c r="AC26" s="193"/>
      <c r="AD26" s="196"/>
      <c r="AE26" s="188"/>
      <c r="AF26" s="192"/>
      <c r="AG26" s="194"/>
      <c r="AH26" s="190"/>
      <c r="AJ26" s="187"/>
      <c r="AK26" s="191"/>
      <c r="AL26" s="192"/>
      <c r="AM26" s="193"/>
      <c r="AN26" s="196"/>
      <c r="AO26" s="188"/>
      <c r="AP26" s="192"/>
      <c r="AQ26" s="194"/>
      <c r="AR26" s="190"/>
      <c r="AT26" s="197"/>
      <c r="AU26" s="190"/>
      <c r="AW26" s="198"/>
      <c r="AX26" s="199"/>
      <c r="AY26" s="199"/>
      <c r="AZ26" s="199"/>
      <c r="BA26" s="199"/>
      <c r="BB26" s="199"/>
      <c r="BC26" s="199"/>
      <c r="BD26" s="199"/>
      <c r="BE26" s="199"/>
      <c r="BF26" s="199"/>
      <c r="BG26" s="199"/>
      <c r="BH26" s="200"/>
      <c r="BJ26" s="220"/>
      <c r="BK26" s="221"/>
      <c r="BL26" s="202"/>
      <c r="BM26" s="202"/>
      <c r="BN26" s="202"/>
      <c r="BO26" s="202"/>
      <c r="BP26" s="202"/>
      <c r="BQ26" s="202"/>
      <c r="BR26" s="202"/>
      <c r="BS26" s="202"/>
      <c r="BT26" s="202"/>
      <c r="BU26" s="203"/>
    </row>
    <row r="27" spans="2:73" s="1" customFormat="1" x14ac:dyDescent="0.35">
      <c r="B27"/>
      <c r="C27"/>
      <c r="D27" s="204"/>
      <c r="E27" s="205"/>
      <c r="F27" s="206" t="s">
        <v>38</v>
      </c>
      <c r="G27" s="103">
        <f>(1665.6+424.02+2815+889.7)</f>
        <v>5794.32</v>
      </c>
      <c r="H27" s="104">
        <v>0.875</v>
      </c>
      <c r="I27" s="105">
        <f t="shared" ref="I27:I28" si="42">G27*H27</f>
        <v>5070.03</v>
      </c>
      <c r="J27" s="105"/>
      <c r="K27" s="105"/>
      <c r="L27" s="106">
        <f t="shared" ref="L27:L28" si="43">I27+J27+K27</f>
        <v>5070.03</v>
      </c>
      <c r="N27" s="107"/>
      <c r="O27" s="108">
        <v>0</v>
      </c>
      <c r="P27" s="109"/>
      <c r="Q27" s="110" t="str">
        <f>IF(R27=0,"",R27/$G27)</f>
        <v/>
      </c>
      <c r="R27" s="107"/>
      <c r="S27" s="104">
        <v>0.875</v>
      </c>
      <c r="T27" s="109">
        <f t="shared" ref="T27" si="44">R27*S27</f>
        <v>0</v>
      </c>
      <c r="U27" s="111">
        <f>R27-N27</f>
        <v>0</v>
      </c>
      <c r="V27" s="112">
        <f>T27-P27</f>
        <v>0</v>
      </c>
      <c r="X27" s="107">
        <f t="shared" ref="X27:X28" si="45">SUMIFS(AW27:BH27,$AW$7:$BH$7,"&lt;="&amp;$AH$6)</f>
        <v>0</v>
      </c>
      <c r="Y27" s="113"/>
      <c r="Z27" s="114">
        <f>X27-Y27-N27</f>
        <v>0</v>
      </c>
      <c r="AA27" s="108">
        <f>IF(SUM($AW27:$BH27)=0,0,SUM($BJ27:$BU27)/SUM($AW27:$BH27))</f>
        <v>0</v>
      </c>
      <c r="AB27" s="109">
        <f>Z27*AA27</f>
        <v>0</v>
      </c>
      <c r="AC27" s="110" t="str">
        <f>IF(AD27=0,"",AD27/$G27)</f>
        <v/>
      </c>
      <c r="AD27" s="114">
        <f>AN27-R27</f>
        <v>0</v>
      </c>
      <c r="AE27" s="104">
        <f t="shared" ref="AE27" si="46">$H27</f>
        <v>0.875</v>
      </c>
      <c r="AF27" s="109">
        <f t="shared" ref="AF27" si="47">AD27*AE27</f>
        <v>0</v>
      </c>
      <c r="AG27" s="111">
        <f>AD27-Z27</f>
        <v>0</v>
      </c>
      <c r="AH27" s="112">
        <f>AF27-AB27</f>
        <v>0</v>
      </c>
      <c r="AJ27" s="107">
        <f>N27+Z27</f>
        <v>0</v>
      </c>
      <c r="AK27" s="108">
        <f>IF(SUM($AW27:$BH27)=0,0,SUM($BJ27:$BU27)/SUM($AW27:$BH27))</f>
        <v>0</v>
      </c>
      <c r="AL27" s="109">
        <f>P27+AB27</f>
        <v>0</v>
      </c>
      <c r="AM27" s="110" t="str">
        <f>IF(AN27=0,"",AN27/$G27)</f>
        <v/>
      </c>
      <c r="AN27" s="115"/>
      <c r="AO27" s="104">
        <f t="shared" ref="AO27" si="48">$H27</f>
        <v>0.875</v>
      </c>
      <c r="AP27" s="109">
        <f>T27+AF27</f>
        <v>0</v>
      </c>
      <c r="AQ27" s="111">
        <f>AN27-AJ27</f>
        <v>0</v>
      </c>
      <c r="AR27" s="112">
        <f>AP27-AL27</f>
        <v>0</v>
      </c>
      <c r="AT27" s="116">
        <f>L27-AP27</f>
        <v>5070.03</v>
      </c>
      <c r="AU27" s="112">
        <f>AT27+AR27</f>
        <v>5070.03</v>
      </c>
      <c r="AW27" s="117"/>
      <c r="AX27" s="118"/>
      <c r="AY27" s="118"/>
      <c r="AZ27" s="118"/>
      <c r="BA27" s="118"/>
      <c r="BB27" s="118"/>
      <c r="BC27" s="118"/>
      <c r="BD27" s="118"/>
      <c r="BE27" s="118"/>
      <c r="BF27" s="118"/>
      <c r="BG27" s="118"/>
      <c r="BH27" s="120"/>
      <c r="BJ27" s="207"/>
      <c r="BK27" s="121"/>
      <c r="BL27" s="121"/>
      <c r="BM27" s="121"/>
      <c r="BN27" s="121"/>
      <c r="BO27" s="121"/>
      <c r="BP27" s="121"/>
      <c r="BQ27" s="121"/>
      <c r="BR27" s="121"/>
      <c r="BS27" s="121"/>
      <c r="BT27" s="121"/>
      <c r="BU27" s="122"/>
    </row>
    <row r="28" spans="2:73" s="1" customFormat="1" x14ac:dyDescent="0.35">
      <c r="B28"/>
      <c r="C28"/>
      <c r="D28" s="204"/>
      <c r="E28" s="205"/>
      <c r="F28" s="206" t="s">
        <v>39</v>
      </c>
      <c r="G28" s="103">
        <f>(2533.339+4583.4)</f>
        <v>7116.7389999999996</v>
      </c>
      <c r="H28" s="104">
        <v>0.875</v>
      </c>
      <c r="I28" s="105">
        <f t="shared" si="42"/>
        <v>6227.1466249999994</v>
      </c>
      <c r="J28" s="105"/>
      <c r="K28" s="105"/>
      <c r="L28" s="106">
        <f t="shared" si="43"/>
        <v>6227.1466249999994</v>
      </c>
      <c r="N28" s="107"/>
      <c r="O28" s="108">
        <v>0</v>
      </c>
      <c r="P28" s="109"/>
      <c r="Q28" s="110" t="str">
        <f t="shared" ref="Q28" si="49">IF(R28=0,"",R28/$G28)</f>
        <v/>
      </c>
      <c r="R28" s="107"/>
      <c r="S28" s="104">
        <v>0.875</v>
      </c>
      <c r="T28" s="109">
        <f>R28*S28</f>
        <v>0</v>
      </c>
      <c r="U28" s="111">
        <f t="shared" ref="U28" si="50">R28-N28</f>
        <v>0</v>
      </c>
      <c r="V28" s="112">
        <f t="shared" ref="V28" si="51">T28-P28</f>
        <v>0</v>
      </c>
      <c r="X28" s="107">
        <f t="shared" si="45"/>
        <v>0</v>
      </c>
      <c r="Y28" s="113"/>
      <c r="Z28" s="114">
        <f>X28-Y28-N28</f>
        <v>0</v>
      </c>
      <c r="AA28" s="108">
        <f>IF(SUM($AW28:$BH28)=0,0,SUM($BJ28:$BU28)/SUM($AW28:$BH28))</f>
        <v>0</v>
      </c>
      <c r="AB28" s="109">
        <f>Z28*AA28</f>
        <v>0</v>
      </c>
      <c r="AC28" s="110" t="str">
        <f t="shared" ref="AC28" si="52">IF(AD28=0,"",AD28/$G28)</f>
        <v/>
      </c>
      <c r="AD28" s="114">
        <f>AN28-R28</f>
        <v>0</v>
      </c>
      <c r="AE28" s="104">
        <f>$H28</f>
        <v>0.875</v>
      </c>
      <c r="AF28" s="109">
        <f>AD28*AE28</f>
        <v>0</v>
      </c>
      <c r="AG28" s="111">
        <f>AD28-Z28</f>
        <v>0</v>
      </c>
      <c r="AH28" s="112">
        <f t="shared" ref="AH28" si="53">AF28-AB28</f>
        <v>0</v>
      </c>
      <c r="AJ28" s="107">
        <f>N28+Z28</f>
        <v>0</v>
      </c>
      <c r="AK28" s="108">
        <f>IF(SUM($AW28:$BH28)=0,0,SUM($BJ28:$BU28)/SUM($AW28:$BH28))</f>
        <v>0</v>
      </c>
      <c r="AL28" s="109">
        <f>P28+AB28</f>
        <v>0</v>
      </c>
      <c r="AM28" s="110" t="str">
        <f t="shared" ref="AM28" si="54">IF(AN28=0,"",AN28/$G28)</f>
        <v/>
      </c>
      <c r="AN28" s="115"/>
      <c r="AO28" s="104">
        <f>$H28</f>
        <v>0.875</v>
      </c>
      <c r="AP28" s="109">
        <f>T28+AF28</f>
        <v>0</v>
      </c>
      <c r="AQ28" s="111">
        <f t="shared" ref="AQ28" si="55">AN28-AJ28</f>
        <v>0</v>
      </c>
      <c r="AR28" s="112">
        <f t="shared" ref="AR28" si="56">AP28-AL28</f>
        <v>0</v>
      </c>
      <c r="AT28" s="116">
        <f>L28-AP28</f>
        <v>6227.1466249999994</v>
      </c>
      <c r="AU28" s="112">
        <f>AT28+AR28</f>
        <v>6227.1466249999994</v>
      </c>
      <c r="AW28" s="117"/>
      <c r="AX28" s="118"/>
      <c r="AY28" s="118"/>
      <c r="AZ28" s="118"/>
      <c r="BA28" s="118"/>
      <c r="BB28" s="118"/>
      <c r="BC28" s="118"/>
      <c r="BD28" s="118"/>
      <c r="BE28" s="118"/>
      <c r="BF28" s="118"/>
      <c r="BG28" s="118"/>
      <c r="BH28" s="120"/>
      <c r="BJ28" s="207"/>
      <c r="BK28" s="121"/>
      <c r="BL28" s="121"/>
      <c r="BM28" s="121"/>
      <c r="BN28" s="121"/>
      <c r="BO28" s="121"/>
      <c r="BP28" s="121"/>
      <c r="BQ28" s="121"/>
      <c r="BR28" s="121"/>
      <c r="BS28" s="121"/>
      <c r="BT28" s="121"/>
      <c r="BU28" s="122"/>
    </row>
    <row r="29" spans="2:73" s="1" customFormat="1" ht="15" thickBot="1" x14ac:dyDescent="0.4">
      <c r="B29"/>
      <c r="C29"/>
      <c r="D29" s="222" t="s">
        <v>33</v>
      </c>
      <c r="E29" s="223"/>
      <c r="F29" s="224" t="str">
        <f>C26</f>
        <v>PH 1er</v>
      </c>
      <c r="G29" s="225">
        <f>SUBTOTAL(9,G27:G28)</f>
        <v>12911.058999999999</v>
      </c>
      <c r="H29" s="127"/>
      <c r="I29" s="128">
        <f>SUBTOTAL(9,I27:I28)</f>
        <v>11297.176625</v>
      </c>
      <c r="J29" s="128">
        <f>SUBTOTAL(9,J27:J28)</f>
        <v>0</v>
      </c>
      <c r="K29" s="128">
        <f>SUBTOTAL(9,K27:K28)</f>
        <v>0</v>
      </c>
      <c r="L29" s="129">
        <f>SUBTOTAL(9,L27:L28)</f>
        <v>11297.176625</v>
      </c>
      <c r="N29" s="126">
        <f>SUBTOTAL(9,N27:N28)</f>
        <v>0</v>
      </c>
      <c r="O29" s="130"/>
      <c r="P29" s="131">
        <f>SUBTOTAL(9,P27:P28)</f>
        <v>0</v>
      </c>
      <c r="Q29" s="132"/>
      <c r="R29" s="126">
        <f>SUBTOTAL(9,R27:R28)</f>
        <v>0</v>
      </c>
      <c r="S29" s="128"/>
      <c r="T29" s="131">
        <f>SUBTOTAL(9,T27:T28)</f>
        <v>0</v>
      </c>
      <c r="U29" s="133">
        <f>SUBTOTAL(9,U27:U28)</f>
        <v>0</v>
      </c>
      <c r="V29" s="131">
        <f>SUBTOTAL(9,V27:V28)</f>
        <v>0</v>
      </c>
      <c r="X29" s="126">
        <f>SUBTOTAL(9,X27:X28)</f>
        <v>0</v>
      </c>
      <c r="Y29" s="134">
        <f>SUBTOTAL(9,Y27:Y28)</f>
        <v>0</v>
      </c>
      <c r="Z29" s="133">
        <f>SUBTOTAL(9,Z27:Z28)</f>
        <v>0</v>
      </c>
      <c r="AA29" s="130"/>
      <c r="AB29" s="131">
        <f>SUBTOTAL(9,AB27:AB28)</f>
        <v>0</v>
      </c>
      <c r="AC29" s="132"/>
      <c r="AD29" s="133">
        <f>SUBTOTAL(9,AD27:AD28)</f>
        <v>0</v>
      </c>
      <c r="AE29" s="128"/>
      <c r="AF29" s="131">
        <f>SUBTOTAL(9,AF27:AF28)</f>
        <v>0</v>
      </c>
      <c r="AG29" s="126">
        <f>SUBTOTAL(9,AG27:AG28)</f>
        <v>0</v>
      </c>
      <c r="AH29" s="131">
        <f>SUBTOTAL(9,AH27:AH28)</f>
        <v>0</v>
      </c>
      <c r="AJ29" s="126">
        <f>SUBTOTAL(9,AJ27:AJ28)</f>
        <v>0</v>
      </c>
      <c r="AK29" s="130"/>
      <c r="AL29" s="131">
        <f>SUBTOTAL(9,AL27:AL28)</f>
        <v>0</v>
      </c>
      <c r="AM29" s="132"/>
      <c r="AN29" s="133">
        <f>SUBTOTAL(9,AN27:AN28)</f>
        <v>0</v>
      </c>
      <c r="AO29" s="128"/>
      <c r="AP29" s="131">
        <f>SUBTOTAL(9,AP27:AP28)</f>
        <v>0</v>
      </c>
      <c r="AQ29" s="126">
        <f>SUBTOTAL(9,AQ27:AQ28)</f>
        <v>0</v>
      </c>
      <c r="AR29" s="131">
        <f>SUBTOTAL(9,AR27:AR28)</f>
        <v>0</v>
      </c>
      <c r="AT29" s="135">
        <f>SUBTOTAL(9,AT27:AT28)</f>
        <v>11297.176625</v>
      </c>
      <c r="AU29" s="129">
        <f>SUBTOTAL(9,AU27:AU28)</f>
        <v>11297.176625</v>
      </c>
      <c r="AW29" s="136"/>
      <c r="AX29" s="137"/>
      <c r="AY29" s="137"/>
      <c r="AZ29" s="137"/>
      <c r="BA29" s="137"/>
      <c r="BB29" s="137"/>
      <c r="BC29" s="137"/>
      <c r="BD29" s="137"/>
      <c r="BE29" s="137"/>
      <c r="BF29" s="137"/>
      <c r="BG29" s="137"/>
      <c r="BH29" s="138"/>
      <c r="BJ29" s="215"/>
      <c r="BK29" s="216"/>
      <c r="BL29" s="140"/>
      <c r="BM29" s="140"/>
      <c r="BN29" s="140"/>
      <c r="BO29" s="140"/>
      <c r="BP29" s="140"/>
      <c r="BQ29" s="140"/>
      <c r="BR29" s="140"/>
      <c r="BS29" s="140"/>
      <c r="BT29" s="140"/>
      <c r="BU29" s="141"/>
    </row>
    <row r="30" spans="2:73" s="1" customFormat="1" ht="19" thickBot="1" x14ac:dyDescent="0.4">
      <c r="C30" s="184" t="s">
        <v>43</v>
      </c>
      <c r="D30" s="217"/>
      <c r="E30" s="217"/>
      <c r="F30" s="218"/>
      <c r="G30" s="219"/>
      <c r="H30" s="188"/>
      <c r="I30" s="189"/>
      <c r="J30" s="189"/>
      <c r="K30" s="189"/>
      <c r="L30" s="190"/>
      <c r="N30" s="187"/>
      <c r="O30" s="191"/>
      <c r="P30" s="192"/>
      <c r="Q30" s="193"/>
      <c r="R30" s="187"/>
      <c r="S30" s="188"/>
      <c r="T30" s="192"/>
      <c r="U30" s="194"/>
      <c r="V30" s="190"/>
      <c r="X30" s="187"/>
      <c r="Y30" s="195"/>
      <c r="Z30" s="196"/>
      <c r="AA30" s="191"/>
      <c r="AB30" s="192"/>
      <c r="AC30" s="193"/>
      <c r="AD30" s="196"/>
      <c r="AE30" s="188"/>
      <c r="AF30" s="192"/>
      <c r="AG30" s="194"/>
      <c r="AH30" s="190"/>
      <c r="AJ30" s="187"/>
      <c r="AK30" s="191"/>
      <c r="AL30" s="192"/>
      <c r="AM30" s="193"/>
      <c r="AN30" s="196"/>
      <c r="AO30" s="188"/>
      <c r="AP30" s="192"/>
      <c r="AQ30" s="194"/>
      <c r="AR30" s="190"/>
      <c r="AT30" s="197"/>
      <c r="AU30" s="190"/>
      <c r="AW30" s="198"/>
      <c r="AX30" s="199"/>
      <c r="AY30" s="199"/>
      <c r="AZ30" s="199"/>
      <c r="BA30" s="199"/>
      <c r="BB30" s="199"/>
      <c r="BC30" s="199"/>
      <c r="BD30" s="199"/>
      <c r="BE30" s="199"/>
      <c r="BF30" s="199"/>
      <c r="BG30" s="199"/>
      <c r="BH30" s="200"/>
      <c r="BJ30" s="220"/>
      <c r="BK30" s="221"/>
      <c r="BL30" s="202"/>
      <c r="BM30" s="202"/>
      <c r="BN30" s="202"/>
      <c r="BO30" s="202"/>
      <c r="BP30" s="202"/>
      <c r="BQ30" s="202"/>
      <c r="BR30" s="202"/>
      <c r="BS30" s="202"/>
      <c r="BT30" s="202"/>
      <c r="BU30" s="203"/>
    </row>
    <row r="31" spans="2:73" s="1" customFormat="1" x14ac:dyDescent="0.35">
      <c r="B31"/>
      <c r="C31"/>
      <c r="D31" s="204"/>
      <c r="E31" s="205"/>
      <c r="F31" s="206" t="s">
        <v>38</v>
      </c>
      <c r="G31" s="103">
        <f>(1618.056+460.48+2820.5+893.8)</f>
        <v>5792.8360000000002</v>
      </c>
      <c r="H31" s="104">
        <v>0.875</v>
      </c>
      <c r="I31" s="105">
        <f t="shared" ref="I31:I32" si="57">G31*H31</f>
        <v>5068.7314999999999</v>
      </c>
      <c r="J31" s="105"/>
      <c r="K31" s="105"/>
      <c r="L31" s="106">
        <f t="shared" ref="L31:L32" si="58">I31+J31+K31</f>
        <v>5068.7314999999999</v>
      </c>
      <c r="N31" s="107"/>
      <c r="O31" s="108">
        <v>0</v>
      </c>
      <c r="P31" s="109"/>
      <c r="Q31" s="110" t="str">
        <f>IF(R31=0,"",R31/$G31)</f>
        <v/>
      </c>
      <c r="R31" s="107"/>
      <c r="S31" s="104">
        <v>0.875</v>
      </c>
      <c r="T31" s="109">
        <f t="shared" ref="T31" si="59">R31*S31</f>
        <v>0</v>
      </c>
      <c r="U31" s="111">
        <f>R31-N31</f>
        <v>0</v>
      </c>
      <c r="V31" s="112">
        <f>T31-P31</f>
        <v>0</v>
      </c>
      <c r="X31" s="107">
        <f t="shared" ref="X31:X32" si="60">SUMIFS(AW31:BH31,$AW$7:$BH$7,"&lt;="&amp;$AH$6)</f>
        <v>0</v>
      </c>
      <c r="Y31" s="113"/>
      <c r="Z31" s="114">
        <f>X31-Y31-N31</f>
        <v>0</v>
      </c>
      <c r="AA31" s="108">
        <f>IF(SUM($AW31:$BH31)=0,0,SUM($BJ31:$BU31)/SUM($AW31:$BH31))</f>
        <v>0</v>
      </c>
      <c r="AB31" s="109">
        <f>Z31*AA31</f>
        <v>0</v>
      </c>
      <c r="AC31" s="110" t="str">
        <f>IF(AD31=0,"",AD31/$G31)</f>
        <v/>
      </c>
      <c r="AD31" s="114">
        <f>AN31-R31</f>
        <v>0</v>
      </c>
      <c r="AE31" s="104">
        <f t="shared" ref="AE31" si="61">$H31</f>
        <v>0.875</v>
      </c>
      <c r="AF31" s="109">
        <f t="shared" ref="AF31" si="62">AD31*AE31</f>
        <v>0</v>
      </c>
      <c r="AG31" s="111">
        <f>AD31-Z31</f>
        <v>0</v>
      </c>
      <c r="AH31" s="112">
        <f>AF31-AB31</f>
        <v>0</v>
      </c>
      <c r="AJ31" s="107">
        <f>N31+Z31</f>
        <v>0</v>
      </c>
      <c r="AK31" s="108">
        <f>IF(SUM($AW31:$BH31)=0,0,SUM($BJ31:$BU31)/SUM($AW31:$BH31))</f>
        <v>0</v>
      </c>
      <c r="AL31" s="109">
        <f>P31+AB31</f>
        <v>0</v>
      </c>
      <c r="AM31" s="110" t="str">
        <f>IF(AN31=0,"",AN31/$G31)</f>
        <v/>
      </c>
      <c r="AN31" s="115"/>
      <c r="AO31" s="104">
        <f t="shared" ref="AO31" si="63">$H31</f>
        <v>0.875</v>
      </c>
      <c r="AP31" s="109">
        <f>T31+AF31</f>
        <v>0</v>
      </c>
      <c r="AQ31" s="111">
        <f>AN31-AJ31</f>
        <v>0</v>
      </c>
      <c r="AR31" s="112">
        <f>AP31-AL31</f>
        <v>0</v>
      </c>
      <c r="AT31" s="116">
        <f>L31-AP31</f>
        <v>5068.7314999999999</v>
      </c>
      <c r="AU31" s="112">
        <f>AT31+AR31</f>
        <v>5068.7314999999999</v>
      </c>
      <c r="AW31" s="117"/>
      <c r="AX31" s="118"/>
      <c r="AY31" s="118"/>
      <c r="AZ31" s="118"/>
      <c r="BA31" s="118"/>
      <c r="BB31" s="118"/>
      <c r="BC31" s="118"/>
      <c r="BD31" s="118"/>
      <c r="BE31" s="118"/>
      <c r="BF31" s="118"/>
      <c r="BG31" s="118"/>
      <c r="BH31" s="120"/>
      <c r="BJ31" s="207"/>
      <c r="BK31" s="121"/>
      <c r="BL31" s="121"/>
      <c r="BM31" s="121"/>
      <c r="BN31" s="121"/>
      <c r="BO31" s="121"/>
      <c r="BP31" s="121"/>
      <c r="BQ31" s="121"/>
      <c r="BR31" s="121"/>
      <c r="BS31" s="121"/>
      <c r="BT31" s="121"/>
      <c r="BU31" s="122"/>
    </row>
    <row r="32" spans="2:73" s="1" customFormat="1" x14ac:dyDescent="0.35">
      <c r="B32"/>
      <c r="C32"/>
      <c r="D32" s="204"/>
      <c r="E32" s="205"/>
      <c r="F32" s="206" t="s">
        <v>39</v>
      </c>
      <c r="G32" s="103">
        <f>(2533.398+4852.7)</f>
        <v>7386.098</v>
      </c>
      <c r="H32" s="104">
        <v>0.875</v>
      </c>
      <c r="I32" s="105">
        <f t="shared" si="57"/>
        <v>6462.8357500000002</v>
      </c>
      <c r="J32" s="105"/>
      <c r="K32" s="105"/>
      <c r="L32" s="106">
        <f t="shared" si="58"/>
        <v>6462.8357500000002</v>
      </c>
      <c r="N32" s="107"/>
      <c r="O32" s="108">
        <v>0</v>
      </c>
      <c r="P32" s="109"/>
      <c r="Q32" s="110" t="str">
        <f t="shared" ref="Q32" si="64">IF(R32=0,"",R32/$G32)</f>
        <v/>
      </c>
      <c r="R32" s="107"/>
      <c r="S32" s="104">
        <v>0.875</v>
      </c>
      <c r="T32" s="109">
        <f>R32*S32</f>
        <v>0</v>
      </c>
      <c r="U32" s="111">
        <f t="shared" ref="U32" si="65">R32-N32</f>
        <v>0</v>
      </c>
      <c r="V32" s="112">
        <f t="shared" ref="V32" si="66">T32-P32</f>
        <v>0</v>
      </c>
      <c r="X32" s="107">
        <f t="shared" si="60"/>
        <v>0</v>
      </c>
      <c r="Y32" s="113"/>
      <c r="Z32" s="114">
        <f>X32-Y32-N32</f>
        <v>0</v>
      </c>
      <c r="AA32" s="108">
        <f>IF(SUM($AW32:$BH32)=0,0,SUM($BJ32:$BU32)/SUM($AW32:$BH32))</f>
        <v>0</v>
      </c>
      <c r="AB32" s="109">
        <f>Z32*AA32</f>
        <v>0</v>
      </c>
      <c r="AC32" s="110" t="str">
        <f t="shared" ref="AC32" si="67">IF(AD32=0,"",AD32/$G32)</f>
        <v/>
      </c>
      <c r="AD32" s="114">
        <f>AN32-R32</f>
        <v>0</v>
      </c>
      <c r="AE32" s="104">
        <f>$H32</f>
        <v>0.875</v>
      </c>
      <c r="AF32" s="109">
        <f>AD32*AE32</f>
        <v>0</v>
      </c>
      <c r="AG32" s="111">
        <f>AD32-Z32</f>
        <v>0</v>
      </c>
      <c r="AH32" s="112">
        <f t="shared" ref="AH32" si="68">AF32-AB32</f>
        <v>0</v>
      </c>
      <c r="AJ32" s="107">
        <f>N32+Z32</f>
        <v>0</v>
      </c>
      <c r="AK32" s="108">
        <f>IF(SUM($AW32:$BH32)=0,0,SUM($BJ32:$BU32)/SUM($AW32:$BH32))</f>
        <v>0</v>
      </c>
      <c r="AL32" s="109">
        <f>P32+AB32</f>
        <v>0</v>
      </c>
      <c r="AM32" s="110" t="str">
        <f t="shared" ref="AM32" si="69">IF(AN32=0,"",AN32/$G32)</f>
        <v/>
      </c>
      <c r="AN32" s="115"/>
      <c r="AO32" s="104">
        <f>$H32</f>
        <v>0.875</v>
      </c>
      <c r="AP32" s="109">
        <f>T32+AF32</f>
        <v>0</v>
      </c>
      <c r="AQ32" s="111">
        <f t="shared" ref="AQ32" si="70">AN32-AJ32</f>
        <v>0</v>
      </c>
      <c r="AR32" s="112">
        <f t="shared" ref="AR32" si="71">AP32-AL32</f>
        <v>0</v>
      </c>
      <c r="AT32" s="116">
        <f>L32-AP32</f>
        <v>6462.8357500000002</v>
      </c>
      <c r="AU32" s="112">
        <f>AT32+AR32</f>
        <v>6462.8357500000002</v>
      </c>
      <c r="AW32" s="117"/>
      <c r="AX32" s="118"/>
      <c r="AY32" s="118"/>
      <c r="AZ32" s="118"/>
      <c r="BA32" s="118"/>
      <c r="BB32" s="118"/>
      <c r="BC32" s="118"/>
      <c r="BD32" s="118"/>
      <c r="BE32" s="118"/>
      <c r="BF32" s="118"/>
      <c r="BG32" s="118"/>
      <c r="BH32" s="120"/>
      <c r="BJ32" s="207"/>
      <c r="BK32" s="121"/>
      <c r="BL32" s="121"/>
      <c r="BM32" s="121"/>
      <c r="BN32" s="121"/>
      <c r="BO32" s="121"/>
      <c r="BP32" s="121"/>
      <c r="BQ32" s="121"/>
      <c r="BR32" s="121"/>
      <c r="BS32" s="121"/>
      <c r="BT32" s="121"/>
      <c r="BU32" s="122"/>
    </row>
    <row r="33" spans="2:73" s="1" customFormat="1" ht="15" thickBot="1" x14ac:dyDescent="0.4">
      <c r="B33"/>
      <c r="C33"/>
      <c r="D33" s="222" t="s">
        <v>33</v>
      </c>
      <c r="E33" s="223"/>
      <c r="F33" s="224" t="str">
        <f>C30</f>
        <v>PH 2éme</v>
      </c>
      <c r="G33" s="225">
        <f>SUBTOTAL(9,G31:G32)</f>
        <v>13178.934000000001</v>
      </c>
      <c r="H33" s="127"/>
      <c r="I33" s="128">
        <f>SUBTOTAL(9,I31:I32)</f>
        <v>11531.56725</v>
      </c>
      <c r="J33" s="128">
        <f>SUBTOTAL(9,J31:J32)</f>
        <v>0</v>
      </c>
      <c r="K33" s="128">
        <f>SUBTOTAL(9,K31:K32)</f>
        <v>0</v>
      </c>
      <c r="L33" s="129">
        <f>SUBTOTAL(9,L31:L32)</f>
        <v>11531.56725</v>
      </c>
      <c r="N33" s="126">
        <f>SUBTOTAL(9,N31:N32)</f>
        <v>0</v>
      </c>
      <c r="O33" s="130"/>
      <c r="P33" s="131">
        <f>SUBTOTAL(9,P31:P32)</f>
        <v>0</v>
      </c>
      <c r="Q33" s="132"/>
      <c r="R33" s="126">
        <f>SUBTOTAL(9,R31:R32)</f>
        <v>0</v>
      </c>
      <c r="S33" s="128"/>
      <c r="T33" s="131">
        <f>SUBTOTAL(9,T31:T32)</f>
        <v>0</v>
      </c>
      <c r="U33" s="133">
        <f>SUBTOTAL(9,U31:U32)</f>
        <v>0</v>
      </c>
      <c r="V33" s="131">
        <f>SUBTOTAL(9,V31:V32)</f>
        <v>0</v>
      </c>
      <c r="X33" s="126">
        <f>SUBTOTAL(9,X31:X32)</f>
        <v>0</v>
      </c>
      <c r="Y33" s="134">
        <f>SUBTOTAL(9,Y31:Y32)</f>
        <v>0</v>
      </c>
      <c r="Z33" s="133">
        <f>SUBTOTAL(9,Z31:Z32)</f>
        <v>0</v>
      </c>
      <c r="AA33" s="130"/>
      <c r="AB33" s="131">
        <f>SUBTOTAL(9,AB31:AB32)</f>
        <v>0</v>
      </c>
      <c r="AC33" s="132"/>
      <c r="AD33" s="133">
        <f>SUBTOTAL(9,AD31:AD32)</f>
        <v>0</v>
      </c>
      <c r="AE33" s="128"/>
      <c r="AF33" s="131">
        <f>SUBTOTAL(9,AF31:AF32)</f>
        <v>0</v>
      </c>
      <c r="AG33" s="126">
        <f>SUBTOTAL(9,AG31:AG32)</f>
        <v>0</v>
      </c>
      <c r="AH33" s="131">
        <f>SUBTOTAL(9,AH31:AH32)</f>
        <v>0</v>
      </c>
      <c r="AJ33" s="126">
        <f>SUBTOTAL(9,AJ31:AJ32)</f>
        <v>0</v>
      </c>
      <c r="AK33" s="130"/>
      <c r="AL33" s="131">
        <f>SUBTOTAL(9,AL31:AL32)</f>
        <v>0</v>
      </c>
      <c r="AM33" s="132"/>
      <c r="AN33" s="133">
        <f>SUBTOTAL(9,AN31:AN32)</f>
        <v>0</v>
      </c>
      <c r="AO33" s="128"/>
      <c r="AP33" s="131">
        <f>SUBTOTAL(9,AP31:AP32)</f>
        <v>0</v>
      </c>
      <c r="AQ33" s="126">
        <f>SUBTOTAL(9,AQ31:AQ32)</f>
        <v>0</v>
      </c>
      <c r="AR33" s="131">
        <f>SUBTOTAL(9,AR31:AR32)</f>
        <v>0</v>
      </c>
      <c r="AT33" s="135">
        <f>SUBTOTAL(9,AT31:AT32)</f>
        <v>11531.56725</v>
      </c>
      <c r="AU33" s="129">
        <f>SUBTOTAL(9,AU31:AU32)</f>
        <v>11531.56725</v>
      </c>
      <c r="AW33" s="136"/>
      <c r="AX33" s="137"/>
      <c r="AY33" s="137"/>
      <c r="AZ33" s="137"/>
      <c r="BA33" s="137"/>
      <c r="BB33" s="137"/>
      <c r="BC33" s="137"/>
      <c r="BD33" s="137"/>
      <c r="BE33" s="137"/>
      <c r="BF33" s="137"/>
      <c r="BG33" s="137"/>
      <c r="BH33" s="138"/>
      <c r="BJ33" s="215"/>
      <c r="BK33" s="216"/>
      <c r="BL33" s="140"/>
      <c r="BM33" s="140"/>
      <c r="BN33" s="140"/>
      <c r="BO33" s="140"/>
      <c r="BP33" s="140"/>
      <c r="BQ33" s="140"/>
      <c r="BR33" s="140"/>
      <c r="BS33" s="140"/>
      <c r="BT33" s="140"/>
      <c r="BU33" s="141"/>
    </row>
    <row r="34" spans="2:73" s="1" customFormat="1" ht="19" thickBot="1" x14ac:dyDescent="0.4">
      <c r="C34" s="184" t="s">
        <v>44</v>
      </c>
      <c r="D34" s="217"/>
      <c r="E34" s="217"/>
      <c r="F34" s="218"/>
      <c r="G34" s="219"/>
      <c r="H34" s="188"/>
      <c r="I34" s="189"/>
      <c r="J34" s="189"/>
      <c r="K34" s="189"/>
      <c r="L34" s="190"/>
      <c r="N34" s="187"/>
      <c r="O34" s="191"/>
      <c r="P34" s="192"/>
      <c r="Q34" s="193"/>
      <c r="R34" s="187"/>
      <c r="S34" s="188"/>
      <c r="T34" s="192"/>
      <c r="U34" s="194"/>
      <c r="V34" s="190"/>
      <c r="X34" s="187"/>
      <c r="Y34" s="195"/>
      <c r="Z34" s="196"/>
      <c r="AA34" s="191"/>
      <c r="AB34" s="192"/>
      <c r="AC34" s="193"/>
      <c r="AD34" s="196"/>
      <c r="AE34" s="188"/>
      <c r="AF34" s="192"/>
      <c r="AG34" s="194"/>
      <c r="AH34" s="190"/>
      <c r="AJ34" s="187"/>
      <c r="AK34" s="191"/>
      <c r="AL34" s="192"/>
      <c r="AM34" s="193"/>
      <c r="AN34" s="196"/>
      <c r="AO34" s="188"/>
      <c r="AP34" s="192"/>
      <c r="AQ34" s="194"/>
      <c r="AR34" s="190"/>
      <c r="AT34" s="197"/>
      <c r="AU34" s="190"/>
      <c r="AW34" s="198"/>
      <c r="AX34" s="199"/>
      <c r="AY34" s="199"/>
      <c r="AZ34" s="199"/>
      <c r="BA34" s="199"/>
      <c r="BB34" s="199"/>
      <c r="BC34" s="199"/>
      <c r="BD34" s="199"/>
      <c r="BE34" s="199"/>
      <c r="BF34" s="199"/>
      <c r="BG34" s="199"/>
      <c r="BH34" s="200"/>
      <c r="BJ34" s="220"/>
      <c r="BK34" s="221"/>
      <c r="BL34" s="202"/>
      <c r="BM34" s="202"/>
      <c r="BN34" s="202"/>
      <c r="BO34" s="202"/>
      <c r="BP34" s="202"/>
      <c r="BQ34" s="202"/>
      <c r="BR34" s="202"/>
      <c r="BS34" s="202"/>
      <c r="BT34" s="202"/>
      <c r="BU34" s="203"/>
    </row>
    <row r="35" spans="2:73" s="1" customFormat="1" x14ac:dyDescent="0.35">
      <c r="B35"/>
      <c r="C35"/>
      <c r="D35" s="204"/>
      <c r="E35" s="205"/>
      <c r="F35" s="206" t="s">
        <v>38</v>
      </c>
      <c r="G35" s="103">
        <f>(1618.4+3122.5+921.2)</f>
        <v>5662.0999999999995</v>
      </c>
      <c r="H35" s="104">
        <v>0.875</v>
      </c>
      <c r="I35" s="105">
        <f t="shared" ref="I35:I36" si="72">G35*H35</f>
        <v>4954.3374999999996</v>
      </c>
      <c r="J35" s="105"/>
      <c r="K35" s="105"/>
      <c r="L35" s="106">
        <f t="shared" ref="L35:L36" si="73">I35+J35+K35</f>
        <v>4954.3374999999996</v>
      </c>
      <c r="N35" s="107"/>
      <c r="O35" s="108">
        <v>0</v>
      </c>
      <c r="P35" s="109"/>
      <c r="Q35" s="110" t="str">
        <f>IF(R35=0,"",R35/$G35)</f>
        <v/>
      </c>
      <c r="R35" s="107"/>
      <c r="S35" s="104">
        <v>0.875</v>
      </c>
      <c r="T35" s="109">
        <f t="shared" ref="T35" si="74">R35*S35</f>
        <v>0</v>
      </c>
      <c r="U35" s="111">
        <f>R35-N35</f>
        <v>0</v>
      </c>
      <c r="V35" s="112">
        <f>T35-P35</f>
        <v>0</v>
      </c>
      <c r="X35" s="107">
        <f t="shared" ref="X35:X36" si="75">SUMIFS(AW35:BH35,$AW$7:$BH$7,"&lt;="&amp;$AH$6)</f>
        <v>0</v>
      </c>
      <c r="Y35" s="113"/>
      <c r="Z35" s="114">
        <f>X35-Y35-N35</f>
        <v>0</v>
      </c>
      <c r="AA35" s="108">
        <f>IF(SUM($AW35:$BH35)=0,0,SUM($BJ35:$BU35)/SUM($AW35:$BH35))</f>
        <v>0</v>
      </c>
      <c r="AB35" s="109">
        <f>Z35*AA35</f>
        <v>0</v>
      </c>
      <c r="AC35" s="110" t="str">
        <f>IF(AD35=0,"",AD35/$G35)</f>
        <v/>
      </c>
      <c r="AD35" s="114">
        <f>AN35-R35</f>
        <v>0</v>
      </c>
      <c r="AE35" s="104">
        <f t="shared" ref="AE35" si="76">$H35</f>
        <v>0.875</v>
      </c>
      <c r="AF35" s="109">
        <f t="shared" ref="AF35" si="77">AD35*AE35</f>
        <v>0</v>
      </c>
      <c r="AG35" s="111">
        <f>AD35-Z35</f>
        <v>0</v>
      </c>
      <c r="AH35" s="112">
        <f>AF35-AB35</f>
        <v>0</v>
      </c>
      <c r="AJ35" s="107">
        <f>N35+Z35</f>
        <v>0</v>
      </c>
      <c r="AK35" s="108">
        <f>IF(SUM($AW35:$BH35)=0,0,SUM($BJ35:$BU35)/SUM($AW35:$BH35))</f>
        <v>0</v>
      </c>
      <c r="AL35" s="109">
        <f>P35+AB35</f>
        <v>0</v>
      </c>
      <c r="AM35" s="110" t="str">
        <f>IF(AN35=0,"",AN35/$G35)</f>
        <v/>
      </c>
      <c r="AN35" s="115"/>
      <c r="AO35" s="104">
        <f t="shared" ref="AO35" si="78">$H35</f>
        <v>0.875</v>
      </c>
      <c r="AP35" s="109">
        <f>T35+AF35</f>
        <v>0</v>
      </c>
      <c r="AQ35" s="111">
        <f>AN35-AJ35</f>
        <v>0</v>
      </c>
      <c r="AR35" s="112">
        <f>AP35-AL35</f>
        <v>0</v>
      </c>
      <c r="AT35" s="116">
        <f>L35-AP35</f>
        <v>4954.3374999999996</v>
      </c>
      <c r="AU35" s="112">
        <f>AT35+AR35</f>
        <v>4954.3374999999996</v>
      </c>
      <c r="AW35" s="117"/>
      <c r="AX35" s="118"/>
      <c r="AY35" s="118"/>
      <c r="AZ35" s="118"/>
      <c r="BA35" s="118"/>
      <c r="BB35" s="118"/>
      <c r="BC35" s="118"/>
      <c r="BD35" s="118"/>
      <c r="BE35" s="118"/>
      <c r="BF35" s="118"/>
      <c r="BG35" s="118"/>
      <c r="BH35" s="120"/>
      <c r="BJ35" s="207"/>
      <c r="BK35" s="121"/>
      <c r="BL35" s="121"/>
      <c r="BM35" s="121"/>
      <c r="BN35" s="121"/>
      <c r="BO35" s="121"/>
      <c r="BP35" s="121"/>
      <c r="BQ35" s="121"/>
      <c r="BR35" s="121"/>
      <c r="BS35" s="121"/>
      <c r="BT35" s="121"/>
      <c r="BU35" s="122"/>
    </row>
    <row r="36" spans="2:73" s="1" customFormat="1" x14ac:dyDescent="0.35">
      <c r="B36"/>
      <c r="C36"/>
      <c r="D36" s="204"/>
      <c r="E36" s="205"/>
      <c r="F36" s="206" t="s">
        <v>39</v>
      </c>
      <c r="G36" s="103">
        <f>(2533.398+4820)</f>
        <v>7353.3980000000001</v>
      </c>
      <c r="H36" s="104">
        <v>0.875</v>
      </c>
      <c r="I36" s="105">
        <f t="shared" si="72"/>
        <v>6434.22325</v>
      </c>
      <c r="J36" s="105"/>
      <c r="K36" s="105"/>
      <c r="L36" s="106">
        <f t="shared" si="73"/>
        <v>6434.22325</v>
      </c>
      <c r="N36" s="107"/>
      <c r="O36" s="108">
        <v>0</v>
      </c>
      <c r="P36" s="109"/>
      <c r="Q36" s="110" t="str">
        <f t="shared" ref="Q36" si="79">IF(R36=0,"",R36/$G36)</f>
        <v/>
      </c>
      <c r="R36" s="107"/>
      <c r="S36" s="104">
        <v>0.875</v>
      </c>
      <c r="T36" s="109">
        <f>R36*S36</f>
        <v>0</v>
      </c>
      <c r="U36" s="111">
        <f t="shared" ref="U36" si="80">R36-N36</f>
        <v>0</v>
      </c>
      <c r="V36" s="112">
        <f t="shared" ref="V36" si="81">T36-P36</f>
        <v>0</v>
      </c>
      <c r="X36" s="107">
        <f t="shared" si="75"/>
        <v>0</v>
      </c>
      <c r="Y36" s="113"/>
      <c r="Z36" s="114">
        <f>X36-Y36-N36</f>
        <v>0</v>
      </c>
      <c r="AA36" s="108">
        <f>IF(SUM($AW36:$BH36)=0,0,SUM($BJ36:$BU36)/SUM($AW36:$BH36))</f>
        <v>0</v>
      </c>
      <c r="AB36" s="109">
        <f>Z36*AA36</f>
        <v>0</v>
      </c>
      <c r="AC36" s="110" t="str">
        <f t="shared" ref="AC36" si="82">IF(AD36=0,"",AD36/$G36)</f>
        <v/>
      </c>
      <c r="AD36" s="114">
        <f>AN36-R36</f>
        <v>0</v>
      </c>
      <c r="AE36" s="104">
        <f>$H36</f>
        <v>0.875</v>
      </c>
      <c r="AF36" s="109">
        <f>AD36*AE36</f>
        <v>0</v>
      </c>
      <c r="AG36" s="111">
        <f>AD36-Z36</f>
        <v>0</v>
      </c>
      <c r="AH36" s="112">
        <f t="shared" ref="AH36" si="83">AF36-AB36</f>
        <v>0</v>
      </c>
      <c r="AJ36" s="107">
        <f>N36+Z36</f>
        <v>0</v>
      </c>
      <c r="AK36" s="108">
        <f>IF(SUM($AW36:$BH36)=0,0,SUM($BJ36:$BU36)/SUM($AW36:$BH36))</f>
        <v>0</v>
      </c>
      <c r="AL36" s="109">
        <f>P36+AB36</f>
        <v>0</v>
      </c>
      <c r="AM36" s="110" t="str">
        <f t="shared" ref="AM36" si="84">IF(AN36=0,"",AN36/$G36)</f>
        <v/>
      </c>
      <c r="AN36" s="115"/>
      <c r="AO36" s="104">
        <f>$H36</f>
        <v>0.875</v>
      </c>
      <c r="AP36" s="109">
        <f>T36+AF36</f>
        <v>0</v>
      </c>
      <c r="AQ36" s="111">
        <f t="shared" ref="AQ36" si="85">AN36-AJ36</f>
        <v>0</v>
      </c>
      <c r="AR36" s="112">
        <f t="shared" ref="AR36" si="86">AP36-AL36</f>
        <v>0</v>
      </c>
      <c r="AT36" s="116">
        <f>L36-AP36</f>
        <v>6434.22325</v>
      </c>
      <c r="AU36" s="112">
        <f>AT36+AR36</f>
        <v>6434.22325</v>
      </c>
      <c r="AW36" s="117"/>
      <c r="AX36" s="118"/>
      <c r="AY36" s="118"/>
      <c r="AZ36" s="118"/>
      <c r="BA36" s="118"/>
      <c r="BB36" s="118"/>
      <c r="BC36" s="118"/>
      <c r="BD36" s="118"/>
      <c r="BE36" s="118"/>
      <c r="BF36" s="118"/>
      <c r="BG36" s="118"/>
      <c r="BH36" s="120"/>
      <c r="BJ36" s="207"/>
      <c r="BK36" s="121"/>
      <c r="BL36" s="121"/>
      <c r="BM36" s="121"/>
      <c r="BN36" s="121"/>
      <c r="BO36" s="121"/>
      <c r="BP36" s="121"/>
      <c r="BQ36" s="121"/>
      <c r="BR36" s="121"/>
      <c r="BS36" s="121"/>
      <c r="BT36" s="121"/>
      <c r="BU36" s="122"/>
    </row>
    <row r="37" spans="2:73" s="1" customFormat="1" ht="15" thickBot="1" x14ac:dyDescent="0.4">
      <c r="B37"/>
      <c r="C37"/>
      <c r="D37" s="222" t="s">
        <v>33</v>
      </c>
      <c r="E37" s="223"/>
      <c r="F37" s="224" t="str">
        <f>C34</f>
        <v>PH 3éme</v>
      </c>
      <c r="G37" s="225">
        <f>SUBTOTAL(9,G35:G36)</f>
        <v>13015.498</v>
      </c>
      <c r="H37" s="127"/>
      <c r="I37" s="128">
        <f>SUBTOTAL(9,I35:I36)</f>
        <v>11388.560750000001</v>
      </c>
      <c r="J37" s="128">
        <f>SUBTOTAL(9,J35:J36)</f>
        <v>0</v>
      </c>
      <c r="K37" s="128">
        <f>SUBTOTAL(9,K35:K36)</f>
        <v>0</v>
      </c>
      <c r="L37" s="129">
        <f>SUBTOTAL(9,L35:L36)</f>
        <v>11388.560750000001</v>
      </c>
      <c r="N37" s="126">
        <f>SUBTOTAL(9,N35:N36)</f>
        <v>0</v>
      </c>
      <c r="O37" s="130"/>
      <c r="P37" s="131">
        <f>SUBTOTAL(9,P35:P36)</f>
        <v>0</v>
      </c>
      <c r="Q37" s="132"/>
      <c r="R37" s="126">
        <f>SUBTOTAL(9,R35:R36)</f>
        <v>0</v>
      </c>
      <c r="S37" s="128"/>
      <c r="T37" s="131">
        <f>SUBTOTAL(9,T35:T36)</f>
        <v>0</v>
      </c>
      <c r="U37" s="133">
        <f>SUBTOTAL(9,U35:U36)</f>
        <v>0</v>
      </c>
      <c r="V37" s="131">
        <f>SUBTOTAL(9,V35:V36)</f>
        <v>0</v>
      </c>
      <c r="X37" s="126">
        <f>SUBTOTAL(9,X35:X36)</f>
        <v>0</v>
      </c>
      <c r="Y37" s="134">
        <f>SUBTOTAL(9,Y35:Y36)</f>
        <v>0</v>
      </c>
      <c r="Z37" s="133">
        <f>SUBTOTAL(9,Z35:Z36)</f>
        <v>0</v>
      </c>
      <c r="AA37" s="130"/>
      <c r="AB37" s="131">
        <f>SUBTOTAL(9,AB35:AB36)</f>
        <v>0</v>
      </c>
      <c r="AC37" s="132"/>
      <c r="AD37" s="133">
        <f>SUBTOTAL(9,AD35:AD36)</f>
        <v>0</v>
      </c>
      <c r="AE37" s="128"/>
      <c r="AF37" s="131">
        <f>SUBTOTAL(9,AF35:AF36)</f>
        <v>0</v>
      </c>
      <c r="AG37" s="126">
        <f>SUBTOTAL(9,AG35:AG36)</f>
        <v>0</v>
      </c>
      <c r="AH37" s="131">
        <f>SUBTOTAL(9,AH35:AH36)</f>
        <v>0</v>
      </c>
      <c r="AJ37" s="126">
        <f>SUBTOTAL(9,AJ35:AJ36)</f>
        <v>0</v>
      </c>
      <c r="AK37" s="130"/>
      <c r="AL37" s="131">
        <f>SUBTOTAL(9,AL35:AL36)</f>
        <v>0</v>
      </c>
      <c r="AM37" s="132"/>
      <c r="AN37" s="133">
        <f>SUBTOTAL(9,AN35:AN36)</f>
        <v>0</v>
      </c>
      <c r="AO37" s="128"/>
      <c r="AP37" s="131">
        <f>SUBTOTAL(9,AP35:AP36)</f>
        <v>0</v>
      </c>
      <c r="AQ37" s="126">
        <f>SUBTOTAL(9,AQ35:AQ36)</f>
        <v>0</v>
      </c>
      <c r="AR37" s="131">
        <f>SUBTOTAL(9,AR35:AR36)</f>
        <v>0</v>
      </c>
      <c r="AT37" s="135">
        <f>SUBTOTAL(9,AT35:AT36)</f>
        <v>11388.560750000001</v>
      </c>
      <c r="AU37" s="129">
        <f>SUBTOTAL(9,AU35:AU36)</f>
        <v>11388.560750000001</v>
      </c>
      <c r="AW37" s="136"/>
      <c r="AX37" s="137"/>
      <c r="AY37" s="137"/>
      <c r="AZ37" s="137"/>
      <c r="BA37" s="137"/>
      <c r="BB37" s="137"/>
      <c r="BC37" s="137"/>
      <c r="BD37" s="137"/>
      <c r="BE37" s="137"/>
      <c r="BF37" s="137"/>
      <c r="BG37" s="137"/>
      <c r="BH37" s="138"/>
      <c r="BJ37" s="215"/>
      <c r="BK37" s="216"/>
      <c r="BL37" s="140"/>
      <c r="BM37" s="140"/>
      <c r="BN37" s="140"/>
      <c r="BO37" s="140"/>
      <c r="BP37" s="140"/>
      <c r="BQ37" s="140"/>
      <c r="BR37" s="140"/>
      <c r="BS37" s="140"/>
      <c r="BT37" s="140"/>
      <c r="BU37" s="141"/>
    </row>
    <row r="38" spans="2:73" s="1" customFormat="1" ht="19" thickBot="1" x14ac:dyDescent="0.4">
      <c r="C38" s="184" t="s">
        <v>45</v>
      </c>
      <c r="D38" s="217"/>
      <c r="E38" s="217"/>
      <c r="F38" s="218"/>
      <c r="G38" s="219"/>
      <c r="H38" s="188"/>
      <c r="I38" s="189"/>
      <c r="J38" s="189"/>
      <c r="K38" s="189"/>
      <c r="L38" s="190"/>
      <c r="N38" s="187"/>
      <c r="O38" s="191"/>
      <c r="P38" s="192"/>
      <c r="Q38" s="193"/>
      <c r="R38" s="187"/>
      <c r="S38" s="188"/>
      <c r="T38" s="192"/>
      <c r="U38" s="194"/>
      <c r="V38" s="190"/>
      <c r="X38" s="187"/>
      <c r="Y38" s="195"/>
      <c r="Z38" s="196"/>
      <c r="AA38" s="191"/>
      <c r="AB38" s="192"/>
      <c r="AC38" s="193"/>
      <c r="AD38" s="196"/>
      <c r="AE38" s="188"/>
      <c r="AF38" s="192"/>
      <c r="AG38" s="194"/>
      <c r="AH38" s="190"/>
      <c r="AJ38" s="187"/>
      <c r="AK38" s="191"/>
      <c r="AL38" s="192"/>
      <c r="AM38" s="193"/>
      <c r="AN38" s="196"/>
      <c r="AO38" s="188"/>
      <c r="AP38" s="192"/>
      <c r="AQ38" s="194"/>
      <c r="AR38" s="190"/>
      <c r="AT38" s="197"/>
      <c r="AU38" s="190"/>
      <c r="AW38" s="198"/>
      <c r="AX38" s="199"/>
      <c r="AY38" s="199"/>
      <c r="AZ38" s="199"/>
      <c r="BA38" s="199"/>
      <c r="BB38" s="199"/>
      <c r="BC38" s="199"/>
      <c r="BD38" s="199"/>
      <c r="BE38" s="199"/>
      <c r="BF38" s="199"/>
      <c r="BG38" s="199"/>
      <c r="BH38" s="200"/>
      <c r="BJ38" s="220"/>
      <c r="BK38" s="221"/>
      <c r="BL38" s="202"/>
      <c r="BM38" s="202"/>
      <c r="BN38" s="202"/>
      <c r="BO38" s="202"/>
      <c r="BP38" s="202"/>
      <c r="BQ38" s="202"/>
      <c r="BR38" s="202"/>
      <c r="BS38" s="202"/>
      <c r="BT38" s="202"/>
      <c r="BU38" s="203"/>
    </row>
    <row r="39" spans="2:73" s="1" customFormat="1" x14ac:dyDescent="0.35">
      <c r="B39"/>
      <c r="C39"/>
      <c r="D39" s="204"/>
      <c r="E39" s="205"/>
      <c r="F39" s="206" t="s">
        <v>38</v>
      </c>
      <c r="G39" s="103">
        <f>(1653.6+529.84+2911.6+870.8)</f>
        <v>5965.84</v>
      </c>
      <c r="H39" s="104">
        <v>0.875</v>
      </c>
      <c r="I39" s="105">
        <f t="shared" ref="I39:I40" si="87">G39*H39</f>
        <v>5220.1100000000006</v>
      </c>
      <c r="J39" s="105"/>
      <c r="K39" s="105"/>
      <c r="L39" s="106">
        <f t="shared" ref="L39:L40" si="88">I39+J39+K39</f>
        <v>5220.1100000000006</v>
      </c>
      <c r="N39" s="107"/>
      <c r="O39" s="108">
        <v>0</v>
      </c>
      <c r="P39" s="109"/>
      <c r="Q39" s="110" t="str">
        <f>IF(R39=0,"",R39/$G39)</f>
        <v/>
      </c>
      <c r="R39" s="107"/>
      <c r="S39" s="104">
        <v>0.875</v>
      </c>
      <c r="T39" s="109">
        <f t="shared" ref="T39" si="89">R39*S39</f>
        <v>0</v>
      </c>
      <c r="U39" s="111">
        <f>R39-N39</f>
        <v>0</v>
      </c>
      <c r="V39" s="112">
        <f>T39-P39</f>
        <v>0</v>
      </c>
      <c r="X39" s="107">
        <f t="shared" ref="X39:X40" si="90">SUMIFS(AW39:BH39,$AW$7:$BH$7,"&lt;="&amp;$AH$6)</f>
        <v>0</v>
      </c>
      <c r="Y39" s="113"/>
      <c r="Z39" s="114">
        <f>X39-Y39-N39</f>
        <v>0</v>
      </c>
      <c r="AA39" s="108">
        <f>IF(SUM($AW39:$BH39)=0,0,SUM($BJ39:$BU39)/SUM($AW39:$BH39))</f>
        <v>0</v>
      </c>
      <c r="AB39" s="109">
        <f>Z39*AA39</f>
        <v>0</v>
      </c>
      <c r="AC39" s="110" t="str">
        <f>IF(AD39=0,"",AD39/$G39)</f>
        <v/>
      </c>
      <c r="AD39" s="114">
        <f>AN39-R39</f>
        <v>0</v>
      </c>
      <c r="AE39" s="104">
        <f t="shared" ref="AE39" si="91">$H39</f>
        <v>0.875</v>
      </c>
      <c r="AF39" s="109">
        <f t="shared" ref="AF39" si="92">AD39*AE39</f>
        <v>0</v>
      </c>
      <c r="AG39" s="111">
        <f>AD39-Z39</f>
        <v>0</v>
      </c>
      <c r="AH39" s="112">
        <f>AF39-AB39</f>
        <v>0</v>
      </c>
      <c r="AJ39" s="107">
        <f>N39+Z39</f>
        <v>0</v>
      </c>
      <c r="AK39" s="108">
        <f>IF(SUM($AW39:$BH39)=0,0,SUM($BJ39:$BU39)/SUM($AW39:$BH39))</f>
        <v>0</v>
      </c>
      <c r="AL39" s="109">
        <f>P39+AB39</f>
        <v>0</v>
      </c>
      <c r="AM39" s="110" t="str">
        <f>IF(AN39=0,"",AN39/$G39)</f>
        <v/>
      </c>
      <c r="AN39" s="115"/>
      <c r="AO39" s="104">
        <f t="shared" ref="AO39" si="93">$H39</f>
        <v>0.875</v>
      </c>
      <c r="AP39" s="109">
        <f>T39+AF39</f>
        <v>0</v>
      </c>
      <c r="AQ39" s="111">
        <f>AN39-AJ39</f>
        <v>0</v>
      </c>
      <c r="AR39" s="112">
        <f>AP39-AL39</f>
        <v>0</v>
      </c>
      <c r="AT39" s="116">
        <f>L39-AP39</f>
        <v>5220.1100000000006</v>
      </c>
      <c r="AU39" s="112">
        <f>AT39+AR39</f>
        <v>5220.1100000000006</v>
      </c>
      <c r="AW39" s="117"/>
      <c r="AX39" s="118"/>
      <c r="AY39" s="118"/>
      <c r="AZ39" s="118"/>
      <c r="BA39" s="118"/>
      <c r="BB39" s="118"/>
      <c r="BC39" s="118"/>
      <c r="BD39" s="118"/>
      <c r="BE39" s="118"/>
      <c r="BF39" s="118"/>
      <c r="BG39" s="118"/>
      <c r="BH39" s="120"/>
      <c r="BJ39" s="207"/>
      <c r="BK39" s="121"/>
      <c r="BL39" s="121"/>
      <c r="BM39" s="121"/>
      <c r="BN39" s="121"/>
      <c r="BO39" s="121"/>
      <c r="BP39" s="121"/>
      <c r="BQ39" s="121"/>
      <c r="BR39" s="121"/>
      <c r="BS39" s="121"/>
      <c r="BT39" s="121"/>
      <c r="BU39" s="122"/>
    </row>
    <row r="40" spans="2:73" s="1" customFormat="1" x14ac:dyDescent="0.35">
      <c r="B40"/>
      <c r="C40"/>
      <c r="D40" s="204"/>
      <c r="E40" s="205"/>
      <c r="F40" s="206" t="s">
        <v>39</v>
      </c>
      <c r="G40" s="103">
        <f>1.05*(2740.832+4543.6)</f>
        <v>7648.6536000000015</v>
      </c>
      <c r="H40" s="104">
        <v>0.875</v>
      </c>
      <c r="I40" s="105">
        <f t="shared" si="87"/>
        <v>6692.5719000000008</v>
      </c>
      <c r="J40" s="105"/>
      <c r="K40" s="105"/>
      <c r="L40" s="106">
        <f t="shared" si="88"/>
        <v>6692.5719000000008</v>
      </c>
      <c r="N40" s="107"/>
      <c r="O40" s="108">
        <v>0</v>
      </c>
      <c r="P40" s="109"/>
      <c r="Q40" s="110" t="str">
        <f t="shared" ref="Q40" si="94">IF(R40=0,"",R40/$G40)</f>
        <v/>
      </c>
      <c r="R40" s="107"/>
      <c r="S40" s="104">
        <v>0.875</v>
      </c>
      <c r="T40" s="109">
        <f>R40*S40</f>
        <v>0</v>
      </c>
      <c r="U40" s="111">
        <f t="shared" ref="U40" si="95">R40-N40</f>
        <v>0</v>
      </c>
      <c r="V40" s="112">
        <f t="shared" ref="V40" si="96">T40-P40</f>
        <v>0</v>
      </c>
      <c r="X40" s="107">
        <f t="shared" si="90"/>
        <v>0</v>
      </c>
      <c r="Y40" s="113"/>
      <c r="Z40" s="114">
        <f>X40-Y40-N40</f>
        <v>0</v>
      </c>
      <c r="AA40" s="108">
        <f>IF(SUM($AW40:$BH40)=0,0,SUM($BJ40:$BU40)/SUM($AW40:$BH40))</f>
        <v>0</v>
      </c>
      <c r="AB40" s="109">
        <f>Z40*AA40</f>
        <v>0</v>
      </c>
      <c r="AC40" s="110" t="str">
        <f t="shared" ref="AC40" si="97">IF(AD40=0,"",AD40/$G40)</f>
        <v/>
      </c>
      <c r="AD40" s="114">
        <f>AN40-R40</f>
        <v>0</v>
      </c>
      <c r="AE40" s="104">
        <f>$H40</f>
        <v>0.875</v>
      </c>
      <c r="AF40" s="109">
        <f>AD40*AE40</f>
        <v>0</v>
      </c>
      <c r="AG40" s="111">
        <f>AD40-Z40</f>
        <v>0</v>
      </c>
      <c r="AH40" s="112">
        <f t="shared" ref="AH40" si="98">AF40-AB40</f>
        <v>0</v>
      </c>
      <c r="AJ40" s="107">
        <f>N40+Z40</f>
        <v>0</v>
      </c>
      <c r="AK40" s="108">
        <f>IF(SUM($AW40:$BH40)=0,0,SUM($BJ40:$BU40)/SUM($AW40:$BH40))</f>
        <v>0</v>
      </c>
      <c r="AL40" s="109">
        <f>P40+AB40</f>
        <v>0</v>
      </c>
      <c r="AM40" s="110" t="str">
        <f t="shared" ref="AM40" si="99">IF(AN40=0,"",AN40/$G40)</f>
        <v/>
      </c>
      <c r="AN40" s="115"/>
      <c r="AO40" s="104">
        <f>$H40</f>
        <v>0.875</v>
      </c>
      <c r="AP40" s="109">
        <f>T40+AF40</f>
        <v>0</v>
      </c>
      <c r="AQ40" s="111">
        <f t="shared" ref="AQ40" si="100">AN40-AJ40</f>
        <v>0</v>
      </c>
      <c r="AR40" s="112">
        <f t="shared" ref="AR40" si="101">AP40-AL40</f>
        <v>0</v>
      </c>
      <c r="AT40" s="116">
        <f>L40-AP40</f>
        <v>6692.5719000000008</v>
      </c>
      <c r="AU40" s="112">
        <f>AT40+AR40</f>
        <v>6692.5719000000008</v>
      </c>
      <c r="AW40" s="117"/>
      <c r="AX40" s="118"/>
      <c r="AY40" s="118"/>
      <c r="AZ40" s="118"/>
      <c r="BA40" s="118"/>
      <c r="BB40" s="118"/>
      <c r="BC40" s="118"/>
      <c r="BD40" s="118"/>
      <c r="BE40" s="118"/>
      <c r="BF40" s="118"/>
      <c r="BG40" s="118"/>
      <c r="BH40" s="120"/>
      <c r="BJ40" s="207"/>
      <c r="BK40" s="121"/>
      <c r="BL40" s="121"/>
      <c r="BM40" s="121"/>
      <c r="BN40" s="121"/>
      <c r="BO40" s="121"/>
      <c r="BP40" s="121"/>
      <c r="BQ40" s="121"/>
      <c r="BR40" s="121"/>
      <c r="BS40" s="121"/>
      <c r="BT40" s="121"/>
      <c r="BU40" s="122"/>
    </row>
    <row r="41" spans="2:73" s="1" customFormat="1" ht="15" thickBot="1" x14ac:dyDescent="0.4">
      <c r="B41"/>
      <c r="C41"/>
      <c r="D41" s="222" t="s">
        <v>33</v>
      </c>
      <c r="E41" s="223"/>
      <c r="F41" s="224" t="str">
        <f>C38</f>
        <v>PH 4éme</v>
      </c>
      <c r="G41" s="225">
        <f>SUBTOTAL(9,G39:G40)</f>
        <v>13614.493600000002</v>
      </c>
      <c r="H41" s="127"/>
      <c r="I41" s="128">
        <f>SUBTOTAL(9,I39:I40)</f>
        <v>11912.681900000001</v>
      </c>
      <c r="J41" s="128">
        <f>SUBTOTAL(9,J39:J40)</f>
        <v>0</v>
      </c>
      <c r="K41" s="128">
        <f>SUBTOTAL(9,K39:K40)</f>
        <v>0</v>
      </c>
      <c r="L41" s="129">
        <f>SUBTOTAL(9,L39:L40)</f>
        <v>11912.681900000001</v>
      </c>
      <c r="N41" s="126">
        <f>SUBTOTAL(9,N39:N40)</f>
        <v>0</v>
      </c>
      <c r="O41" s="130"/>
      <c r="P41" s="131">
        <f>SUBTOTAL(9,P39:P40)</f>
        <v>0</v>
      </c>
      <c r="Q41" s="132"/>
      <c r="R41" s="126">
        <f>SUBTOTAL(9,R39:R40)</f>
        <v>0</v>
      </c>
      <c r="S41" s="128"/>
      <c r="T41" s="131">
        <f>SUBTOTAL(9,T39:T40)</f>
        <v>0</v>
      </c>
      <c r="U41" s="133">
        <f>SUBTOTAL(9,U39:U40)</f>
        <v>0</v>
      </c>
      <c r="V41" s="131">
        <f>SUBTOTAL(9,V39:V40)</f>
        <v>0</v>
      </c>
      <c r="X41" s="126">
        <f>SUBTOTAL(9,X39:X40)</f>
        <v>0</v>
      </c>
      <c r="Y41" s="134">
        <f>SUBTOTAL(9,Y39:Y40)</f>
        <v>0</v>
      </c>
      <c r="Z41" s="133">
        <f>SUBTOTAL(9,Z39:Z40)</f>
        <v>0</v>
      </c>
      <c r="AA41" s="130"/>
      <c r="AB41" s="131">
        <f>SUBTOTAL(9,AB39:AB40)</f>
        <v>0</v>
      </c>
      <c r="AC41" s="132"/>
      <c r="AD41" s="133">
        <f>SUBTOTAL(9,AD39:AD40)</f>
        <v>0</v>
      </c>
      <c r="AE41" s="128"/>
      <c r="AF41" s="131">
        <f>SUBTOTAL(9,AF39:AF40)</f>
        <v>0</v>
      </c>
      <c r="AG41" s="126">
        <f>SUBTOTAL(9,AG39:AG40)</f>
        <v>0</v>
      </c>
      <c r="AH41" s="131">
        <f>SUBTOTAL(9,AH39:AH40)</f>
        <v>0</v>
      </c>
      <c r="AJ41" s="126">
        <f>SUBTOTAL(9,AJ39:AJ40)</f>
        <v>0</v>
      </c>
      <c r="AK41" s="130"/>
      <c r="AL41" s="131">
        <f>SUBTOTAL(9,AL39:AL40)</f>
        <v>0</v>
      </c>
      <c r="AM41" s="132"/>
      <c r="AN41" s="133">
        <f>SUBTOTAL(9,AN39:AN40)</f>
        <v>0</v>
      </c>
      <c r="AO41" s="128"/>
      <c r="AP41" s="131">
        <f>SUBTOTAL(9,AP39:AP40)</f>
        <v>0</v>
      </c>
      <c r="AQ41" s="126">
        <f>SUBTOTAL(9,AQ39:AQ40)</f>
        <v>0</v>
      </c>
      <c r="AR41" s="131">
        <f>SUBTOTAL(9,AR39:AR40)</f>
        <v>0</v>
      </c>
      <c r="AT41" s="135">
        <f>SUBTOTAL(9,AT39:AT40)</f>
        <v>11912.681900000001</v>
      </c>
      <c r="AU41" s="129">
        <f>SUBTOTAL(9,AU39:AU40)</f>
        <v>11912.681900000001</v>
      </c>
      <c r="AW41" s="136"/>
      <c r="AX41" s="137"/>
      <c r="AY41" s="137"/>
      <c r="AZ41" s="137"/>
      <c r="BA41" s="137"/>
      <c r="BB41" s="137"/>
      <c r="BC41" s="137"/>
      <c r="BD41" s="137"/>
      <c r="BE41" s="137"/>
      <c r="BF41" s="137"/>
      <c r="BG41" s="137"/>
      <c r="BH41" s="138"/>
      <c r="BJ41" s="215"/>
      <c r="BK41" s="216"/>
      <c r="BL41" s="140"/>
      <c r="BM41" s="140"/>
      <c r="BN41" s="140"/>
      <c r="BO41" s="140"/>
      <c r="BP41" s="140"/>
      <c r="BQ41" s="140"/>
      <c r="BR41" s="140"/>
      <c r="BS41" s="140"/>
      <c r="BT41" s="140"/>
      <c r="BU41" s="141"/>
    </row>
    <row r="42" spans="2:73" s="1" customFormat="1" ht="19" thickBot="1" x14ac:dyDescent="0.4">
      <c r="C42" s="184" t="s">
        <v>46</v>
      </c>
      <c r="D42" s="217"/>
      <c r="E42" s="217"/>
      <c r="F42" s="218"/>
      <c r="G42" s="219"/>
      <c r="H42" s="188"/>
      <c r="I42" s="189"/>
      <c r="J42" s="189"/>
      <c r="K42" s="189"/>
      <c r="L42" s="190"/>
      <c r="N42" s="187"/>
      <c r="O42" s="191"/>
      <c r="P42" s="192"/>
      <c r="Q42" s="193"/>
      <c r="R42" s="187"/>
      <c r="S42" s="188"/>
      <c r="T42" s="192"/>
      <c r="U42" s="194"/>
      <c r="V42" s="190"/>
      <c r="X42" s="187"/>
      <c r="Y42" s="195"/>
      <c r="Z42" s="196"/>
      <c r="AA42" s="191"/>
      <c r="AB42" s="192"/>
      <c r="AC42" s="193"/>
      <c r="AD42" s="196"/>
      <c r="AE42" s="188"/>
      <c r="AF42" s="192"/>
      <c r="AG42" s="194"/>
      <c r="AH42" s="190"/>
      <c r="AJ42" s="187"/>
      <c r="AK42" s="191"/>
      <c r="AL42" s="192"/>
      <c r="AM42" s="193"/>
      <c r="AN42" s="196"/>
      <c r="AO42" s="188"/>
      <c r="AP42" s="192"/>
      <c r="AQ42" s="194"/>
      <c r="AR42" s="190"/>
      <c r="AT42" s="197"/>
      <c r="AU42" s="190"/>
      <c r="AW42" s="198"/>
      <c r="AX42" s="199"/>
      <c r="AY42" s="199"/>
      <c r="AZ42" s="199"/>
      <c r="BA42" s="199"/>
      <c r="BB42" s="199"/>
      <c r="BC42" s="199"/>
      <c r="BD42" s="199"/>
      <c r="BE42" s="199"/>
      <c r="BF42" s="199"/>
      <c r="BG42" s="199"/>
      <c r="BH42" s="200"/>
      <c r="BJ42" s="220"/>
      <c r="BK42" s="221"/>
      <c r="BL42" s="202"/>
      <c r="BM42" s="202"/>
      <c r="BN42" s="202"/>
      <c r="BO42" s="202"/>
      <c r="BP42" s="202"/>
      <c r="BQ42" s="202"/>
      <c r="BR42" s="202"/>
      <c r="BS42" s="202"/>
      <c r="BT42" s="202"/>
      <c r="BU42" s="203"/>
    </row>
    <row r="43" spans="2:73" s="1" customFormat="1" x14ac:dyDescent="0.35">
      <c r="B43"/>
      <c r="C43"/>
      <c r="D43" s="204"/>
      <c r="E43" s="205"/>
      <c r="F43" s="206" t="s">
        <v>38</v>
      </c>
      <c r="G43" s="103">
        <f>(2243.2+406.882+4079.1+831.2)</f>
        <v>7560.3819999999996</v>
      </c>
      <c r="H43" s="104">
        <v>0.875</v>
      </c>
      <c r="I43" s="105">
        <f t="shared" ref="I43:I44" si="102">G43*H43</f>
        <v>6615.3342499999999</v>
      </c>
      <c r="J43" s="105"/>
      <c r="K43" s="105"/>
      <c r="L43" s="106">
        <f t="shared" ref="L43:L44" si="103">I43+J43+K43</f>
        <v>6615.3342499999999</v>
      </c>
      <c r="N43" s="107"/>
      <c r="O43" s="108">
        <v>0</v>
      </c>
      <c r="P43" s="109"/>
      <c r="Q43" s="110" t="str">
        <f>IF(R43=0,"",R43/$G43)</f>
        <v/>
      </c>
      <c r="R43" s="107"/>
      <c r="S43" s="104">
        <v>0.875</v>
      </c>
      <c r="T43" s="109">
        <f t="shared" ref="T43" si="104">R43*S43</f>
        <v>0</v>
      </c>
      <c r="U43" s="111">
        <f>R43-N43</f>
        <v>0</v>
      </c>
      <c r="V43" s="112">
        <f>T43-P43</f>
        <v>0</v>
      </c>
      <c r="X43" s="107">
        <f t="shared" ref="X43:X44" si="105">SUMIFS(AW43:BH43,$AW$7:$BH$7,"&lt;="&amp;$AH$6)</f>
        <v>0</v>
      </c>
      <c r="Y43" s="113"/>
      <c r="Z43" s="114">
        <f>X43-Y43-N43</f>
        <v>0</v>
      </c>
      <c r="AA43" s="108">
        <f>IF(SUM($AW43:$BH43)=0,0,SUM($BJ43:$BU43)/SUM($AW43:$BH43))</f>
        <v>0</v>
      </c>
      <c r="AB43" s="109">
        <f>Z43*AA43</f>
        <v>0</v>
      </c>
      <c r="AC43" s="110" t="str">
        <f>IF(AD43=0,"",AD43/$G43)</f>
        <v/>
      </c>
      <c r="AD43" s="114">
        <f>AN43-R43</f>
        <v>0</v>
      </c>
      <c r="AE43" s="104">
        <f t="shared" ref="AE43" si="106">$H43</f>
        <v>0.875</v>
      </c>
      <c r="AF43" s="109">
        <f t="shared" ref="AF43" si="107">AD43*AE43</f>
        <v>0</v>
      </c>
      <c r="AG43" s="111">
        <f>AD43-Z43</f>
        <v>0</v>
      </c>
      <c r="AH43" s="112">
        <f>AF43-AB43</f>
        <v>0</v>
      </c>
      <c r="AJ43" s="107">
        <f>N43+Z43</f>
        <v>0</v>
      </c>
      <c r="AK43" s="108">
        <f>IF(SUM($AW43:$BH43)=0,0,SUM($BJ43:$BU43)/SUM($AW43:$BH43))</f>
        <v>0</v>
      </c>
      <c r="AL43" s="109">
        <f>P43+AB43</f>
        <v>0</v>
      </c>
      <c r="AM43" s="110" t="str">
        <f>IF(AN43=0,"",AN43/$G43)</f>
        <v/>
      </c>
      <c r="AN43" s="115"/>
      <c r="AO43" s="104">
        <f t="shared" ref="AO43" si="108">$H43</f>
        <v>0.875</v>
      </c>
      <c r="AP43" s="109">
        <f>T43+AF43</f>
        <v>0</v>
      </c>
      <c r="AQ43" s="111">
        <f>AN43-AJ43</f>
        <v>0</v>
      </c>
      <c r="AR43" s="112">
        <f>AP43-AL43</f>
        <v>0</v>
      </c>
      <c r="AT43" s="116">
        <f>L43-AP43</f>
        <v>6615.3342499999999</v>
      </c>
      <c r="AU43" s="112">
        <f>AT43+AR43</f>
        <v>6615.3342499999999</v>
      </c>
      <c r="AW43" s="117"/>
      <c r="AX43" s="118"/>
      <c r="AY43" s="118"/>
      <c r="AZ43" s="118"/>
      <c r="BA43" s="118"/>
      <c r="BB43" s="118"/>
      <c r="BC43" s="118"/>
      <c r="BD43" s="118"/>
      <c r="BE43" s="118"/>
      <c r="BF43" s="118"/>
      <c r="BG43" s="118"/>
      <c r="BH43" s="120"/>
      <c r="BJ43" s="207"/>
      <c r="BK43" s="121"/>
      <c r="BL43" s="121"/>
      <c r="BM43" s="121"/>
      <c r="BN43" s="121"/>
      <c r="BO43" s="121"/>
      <c r="BP43" s="121"/>
      <c r="BQ43" s="121"/>
      <c r="BR43" s="121"/>
      <c r="BS43" s="121"/>
      <c r="BT43" s="121"/>
      <c r="BU43" s="122"/>
    </row>
    <row r="44" spans="2:73" s="1" customFormat="1" x14ac:dyDescent="0.35">
      <c r="B44"/>
      <c r="C44"/>
      <c r="D44" s="204"/>
      <c r="E44" s="205"/>
      <c r="F44" s="206" t="s">
        <v>39</v>
      </c>
      <c r="G44" s="103">
        <f>(2344.471+4726)</f>
        <v>7070.4709999999995</v>
      </c>
      <c r="H44" s="104">
        <v>0.875</v>
      </c>
      <c r="I44" s="105">
        <f t="shared" si="102"/>
        <v>6186.6621249999998</v>
      </c>
      <c r="J44" s="105"/>
      <c r="K44" s="105"/>
      <c r="L44" s="106">
        <f t="shared" si="103"/>
        <v>6186.6621249999998</v>
      </c>
      <c r="N44" s="107"/>
      <c r="O44" s="108">
        <v>0</v>
      </c>
      <c r="P44" s="109"/>
      <c r="Q44" s="110" t="str">
        <f t="shared" ref="Q44" si="109">IF(R44=0,"",R44/$G44)</f>
        <v/>
      </c>
      <c r="R44" s="107"/>
      <c r="S44" s="104">
        <v>0.875</v>
      </c>
      <c r="T44" s="109">
        <f>R44*S44</f>
        <v>0</v>
      </c>
      <c r="U44" s="111">
        <f t="shared" ref="U44" si="110">R44-N44</f>
        <v>0</v>
      </c>
      <c r="V44" s="112">
        <f t="shared" ref="V44" si="111">T44-P44</f>
        <v>0</v>
      </c>
      <c r="X44" s="107">
        <f t="shared" si="105"/>
        <v>0</v>
      </c>
      <c r="Y44" s="113"/>
      <c r="Z44" s="114">
        <f>X44-Y44-N44</f>
        <v>0</v>
      </c>
      <c r="AA44" s="108">
        <f>IF(SUM($AW44:$BH44)=0,0,SUM($BJ44:$BU44)/SUM($AW44:$BH44))</f>
        <v>0</v>
      </c>
      <c r="AB44" s="109">
        <f>Z44*AA44</f>
        <v>0</v>
      </c>
      <c r="AC44" s="110" t="str">
        <f t="shared" ref="AC44" si="112">IF(AD44=0,"",AD44/$G44)</f>
        <v/>
      </c>
      <c r="AD44" s="114">
        <f>AN44-R44</f>
        <v>0</v>
      </c>
      <c r="AE44" s="104">
        <f>$H44</f>
        <v>0.875</v>
      </c>
      <c r="AF44" s="109">
        <f>AD44*AE44</f>
        <v>0</v>
      </c>
      <c r="AG44" s="111">
        <f>AD44-Z44</f>
        <v>0</v>
      </c>
      <c r="AH44" s="112">
        <f t="shared" ref="AH44" si="113">AF44-AB44</f>
        <v>0</v>
      </c>
      <c r="AJ44" s="107">
        <f>N44+Z44</f>
        <v>0</v>
      </c>
      <c r="AK44" s="108">
        <f>IF(SUM($AW44:$BH44)=0,0,SUM($BJ44:$BU44)/SUM($AW44:$BH44))</f>
        <v>0</v>
      </c>
      <c r="AL44" s="109">
        <f>P44+AB44</f>
        <v>0</v>
      </c>
      <c r="AM44" s="110" t="str">
        <f t="shared" ref="AM44" si="114">IF(AN44=0,"",AN44/$G44)</f>
        <v/>
      </c>
      <c r="AN44" s="115"/>
      <c r="AO44" s="104">
        <f>$H44</f>
        <v>0.875</v>
      </c>
      <c r="AP44" s="109">
        <f>T44+AF44</f>
        <v>0</v>
      </c>
      <c r="AQ44" s="111">
        <f t="shared" ref="AQ44" si="115">AN44-AJ44</f>
        <v>0</v>
      </c>
      <c r="AR44" s="112">
        <f t="shared" ref="AR44" si="116">AP44-AL44</f>
        <v>0</v>
      </c>
      <c r="AT44" s="116">
        <f>L44-AP44</f>
        <v>6186.6621249999998</v>
      </c>
      <c r="AU44" s="112">
        <f>AT44+AR44</f>
        <v>6186.6621249999998</v>
      </c>
      <c r="AW44" s="117"/>
      <c r="AX44" s="118"/>
      <c r="AY44" s="118"/>
      <c r="AZ44" s="118"/>
      <c r="BA44" s="118"/>
      <c r="BB44" s="118"/>
      <c r="BC44" s="118"/>
      <c r="BD44" s="118"/>
      <c r="BE44" s="118"/>
      <c r="BF44" s="118"/>
      <c r="BG44" s="118"/>
      <c r="BH44" s="120"/>
      <c r="BJ44" s="207"/>
      <c r="BK44" s="121"/>
      <c r="BL44" s="121"/>
      <c r="BM44" s="121"/>
      <c r="BN44" s="121"/>
      <c r="BO44" s="121"/>
      <c r="BP44" s="121"/>
      <c r="BQ44" s="121"/>
      <c r="BR44" s="121"/>
      <c r="BS44" s="121"/>
      <c r="BT44" s="121"/>
      <c r="BU44" s="122"/>
    </row>
    <row r="45" spans="2:73" s="1" customFormat="1" ht="15" thickBot="1" x14ac:dyDescent="0.4">
      <c r="B45"/>
      <c r="C45"/>
      <c r="D45" s="222" t="s">
        <v>33</v>
      </c>
      <c r="E45" s="223"/>
      <c r="F45" s="224" t="str">
        <f>C42</f>
        <v>PH 5éme</v>
      </c>
      <c r="G45" s="225">
        <f>SUBTOTAL(9,G43:G44)</f>
        <v>14630.852999999999</v>
      </c>
      <c r="H45" s="127"/>
      <c r="I45" s="128">
        <f>SUBTOTAL(9,I43:I44)</f>
        <v>12801.996374999999</v>
      </c>
      <c r="J45" s="128">
        <f>SUBTOTAL(9,J43:J44)</f>
        <v>0</v>
      </c>
      <c r="K45" s="128">
        <f>SUBTOTAL(9,K43:K44)</f>
        <v>0</v>
      </c>
      <c r="L45" s="129">
        <f>SUBTOTAL(9,L43:L44)</f>
        <v>12801.996374999999</v>
      </c>
      <c r="N45" s="126">
        <f>SUBTOTAL(9,N43:N44)</f>
        <v>0</v>
      </c>
      <c r="O45" s="130"/>
      <c r="P45" s="131">
        <f>SUBTOTAL(9,P43:P44)</f>
        <v>0</v>
      </c>
      <c r="Q45" s="132"/>
      <c r="R45" s="126">
        <f>SUBTOTAL(9,R43:R44)</f>
        <v>0</v>
      </c>
      <c r="S45" s="128"/>
      <c r="T45" s="131">
        <f>SUBTOTAL(9,T43:T44)</f>
        <v>0</v>
      </c>
      <c r="U45" s="133">
        <f>SUBTOTAL(9,U43:U44)</f>
        <v>0</v>
      </c>
      <c r="V45" s="131">
        <f>SUBTOTAL(9,V43:V44)</f>
        <v>0</v>
      </c>
      <c r="X45" s="126">
        <f>SUBTOTAL(9,X43:X44)</f>
        <v>0</v>
      </c>
      <c r="Y45" s="134">
        <f>SUBTOTAL(9,Y43:Y44)</f>
        <v>0</v>
      </c>
      <c r="Z45" s="133">
        <f>SUBTOTAL(9,Z43:Z44)</f>
        <v>0</v>
      </c>
      <c r="AA45" s="130"/>
      <c r="AB45" s="131">
        <f>SUBTOTAL(9,AB43:AB44)</f>
        <v>0</v>
      </c>
      <c r="AC45" s="132"/>
      <c r="AD45" s="133">
        <f>SUBTOTAL(9,AD43:AD44)</f>
        <v>0</v>
      </c>
      <c r="AE45" s="128"/>
      <c r="AF45" s="131">
        <f>SUBTOTAL(9,AF43:AF44)</f>
        <v>0</v>
      </c>
      <c r="AG45" s="126">
        <f>SUBTOTAL(9,AG43:AG44)</f>
        <v>0</v>
      </c>
      <c r="AH45" s="131">
        <f>SUBTOTAL(9,AH43:AH44)</f>
        <v>0</v>
      </c>
      <c r="AJ45" s="126">
        <f>SUBTOTAL(9,AJ43:AJ44)</f>
        <v>0</v>
      </c>
      <c r="AK45" s="130"/>
      <c r="AL45" s="131">
        <f>SUBTOTAL(9,AL43:AL44)</f>
        <v>0</v>
      </c>
      <c r="AM45" s="132"/>
      <c r="AN45" s="133">
        <f>SUBTOTAL(9,AN43:AN44)</f>
        <v>0</v>
      </c>
      <c r="AO45" s="128"/>
      <c r="AP45" s="131">
        <f>SUBTOTAL(9,AP43:AP44)</f>
        <v>0</v>
      </c>
      <c r="AQ45" s="126">
        <f>SUBTOTAL(9,AQ43:AQ44)</f>
        <v>0</v>
      </c>
      <c r="AR45" s="131">
        <f>SUBTOTAL(9,AR43:AR44)</f>
        <v>0</v>
      </c>
      <c r="AT45" s="135">
        <f>SUBTOTAL(9,AT43:AT44)</f>
        <v>12801.996374999999</v>
      </c>
      <c r="AU45" s="129">
        <f>SUBTOTAL(9,AU43:AU44)</f>
        <v>12801.996374999999</v>
      </c>
      <c r="AW45" s="136"/>
      <c r="AX45" s="137"/>
      <c r="AY45" s="137"/>
      <c r="AZ45" s="137"/>
      <c r="BA45" s="137"/>
      <c r="BB45" s="137"/>
      <c r="BC45" s="137"/>
      <c r="BD45" s="137"/>
      <c r="BE45" s="137"/>
      <c r="BF45" s="137"/>
      <c r="BG45" s="137"/>
      <c r="BH45" s="138"/>
      <c r="BJ45" s="139"/>
      <c r="BK45" s="140"/>
      <c r="BL45" s="140"/>
      <c r="BM45" s="140"/>
      <c r="BN45" s="140"/>
      <c r="BO45" s="140"/>
      <c r="BP45" s="140"/>
      <c r="BQ45" s="140"/>
      <c r="BR45" s="140"/>
      <c r="BS45" s="140"/>
      <c r="BT45" s="140"/>
      <c r="BU45" s="141"/>
    </row>
    <row r="46" spans="2:73" s="1" customFormat="1" ht="19" thickBot="1" x14ac:dyDescent="0.4">
      <c r="C46" s="184" t="s">
        <v>47</v>
      </c>
      <c r="D46" s="217"/>
      <c r="E46" s="217"/>
      <c r="F46" s="218"/>
      <c r="G46" s="219"/>
      <c r="H46" s="188"/>
      <c r="I46" s="189"/>
      <c r="J46" s="189"/>
      <c r="K46" s="189"/>
      <c r="L46" s="190"/>
      <c r="N46" s="187"/>
      <c r="O46" s="191"/>
      <c r="P46" s="192"/>
      <c r="Q46" s="193"/>
      <c r="R46" s="187"/>
      <c r="S46" s="188"/>
      <c r="T46" s="192"/>
      <c r="U46" s="194"/>
      <c r="V46" s="190"/>
      <c r="X46" s="187"/>
      <c r="Y46" s="195"/>
      <c r="Z46" s="196"/>
      <c r="AA46" s="191"/>
      <c r="AB46" s="192"/>
      <c r="AC46" s="193"/>
      <c r="AD46" s="196"/>
      <c r="AE46" s="188"/>
      <c r="AF46" s="192"/>
      <c r="AG46" s="194"/>
      <c r="AH46" s="190"/>
      <c r="AJ46" s="187"/>
      <c r="AK46" s="191"/>
      <c r="AL46" s="192"/>
      <c r="AM46" s="193"/>
      <c r="AN46" s="196"/>
      <c r="AO46" s="188"/>
      <c r="AP46" s="192"/>
      <c r="AQ46" s="194"/>
      <c r="AR46" s="190"/>
      <c r="AT46" s="197"/>
      <c r="AU46" s="190"/>
      <c r="AW46" s="198"/>
      <c r="AX46" s="199"/>
      <c r="AY46" s="199"/>
      <c r="AZ46" s="199"/>
      <c r="BA46" s="199"/>
      <c r="BB46" s="199"/>
      <c r="BC46" s="199"/>
      <c r="BD46" s="199"/>
      <c r="BE46" s="199"/>
      <c r="BF46" s="199"/>
      <c r="BG46" s="199"/>
      <c r="BH46" s="200"/>
      <c r="BJ46" s="201"/>
      <c r="BK46" s="202"/>
      <c r="BL46" s="202"/>
      <c r="BM46" s="202"/>
      <c r="BN46" s="202"/>
      <c r="BO46" s="202"/>
      <c r="BP46" s="202"/>
      <c r="BQ46" s="202"/>
      <c r="BR46" s="202"/>
      <c r="BS46" s="202"/>
      <c r="BT46" s="202"/>
      <c r="BU46" s="203"/>
    </row>
    <row r="47" spans="2:73" s="1" customFormat="1" x14ac:dyDescent="0.35">
      <c r="B47"/>
      <c r="C47"/>
      <c r="D47" s="204"/>
      <c r="E47" s="205"/>
      <c r="F47" s="229" t="s">
        <v>48</v>
      </c>
      <c r="G47" s="103">
        <f>(6+180+12)</f>
        <v>198</v>
      </c>
      <c r="H47" s="104">
        <v>0.875</v>
      </c>
      <c r="I47" s="105">
        <f t="shared" ref="I47" si="117">G47*H47</f>
        <v>173.25</v>
      </c>
      <c r="J47" s="105"/>
      <c r="K47" s="105"/>
      <c r="L47" s="106">
        <f t="shared" ref="L47" si="118">I47+J47+K47</f>
        <v>173.25</v>
      </c>
      <c r="N47" s="107"/>
      <c r="O47" s="108">
        <v>0</v>
      </c>
      <c r="P47" s="109"/>
      <c r="Q47" s="110" t="str">
        <f>IF(R47=0,"",R47/$G47)</f>
        <v/>
      </c>
      <c r="R47" s="107"/>
      <c r="S47" s="104">
        <v>0.875</v>
      </c>
      <c r="T47" s="109">
        <f t="shared" ref="T47" si="119">R47*S47</f>
        <v>0</v>
      </c>
      <c r="U47" s="111">
        <f>R47-N47</f>
        <v>0</v>
      </c>
      <c r="V47" s="112">
        <f>T47-P47</f>
        <v>0</v>
      </c>
      <c r="X47" s="107">
        <f t="shared" ref="X47" si="120">SUMIFS(AW47:BH47,$AW$7:$BH$7,"&lt;="&amp;$AH$6)</f>
        <v>0</v>
      </c>
      <c r="Y47" s="113"/>
      <c r="Z47" s="114">
        <f>X47-Y47-N47</f>
        <v>0</v>
      </c>
      <c r="AA47" s="108">
        <f>IF(SUM($AW47:$BH47)=0,0,SUM($BJ47:$BU47)/SUM($AW47:$BH47))</f>
        <v>0</v>
      </c>
      <c r="AB47" s="109">
        <f>Z47*AA47</f>
        <v>0</v>
      </c>
      <c r="AC47" s="110" t="str">
        <f>IF(AD47=0,"",AD47/$G47)</f>
        <v/>
      </c>
      <c r="AD47" s="114">
        <f>AN47-R47</f>
        <v>0</v>
      </c>
      <c r="AE47" s="104">
        <f t="shared" ref="AE47" si="121">$H47</f>
        <v>0.875</v>
      </c>
      <c r="AF47" s="109">
        <f t="shared" ref="AF47" si="122">AD47*AE47</f>
        <v>0</v>
      </c>
      <c r="AG47" s="111">
        <f>AD47-Z47</f>
        <v>0</v>
      </c>
      <c r="AH47" s="112">
        <f>AF47-AB47</f>
        <v>0</v>
      </c>
      <c r="AJ47" s="107">
        <f>N47+Z47</f>
        <v>0</v>
      </c>
      <c r="AK47" s="108">
        <f>IF(SUM($AW47:$BH47)=0,0,SUM($BJ47:$BU47)/SUM($AW47:$BH47))</f>
        <v>0</v>
      </c>
      <c r="AL47" s="109">
        <f>P47+AB47</f>
        <v>0</v>
      </c>
      <c r="AM47" s="110" t="str">
        <f>IF(AN47=0,"",AN47/$G47)</f>
        <v/>
      </c>
      <c r="AN47" s="115"/>
      <c r="AO47" s="104">
        <f t="shared" ref="AO47" si="123">$H47</f>
        <v>0.875</v>
      </c>
      <c r="AP47" s="109">
        <f>T47+AF47</f>
        <v>0</v>
      </c>
      <c r="AQ47" s="111">
        <f>AN47-AJ47</f>
        <v>0</v>
      </c>
      <c r="AR47" s="112">
        <f>AP47-AL47</f>
        <v>0</v>
      </c>
      <c r="AT47" s="116">
        <f>L47-AP47</f>
        <v>173.25</v>
      </c>
      <c r="AU47" s="112">
        <f>AT47+AR47</f>
        <v>173.25</v>
      </c>
      <c r="AW47" s="117"/>
      <c r="AX47" s="118"/>
      <c r="AY47" s="118"/>
      <c r="AZ47" s="118"/>
      <c r="BA47" s="118"/>
      <c r="BB47" s="118"/>
      <c r="BC47" s="118"/>
      <c r="BD47" s="118"/>
      <c r="BE47" s="118"/>
      <c r="BF47" s="118"/>
      <c r="BG47" s="118"/>
      <c r="BH47" s="120"/>
      <c r="BJ47" s="207"/>
      <c r="BK47" s="121"/>
      <c r="BL47" s="121"/>
      <c r="BM47" s="121"/>
      <c r="BN47" s="121"/>
      <c r="BO47" s="121"/>
      <c r="BP47" s="121"/>
      <c r="BQ47" s="121"/>
      <c r="BR47" s="121"/>
      <c r="BS47" s="121"/>
      <c r="BT47" s="121"/>
      <c r="BU47" s="122"/>
    </row>
    <row r="48" spans="2:73" s="1" customFormat="1" ht="15" thickBot="1" x14ac:dyDescent="0.4">
      <c r="B48"/>
      <c r="C48"/>
      <c r="D48" s="208" t="s">
        <v>33</v>
      </c>
      <c r="E48" s="209"/>
      <c r="F48" s="210" t="str">
        <f>C46</f>
        <v>Terasses : toitures + sous-sol</v>
      </c>
      <c r="G48" s="126">
        <f>SUBTOTAL(9,G47:G47)</f>
        <v>198</v>
      </c>
      <c r="H48" s="127"/>
      <c r="I48" s="128">
        <f>SUBTOTAL(9,I47:I47)</f>
        <v>173.25</v>
      </c>
      <c r="J48" s="128">
        <f>SUBTOTAL(9,J47:J47)</f>
        <v>0</v>
      </c>
      <c r="K48" s="128">
        <f>SUBTOTAL(9,K47:K47)</f>
        <v>0</v>
      </c>
      <c r="L48" s="129">
        <f>SUBTOTAL(9,L47:L47)</f>
        <v>173.25</v>
      </c>
      <c r="N48" s="126">
        <f>SUBTOTAL(9,N47:N47)</f>
        <v>0</v>
      </c>
      <c r="O48" s="130"/>
      <c r="P48" s="131">
        <f>SUBTOTAL(9,P47:P47)</f>
        <v>0</v>
      </c>
      <c r="Q48" s="132"/>
      <c r="R48" s="126">
        <f>SUBTOTAL(9,R47:R47)</f>
        <v>0</v>
      </c>
      <c r="S48" s="128"/>
      <c r="T48" s="131">
        <f>SUBTOTAL(9,T47:T47)</f>
        <v>0</v>
      </c>
      <c r="U48" s="133">
        <f>SUBTOTAL(9,U47:U47)</f>
        <v>0</v>
      </c>
      <c r="V48" s="131">
        <f>SUBTOTAL(9,V47:V47)</f>
        <v>0</v>
      </c>
      <c r="X48" s="126">
        <f>SUBTOTAL(9,X47:X47)</f>
        <v>0</v>
      </c>
      <c r="Y48" s="134">
        <f>SUBTOTAL(9,Y47:Y47)</f>
        <v>0</v>
      </c>
      <c r="Z48" s="133">
        <f>SUBTOTAL(9,Z47:Z47)</f>
        <v>0</v>
      </c>
      <c r="AA48" s="130"/>
      <c r="AB48" s="131">
        <f>SUBTOTAL(9,AB47:AB47)</f>
        <v>0</v>
      </c>
      <c r="AC48" s="132"/>
      <c r="AD48" s="133">
        <f>SUBTOTAL(9,AD47:AD47)</f>
        <v>0</v>
      </c>
      <c r="AE48" s="128"/>
      <c r="AF48" s="131">
        <f>SUBTOTAL(9,AF47:AF47)</f>
        <v>0</v>
      </c>
      <c r="AG48" s="126">
        <f>SUBTOTAL(9,AG47:AG47)</f>
        <v>0</v>
      </c>
      <c r="AH48" s="131">
        <f>SUBTOTAL(9,AH47:AH47)</f>
        <v>0</v>
      </c>
      <c r="AJ48" s="126">
        <f>SUBTOTAL(9,AJ47:AJ47)</f>
        <v>0</v>
      </c>
      <c r="AK48" s="130"/>
      <c r="AL48" s="131">
        <f>SUBTOTAL(9,AL47:AL47)</f>
        <v>0</v>
      </c>
      <c r="AM48" s="132"/>
      <c r="AN48" s="133">
        <f>SUBTOTAL(9,AN47:AN47)</f>
        <v>0</v>
      </c>
      <c r="AO48" s="128"/>
      <c r="AP48" s="131">
        <f>SUBTOTAL(9,AP47:AP47)</f>
        <v>0</v>
      </c>
      <c r="AQ48" s="126">
        <f>SUBTOTAL(9,AQ47:AQ47)</f>
        <v>0</v>
      </c>
      <c r="AR48" s="131">
        <f>SUBTOTAL(9,AR47:AR47)</f>
        <v>0</v>
      </c>
      <c r="AT48" s="135">
        <f>SUBTOTAL(9,AT47:AT47)</f>
        <v>173.25</v>
      </c>
      <c r="AU48" s="129">
        <f>SUBTOTAL(9,AU47:AU47)</f>
        <v>173.25</v>
      </c>
      <c r="AW48" s="136"/>
      <c r="AX48" s="137"/>
      <c r="AY48" s="137"/>
      <c r="AZ48" s="137"/>
      <c r="BA48" s="137"/>
      <c r="BB48" s="137"/>
      <c r="BC48" s="137"/>
      <c r="BD48" s="137"/>
      <c r="BE48" s="137"/>
      <c r="BF48" s="137"/>
      <c r="BG48" s="137"/>
      <c r="BH48" s="138"/>
      <c r="BJ48" s="139"/>
      <c r="BK48" s="140"/>
      <c r="BL48" s="140"/>
      <c r="BM48" s="140"/>
      <c r="BN48" s="140"/>
      <c r="BO48" s="140"/>
      <c r="BP48" s="140"/>
      <c r="BQ48" s="140"/>
      <c r="BR48" s="140"/>
      <c r="BS48" s="140"/>
      <c r="BT48" s="140"/>
      <c r="BU48" s="141"/>
    </row>
    <row r="49" spans="2:73" s="238" customFormat="1" ht="24" customHeight="1" thickBot="1" x14ac:dyDescent="0.4">
      <c r="B49" s="230" t="str">
        <f>CONCATENATE("SOUS-TOTAL ",B8)</f>
        <v xml:space="preserve">SOUS-TOTAL </v>
      </c>
      <c r="C49" s="231"/>
      <c r="D49" s="232"/>
      <c r="E49" s="233"/>
      <c r="F49" s="233"/>
      <c r="G49" s="234">
        <f>SUBTOTAL(9,G14:G48)</f>
        <v>161394.69159999999</v>
      </c>
      <c r="H49" s="235"/>
      <c r="I49" s="236">
        <f>SUBTOTAL(9,I14:I48)</f>
        <v>141220.35514999999</v>
      </c>
      <c r="J49" s="236">
        <f>SUBTOTAL(9,J14:J48)</f>
        <v>0</v>
      </c>
      <c r="K49" s="236">
        <f>SUBTOTAL(9,K14:K48)</f>
        <v>0</v>
      </c>
      <c r="L49" s="237">
        <f>SUBTOTAL(9,L14:L48)</f>
        <v>141220.35514999999</v>
      </c>
      <c r="N49" s="234">
        <f>SUBTOTAL(9,N14:N48)</f>
        <v>0</v>
      </c>
      <c r="O49" s="239"/>
      <c r="P49" s="240">
        <f>SUBTOTAL(9,P14:P48)</f>
        <v>0</v>
      </c>
      <c r="Q49" s="241"/>
      <c r="R49" s="234">
        <f>SUBTOTAL(9,R14:R48)</f>
        <v>0</v>
      </c>
      <c r="S49" s="236"/>
      <c r="T49" s="240">
        <f>SUBTOTAL(9,T14:T48)</f>
        <v>0</v>
      </c>
      <c r="U49" s="242">
        <f>SUBTOTAL(9,U14:U48)</f>
        <v>0</v>
      </c>
      <c r="V49" s="240">
        <f>SUBTOTAL(9,V14:V48)</f>
        <v>0</v>
      </c>
      <c r="X49" s="234">
        <f>SUBTOTAL(9,X14:X48)</f>
        <v>80067.3</v>
      </c>
      <c r="Y49" s="243">
        <f>SUBTOTAL(9,Y14:Y48)</f>
        <v>0</v>
      </c>
      <c r="Z49" s="242">
        <f>SUBTOTAL(9,Z14:Z48)</f>
        <v>80067.3</v>
      </c>
      <c r="AA49" s="239"/>
      <c r="AB49" s="240">
        <f>SUBTOTAL(9,AB14:AB48)</f>
        <v>52544.2</v>
      </c>
      <c r="AC49" s="241"/>
      <c r="AD49" s="242">
        <f>SUBTOTAL(9,AD14:AD48)</f>
        <v>62846.982000000004</v>
      </c>
      <c r="AE49" s="236"/>
      <c r="AF49" s="240">
        <f>SUBTOTAL(9,AF14:AF48)</f>
        <v>54991.109250000001</v>
      </c>
      <c r="AG49" s="234">
        <f>SUBTOTAL(9,AG14:AG48)</f>
        <v>-17220.317999999999</v>
      </c>
      <c r="AH49" s="240">
        <f>SUBTOTAL(9,AH14:AH48)</f>
        <v>2446.9092500000042</v>
      </c>
      <c r="AJ49" s="234">
        <f>SUBTOTAL(9,AJ14:AJ48)</f>
        <v>80067.3</v>
      </c>
      <c r="AK49" s="239"/>
      <c r="AL49" s="240">
        <f>SUBTOTAL(9,AL14:AL48)</f>
        <v>52544.2</v>
      </c>
      <c r="AM49" s="241"/>
      <c r="AN49" s="242">
        <f>SUBTOTAL(9,AN14:AN48)</f>
        <v>62846.982000000004</v>
      </c>
      <c r="AO49" s="236"/>
      <c r="AP49" s="240">
        <f>SUBTOTAL(9,AP14:AP48)</f>
        <v>54991.109250000001</v>
      </c>
      <c r="AQ49" s="234">
        <f>SUBTOTAL(9,AQ14:AQ48)</f>
        <v>-17220.317999999999</v>
      </c>
      <c r="AR49" s="240">
        <f>SUBTOTAL(9,AR14:AR48)</f>
        <v>2446.9092500000042</v>
      </c>
      <c r="AT49" s="244">
        <f>SUBTOTAL(9,AT14:AT48)</f>
        <v>86229.245900000009</v>
      </c>
      <c r="AU49" s="237">
        <f>SUBTOTAL(9,AU14:AU48)</f>
        <v>88676.155150000006</v>
      </c>
      <c r="AW49" s="245">
        <f t="shared" ref="AW49:BH49" si="124">SUBTOTAL(9,AW14:AW48)</f>
        <v>0</v>
      </c>
      <c r="AX49" s="246">
        <f t="shared" si="124"/>
        <v>0</v>
      </c>
      <c r="AY49" s="246">
        <f t="shared" si="124"/>
        <v>80067.3</v>
      </c>
      <c r="AZ49" s="246">
        <f t="shared" si="124"/>
        <v>0</v>
      </c>
      <c r="BA49" s="246">
        <f t="shared" si="124"/>
        <v>0</v>
      </c>
      <c r="BB49" s="246">
        <f t="shared" si="124"/>
        <v>0</v>
      </c>
      <c r="BC49" s="246">
        <f t="shared" si="124"/>
        <v>0</v>
      </c>
      <c r="BD49" s="246">
        <f t="shared" si="124"/>
        <v>0</v>
      </c>
      <c r="BE49" s="246">
        <f t="shared" si="124"/>
        <v>0</v>
      </c>
      <c r="BF49" s="246">
        <f t="shared" si="124"/>
        <v>0</v>
      </c>
      <c r="BG49" s="246">
        <f t="shared" si="124"/>
        <v>0</v>
      </c>
      <c r="BH49" s="247">
        <f t="shared" si="124"/>
        <v>0</v>
      </c>
      <c r="BJ49" s="248">
        <f t="shared" ref="BJ49:BU49" si="125">SUBTOTAL(9,BJ14:BJ48)</f>
        <v>0</v>
      </c>
      <c r="BK49" s="249">
        <f t="shared" si="125"/>
        <v>0</v>
      </c>
      <c r="BL49" s="249">
        <f t="shared" si="125"/>
        <v>52544.2</v>
      </c>
      <c r="BM49" s="249">
        <f t="shared" si="125"/>
        <v>0</v>
      </c>
      <c r="BN49" s="249">
        <f t="shared" si="125"/>
        <v>0</v>
      </c>
      <c r="BO49" s="249">
        <f t="shared" si="125"/>
        <v>0</v>
      </c>
      <c r="BP49" s="249">
        <f t="shared" si="125"/>
        <v>0</v>
      </c>
      <c r="BQ49" s="249">
        <f t="shared" si="125"/>
        <v>0</v>
      </c>
      <c r="BR49" s="249">
        <f t="shared" si="125"/>
        <v>0</v>
      </c>
      <c r="BS49" s="249">
        <f t="shared" si="125"/>
        <v>0</v>
      </c>
      <c r="BT49" s="249">
        <f t="shared" si="125"/>
        <v>0</v>
      </c>
      <c r="BU49" s="250">
        <f t="shared" si="125"/>
        <v>0</v>
      </c>
    </row>
    <row r="50" spans="2:73" s="1" customFormat="1" ht="12" customHeight="1" x14ac:dyDescent="0.35">
      <c r="C50" s="251"/>
      <c r="D50" s="252"/>
      <c r="E50" s="253"/>
      <c r="F50" s="253"/>
      <c r="G50" s="254"/>
      <c r="H50" s="104"/>
      <c r="I50" s="255"/>
      <c r="J50" s="255"/>
      <c r="K50" s="255"/>
      <c r="L50" s="228"/>
      <c r="N50" s="254"/>
      <c r="O50" s="108"/>
      <c r="P50" s="226"/>
      <c r="Q50" s="110"/>
      <c r="R50" s="254"/>
      <c r="S50" s="104"/>
      <c r="T50" s="226"/>
      <c r="U50" s="256"/>
      <c r="V50" s="226"/>
      <c r="X50" s="254"/>
      <c r="Y50" s="257"/>
      <c r="Z50" s="256"/>
      <c r="AA50" s="108"/>
      <c r="AB50" s="226"/>
      <c r="AC50" s="110"/>
      <c r="AD50" s="256"/>
      <c r="AE50" s="104"/>
      <c r="AF50" s="226"/>
      <c r="AG50" s="254"/>
      <c r="AH50" s="226"/>
      <c r="AJ50" s="254"/>
      <c r="AK50" s="108"/>
      <c r="AL50" s="226"/>
      <c r="AM50" s="110"/>
      <c r="AN50" s="256"/>
      <c r="AO50" s="104"/>
      <c r="AP50" s="226"/>
      <c r="AQ50" s="254"/>
      <c r="AR50" s="226"/>
      <c r="AT50" s="227"/>
      <c r="AU50" s="228"/>
      <c r="AW50" s="136"/>
      <c r="AX50" s="137"/>
      <c r="AY50" s="137"/>
      <c r="AZ50" s="137"/>
      <c r="BA50" s="137"/>
      <c r="BB50" s="137"/>
      <c r="BC50" s="137"/>
      <c r="BD50" s="137"/>
      <c r="BE50" s="137"/>
      <c r="BF50" s="137"/>
      <c r="BG50" s="137"/>
      <c r="BH50" s="138"/>
      <c r="BJ50" s="139"/>
      <c r="BK50" s="140"/>
      <c r="BL50" s="140"/>
      <c r="BM50" s="140"/>
      <c r="BN50" s="140"/>
      <c r="BO50" s="140"/>
      <c r="BP50" s="140"/>
      <c r="BQ50" s="140"/>
      <c r="BR50" s="140"/>
      <c r="BS50" s="140"/>
      <c r="BT50" s="140"/>
      <c r="BU50" s="141"/>
    </row>
    <row r="51" spans="2:73" s="238" customFormat="1" ht="34.15" customHeight="1" thickBot="1" x14ac:dyDescent="0.4">
      <c r="C51" s="258"/>
      <c r="D51" s="259" t="s">
        <v>49</v>
      </c>
      <c r="E51" s="260"/>
      <c r="F51" s="260"/>
      <c r="G51" s="261">
        <f>SUM(G49+G13)</f>
        <v>161394.69159999999</v>
      </c>
      <c r="H51" s="262"/>
      <c r="I51" s="263">
        <f>SUM(I49+I13)</f>
        <v>141220.35514999999</v>
      </c>
      <c r="J51" s="263">
        <f>SUM(J49+J13)</f>
        <v>0</v>
      </c>
      <c r="K51" s="263">
        <f>SUM(K49+K13)</f>
        <v>0</v>
      </c>
      <c r="L51" s="264">
        <f>SUM(L49+L13)</f>
        <v>141220.35514999999</v>
      </c>
      <c r="N51" s="261">
        <f>SUM(N49+N13)</f>
        <v>0</v>
      </c>
      <c r="O51" s="265"/>
      <c r="P51" s="266">
        <f>SUM(P49+P13)</f>
        <v>0</v>
      </c>
      <c r="Q51" s="267"/>
      <c r="R51" s="261">
        <f>SUM(R49+R13)</f>
        <v>0</v>
      </c>
      <c r="S51" s="263"/>
      <c r="T51" s="266">
        <f>SUM(T49+T13)</f>
        <v>0</v>
      </c>
      <c r="U51" s="268">
        <f>SUM(U49+U13)</f>
        <v>0</v>
      </c>
      <c r="V51" s="266">
        <f>SUM(V49+V13)</f>
        <v>0</v>
      </c>
      <c r="X51" s="261">
        <f>SUM(X49+X13)</f>
        <v>80067.3</v>
      </c>
      <c r="Y51" s="269">
        <f>SUM(Y49+Y13)</f>
        <v>0</v>
      </c>
      <c r="Z51" s="268">
        <f>SUM(Z49+Z13)</f>
        <v>80067.3</v>
      </c>
      <c r="AA51" s="265"/>
      <c r="AB51" s="266">
        <f>SUM(AB49+AB13)</f>
        <v>52544.2</v>
      </c>
      <c r="AC51" s="267"/>
      <c r="AD51" s="268">
        <f>SUM(AD49+AD13)</f>
        <v>62846.982000000004</v>
      </c>
      <c r="AE51" s="263"/>
      <c r="AF51" s="266">
        <f>SUM(AF49+AF13)</f>
        <v>54991.109250000001</v>
      </c>
      <c r="AG51" s="261">
        <f>SUM(AG49+AG13)</f>
        <v>-17220.317999999999</v>
      </c>
      <c r="AH51" s="266">
        <f>SUM(AH49+AH13)</f>
        <v>2446.9092500000042</v>
      </c>
      <c r="AJ51" s="261">
        <f>SUM(AJ49+AJ13)</f>
        <v>80067.3</v>
      </c>
      <c r="AK51" s="265"/>
      <c r="AL51" s="266">
        <f>SUM(AL49+AL13)</f>
        <v>52544.2</v>
      </c>
      <c r="AM51" s="267"/>
      <c r="AN51" s="268">
        <f>SUM(AN49+AN13)</f>
        <v>62846.982000000004</v>
      </c>
      <c r="AO51" s="263"/>
      <c r="AP51" s="266">
        <f>SUM(AP49+AP13)</f>
        <v>54991.109250000001</v>
      </c>
      <c r="AQ51" s="261">
        <f>SUM(AQ49+AQ13)</f>
        <v>-17220.317999999999</v>
      </c>
      <c r="AR51" s="266">
        <f>SUM(AR49+AR13)</f>
        <v>2446.9092500000042</v>
      </c>
      <c r="AT51" s="270">
        <f>SUM(AT49+AT13)</f>
        <v>86229.245900000009</v>
      </c>
      <c r="AU51" s="264">
        <f>SUM(AU49+AU13)</f>
        <v>88676.155150000006</v>
      </c>
      <c r="AW51" s="271">
        <f t="shared" ref="AW51:BH51" si="126">SUBTOTAL(9,AW9:AW50)</f>
        <v>0</v>
      </c>
      <c r="AX51" s="272">
        <f t="shared" si="126"/>
        <v>0</v>
      </c>
      <c r="AY51" s="272">
        <f t="shared" si="126"/>
        <v>80067.3</v>
      </c>
      <c r="AZ51" s="272">
        <f t="shared" si="126"/>
        <v>0</v>
      </c>
      <c r="BA51" s="272">
        <f t="shared" si="126"/>
        <v>0</v>
      </c>
      <c r="BB51" s="272">
        <f t="shared" si="126"/>
        <v>0</v>
      </c>
      <c r="BC51" s="272">
        <f t="shared" si="126"/>
        <v>0</v>
      </c>
      <c r="BD51" s="272">
        <f t="shared" si="126"/>
        <v>0</v>
      </c>
      <c r="BE51" s="272">
        <f t="shared" si="126"/>
        <v>0</v>
      </c>
      <c r="BF51" s="272">
        <f t="shared" si="126"/>
        <v>0</v>
      </c>
      <c r="BG51" s="272">
        <f t="shared" si="126"/>
        <v>0</v>
      </c>
      <c r="BH51" s="273">
        <f t="shared" si="126"/>
        <v>0</v>
      </c>
      <c r="BJ51" s="274">
        <f t="shared" ref="BJ51:BU51" si="127">SUBTOTAL(9,BJ9:BJ50)</f>
        <v>2011.8</v>
      </c>
      <c r="BK51" s="275">
        <f t="shared" si="127"/>
        <v>0</v>
      </c>
      <c r="BL51" s="275">
        <f t="shared" si="127"/>
        <v>52544.2</v>
      </c>
      <c r="BM51" s="275">
        <f t="shared" si="127"/>
        <v>0</v>
      </c>
      <c r="BN51" s="275">
        <f t="shared" si="127"/>
        <v>0</v>
      </c>
      <c r="BO51" s="275">
        <f t="shared" si="127"/>
        <v>0</v>
      </c>
      <c r="BP51" s="275">
        <f t="shared" si="127"/>
        <v>0</v>
      </c>
      <c r="BQ51" s="275">
        <f t="shared" si="127"/>
        <v>0</v>
      </c>
      <c r="BR51" s="275">
        <f t="shared" si="127"/>
        <v>0</v>
      </c>
      <c r="BS51" s="275">
        <f t="shared" si="127"/>
        <v>0</v>
      </c>
      <c r="BT51" s="275">
        <f t="shared" si="127"/>
        <v>0</v>
      </c>
      <c r="BU51" s="276">
        <f t="shared" si="127"/>
        <v>0</v>
      </c>
    </row>
    <row r="52" spans="2:73" s="1" customFormat="1" x14ac:dyDescent="0.35">
      <c r="C52"/>
      <c r="D52" s="2"/>
      <c r="E52"/>
      <c r="F52"/>
      <c r="G52"/>
      <c r="H52" s="277"/>
      <c r="I52" s="278"/>
      <c r="J52" s="278"/>
      <c r="K52" s="278"/>
      <c r="L52" s="277"/>
      <c r="N52"/>
      <c r="O52" s="4"/>
      <c r="P52" s="4"/>
      <c r="Q52" s="4"/>
      <c r="R52" s="4"/>
      <c r="S52" s="4"/>
      <c r="T52" s="4"/>
      <c r="U52" s="4"/>
      <c r="V52" s="4"/>
      <c r="X52"/>
      <c r="Y52"/>
      <c r="Z52"/>
      <c r="AA52" s="4"/>
      <c r="AB52" s="4"/>
      <c r="AC52" s="5"/>
      <c r="AD52" s="4"/>
      <c r="AE52" s="4"/>
      <c r="AF52" s="4"/>
      <c r="AG52" s="4"/>
      <c r="AH52" s="4"/>
      <c r="AJ52"/>
      <c r="AK52" s="4"/>
      <c r="AL52" s="4"/>
      <c r="AM52" s="4"/>
      <c r="AN52" s="4"/>
      <c r="AO52" s="4"/>
      <c r="AP52" s="4"/>
      <c r="AQ52" s="4"/>
      <c r="AR52" s="4"/>
      <c r="AT52" s="4"/>
      <c r="AU52" s="4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</row>
    <row r="53" spans="2:73" s="1" customFormat="1" x14ac:dyDescent="0.35">
      <c r="C53" s="2"/>
      <c r="D53" s="2"/>
      <c r="E53"/>
      <c r="F53"/>
      <c r="G53"/>
      <c r="H53" s="277"/>
      <c r="I53" s="278"/>
      <c r="J53" s="278"/>
      <c r="K53" s="278"/>
      <c r="L53" s="277"/>
      <c r="N53"/>
      <c r="O53" s="4"/>
      <c r="P53" s="4"/>
      <c r="Q53" s="4"/>
      <c r="R53" s="4"/>
      <c r="S53" s="4"/>
      <c r="T53" s="4"/>
      <c r="U53" s="4"/>
      <c r="V53" s="4"/>
      <c r="X53"/>
      <c r="Y53"/>
      <c r="Z53"/>
      <c r="AA53" s="4"/>
      <c r="AB53" s="4"/>
      <c r="AC53" s="5"/>
      <c r="AD53" s="4"/>
      <c r="AE53" s="4"/>
      <c r="AF53" s="4"/>
      <c r="AG53" s="4"/>
      <c r="AH53" s="4"/>
      <c r="AJ53"/>
      <c r="AK53" s="4"/>
      <c r="AL53" s="4"/>
      <c r="AM53" s="4"/>
      <c r="AN53" s="4"/>
      <c r="AO53" s="4"/>
      <c r="AP53" s="4"/>
      <c r="AQ53" s="4"/>
      <c r="AR53" s="4"/>
      <c r="AT53" s="4"/>
      <c r="AU53" s="4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</row>
    <row r="54" spans="2:73" s="1" customFormat="1" x14ac:dyDescent="0.35">
      <c r="D54" s="2"/>
      <c r="E54"/>
      <c r="F54"/>
      <c r="G54"/>
      <c r="H54" s="277"/>
      <c r="I54" s="278"/>
      <c r="J54" s="278"/>
      <c r="K54" s="278"/>
      <c r="L54" s="277"/>
      <c r="N54"/>
      <c r="O54" s="4"/>
      <c r="P54" s="4"/>
      <c r="Q54" s="4"/>
      <c r="R54" s="4"/>
      <c r="S54" s="4"/>
      <c r="T54" s="4"/>
      <c r="U54" s="4"/>
      <c r="V54" s="4"/>
      <c r="X54"/>
      <c r="Y54"/>
      <c r="Z54"/>
      <c r="AA54" s="4"/>
      <c r="AB54" s="4"/>
      <c r="AC54" s="5"/>
      <c r="AD54" s="4"/>
      <c r="AE54" s="4"/>
      <c r="AF54" s="4"/>
      <c r="AG54" s="4"/>
      <c r="AH54" s="4"/>
      <c r="AJ54"/>
      <c r="AK54" s="4"/>
      <c r="AL54" s="4"/>
      <c r="AM54" s="4"/>
      <c r="AN54" s="4"/>
      <c r="AO54" s="4"/>
      <c r="AP54" s="4"/>
      <c r="AQ54" s="4"/>
      <c r="AR54" s="4"/>
      <c r="AT54" s="4"/>
      <c r="AU54" s="4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</row>
    <row r="55" spans="2:73" x14ac:dyDescent="0.35">
      <c r="E55"/>
      <c r="F55"/>
      <c r="G55"/>
      <c r="H55" s="277"/>
      <c r="I55" s="278"/>
      <c r="J55" s="278"/>
      <c r="K55" s="278"/>
      <c r="L55" s="277"/>
    </row>
    <row r="56" spans="2:73" x14ac:dyDescent="0.35">
      <c r="E56"/>
      <c r="F56"/>
      <c r="G56"/>
      <c r="H56" s="277"/>
      <c r="I56" s="278"/>
      <c r="J56" s="278"/>
      <c r="K56" s="278"/>
      <c r="L56" s="277"/>
    </row>
    <row r="57" spans="2:73" x14ac:dyDescent="0.35">
      <c r="E57"/>
      <c r="F57"/>
      <c r="G57"/>
      <c r="H57" s="277"/>
      <c r="I57" s="278"/>
      <c r="J57" s="278"/>
      <c r="K57" s="278"/>
      <c r="L57" s="277"/>
    </row>
    <row r="58" spans="2:73" x14ac:dyDescent="0.35">
      <c r="E58"/>
      <c r="F58"/>
      <c r="G58"/>
      <c r="H58" s="277"/>
      <c r="I58" s="278"/>
      <c r="J58" s="278"/>
      <c r="K58" s="278"/>
      <c r="L58" s="277"/>
    </row>
    <row r="59" spans="2:73" x14ac:dyDescent="0.35">
      <c r="E59"/>
      <c r="F59"/>
      <c r="G59"/>
      <c r="H59" s="277"/>
      <c r="I59" s="278"/>
      <c r="J59" s="278"/>
      <c r="K59" s="278"/>
      <c r="L59" s="277"/>
    </row>
    <row r="60" spans="2:73" x14ac:dyDescent="0.35">
      <c r="E60"/>
      <c r="F60"/>
      <c r="G60"/>
      <c r="H60" s="277"/>
      <c r="I60" s="278"/>
      <c r="J60" s="278"/>
      <c r="K60" s="278"/>
      <c r="L60" s="277"/>
    </row>
    <row r="61" spans="2:73" x14ac:dyDescent="0.35">
      <c r="E61"/>
      <c r="F61"/>
      <c r="G61"/>
      <c r="H61" s="277"/>
      <c r="I61" s="278"/>
      <c r="J61" s="278"/>
      <c r="K61" s="278"/>
      <c r="L61" s="277"/>
    </row>
    <row r="62" spans="2:73" x14ac:dyDescent="0.35">
      <c r="E62"/>
      <c r="F62"/>
      <c r="G62"/>
      <c r="H62" s="277"/>
      <c r="I62" s="278"/>
      <c r="J62" s="278"/>
      <c r="K62" s="278"/>
      <c r="L62" s="277"/>
    </row>
    <row r="63" spans="2:73" x14ac:dyDescent="0.35">
      <c r="E63"/>
      <c r="F63"/>
      <c r="G63"/>
      <c r="H63" s="277"/>
      <c r="I63" s="278"/>
      <c r="J63" s="278"/>
      <c r="K63" s="278"/>
      <c r="L63" s="277"/>
    </row>
    <row r="64" spans="2:73" x14ac:dyDescent="0.35">
      <c r="E64"/>
      <c r="F64"/>
      <c r="G64"/>
      <c r="H64" s="277"/>
      <c r="I64" s="278"/>
      <c r="J64" s="278"/>
      <c r="K64" s="278"/>
      <c r="L64" s="277"/>
    </row>
    <row r="65" spans="5:12" x14ac:dyDescent="0.35">
      <c r="E65"/>
      <c r="F65"/>
      <c r="G65"/>
      <c r="H65" s="277"/>
      <c r="I65" s="278"/>
      <c r="J65" s="278"/>
      <c r="K65" s="278"/>
      <c r="L65" s="277"/>
    </row>
    <row r="66" spans="5:12" x14ac:dyDescent="0.35">
      <c r="E66"/>
      <c r="F66"/>
      <c r="G66"/>
      <c r="H66" s="277"/>
      <c r="I66" s="278"/>
      <c r="J66" s="278"/>
      <c r="K66" s="278"/>
      <c r="L66" s="277"/>
    </row>
    <row r="67" spans="5:12" x14ac:dyDescent="0.35">
      <c r="E67"/>
      <c r="F67"/>
      <c r="G67"/>
      <c r="H67" s="277"/>
      <c r="I67" s="278"/>
      <c r="J67" s="278"/>
      <c r="K67" s="278"/>
      <c r="L67" s="277"/>
    </row>
    <row r="68" spans="5:12" x14ac:dyDescent="0.35">
      <c r="E68"/>
      <c r="F68"/>
      <c r="G68"/>
      <c r="H68" s="277"/>
      <c r="I68" s="278"/>
      <c r="J68" s="278"/>
      <c r="K68" s="278"/>
      <c r="L68" s="277"/>
    </row>
    <row r="69" spans="5:12" x14ac:dyDescent="0.35">
      <c r="E69"/>
      <c r="F69"/>
      <c r="G69"/>
      <c r="H69" s="277"/>
      <c r="I69" s="278"/>
      <c r="J69" s="278"/>
      <c r="K69" s="278"/>
      <c r="L69" s="277"/>
    </row>
    <row r="70" spans="5:12" x14ac:dyDescent="0.35">
      <c r="E70"/>
      <c r="F70"/>
      <c r="G70"/>
      <c r="H70" s="277"/>
      <c r="I70" s="278"/>
      <c r="J70" s="278"/>
      <c r="K70" s="278"/>
      <c r="L70" s="277"/>
    </row>
    <row r="71" spans="5:12" x14ac:dyDescent="0.35">
      <c r="E71"/>
      <c r="F71"/>
      <c r="G71"/>
      <c r="H71" s="277"/>
      <c r="I71" s="278"/>
      <c r="J71" s="278"/>
      <c r="K71" s="278"/>
      <c r="L71" s="277"/>
    </row>
    <row r="72" spans="5:12" x14ac:dyDescent="0.35">
      <c r="E72"/>
      <c r="F72"/>
      <c r="G72"/>
      <c r="H72" s="277"/>
      <c r="I72" s="278"/>
      <c r="J72" s="278"/>
      <c r="K72" s="278"/>
      <c r="L72" s="277"/>
    </row>
    <row r="73" spans="5:12" x14ac:dyDescent="0.35">
      <c r="E73"/>
      <c r="F73"/>
      <c r="G73"/>
      <c r="H73" s="277"/>
      <c r="I73" s="278"/>
      <c r="J73" s="278"/>
      <c r="K73" s="278"/>
      <c r="L73" s="277"/>
    </row>
    <row r="74" spans="5:12" x14ac:dyDescent="0.35">
      <c r="E74"/>
      <c r="F74"/>
      <c r="G74"/>
      <c r="H74" s="277"/>
      <c r="I74" s="278"/>
      <c r="J74" s="278"/>
      <c r="K74" s="278"/>
      <c r="L74" s="277"/>
    </row>
    <row r="75" spans="5:12" x14ac:dyDescent="0.35">
      <c r="E75"/>
      <c r="F75"/>
      <c r="G75"/>
      <c r="H75" s="277"/>
      <c r="I75" s="278"/>
      <c r="J75" s="278"/>
      <c r="K75" s="278"/>
      <c r="L75" s="277"/>
    </row>
    <row r="76" spans="5:12" x14ac:dyDescent="0.35">
      <c r="E76"/>
      <c r="F76"/>
      <c r="G76"/>
      <c r="H76" s="277"/>
      <c r="I76" s="278"/>
      <c r="J76" s="278"/>
      <c r="K76" s="278"/>
      <c r="L76" s="277"/>
    </row>
    <row r="77" spans="5:12" x14ac:dyDescent="0.35">
      <c r="E77"/>
      <c r="F77"/>
      <c r="G77"/>
      <c r="H77" s="277"/>
      <c r="I77" s="278"/>
      <c r="J77" s="278"/>
      <c r="K77" s="278"/>
      <c r="L77" s="277"/>
    </row>
    <row r="78" spans="5:12" x14ac:dyDescent="0.35">
      <c r="E78"/>
      <c r="F78"/>
      <c r="G78"/>
      <c r="H78" s="277"/>
      <c r="I78" s="278"/>
      <c r="J78" s="278"/>
      <c r="K78" s="278"/>
      <c r="L78" s="277"/>
    </row>
    <row r="79" spans="5:12" x14ac:dyDescent="0.35">
      <c r="E79"/>
      <c r="F79"/>
      <c r="G79"/>
      <c r="H79" s="277"/>
      <c r="I79" s="278"/>
      <c r="J79" s="278"/>
      <c r="K79" s="278"/>
      <c r="L79" s="277"/>
    </row>
    <row r="80" spans="5:12" x14ac:dyDescent="0.35">
      <c r="E80"/>
      <c r="F80"/>
      <c r="G80"/>
      <c r="H80" s="277"/>
      <c r="I80" s="278"/>
      <c r="J80" s="278"/>
      <c r="K80" s="278"/>
      <c r="L80" s="277"/>
    </row>
    <row r="81" spans="5:12" x14ac:dyDescent="0.35">
      <c r="E81"/>
      <c r="F81"/>
      <c r="G81"/>
      <c r="H81" s="277"/>
      <c r="I81" s="278"/>
      <c r="J81" s="278"/>
      <c r="K81" s="278"/>
      <c r="L81" s="277"/>
    </row>
    <row r="82" spans="5:12" x14ac:dyDescent="0.35">
      <c r="E82"/>
      <c r="F82"/>
      <c r="G82"/>
      <c r="H82" s="277"/>
      <c r="I82" s="278"/>
      <c r="J82" s="278"/>
      <c r="K82" s="278"/>
      <c r="L82" s="277"/>
    </row>
    <row r="83" spans="5:12" x14ac:dyDescent="0.35">
      <c r="E83"/>
      <c r="F83"/>
      <c r="G83"/>
      <c r="H83" s="277"/>
      <c r="I83" s="278"/>
      <c r="J83" s="278"/>
      <c r="K83" s="278"/>
      <c r="L83" s="277"/>
    </row>
    <row r="84" spans="5:12" x14ac:dyDescent="0.35">
      <c r="E84"/>
      <c r="F84"/>
      <c r="G84"/>
      <c r="H84" s="277"/>
      <c r="I84" s="278"/>
      <c r="J84" s="278"/>
      <c r="K84" s="278"/>
      <c r="L84" s="277"/>
    </row>
    <row r="85" spans="5:12" x14ac:dyDescent="0.35">
      <c r="E85"/>
      <c r="F85"/>
      <c r="G85"/>
      <c r="H85" s="277"/>
      <c r="I85" s="278"/>
      <c r="J85" s="278"/>
      <c r="K85" s="278"/>
      <c r="L85" s="277"/>
    </row>
    <row r="86" spans="5:12" x14ac:dyDescent="0.35">
      <c r="E86"/>
      <c r="F86"/>
      <c r="G86"/>
      <c r="H86" s="277"/>
      <c r="I86" s="278"/>
      <c r="J86" s="278"/>
      <c r="K86" s="278"/>
      <c r="L86" s="277"/>
    </row>
    <row r="87" spans="5:12" x14ac:dyDescent="0.35">
      <c r="E87"/>
      <c r="F87"/>
      <c r="G87"/>
      <c r="H87" s="277"/>
      <c r="I87" s="278"/>
      <c r="J87" s="278"/>
      <c r="K87" s="278"/>
      <c r="L87" s="277"/>
    </row>
    <row r="88" spans="5:12" x14ac:dyDescent="0.35">
      <c r="E88"/>
      <c r="F88"/>
      <c r="G88"/>
      <c r="H88" s="277"/>
      <c r="I88" s="278"/>
      <c r="J88" s="278"/>
      <c r="K88" s="278"/>
      <c r="L88" s="277"/>
    </row>
    <row r="89" spans="5:12" x14ac:dyDescent="0.35">
      <c r="E89"/>
      <c r="F89"/>
      <c r="G89"/>
      <c r="H89" s="277"/>
      <c r="I89" s="278"/>
      <c r="J89" s="278"/>
      <c r="K89" s="278"/>
      <c r="L89" s="277"/>
    </row>
    <row r="90" spans="5:12" x14ac:dyDescent="0.35">
      <c r="E90"/>
      <c r="F90"/>
      <c r="G90"/>
      <c r="H90" s="277"/>
      <c r="I90" s="278"/>
      <c r="J90" s="278"/>
      <c r="K90" s="278"/>
      <c r="L90" s="277"/>
    </row>
    <row r="91" spans="5:12" x14ac:dyDescent="0.35">
      <c r="E91"/>
      <c r="F91"/>
      <c r="G91"/>
      <c r="H91" s="277"/>
      <c r="I91" s="278"/>
      <c r="J91" s="278"/>
      <c r="K91" s="278"/>
      <c r="L91" s="277"/>
    </row>
    <row r="92" spans="5:12" x14ac:dyDescent="0.35">
      <c r="E92"/>
      <c r="F92"/>
      <c r="G92"/>
      <c r="H92" s="277"/>
      <c r="I92" s="278"/>
      <c r="J92" s="278"/>
      <c r="K92" s="278"/>
      <c r="L92" s="277"/>
    </row>
    <row r="93" spans="5:12" x14ac:dyDescent="0.35">
      <c r="E93"/>
      <c r="F93"/>
      <c r="G93"/>
      <c r="H93" s="277"/>
      <c r="I93" s="278"/>
      <c r="J93" s="278"/>
      <c r="K93" s="278"/>
      <c r="L93" s="277"/>
    </row>
    <row r="94" spans="5:12" x14ac:dyDescent="0.35">
      <c r="E94"/>
      <c r="F94"/>
      <c r="G94"/>
      <c r="H94" s="277"/>
      <c r="I94" s="278"/>
      <c r="J94" s="278"/>
      <c r="K94" s="278"/>
      <c r="L94" s="277"/>
    </row>
    <row r="95" spans="5:12" x14ac:dyDescent="0.35">
      <c r="E95"/>
      <c r="F95"/>
      <c r="G95"/>
      <c r="H95" s="277"/>
      <c r="I95" s="278"/>
      <c r="J95" s="278"/>
      <c r="K95" s="278"/>
      <c r="L95" s="277"/>
    </row>
    <row r="96" spans="5:12" x14ac:dyDescent="0.35">
      <c r="E96"/>
      <c r="F96"/>
      <c r="G96"/>
      <c r="H96" s="277"/>
      <c r="I96" s="278"/>
      <c r="J96" s="278"/>
      <c r="K96" s="278"/>
      <c r="L96" s="277"/>
    </row>
    <row r="97" spans="5:12" x14ac:dyDescent="0.35">
      <c r="E97"/>
      <c r="F97"/>
      <c r="G97"/>
      <c r="H97" s="277"/>
      <c r="I97" s="278"/>
      <c r="J97" s="278"/>
      <c r="K97" s="278"/>
      <c r="L97" s="277"/>
    </row>
    <row r="98" spans="5:12" x14ac:dyDescent="0.35">
      <c r="E98"/>
      <c r="F98"/>
      <c r="G98"/>
      <c r="H98" s="277"/>
      <c r="I98" s="278"/>
      <c r="J98" s="278"/>
      <c r="K98" s="278"/>
      <c r="L98" s="277"/>
    </row>
    <row r="99" spans="5:12" x14ac:dyDescent="0.35">
      <c r="E99"/>
      <c r="F99"/>
      <c r="G99"/>
      <c r="H99" s="277"/>
      <c r="I99" s="278"/>
      <c r="J99" s="278"/>
      <c r="K99" s="278"/>
      <c r="L99" s="277"/>
    </row>
    <row r="100" spans="5:12" x14ac:dyDescent="0.35">
      <c r="E100"/>
      <c r="F100"/>
      <c r="G100"/>
      <c r="H100" s="277"/>
      <c r="I100" s="278"/>
      <c r="J100" s="278"/>
      <c r="K100" s="278"/>
      <c r="L100" s="277"/>
    </row>
    <row r="101" spans="5:12" x14ac:dyDescent="0.35">
      <c r="E101"/>
      <c r="F101"/>
      <c r="G101"/>
      <c r="H101" s="277"/>
      <c r="I101" s="278"/>
      <c r="J101" s="278"/>
      <c r="K101" s="278"/>
      <c r="L101" s="277"/>
    </row>
  </sheetData>
  <mergeCells count="9">
    <mergeCell ref="AW6:BH6"/>
    <mergeCell ref="BJ6:BU6"/>
    <mergeCell ref="C7:F7"/>
    <mergeCell ref="G6:L6"/>
    <mergeCell ref="N6:V6"/>
    <mergeCell ref="X6:Y6"/>
    <mergeCell ref="Z6:AG6"/>
    <mergeCell ref="AJ6:AR6"/>
    <mergeCell ref="AT6:AU6"/>
  </mergeCells>
  <conditionalFormatting sqref="AN11 AN16 AN19:AN20 AN23:AN24 AN27:AN28 AN31:AN32 AN35:AN36 AN39:AN40 AN43 AN45 AN47">
    <cfRule type="expression" dxfId="1" priority="2">
      <formula>AN11=R11</formula>
    </cfRule>
  </conditionalFormatting>
  <conditionalFormatting sqref="AU7:AU51">
    <cfRule type="expression" dxfId="0" priority="1">
      <formula>AU8&lt;AT8</formula>
    </cfRule>
  </conditionalFormatting>
  <pageMargins left="0.70866141732283472" right="0.70866141732283472" top="0.74803149606299213" bottom="0.74803149606299213" header="0.31496062992125984" footer="0.31496062992125984"/>
  <pageSetup paperSize="8" scale="78" fitToHeight="0" orientation="landscape" r:id="rId1"/>
  <headerFooter>
    <oddFooter>&amp;LImprimé le &amp;D&amp;C&amp;A 
Fichier : &amp;F&amp;RPage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 - TS</vt:lpstr>
      <vt:lpstr>'S - TS'!Zone_d_impression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ROBIN2 Hugo [EIFFAGE CONSTRUCTION]</dc:creator>
  <dcterms:created xsi:type="dcterms:W3CDTF">2025-01-19T08:08:44Z</dcterms:created>
  <dcterms:modified xsi:type="dcterms:W3CDTF">2025-01-19T18:12:20Z</dcterms:modified>
</cp:coreProperties>
</file>